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hidePivotFieldList="1" defaultThemeVersion="124226"/>
  <mc:AlternateContent xmlns:mc="http://schemas.openxmlformats.org/markup-compatibility/2006">
    <mc:Choice Requires="x15">
      <x15ac:absPath xmlns:x15ac="http://schemas.microsoft.com/office/spreadsheetml/2010/11/ac" url="D:\ALCALDIA 2021\MAPA DE RIESGO GESTION 2021\MAPAS DE RIESGOS 2021 DEFINITIVOS POR DEPENDENCIAS V2\MAPA DE RIESGOS DE GESTION 2021 - INTERIOR\"/>
    </mc:Choice>
  </mc:AlternateContent>
  <xr:revisionPtr revIDLastSave="0" documentId="13_ncr:1_{543F9F95-0185-4CE6-A5AC-9E99B669A6C0}" xr6:coauthVersionLast="47" xr6:coauthVersionMax="47" xr10:uidLastSave="{00000000-0000-0000-0000-000000000000}"/>
  <bookViews>
    <workbookView xWindow="-120" yWindow="-120" windowWidth="20730" windowHeight="11160" tabRatio="882" activeTab="4" xr2:uid="{00000000-000D-0000-FFFF-FFFF00000000}"/>
  </bookViews>
  <sheets>
    <sheet name="Intructivo" sheetId="20" r:id="rId1"/>
    <sheet name="CONTEXTO" sheetId="22" r:id="rId2"/>
    <sheet name="MAPA DE RIESGO" sheetId="1" r:id="rId3"/>
    <sheet name="Matriz Calor Inherente" sheetId="18" r:id="rId4"/>
    <sheet name="Matriz Calor Residual" sheetId="19" r:id="rId5"/>
    <sheet name="Tabla probabilidad" sheetId="12" r:id="rId6"/>
    <sheet name="Tabla Impacto" sheetId="13" r:id="rId7"/>
    <sheet name="Tabla Valoración controles" sheetId="15" r:id="rId8"/>
    <sheet name="Opciones Tratamiento" sheetId="16" state="hidden" r:id="rId9"/>
    <sheet name="Hoja1" sheetId="11" state="hidden" r:id="rId10"/>
  </sheets>
  <calcPr calcId="191029"/>
  <pivotCaches>
    <pivotCache cacheId="34" r:id="rId11"/>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 l="1"/>
  <c r="B222" i="13" a="1"/>
  <c r="B222" i="13"/>
  <c r="R16" i="1"/>
  <c r="R22" i="1"/>
  <c r="R23" i="1"/>
  <c r="I22" i="1"/>
  <c r="U22" i="1"/>
  <c r="U23" i="1"/>
  <c r="L22" i="1"/>
  <c r="M22" i="1" s="1"/>
  <c r="N22" i="1" s="1"/>
  <c r="H16" i="1"/>
  <c r="I16" i="1" s="1"/>
  <c r="J16" i="1" s="1"/>
  <c r="Y16" i="1" s="1"/>
  <c r="U16" i="1"/>
  <c r="R17" i="1"/>
  <c r="Y18" i="1" s="1"/>
  <c r="R18" i="1"/>
  <c r="AC18" i="1" s="1"/>
  <c r="AB18" i="1" s="1"/>
  <c r="R19" i="1"/>
  <c r="AC19" i="1" s="1"/>
  <c r="AB19" i="1" s="1"/>
  <c r="R20" i="1"/>
  <c r="Y21" i="1" s="1"/>
  <c r="R21" i="1"/>
  <c r="AC21" i="1" s="1"/>
  <c r="AB21" i="1" s="1"/>
  <c r="AB23" i="1"/>
  <c r="L18" i="1"/>
  <c r="U18" i="1"/>
  <c r="L19" i="1"/>
  <c r="U19" i="1"/>
  <c r="L20" i="1"/>
  <c r="U20" i="1"/>
  <c r="L21" i="1"/>
  <c r="U21" i="1"/>
  <c r="L23" i="1"/>
  <c r="L35" i="1"/>
  <c r="L55" i="1"/>
  <c r="L69" i="1"/>
  <c r="L43" i="1"/>
  <c r="L39" i="1"/>
  <c r="L49" i="1"/>
  <c r="L62" i="1"/>
  <c r="L26" i="1"/>
  <c r="L36" i="1"/>
  <c r="L25" i="1"/>
  <c r="L56" i="1"/>
  <c r="L41" i="1"/>
  <c r="L59" i="1"/>
  <c r="L68" i="1"/>
  <c r="L66" i="1"/>
  <c r="L53" i="1"/>
  <c r="L47" i="1"/>
  <c r="L48" i="1"/>
  <c r="L31" i="1"/>
  <c r="L60" i="1"/>
  <c r="L27" i="1"/>
  <c r="L57" i="1"/>
  <c r="L45" i="1"/>
  <c r="L42" i="1"/>
  <c r="L33" i="1"/>
  <c r="L74" i="1"/>
  <c r="L32" i="1"/>
  <c r="L65" i="1"/>
  <c r="L63" i="1"/>
  <c r="L37" i="1"/>
  <c r="L44" i="1"/>
  <c r="L30" i="1"/>
  <c r="L61" i="1"/>
  <c r="L73" i="1"/>
  <c r="L50" i="1"/>
  <c r="L54" i="1"/>
  <c r="L71" i="1"/>
  <c r="L24" i="1"/>
  <c r="L29" i="1"/>
  <c r="L51" i="1"/>
  <c r="L38" i="1"/>
  <c r="L72" i="1"/>
  <c r="L75" i="1"/>
  <c r="F222" i="13"/>
  <c r="F212" i="13"/>
  <c r="F213" i="13"/>
  <c r="F214" i="13"/>
  <c r="F215" i="13"/>
  <c r="F216" i="13"/>
  <c r="F217" i="13"/>
  <c r="F218" i="13"/>
  <c r="F219" i="13"/>
  <c r="F220" i="13"/>
  <c r="F221" i="13"/>
  <c r="F211" i="13"/>
  <c r="L17" i="1"/>
  <c r="R58" i="1"/>
  <c r="R53" i="1"/>
  <c r="R47" i="1"/>
  <c r="AL44" i="18"/>
  <c r="AJ44" i="18"/>
  <c r="AF44" i="18"/>
  <c r="AD44" i="18"/>
  <c r="Z44" i="18"/>
  <c r="X44" i="18"/>
  <c r="T44" i="18"/>
  <c r="R44" i="18"/>
  <c r="N44" i="18"/>
  <c r="L44" i="18"/>
  <c r="AL36" i="18"/>
  <c r="AJ36" i="18"/>
  <c r="AF36" i="18"/>
  <c r="AD36" i="18"/>
  <c r="Z36" i="18"/>
  <c r="X36" i="18"/>
  <c r="T36" i="18"/>
  <c r="R36" i="18"/>
  <c r="N36" i="18"/>
  <c r="L36" i="18"/>
  <c r="AL28" i="18"/>
  <c r="AJ28" i="18"/>
  <c r="AF28" i="18"/>
  <c r="AD28" i="18"/>
  <c r="Z28" i="18"/>
  <c r="X28" i="18"/>
  <c r="T28" i="18"/>
  <c r="R28" i="18"/>
  <c r="N28" i="18"/>
  <c r="L28" i="18"/>
  <c r="AL20" i="18"/>
  <c r="AJ20" i="18"/>
  <c r="AF20" i="18"/>
  <c r="AD20" i="18"/>
  <c r="Z20" i="18"/>
  <c r="X20" i="18"/>
  <c r="T20" i="18"/>
  <c r="R20" i="18"/>
  <c r="N20" i="18"/>
  <c r="L20" i="18"/>
  <c r="AL12" i="18"/>
  <c r="AJ12" i="18"/>
  <c r="AF12" i="18"/>
  <c r="AD12" i="18"/>
  <c r="Z12" i="18"/>
  <c r="X12" i="18"/>
  <c r="T12" i="18"/>
  <c r="R12" i="18"/>
  <c r="N12" i="18"/>
  <c r="L12" i="18"/>
  <c r="U75" i="1"/>
  <c r="R75" i="1"/>
  <c r="U74" i="1"/>
  <c r="R74" i="1"/>
  <c r="U73" i="1"/>
  <c r="R73" i="1"/>
  <c r="U72" i="1"/>
  <c r="R72" i="1"/>
  <c r="AC72" i="1" s="1"/>
  <c r="AB72" i="1" s="1"/>
  <c r="U71" i="1"/>
  <c r="R71" i="1"/>
  <c r="U70" i="1"/>
  <c r="R70" i="1"/>
  <c r="I70" i="1"/>
  <c r="J70" i="1" s="1"/>
  <c r="U69" i="1"/>
  <c r="R69" i="1"/>
  <c r="U68" i="1"/>
  <c r="R68" i="1"/>
  <c r="U66" i="1"/>
  <c r="R66" i="1"/>
  <c r="U65" i="1"/>
  <c r="R65" i="1"/>
  <c r="U64" i="1"/>
  <c r="R64" i="1"/>
  <c r="I64" i="1"/>
  <c r="J64" i="1" s="1"/>
  <c r="U63" i="1"/>
  <c r="R63" i="1"/>
  <c r="U62" i="1"/>
  <c r="R62" i="1"/>
  <c r="U61" i="1"/>
  <c r="R61" i="1"/>
  <c r="U60" i="1"/>
  <c r="R60" i="1"/>
  <c r="Y61" i="1" s="1"/>
  <c r="U59" i="1"/>
  <c r="R59" i="1"/>
  <c r="U58" i="1"/>
  <c r="I58" i="1"/>
  <c r="J58" i="1" s="1"/>
  <c r="U57" i="1"/>
  <c r="R57" i="1"/>
  <c r="U56" i="1"/>
  <c r="R56" i="1"/>
  <c r="AC56" i="1" s="1"/>
  <c r="AB56" i="1" s="1"/>
  <c r="U55" i="1"/>
  <c r="R55" i="1"/>
  <c r="U54" i="1"/>
  <c r="R54" i="1"/>
  <c r="U53" i="1"/>
  <c r="U52" i="1"/>
  <c r="R52" i="1"/>
  <c r="I52" i="1"/>
  <c r="J52" i="1" s="1"/>
  <c r="U51" i="1"/>
  <c r="R51" i="1"/>
  <c r="U50" i="1"/>
  <c r="R50" i="1"/>
  <c r="U49" i="1"/>
  <c r="R49" i="1"/>
  <c r="U48" i="1"/>
  <c r="R48" i="1"/>
  <c r="Y48" i="1" s="1"/>
  <c r="U47" i="1"/>
  <c r="U46" i="1"/>
  <c r="R46" i="1"/>
  <c r="I46" i="1"/>
  <c r="J46" i="1"/>
  <c r="U45" i="1"/>
  <c r="R45" i="1"/>
  <c r="U44" i="1"/>
  <c r="R44" i="1"/>
  <c r="U43" i="1"/>
  <c r="R43" i="1"/>
  <c r="U42" i="1"/>
  <c r="R42" i="1"/>
  <c r="U41" i="1"/>
  <c r="R41" i="1"/>
  <c r="U40" i="1"/>
  <c r="R40" i="1"/>
  <c r="Y40" i="1" s="1"/>
  <c r="I40" i="1"/>
  <c r="J40" i="1" s="1"/>
  <c r="U39" i="1"/>
  <c r="R39" i="1"/>
  <c r="U38" i="1"/>
  <c r="R38" i="1"/>
  <c r="Y39" i="1" s="1"/>
  <c r="U37" i="1"/>
  <c r="R37" i="1"/>
  <c r="Y37" i="1" s="1"/>
  <c r="U36" i="1"/>
  <c r="R36" i="1"/>
  <c r="U35" i="1"/>
  <c r="R35" i="1"/>
  <c r="U34" i="1"/>
  <c r="R34" i="1"/>
  <c r="I34" i="1"/>
  <c r="J34" i="1"/>
  <c r="U33" i="1"/>
  <c r="R33" i="1"/>
  <c r="U32" i="1"/>
  <c r="R32" i="1"/>
  <c r="U31" i="1"/>
  <c r="R31" i="1"/>
  <c r="U30" i="1"/>
  <c r="R30" i="1"/>
  <c r="Y30" i="1" s="1"/>
  <c r="U29" i="1"/>
  <c r="R29" i="1"/>
  <c r="U28" i="1"/>
  <c r="R28" i="1"/>
  <c r="J28" i="1"/>
  <c r="U27" i="1"/>
  <c r="R27" i="1"/>
  <c r="U26" i="1"/>
  <c r="R26" i="1"/>
  <c r="U25" i="1"/>
  <c r="R25" i="1"/>
  <c r="Y70" i="1"/>
  <c r="Z70" i="1" s="1"/>
  <c r="Y58" i="1"/>
  <c r="Z58" i="1" s="1"/>
  <c r="Y52" i="1"/>
  <c r="AA52" i="1" s="1"/>
  <c r="Y46" i="1"/>
  <c r="AA46" i="1" s="1"/>
  <c r="Y34" i="1"/>
  <c r="Z34" i="1" s="1"/>
  <c r="Y71" i="1"/>
  <c r="Z71" i="1" s="1"/>
  <c r="Y65" i="1"/>
  <c r="Z65" i="1" s="1"/>
  <c r="Y66" i="1"/>
  <c r="AA66" i="1" s="1"/>
  <c r="AA58" i="1"/>
  <c r="Y59" i="1"/>
  <c r="AA59" i="1" s="1"/>
  <c r="Y47" i="1"/>
  <c r="AA47" i="1" s="1"/>
  <c r="Z40" i="1"/>
  <c r="AA40" i="1"/>
  <c r="Z59" i="1"/>
  <c r="Y63" i="1"/>
  <c r="AA63" i="1" s="1"/>
  <c r="Y68" i="1"/>
  <c r="Y69" i="1"/>
  <c r="Y32" i="1"/>
  <c r="Y74" i="1"/>
  <c r="Y75" i="1"/>
  <c r="Z75" i="1" s="1"/>
  <c r="Y33" i="1"/>
  <c r="Z74" i="1"/>
  <c r="AA74" i="1"/>
  <c r="AC35" i="1"/>
  <c r="AB35" i="1" s="1"/>
  <c r="AC64" i="1"/>
  <c r="AB64" i="1" s="1"/>
  <c r="AC47" i="1"/>
  <c r="AC46" i="1"/>
  <c r="AB46" i="1" s="1"/>
  <c r="AC59" i="1"/>
  <c r="AB59" i="1" s="1"/>
  <c r="AC58" i="1"/>
  <c r="AB58" i="1" s="1"/>
  <c r="AC53" i="1"/>
  <c r="AB53" i="1" s="1"/>
  <c r="AC52" i="1"/>
  <c r="AB52" i="1"/>
  <c r="AC41" i="1"/>
  <c r="AB41" i="1" s="1"/>
  <c r="AC40" i="1"/>
  <c r="AB40" i="1" s="1"/>
  <c r="AB29" i="1"/>
  <c r="AC71" i="1"/>
  <c r="AB71" i="1" s="1"/>
  <c r="AB47" i="1"/>
  <c r="AC49" i="1"/>
  <c r="AB49" i="1" s="1"/>
  <c r="AC54" i="1"/>
  <c r="AB54" i="1" s="1"/>
  <c r="AC55" i="1"/>
  <c r="AB55" i="1" s="1"/>
  <c r="AC66" i="1"/>
  <c r="AB66" i="1" s="1"/>
  <c r="AC36" i="1"/>
  <c r="AB36" i="1" s="1"/>
  <c r="AC74" i="1"/>
  <c r="AB74" i="1" s="1"/>
  <c r="K45" i="19"/>
  <c r="K55" i="19"/>
  <c r="AI35" i="19"/>
  <c r="AC55" i="19"/>
  <c r="W15" i="19"/>
  <c r="AC45" i="19"/>
  <c r="K25" i="19"/>
  <c r="Q45" i="19"/>
  <c r="AC25" i="1"/>
  <c r="AB25" i="1" s="1"/>
  <c r="AC43" i="19"/>
  <c r="Q53" i="19"/>
  <c r="K43" i="19"/>
  <c r="K53" i="19"/>
  <c r="W23" i="19"/>
  <c r="AI13" i="19"/>
  <c r="AC51" i="1"/>
  <c r="AB51" i="1" s="1"/>
  <c r="AC50" i="1"/>
  <c r="AB50" i="1"/>
  <c r="AC62" i="1"/>
  <c r="AC75" i="1"/>
  <c r="AB75" i="1"/>
  <c r="U25" i="19" s="1"/>
  <c r="AC33" i="1"/>
  <c r="AB33" i="1" s="1"/>
  <c r="AC26" i="1"/>
  <c r="AB26" i="1" s="1"/>
  <c r="AC68" i="1"/>
  <c r="AC39" i="1"/>
  <c r="AB39" i="1" s="1"/>
  <c r="AC44" i="1"/>
  <c r="AB44" i="1" s="1"/>
  <c r="AC45" i="1"/>
  <c r="AB45" i="1" s="1"/>
  <c r="AE54" i="19"/>
  <c r="S24" i="19"/>
  <c r="AE34" i="19"/>
  <c r="Y54" i="19"/>
  <c r="AE14" i="19"/>
  <c r="Y34" i="19"/>
  <c r="M44" i="19"/>
  <c r="AK54" i="19"/>
  <c r="M24" i="19"/>
  <c r="AK34" i="19"/>
  <c r="Y14" i="19"/>
  <c r="AK14" i="19"/>
  <c r="Y24" i="19"/>
  <c r="S44" i="19"/>
  <c r="M34" i="19"/>
  <c r="AK44" i="19"/>
  <c r="M54" i="19"/>
  <c r="Y44" i="19"/>
  <c r="S54" i="19"/>
  <c r="AK24" i="19"/>
  <c r="M14" i="19"/>
  <c r="AE44" i="19"/>
  <c r="S34" i="19"/>
  <c r="AE24" i="19"/>
  <c r="S14" i="19"/>
  <c r="AA35" i="19"/>
  <c r="AL55" i="19"/>
  <c r="Z45" i="19"/>
  <c r="Z35" i="19"/>
  <c r="N25" i="19"/>
  <c r="Z55" i="19"/>
  <c r="N45" i="19"/>
  <c r="T35" i="19"/>
  <c r="T45" i="19"/>
  <c r="AL25" i="19"/>
  <c r="AL15" i="19"/>
  <c r="N35" i="19"/>
  <c r="AL35" i="19"/>
  <c r="Z25" i="19"/>
  <c r="AF25" i="19"/>
  <c r="T15" i="19"/>
  <c r="T55" i="19"/>
  <c r="AL45" i="19"/>
  <c r="T25" i="19"/>
  <c r="AF45" i="19"/>
  <c r="AF15" i="19"/>
  <c r="AD74" i="1"/>
  <c r="N15" i="19"/>
  <c r="AF55" i="19"/>
  <c r="N55" i="19"/>
  <c r="Z15" i="19"/>
  <c r="AF35" i="19"/>
  <c r="AB62" i="1"/>
  <c r="AC63" i="1"/>
  <c r="AB63" i="1" s="1"/>
  <c r="AB68" i="1"/>
  <c r="AC69" i="1"/>
  <c r="AB69" i="1" s="1"/>
  <c r="AC27" i="1"/>
  <c r="AB27" i="1" s="1"/>
  <c r="Z69" i="1"/>
  <c r="AA69" i="1"/>
  <c r="Z68" i="1"/>
  <c r="AA68" i="1"/>
  <c r="Z66" i="1"/>
  <c r="AJ34" i="19" s="1"/>
  <c r="AA71" i="1"/>
  <c r="Y41" i="1"/>
  <c r="AA41" i="1" s="1"/>
  <c r="Y53" i="1"/>
  <c r="AA53" i="1" s="1"/>
  <c r="Y54" i="1"/>
  <c r="AA54" i="1" s="1"/>
  <c r="L54" i="19"/>
  <c r="AJ54" i="19"/>
  <c r="AD14" i="19"/>
  <c r="X44" i="19"/>
  <c r="AD24" i="19"/>
  <c r="R24" i="19"/>
  <c r="AD44" i="19"/>
  <c r="Y62" i="1"/>
  <c r="Y55" i="1"/>
  <c r="AA55" i="1" s="1"/>
  <c r="Y49" i="1"/>
  <c r="Z41" i="1"/>
  <c r="AD41" i="1" s="1"/>
  <c r="Y42" i="1"/>
  <c r="Z42" i="1" s="1"/>
  <c r="Y38" i="1"/>
  <c r="Z38" i="1" s="1"/>
  <c r="Y25" i="1"/>
  <c r="Z25" i="1" s="1"/>
  <c r="Y50" i="1"/>
  <c r="K40" i="19"/>
  <c r="AI20" i="19"/>
  <c r="AI30" i="19"/>
  <c r="W30" i="19"/>
  <c r="W10" i="19"/>
  <c r="W40" i="19"/>
  <c r="W50" i="19"/>
  <c r="Q50" i="19"/>
  <c r="AC30" i="19"/>
  <c r="W20" i="19"/>
  <c r="AC50" i="19"/>
  <c r="K20" i="19"/>
  <c r="AC40" i="19"/>
  <c r="Q10" i="19"/>
  <c r="Q40" i="19"/>
  <c r="AC10" i="19"/>
  <c r="AI50" i="19"/>
  <c r="K30" i="19"/>
  <c r="K50" i="19"/>
  <c r="AI40" i="19"/>
  <c r="AA42" i="1"/>
  <c r="Y43" i="1"/>
  <c r="Z43" i="1" s="1"/>
  <c r="Z62" i="1"/>
  <c r="AD62" i="1" s="1"/>
  <c r="AA62" i="1"/>
  <c r="AF54" i="19"/>
  <c r="AL34" i="19"/>
  <c r="AF34" i="19"/>
  <c r="AL14" i="19"/>
  <c r="AF44" i="19"/>
  <c r="T44" i="19"/>
  <c r="N14" i="19"/>
  <c r="N44" i="19"/>
  <c r="T24" i="19"/>
  <c r="N24" i="19"/>
  <c r="AL44" i="19"/>
  <c r="N34" i="19"/>
  <c r="Z44" i="19"/>
  <c r="Z24" i="19"/>
  <c r="T14" i="19"/>
  <c r="N54" i="19"/>
  <c r="T34" i="19"/>
  <c r="Z14" i="19"/>
  <c r="AF24" i="19"/>
  <c r="AF14" i="19"/>
  <c r="Z54" i="19"/>
  <c r="AL54" i="19"/>
  <c r="T54" i="19"/>
  <c r="AL24" i="19"/>
  <c r="Z34" i="19"/>
  <c r="AD68" i="1"/>
  <c r="T33" i="19"/>
  <c r="AF13" i="19"/>
  <c r="Z50" i="1"/>
  <c r="AA50" i="1"/>
  <c r="Y51" i="1"/>
  <c r="Y26" i="1"/>
  <c r="AA26" i="1" s="1"/>
  <c r="Y44" i="1"/>
  <c r="AD27" i="19"/>
  <c r="X7" i="19"/>
  <c r="AJ47" i="19"/>
  <c r="AJ7" i="19"/>
  <c r="X47" i="19"/>
  <c r="L47" i="19"/>
  <c r="L7" i="19"/>
  <c r="L27" i="19"/>
  <c r="L17" i="19"/>
  <c r="AD7" i="19"/>
  <c r="AD37" i="19"/>
  <c r="AJ37" i="19"/>
  <c r="R37" i="19"/>
  <c r="AD17" i="19"/>
  <c r="R27" i="19"/>
  <c r="X37" i="19"/>
  <c r="AJ17" i="19"/>
  <c r="L37" i="19"/>
  <c r="X27" i="19"/>
  <c r="AJ27" i="19"/>
  <c r="AD47" i="19"/>
  <c r="R17" i="19"/>
  <c r="R7" i="19"/>
  <c r="R47" i="19"/>
  <c r="X17" i="19"/>
  <c r="Z51" i="1"/>
  <c r="O41" i="19" s="1"/>
  <c r="AA51" i="1"/>
  <c r="Z51" i="19"/>
  <c r="AL31" i="19"/>
  <c r="T31" i="19"/>
  <c r="Z11" i="19"/>
  <c r="T41" i="19"/>
  <c r="Z41" i="19"/>
  <c r="AL51" i="19"/>
  <c r="AF41" i="19"/>
  <c r="T51" i="19"/>
  <c r="N31" i="19"/>
  <c r="N51" i="19"/>
  <c r="AL11" i="19"/>
  <c r="AA44" i="1"/>
  <c r="Y45" i="1"/>
  <c r="Z45" i="1" s="1"/>
  <c r="AA50" i="19" s="1"/>
  <c r="Z44" i="1"/>
  <c r="AL10" i="19" s="1"/>
  <c r="Y27" i="1"/>
  <c r="N30" i="19"/>
  <c r="Z20" i="19"/>
  <c r="AL40" i="19"/>
  <c r="Z30" i="19"/>
  <c r="AD44" i="1"/>
  <c r="AL50" i="19"/>
  <c r="T10" i="19"/>
  <c r="T40" i="19"/>
  <c r="AF30" i="19"/>
  <c r="AA45" i="1"/>
  <c r="O51" i="19"/>
  <c r="AM21" i="19"/>
  <c r="AG51" i="19"/>
  <c r="U11" i="19"/>
  <c r="AA31" i="19"/>
  <c r="AA21" i="19"/>
  <c r="U31" i="19"/>
  <c r="O31" i="19"/>
  <c r="AA51" i="19"/>
  <c r="AM11" i="19"/>
  <c r="U41" i="19"/>
  <c r="U21" i="19"/>
  <c r="AD51" i="1"/>
  <c r="AG41" i="19"/>
  <c r="AG11" i="19"/>
  <c r="U10" i="19"/>
  <c r="O50" i="19"/>
  <c r="AM40" i="19"/>
  <c r="U30" i="19"/>
  <c r="U50" i="19"/>
  <c r="AA10" i="19"/>
  <c r="AA30" i="19"/>
  <c r="O40" i="19"/>
  <c r="AA40" i="19"/>
  <c r="AG20" i="19"/>
  <c r="AG50" i="19"/>
  <c r="AD45" i="1"/>
  <c r="AA20" i="19"/>
  <c r="O20" i="19"/>
  <c r="L46" i="1"/>
  <c r="M46" i="1"/>
  <c r="T40" i="18" s="1"/>
  <c r="L34" i="1"/>
  <c r="M34" i="1" s="1"/>
  <c r="L58" i="1"/>
  <c r="M58" i="1" s="1"/>
  <c r="X18" i="18" s="1"/>
  <c r="L52" i="1"/>
  <c r="M52" i="1" s="1"/>
  <c r="L40" i="1"/>
  <c r="M40" i="1"/>
  <c r="O40" i="1" s="1"/>
  <c r="L70" i="1"/>
  <c r="M70" i="1"/>
  <c r="AB12" i="18" s="1"/>
  <c r="L64" i="1"/>
  <c r="M64" i="1" s="1"/>
  <c r="N64" i="1" s="1"/>
  <c r="R24" i="18"/>
  <c r="AD24" i="18"/>
  <c r="AH12" i="18"/>
  <c r="AB44" i="18"/>
  <c r="V44" i="18"/>
  <c r="AH36" i="18"/>
  <c r="N70" i="1"/>
  <c r="AC70" i="1"/>
  <c r="AB70" i="1" s="1"/>
  <c r="AL34" i="18"/>
  <c r="X6" i="18"/>
  <c r="AJ30" i="18"/>
  <c r="R22" i="18"/>
  <c r="L6" i="18"/>
  <c r="R30" i="18"/>
  <c r="X22" i="18"/>
  <c r="L30" i="18"/>
  <c r="R38" i="18"/>
  <c r="AJ14" i="18"/>
  <c r="R14" i="18"/>
  <c r="AD30" i="18"/>
  <c r="AJ38" i="18"/>
  <c r="AJ22" i="18"/>
  <c r="X30" i="18"/>
  <c r="L14" i="18"/>
  <c r="X38" i="18"/>
  <c r="L22" i="18"/>
  <c r="X14" i="18"/>
  <c r="AD14" i="18"/>
  <c r="L38" i="18"/>
  <c r="AD6" i="18"/>
  <c r="R6" i="18"/>
  <c r="AD38" i="18"/>
  <c r="AD22" i="18"/>
  <c r="AJ6" i="18"/>
  <c r="Z40" i="18"/>
  <c r="AL8" i="18"/>
  <c r="AF8" i="18"/>
  <c r="N16" i="18"/>
  <c r="Z8" i="18"/>
  <c r="AF40" i="18"/>
  <c r="AL40" i="18"/>
  <c r="N8" i="18"/>
  <c r="AL24" i="18"/>
  <c r="T24" i="18"/>
  <c r="AL16" i="18"/>
  <c r="T8" i="18"/>
  <c r="N46" i="1"/>
  <c r="Z21" i="1" l="1"/>
  <c r="O26" i="19" s="1"/>
  <c r="AA21" i="1"/>
  <c r="S7" i="19"/>
  <c r="AK17" i="19"/>
  <c r="AK27" i="19"/>
  <c r="Y47" i="19"/>
  <c r="Y17" i="19"/>
  <c r="Y27" i="19"/>
  <c r="AK37" i="19"/>
  <c r="AE27" i="19"/>
  <c r="M7" i="19"/>
  <c r="AE37" i="19"/>
  <c r="S17" i="19"/>
  <c r="M27" i="19"/>
  <c r="AA25" i="1"/>
  <c r="Y20" i="1"/>
  <c r="Z26" i="1"/>
  <c r="Z37" i="19" s="1"/>
  <c r="Y19" i="1"/>
  <c r="AH33" i="19"/>
  <c r="V13" i="19"/>
  <c r="AB23" i="19"/>
  <c r="AB43" i="19"/>
  <c r="P43" i="19"/>
  <c r="P33" i="19"/>
  <c r="J43" i="19"/>
  <c r="AH43" i="19"/>
  <c r="AH13" i="19"/>
  <c r="AA48" i="1"/>
  <c r="Z48" i="1"/>
  <c r="Z61" i="1"/>
  <c r="AA61" i="1"/>
  <c r="AM44" i="19"/>
  <c r="U34" i="19"/>
  <c r="AA34" i="19"/>
  <c r="U24" i="19"/>
  <c r="AG24" i="19"/>
  <c r="AM24" i="19"/>
  <c r="AA14" i="19"/>
  <c r="AG54" i="19"/>
  <c r="O24" i="19"/>
  <c r="AG14" i="19"/>
  <c r="O54" i="19"/>
  <c r="AG34" i="19"/>
  <c r="U54" i="19"/>
  <c r="U44" i="19"/>
  <c r="O34" i="19"/>
  <c r="AG44" i="19"/>
  <c r="AA44" i="19"/>
  <c r="AA24" i="19"/>
  <c r="AA54" i="19"/>
  <c r="Y56" i="1"/>
  <c r="Z53" i="1"/>
  <c r="AC48" i="1"/>
  <c r="AB48" i="1" s="1"/>
  <c r="AC65" i="1"/>
  <c r="AB65" i="1" s="1"/>
  <c r="L16" i="18"/>
  <c r="T18" i="18"/>
  <c r="AJ8" i="18"/>
  <c r="Y73" i="1"/>
  <c r="N20" i="19"/>
  <c r="N40" i="19"/>
  <c r="AE7" i="19"/>
  <c r="S37" i="19"/>
  <c r="AD25" i="1"/>
  <c r="AC60" i="1"/>
  <c r="AB60" i="1" s="1"/>
  <c r="AC73" i="1"/>
  <c r="AB73" i="1" s="1"/>
  <c r="Z10" i="18"/>
  <c r="X24" i="18"/>
  <c r="N40" i="18"/>
  <c r="T16" i="18"/>
  <c r="AF32" i="18"/>
  <c r="O58" i="1"/>
  <c r="P44" i="18"/>
  <c r="N40" i="1"/>
  <c r="AL32" i="18"/>
  <c r="T32" i="18"/>
  <c r="AF24" i="18"/>
  <c r="L18" i="18"/>
  <c r="J20" i="18"/>
  <c r="X8" i="18"/>
  <c r="O21" i="19"/>
  <c r="AF50" i="19"/>
  <c r="AL30" i="19"/>
  <c r="N50" i="19"/>
  <c r="Y7" i="19"/>
  <c r="AK7" i="19"/>
  <c r="M17" i="19"/>
  <c r="AI10" i="19"/>
  <c r="AC20" i="19"/>
  <c r="Q20" i="19"/>
  <c r="Z55" i="1"/>
  <c r="Z54" i="1"/>
  <c r="R54" i="19"/>
  <c r="R44" i="19"/>
  <c r="Y72" i="1"/>
  <c r="AI33" i="19"/>
  <c r="Z46" i="1"/>
  <c r="S27" i="19"/>
  <c r="AE47" i="19"/>
  <c r="M37" i="19"/>
  <c r="AJ44" i="19"/>
  <c r="AJ24" i="19"/>
  <c r="AC61" i="1"/>
  <c r="AB61" i="1" s="1"/>
  <c r="Z52" i="1"/>
  <c r="V32" i="19" s="1"/>
  <c r="AA70" i="1"/>
  <c r="AF10" i="18"/>
  <c r="R16" i="18"/>
  <c r="AJ32" i="18"/>
  <c r="AF10" i="19"/>
  <c r="Z10" i="19"/>
  <c r="T20" i="19"/>
  <c r="Y37" i="19"/>
  <c r="AE17" i="19"/>
  <c r="M47" i="19"/>
  <c r="AA43" i="1"/>
  <c r="Q30" i="19"/>
  <c r="K10" i="19"/>
  <c r="AD34" i="19"/>
  <c r="L24" i="19"/>
  <c r="T17" i="19"/>
  <c r="Z47" i="1"/>
  <c r="Y60" i="1"/>
  <c r="L26" i="18"/>
  <c r="X40" i="18"/>
  <c r="O46" i="1"/>
  <c r="Z32" i="18"/>
  <c r="AJ24" i="18"/>
  <c r="R8" i="18"/>
  <c r="N10" i="19"/>
  <c r="T50" i="19"/>
  <c r="AF40" i="19"/>
  <c r="AK47" i="19"/>
  <c r="S47" i="19"/>
  <c r="Z63" i="1"/>
  <c r="AA39" i="1"/>
  <c r="Z39" i="1"/>
  <c r="AM9" i="19" s="1"/>
  <c r="Z37" i="1"/>
  <c r="AA37" i="1"/>
  <c r="AC38" i="1"/>
  <c r="AB38" i="1" s="1"/>
  <c r="Z49" i="19" s="1"/>
  <c r="AA38" i="1"/>
  <c r="AC37" i="1"/>
  <c r="AB37" i="1" s="1"/>
  <c r="AC31" i="1"/>
  <c r="AB31" i="1" s="1"/>
  <c r="Y31" i="1"/>
  <c r="AC32" i="1"/>
  <c r="AB32" i="1" s="1"/>
  <c r="AC30" i="1"/>
  <c r="AB30" i="1" s="1"/>
  <c r="AF47" i="19"/>
  <c r="AF37" i="19"/>
  <c r="AF17" i="19"/>
  <c r="T7" i="19"/>
  <c r="AL17" i="19"/>
  <c r="V24" i="18"/>
  <c r="V16" i="18"/>
  <c r="O34" i="1"/>
  <c r="AH32" i="18"/>
  <c r="P24" i="18"/>
  <c r="N34" i="1"/>
  <c r="AC34" i="1" s="1"/>
  <c r="AB34" i="1" s="1"/>
  <c r="AB16" i="18"/>
  <c r="J16" i="18"/>
  <c r="P32" i="18"/>
  <c r="J40" i="18"/>
  <c r="V8" i="18"/>
  <c r="V40" i="18"/>
  <c r="AH40" i="18"/>
  <c r="AB32" i="18"/>
  <c r="AB40" i="18"/>
  <c r="AH24" i="18"/>
  <c r="P16" i="18"/>
  <c r="P40" i="18"/>
  <c r="AB8" i="18"/>
  <c r="AH8" i="18"/>
  <c r="V32" i="18"/>
  <c r="J32" i="18"/>
  <c r="P8" i="18"/>
  <c r="AB24" i="18"/>
  <c r="J8" i="18"/>
  <c r="J24" i="18"/>
  <c r="AH16" i="18"/>
  <c r="AH55" i="19"/>
  <c r="P55" i="19"/>
  <c r="J45" i="19"/>
  <c r="V25" i="19"/>
  <c r="AB15" i="19"/>
  <c r="AH45" i="19"/>
  <c r="P35" i="19"/>
  <c r="P15" i="19"/>
  <c r="V55" i="19"/>
  <c r="J15" i="19"/>
  <c r="AB45" i="19"/>
  <c r="J55" i="19"/>
  <c r="AB25" i="19"/>
  <c r="J35" i="19"/>
  <c r="V45" i="19"/>
  <c r="J25" i="19"/>
  <c r="AB35" i="19"/>
  <c r="AH15" i="19"/>
  <c r="AD70" i="1"/>
  <c r="P25" i="19"/>
  <c r="AH35" i="19"/>
  <c r="V15" i="19"/>
  <c r="AH25" i="19"/>
  <c r="AB55" i="19"/>
  <c r="P45" i="19"/>
  <c r="V35" i="19"/>
  <c r="N52" i="1"/>
  <c r="P10" i="18"/>
  <c r="O52" i="1"/>
  <c r="AB42" i="18"/>
  <c r="V34" i="18"/>
  <c r="P26" i="18"/>
  <c r="AB26" i="18"/>
  <c r="AH34" i="18"/>
  <c r="V10" i="18"/>
  <c r="P42" i="18"/>
  <c r="AH42" i="18"/>
  <c r="V26" i="18"/>
  <c r="AB18" i="18"/>
  <c r="AH18" i="18"/>
  <c r="AH26" i="18"/>
  <c r="AH10" i="18"/>
  <c r="J18" i="18"/>
  <c r="J34" i="18"/>
  <c r="J26" i="18"/>
  <c r="AB34" i="18"/>
  <c r="J42" i="18"/>
  <c r="J10" i="18"/>
  <c r="P18" i="18"/>
  <c r="V42" i="18"/>
  <c r="P34" i="18"/>
  <c r="AB10" i="18"/>
  <c r="V18" i="18"/>
  <c r="AH52" i="19"/>
  <c r="AD52" i="1"/>
  <c r="Z42" i="18"/>
  <c r="N58" i="1"/>
  <c r="AF53" i="19"/>
  <c r="AL13" i="19"/>
  <c r="Z53" i="19"/>
  <c r="AL23" i="19"/>
  <c r="T43" i="19"/>
  <c r="AF23" i="19"/>
  <c r="AF43" i="19"/>
  <c r="T23" i="19"/>
  <c r="Z33" i="19"/>
  <c r="N43" i="19"/>
  <c r="N23" i="19"/>
  <c r="AL33" i="19"/>
  <c r="N13" i="19"/>
  <c r="N33" i="19"/>
  <c r="Z43" i="19"/>
  <c r="Z13" i="19"/>
  <c r="AF33" i="19"/>
  <c r="N9" i="19"/>
  <c r="N19" i="19"/>
  <c r="L52" i="19"/>
  <c r="AJ42" i="19"/>
  <c r="L22" i="19"/>
  <c r="AD22" i="19"/>
  <c r="R12" i="19"/>
  <c r="R42" i="19"/>
  <c r="AD54" i="1"/>
  <c r="X22" i="19"/>
  <c r="X42" i="19"/>
  <c r="X12" i="19"/>
  <c r="L42" i="19"/>
  <c r="X52" i="19"/>
  <c r="X32" i="19"/>
  <c r="L32" i="19"/>
  <c r="R22" i="19"/>
  <c r="L12" i="19"/>
  <c r="R52" i="19"/>
  <c r="AJ22" i="19"/>
  <c r="AD12" i="19"/>
  <c r="AD52" i="19"/>
  <c r="J30" i="19"/>
  <c r="V50" i="19"/>
  <c r="AD40" i="1"/>
  <c r="P10" i="19"/>
  <c r="AH30" i="19"/>
  <c r="J20" i="19"/>
  <c r="AB50" i="19"/>
  <c r="AH40" i="19"/>
  <c r="P40" i="19"/>
  <c r="J40" i="19"/>
  <c r="J50" i="19"/>
  <c r="J10" i="19"/>
  <c r="V40" i="19"/>
  <c r="V30" i="19"/>
  <c r="AB40" i="19"/>
  <c r="AB20" i="19"/>
  <c r="AB30" i="19"/>
  <c r="AH20" i="19"/>
  <c r="P30" i="19"/>
  <c r="AH50" i="19"/>
  <c r="V20" i="19"/>
  <c r="AH10" i="19"/>
  <c r="P50" i="19"/>
  <c r="AB10" i="19"/>
  <c r="V10" i="19"/>
  <c r="P20" i="19"/>
  <c r="AD21" i="1"/>
  <c r="AA36" i="19"/>
  <c r="AM26" i="19"/>
  <c r="AG26" i="19"/>
  <c r="U6" i="19"/>
  <c r="O36" i="19"/>
  <c r="AG36" i="19"/>
  <c r="AM46" i="19"/>
  <c r="AA16" i="19"/>
  <c r="O46" i="19"/>
  <c r="AM36" i="19"/>
  <c r="U36" i="19"/>
  <c r="AA6" i="19"/>
  <c r="AA26" i="19"/>
  <c r="AG16" i="19"/>
  <c r="AG6" i="19"/>
  <c r="AM6" i="19"/>
  <c r="AM16" i="19"/>
  <c r="AG46" i="19"/>
  <c r="AA46" i="19"/>
  <c r="U26" i="19"/>
  <c r="U46" i="19"/>
  <c r="Z18" i="1"/>
  <c r="AA18" i="1"/>
  <c r="AF16" i="18"/>
  <c r="N32" i="18"/>
  <c r="AF18" i="18"/>
  <c r="AL26" i="18"/>
  <c r="AJ26" i="18"/>
  <c r="X26" i="18"/>
  <c r="R26" i="18"/>
  <c r="AD10" i="18"/>
  <c r="V20" i="18"/>
  <c r="AD16" i="18"/>
  <c r="AG30" i="19"/>
  <c r="Z7" i="19"/>
  <c r="T53" i="19"/>
  <c r="AL41" i="19"/>
  <c r="AF31" i="19"/>
  <c r="N11" i="19"/>
  <c r="AD50" i="1"/>
  <c r="N21" i="19"/>
  <c r="AL21" i="19"/>
  <c r="AF21" i="19"/>
  <c r="Z31" i="19"/>
  <c r="T11" i="19"/>
  <c r="AF51" i="19"/>
  <c r="AF11" i="19"/>
  <c r="Z21" i="19"/>
  <c r="T21" i="19"/>
  <c r="N41" i="19"/>
  <c r="AL53" i="19"/>
  <c r="AD42" i="19"/>
  <c r="L20" i="19"/>
  <c r="AJ10" i="19"/>
  <c r="AJ20" i="19"/>
  <c r="L40" i="19"/>
  <c r="O16" i="19"/>
  <c r="Z26" i="18"/>
  <c r="N10" i="18"/>
  <c r="AL10" i="18"/>
  <c r="L10" i="18"/>
  <c r="R42" i="18"/>
  <c r="AJ34" i="18"/>
  <c r="AD34" i="18"/>
  <c r="O70" i="1"/>
  <c r="V12" i="18"/>
  <c r="P20" i="18"/>
  <c r="J44" i="18"/>
  <c r="P36" i="18"/>
  <c r="J28" i="18"/>
  <c r="AB36" i="18"/>
  <c r="AF27" i="19"/>
  <c r="AL47" i="19"/>
  <c r="AF7" i="19"/>
  <c r="T37" i="19"/>
  <c r="N47" i="19"/>
  <c r="Z27" i="19"/>
  <c r="T27" i="19"/>
  <c r="N7" i="19"/>
  <c r="T47" i="19"/>
  <c r="Z17" i="19"/>
  <c r="AL27" i="19"/>
  <c r="AJ52" i="19"/>
  <c r="U16" i="19"/>
  <c r="Z30" i="1"/>
  <c r="AA30" i="1"/>
  <c r="N34" i="18"/>
  <c r="AL18" i="18"/>
  <c r="Z18" i="18"/>
  <c r="X10" i="18"/>
  <c r="R10" i="18"/>
  <c r="AD42" i="18"/>
  <c r="X42" i="18"/>
  <c r="J12" i="18"/>
  <c r="V36" i="18"/>
  <c r="AH20" i="18"/>
  <c r="Z47" i="19"/>
  <c r="Z27" i="1"/>
  <c r="AA27" i="1"/>
  <c r="AD32" i="19"/>
  <c r="O6" i="19"/>
  <c r="AA49" i="19"/>
  <c r="O49" i="19"/>
  <c r="AA33" i="1"/>
  <c r="Z33" i="1"/>
  <c r="Z56" i="1"/>
  <c r="AA56" i="1"/>
  <c r="T42" i="18"/>
  <c r="AJ18" i="18"/>
  <c r="AL42" i="18"/>
  <c r="N26" i="18"/>
  <c r="N42" i="18"/>
  <c r="AD26" i="18"/>
  <c r="AJ42" i="18"/>
  <c r="AJ10" i="18"/>
  <c r="AB20" i="18"/>
  <c r="AH28" i="18"/>
  <c r="P12" i="18"/>
  <c r="L8" i="18"/>
  <c r="L32" i="18"/>
  <c r="AJ40" i="18"/>
  <c r="AD40" i="18"/>
  <c r="AD8" i="18"/>
  <c r="X16" i="18"/>
  <c r="L24" i="18"/>
  <c r="N37" i="19"/>
  <c r="AL7" i="19"/>
  <c r="AL43" i="19"/>
  <c r="N49" i="19"/>
  <c r="AD38" i="1"/>
  <c r="Z23" i="19"/>
  <c r="AJ32" i="19"/>
  <c r="S22" i="19"/>
  <c r="AK22" i="19"/>
  <c r="Y32" i="19"/>
  <c r="AE42" i="19"/>
  <c r="AE52" i="19"/>
  <c r="AK42" i="19"/>
  <c r="M32" i="19"/>
  <c r="Y22" i="19"/>
  <c r="S32" i="19"/>
  <c r="M12" i="19"/>
  <c r="Y42" i="19"/>
  <c r="AA49" i="1"/>
  <c r="Z49" i="1"/>
  <c r="O23" i="19"/>
  <c r="AG33" i="19"/>
  <c r="AM33" i="19"/>
  <c r="AG13" i="19"/>
  <c r="AA33" i="19"/>
  <c r="AA13" i="19"/>
  <c r="AG53" i="19"/>
  <c r="O53" i="19"/>
  <c r="AM43" i="19"/>
  <c r="O43" i="19"/>
  <c r="U53" i="19"/>
  <c r="O13" i="19"/>
  <c r="U13" i="19"/>
  <c r="AD63" i="1"/>
  <c r="U43" i="19"/>
  <c r="O33" i="19"/>
  <c r="AG43" i="19"/>
  <c r="AA53" i="19"/>
  <c r="AA43" i="19"/>
  <c r="AM13" i="19"/>
  <c r="AA23" i="19"/>
  <c r="U23" i="19"/>
  <c r="AM23" i="19"/>
  <c r="AG23" i="19"/>
  <c r="O55" i="19"/>
  <c r="O25" i="19"/>
  <c r="O15" i="19"/>
  <c r="AM25" i="19"/>
  <c r="AG45" i="19"/>
  <c r="AG15" i="19"/>
  <c r="AM35" i="19"/>
  <c r="U35" i="19"/>
  <c r="U15" i="19"/>
  <c r="AA55" i="19"/>
  <c r="AA25" i="19"/>
  <c r="AA45" i="19"/>
  <c r="AG55" i="19"/>
  <c r="O45" i="19"/>
  <c r="AM45" i="19"/>
  <c r="AM15" i="19"/>
  <c r="U55" i="19"/>
  <c r="AA15" i="19"/>
  <c r="AG25" i="19"/>
  <c r="U45" i="19"/>
  <c r="O35" i="19"/>
  <c r="AD75" i="1"/>
  <c r="AM55" i="19"/>
  <c r="AG35" i="19"/>
  <c r="AF26" i="18"/>
  <c r="L42" i="18"/>
  <c r="T34" i="18"/>
  <c r="O64" i="1"/>
  <c r="T26" i="18"/>
  <c r="AF42" i="18"/>
  <c r="AD18" i="18"/>
  <c r="L34" i="18"/>
  <c r="R18" i="18"/>
  <c r="J36" i="18"/>
  <c r="AH44" i="18"/>
  <c r="P28" i="18"/>
  <c r="AD32" i="18"/>
  <c r="L40" i="18"/>
  <c r="AJ16" i="18"/>
  <c r="N17" i="19"/>
  <c r="AL37" i="19"/>
  <c r="U40" i="19"/>
  <c r="AM50" i="19"/>
  <c r="AM10" i="19"/>
  <c r="AM20" i="19"/>
  <c r="O10" i="19"/>
  <c r="AM30" i="19"/>
  <c r="AG40" i="19"/>
  <c r="O30" i="19"/>
  <c r="U20" i="19"/>
  <c r="AG10" i="19"/>
  <c r="N53" i="19"/>
  <c r="R32" i="19"/>
  <c r="AJ11" i="19"/>
  <c r="X21" i="19"/>
  <c r="X41" i="19"/>
  <c r="AJ21" i="19"/>
  <c r="AD11" i="19"/>
  <c r="L31" i="19"/>
  <c r="AD21" i="19"/>
  <c r="AD31" i="19"/>
  <c r="L21" i="19"/>
  <c r="R51" i="19"/>
  <c r="L51" i="19"/>
  <c r="AD41" i="19"/>
  <c r="X51" i="19"/>
  <c r="X11" i="19"/>
  <c r="R11" i="19"/>
  <c r="AJ41" i="19"/>
  <c r="R21" i="19"/>
  <c r="X31" i="19"/>
  <c r="AJ51" i="19"/>
  <c r="AJ31" i="19"/>
  <c r="AD48" i="1"/>
  <c r="AD51" i="19"/>
  <c r="L41" i="19"/>
  <c r="R41" i="19"/>
  <c r="R31" i="19"/>
  <c r="Z24" i="18"/>
  <c r="Z16" i="18"/>
  <c r="N24" i="18"/>
  <c r="Z34" i="18"/>
  <c r="T10" i="18"/>
  <c r="N18" i="18"/>
  <c r="AF34" i="18"/>
  <c r="X34" i="18"/>
  <c r="R34" i="18"/>
  <c r="V28" i="18"/>
  <c r="AB28" i="18"/>
  <c r="X32" i="18"/>
  <c r="R40" i="18"/>
  <c r="R32" i="18"/>
  <c r="N27" i="19"/>
  <c r="AD26" i="1"/>
  <c r="U51" i="19"/>
  <c r="AM31" i="19"/>
  <c r="AG21" i="19"/>
  <c r="AM41" i="19"/>
  <c r="AA41" i="19"/>
  <c r="AA11" i="19"/>
  <c r="AM51" i="19"/>
  <c r="AG31" i="19"/>
  <c r="O11" i="19"/>
  <c r="T13" i="19"/>
  <c r="AJ12" i="19"/>
  <c r="Z50" i="19"/>
  <c r="AF20" i="19"/>
  <c r="T30" i="19"/>
  <c r="Q52" i="19"/>
  <c r="Y57" i="1"/>
  <c r="AC57" i="1"/>
  <c r="AB57" i="1" s="1"/>
  <c r="K12" i="19"/>
  <c r="Q22" i="19"/>
  <c r="W22" i="19"/>
  <c r="W32" i="19"/>
  <c r="AC52" i="19"/>
  <c r="Q32" i="19"/>
  <c r="AC42" i="19"/>
  <c r="W12" i="19"/>
  <c r="K22" i="19"/>
  <c r="AI22" i="19"/>
  <c r="K52" i="19"/>
  <c r="W52" i="19"/>
  <c r="AC12" i="19"/>
  <c r="Z72" i="1"/>
  <c r="AA72" i="1"/>
  <c r="O14" i="19"/>
  <c r="AM34" i="19"/>
  <c r="O44" i="19"/>
  <c r="U14" i="19"/>
  <c r="AI12" i="19"/>
  <c r="AI52" i="19"/>
  <c r="AI11" i="19"/>
  <c r="AC31" i="19"/>
  <c r="W41" i="19"/>
  <c r="J39" i="19"/>
  <c r="AL20" i="19"/>
  <c r="Z40" i="19"/>
  <c r="AD69" i="1"/>
  <c r="AM54" i="19"/>
  <c r="AM14" i="19"/>
  <c r="AD53" i="1"/>
  <c r="Q42" i="19"/>
  <c r="M33" i="19"/>
  <c r="S53" i="19"/>
  <c r="M23" i="19"/>
  <c r="X34" i="19"/>
  <c r="AJ14" i="19"/>
  <c r="L14" i="19"/>
  <c r="AI23" i="19"/>
  <c r="AI43" i="19"/>
  <c r="V9" i="19"/>
  <c r="AI54" i="19"/>
  <c r="W14" i="19"/>
  <c r="AD65" i="1"/>
  <c r="W24" i="19"/>
  <c r="AI24" i="19"/>
  <c r="K14" i="19"/>
  <c r="AC44" i="19"/>
  <c r="W44" i="19"/>
  <c r="W54" i="19"/>
  <c r="Q14" i="19"/>
  <c r="AI34" i="19"/>
  <c r="AC54" i="19"/>
  <c r="AC34" i="19"/>
  <c r="AC43" i="1"/>
  <c r="AB43" i="1" s="1"/>
  <c r="M40" i="19" s="1"/>
  <c r="AC42" i="1"/>
  <c r="AB42" i="1" s="1"/>
  <c r="AD42" i="1" s="1"/>
  <c r="J22" i="1"/>
  <c r="Y22" i="1" s="1"/>
  <c r="O22" i="1"/>
  <c r="Y43" i="19"/>
  <c r="AK23" i="19"/>
  <c r="AK53" i="19"/>
  <c r="X24" i="19"/>
  <c r="X14" i="19"/>
  <c r="R34" i="19"/>
  <c r="L34" i="19"/>
  <c r="W53" i="19"/>
  <c r="AC33" i="19"/>
  <c r="J9" i="19"/>
  <c r="P9" i="19"/>
  <c r="AA32" i="1"/>
  <c r="Z32" i="1"/>
  <c r="K23" i="19"/>
  <c r="AH22" i="19"/>
  <c r="V22" i="19"/>
  <c r="J12" i="19"/>
  <c r="J42" i="19"/>
  <c r="W45" i="19"/>
  <c r="AI25" i="19"/>
  <c r="W55" i="19"/>
  <c r="K35" i="19"/>
  <c r="Q15" i="19"/>
  <c r="K15" i="19"/>
  <c r="AI55" i="19"/>
  <c r="AC25" i="19"/>
  <c r="AC35" i="19"/>
  <c r="W25" i="19"/>
  <c r="AI15" i="19"/>
  <c r="AI45" i="19"/>
  <c r="Q55" i="19"/>
  <c r="Q25" i="19"/>
  <c r="Y28" i="1"/>
  <c r="Y35" i="1"/>
  <c r="Y36" i="1"/>
  <c r="Y17" i="1"/>
  <c r="AC17" i="1"/>
  <c r="AB17" i="1" s="1"/>
  <c r="Q43" i="19"/>
  <c r="AD71" i="1"/>
  <c r="P52" i="19"/>
  <c r="AB52" i="19"/>
  <c r="AB19" i="19"/>
  <c r="K33" i="19"/>
  <c r="AC23" i="19"/>
  <c r="Q23" i="19"/>
  <c r="Q13" i="19"/>
  <c r="V39" i="19"/>
  <c r="AB29" i="19"/>
  <c r="AH29" i="19"/>
  <c r="AB39" i="19"/>
  <c r="J29" i="19"/>
  <c r="P19" i="19"/>
  <c r="AH49" i="19"/>
  <c r="J19" i="19"/>
  <c r="V49" i="19"/>
  <c r="P39" i="19"/>
  <c r="V29" i="19"/>
  <c r="AH39" i="19"/>
  <c r="AB9" i="19"/>
  <c r="AB49" i="19"/>
  <c r="AH19" i="19"/>
  <c r="Z16" i="1"/>
  <c r="AA16" i="1"/>
  <c r="AE53" i="19"/>
  <c r="AK43" i="19"/>
  <c r="S13" i="19"/>
  <c r="AD66" i="1"/>
  <c r="AD54" i="19"/>
  <c r="X54" i="19"/>
  <c r="W33" i="19"/>
  <c r="AI53" i="19"/>
  <c r="W35" i="19"/>
  <c r="AC15" i="19"/>
  <c r="J49" i="19"/>
  <c r="V11" i="19"/>
  <c r="P21" i="19"/>
  <c r="AH41" i="19"/>
  <c r="H211" i="13"/>
  <c r="L16" i="1"/>
  <c r="M16" i="1" s="1"/>
  <c r="L28" i="1"/>
  <c r="M28" i="1" s="1"/>
  <c r="AE23" i="19"/>
  <c r="AD61" i="1"/>
  <c r="M43" i="19"/>
  <c r="L44" i="19"/>
  <c r="R14" i="19"/>
  <c r="AC13" i="19"/>
  <c r="AC53" i="19"/>
  <c r="Q35" i="19"/>
  <c r="P29" i="19"/>
  <c r="J23" i="19"/>
  <c r="J53" i="19"/>
  <c r="V53" i="19"/>
  <c r="AB53" i="19"/>
  <c r="P53" i="19"/>
  <c r="AH53" i="19"/>
  <c r="AD58" i="1"/>
  <c r="V33" i="19"/>
  <c r="V43" i="19"/>
  <c r="P23" i="19"/>
  <c r="AB33" i="19"/>
  <c r="P13" i="19"/>
  <c r="J13" i="19"/>
  <c r="AB13" i="19"/>
  <c r="AH23" i="19"/>
  <c r="V23" i="19"/>
  <c r="J33" i="19"/>
  <c r="AA65" i="1"/>
  <c r="Y64" i="1"/>
  <c r="W13" i="19"/>
  <c r="Q33" i="19"/>
  <c r="K13" i="19"/>
  <c r="AC22" i="1"/>
  <c r="AB22" i="1" s="1"/>
  <c r="AD59" i="1"/>
  <c r="W43" i="19"/>
  <c r="AA75" i="1"/>
  <c r="AA34" i="1"/>
  <c r="AC20" i="1"/>
  <c r="AB20" i="1" s="1"/>
  <c r="Z20" i="1" l="1"/>
  <c r="AA20" i="1"/>
  <c r="AA19" i="1"/>
  <c r="Z19" i="1"/>
  <c r="AI31" i="19"/>
  <c r="Q31" i="19"/>
  <c r="AB21" i="19"/>
  <c r="P31" i="19"/>
  <c r="AB31" i="19"/>
  <c r="AB51" i="19"/>
  <c r="V21" i="19"/>
  <c r="AH31" i="19"/>
  <c r="AH51" i="19"/>
  <c r="AB11" i="19"/>
  <c r="AD46" i="1"/>
  <c r="P51" i="19"/>
  <c r="J22" i="19"/>
  <c r="AM39" i="19"/>
  <c r="AB12" i="19"/>
  <c r="P41" i="19"/>
  <c r="J21" i="19"/>
  <c r="J52" i="19"/>
  <c r="AC21" i="19"/>
  <c r="W11" i="19"/>
  <c r="W51" i="19"/>
  <c r="AH12" i="19"/>
  <c r="AM49" i="19"/>
  <c r="J11" i="19"/>
  <c r="U49" i="19"/>
  <c r="AD47" i="1"/>
  <c r="AC11" i="19"/>
  <c r="AH11" i="19"/>
  <c r="AB41" i="19"/>
  <c r="P22" i="19"/>
  <c r="J32" i="19"/>
  <c r="AA19" i="19"/>
  <c r="AI21" i="19"/>
  <c r="Q11" i="19"/>
  <c r="U39" i="19"/>
  <c r="V42" i="19"/>
  <c r="Y12" i="19"/>
  <c r="AE32" i="19"/>
  <c r="S52" i="19"/>
  <c r="AK12" i="19"/>
  <c r="AE22" i="19"/>
  <c r="S42" i="19"/>
  <c r="M52" i="19"/>
  <c r="M42" i="19"/>
  <c r="Y52" i="19"/>
  <c r="AD55" i="1"/>
  <c r="M22" i="19"/>
  <c r="S12" i="19"/>
  <c r="AK32" i="19"/>
  <c r="Z73" i="1"/>
  <c r="AA73" i="1"/>
  <c r="Q21" i="19"/>
  <c r="K31" i="19"/>
  <c r="K11" i="19"/>
  <c r="J51" i="19"/>
  <c r="V52" i="19"/>
  <c r="V41" i="19"/>
  <c r="AH42" i="19"/>
  <c r="AC41" i="19"/>
  <c r="AH21" i="19"/>
  <c r="V51" i="19"/>
  <c r="AB22" i="19"/>
  <c r="V12" i="19"/>
  <c r="AB32" i="19"/>
  <c r="Q51" i="19"/>
  <c r="AG9" i="19"/>
  <c r="AC51" i="19"/>
  <c r="K41" i="19"/>
  <c r="K51" i="19"/>
  <c r="AE12" i="19"/>
  <c r="AK52" i="19"/>
  <c r="O29" i="19"/>
  <c r="AD10" i="19"/>
  <c r="AF49" i="19"/>
  <c r="P32" i="19"/>
  <c r="Z60" i="1"/>
  <c r="AA60" i="1"/>
  <c r="AI41" i="19"/>
  <c r="J41" i="19"/>
  <c r="V31" i="19"/>
  <c r="P11" i="19"/>
  <c r="P12" i="19"/>
  <c r="AH32" i="19"/>
  <c r="W21" i="19"/>
  <c r="AI51" i="19"/>
  <c r="O9" i="19"/>
  <c r="R20" i="19"/>
  <c r="AL39" i="19"/>
  <c r="P42" i="19"/>
  <c r="AI44" i="19"/>
  <c r="AC14" i="19"/>
  <c r="Q44" i="19"/>
  <c r="Q54" i="19"/>
  <c r="K44" i="19"/>
  <c r="Q24" i="19"/>
  <c r="Q34" i="19"/>
  <c r="AI14" i="19"/>
  <c r="W34" i="19"/>
  <c r="AC24" i="19"/>
  <c r="K54" i="19"/>
  <c r="K34" i="19"/>
  <c r="K24" i="19"/>
  <c r="Y13" i="19"/>
  <c r="AK13" i="19"/>
  <c r="S33" i="19"/>
  <c r="AE33" i="19"/>
  <c r="Y53" i="19"/>
  <c r="S43" i="19"/>
  <c r="M53" i="19"/>
  <c r="Y33" i="19"/>
  <c r="AE43" i="19"/>
  <c r="S23" i="19"/>
  <c r="AK33" i="19"/>
  <c r="Y23" i="19"/>
  <c r="M13" i="19"/>
  <c r="AE13" i="19"/>
  <c r="J31" i="19"/>
  <c r="AB42" i="19"/>
  <c r="K21" i="19"/>
  <c r="AM29" i="19"/>
  <c r="S10" i="19"/>
  <c r="AM53" i="19"/>
  <c r="U33" i="19"/>
  <c r="L11" i="19"/>
  <c r="Q41" i="19"/>
  <c r="O19" i="19"/>
  <c r="AD40" i="19"/>
  <c r="Y10" i="19"/>
  <c r="W42" i="19"/>
  <c r="AI32" i="19"/>
  <c r="K42" i="19"/>
  <c r="Q12" i="19"/>
  <c r="AC32" i="19"/>
  <c r="AC22" i="19"/>
  <c r="K32" i="19"/>
  <c r="AI42" i="19"/>
  <c r="W31" i="19"/>
  <c r="X40" i="19"/>
  <c r="T9" i="19"/>
  <c r="Z29" i="19"/>
  <c r="AL49" i="19"/>
  <c r="AF39" i="19"/>
  <c r="AL9" i="19"/>
  <c r="T29" i="19"/>
  <c r="AF19" i="19"/>
  <c r="T19" i="19"/>
  <c r="AL29" i="19"/>
  <c r="Z19" i="19"/>
  <c r="Z9" i="19"/>
  <c r="N29" i="19"/>
  <c r="AF9" i="19"/>
  <c r="AL19" i="19"/>
  <c r="T49" i="19"/>
  <c r="M29" i="19"/>
  <c r="M19" i="19"/>
  <c r="AK29" i="19"/>
  <c r="AK19" i="19"/>
  <c r="M39" i="19"/>
  <c r="AE9" i="19"/>
  <c r="AE49" i="19"/>
  <c r="Y19" i="19"/>
  <c r="AE39" i="19"/>
  <c r="Y49" i="19"/>
  <c r="M49" i="19"/>
  <c r="Y9" i="19"/>
  <c r="Y29" i="19"/>
  <c r="S19" i="19"/>
  <c r="AE19" i="19"/>
  <c r="S29" i="19"/>
  <c r="S39" i="19"/>
  <c r="AK49" i="19"/>
  <c r="AE29" i="19"/>
  <c r="S9" i="19"/>
  <c r="Y39" i="19"/>
  <c r="AK9" i="19"/>
  <c r="AD37" i="1"/>
  <c r="S49" i="19"/>
  <c r="M9" i="19"/>
  <c r="AK39" i="19"/>
  <c r="T39" i="19"/>
  <c r="N39" i="19"/>
  <c r="Z39" i="19"/>
  <c r="U29" i="19"/>
  <c r="AA9" i="19"/>
  <c r="AG49" i="19"/>
  <c r="AG29" i="19"/>
  <c r="AD39" i="1"/>
  <c r="AA29" i="19"/>
  <c r="AM19" i="19"/>
  <c r="U19" i="19"/>
  <c r="AA39" i="19"/>
  <c r="AG39" i="19"/>
  <c r="AG19" i="19"/>
  <c r="O39" i="19"/>
  <c r="U9" i="19"/>
  <c r="AF29" i="19"/>
  <c r="AA31" i="1"/>
  <c r="Z31" i="1"/>
  <c r="Z22" i="1"/>
  <c r="AA22" i="1"/>
  <c r="Y23" i="1" s="1"/>
  <c r="Z28" i="1"/>
  <c r="AA28" i="1"/>
  <c r="Y29" i="1" s="1"/>
  <c r="M41" i="19"/>
  <c r="AK11" i="19"/>
  <c r="M51" i="19"/>
  <c r="S21" i="19"/>
  <c r="AK31" i="19"/>
  <c r="M31" i="19"/>
  <c r="AE51" i="19"/>
  <c r="AK21" i="19"/>
  <c r="AE31" i="19"/>
  <c r="S51" i="19"/>
  <c r="Y31" i="19"/>
  <c r="Y11" i="19"/>
  <c r="Y41" i="19"/>
  <c r="AE41" i="19"/>
  <c r="AD49" i="1"/>
  <c r="M21" i="19"/>
  <c r="AE11" i="19"/>
  <c r="S41" i="19"/>
  <c r="AK41" i="19"/>
  <c r="M11" i="19"/>
  <c r="Y51" i="19"/>
  <c r="Y21" i="19"/>
  <c r="AK51" i="19"/>
  <c r="S11" i="19"/>
  <c r="S31" i="19"/>
  <c r="AE21" i="19"/>
  <c r="AJ40" i="19"/>
  <c r="AD43" i="1"/>
  <c r="AK20" i="19"/>
  <c r="AD34" i="1"/>
  <c r="V19" i="19"/>
  <c r="AH9" i="19"/>
  <c r="P49" i="19"/>
  <c r="Z36" i="1"/>
  <c r="AA36" i="1"/>
  <c r="V36" i="19"/>
  <c r="V16" i="19"/>
  <c r="V26" i="19"/>
  <c r="P36" i="19"/>
  <c r="L30" i="19"/>
  <c r="AD20" i="19"/>
  <c r="X30" i="19"/>
  <c r="X20" i="19"/>
  <c r="AD30" i="19"/>
  <c r="N22" i="19"/>
  <c r="N32" i="19"/>
  <c r="Z32" i="19"/>
  <c r="AD56" i="1"/>
  <c r="N52" i="19"/>
  <c r="N12" i="19"/>
  <c r="N42" i="19"/>
  <c r="AL52" i="19"/>
  <c r="Z42" i="19"/>
  <c r="AF42" i="19"/>
  <c r="AL42" i="19"/>
  <c r="AL22" i="19"/>
  <c r="Z12" i="19"/>
  <c r="T52" i="19"/>
  <c r="T32" i="19"/>
  <c r="T12" i="19"/>
  <c r="AF22" i="19"/>
  <c r="AL12" i="19"/>
  <c r="AF12" i="19"/>
  <c r="T42" i="19"/>
  <c r="T22" i="19"/>
  <c r="AF52" i="19"/>
  <c r="AF32" i="19"/>
  <c r="AL32" i="19"/>
  <c r="Z52" i="19"/>
  <c r="Z22" i="19"/>
  <c r="R30" i="19"/>
  <c r="X10" i="19"/>
  <c r="S50" i="19"/>
  <c r="Y40" i="19"/>
  <c r="O28" i="1"/>
  <c r="N28" i="1"/>
  <c r="AC28" i="1" s="1"/>
  <c r="AB28" i="1" s="1"/>
  <c r="AF22" i="18"/>
  <c r="AF30" i="18"/>
  <c r="AL6" i="18"/>
  <c r="T14" i="18"/>
  <c r="N6" i="18"/>
  <c r="Z22" i="18"/>
  <c r="N30" i="18"/>
  <c r="AL38" i="18"/>
  <c r="AF6" i="18"/>
  <c r="T30" i="18"/>
  <c r="T38" i="18"/>
  <c r="AL14" i="18"/>
  <c r="N14" i="18"/>
  <c r="AF38" i="18"/>
  <c r="Z14" i="18"/>
  <c r="Z30" i="18"/>
  <c r="N22" i="18"/>
  <c r="AF14" i="18"/>
  <c r="N38" i="18"/>
  <c r="Z38" i="18"/>
  <c r="T22" i="18"/>
  <c r="AL30" i="18"/>
  <c r="Z6" i="18"/>
  <c r="AL22" i="18"/>
  <c r="T6" i="18"/>
  <c r="AG18" i="19"/>
  <c r="U38" i="19"/>
  <c r="AD33" i="1"/>
  <c r="AM18" i="19"/>
  <c r="AA38" i="19"/>
  <c r="O28" i="19"/>
  <c r="AA48" i="19"/>
  <c r="AG28" i="19"/>
  <c r="U28" i="19"/>
  <c r="AM28" i="19"/>
  <c r="AM38" i="19"/>
  <c r="AA8" i="19"/>
  <c r="O38" i="19"/>
  <c r="U48" i="19"/>
  <c r="U18" i="19"/>
  <c r="U8" i="19"/>
  <c r="AA28" i="19"/>
  <c r="AG38" i="19"/>
  <c r="AM8" i="19"/>
  <c r="AG8" i="19"/>
  <c r="O8" i="19"/>
  <c r="O18" i="19"/>
  <c r="AA18" i="19"/>
  <c r="AG48" i="19"/>
  <c r="AM48" i="19"/>
  <c r="O48" i="19"/>
  <c r="AK10" i="19"/>
  <c r="AJ46" i="19"/>
  <c r="X36" i="19"/>
  <c r="X26" i="19"/>
  <c r="AJ26" i="19"/>
  <c r="R46" i="19"/>
  <c r="L46" i="19"/>
  <c r="AD26" i="19"/>
  <c r="L26" i="19"/>
  <c r="AD18" i="1"/>
  <c r="AD36" i="19"/>
  <c r="AJ16" i="19"/>
  <c r="L36" i="19"/>
  <c r="X46" i="19"/>
  <c r="L16" i="19"/>
  <c r="X16" i="19"/>
  <c r="AJ36" i="19"/>
  <c r="X6" i="19"/>
  <c r="R26" i="19"/>
  <c r="R36" i="19"/>
  <c r="AD6" i="19"/>
  <c r="R6" i="19"/>
  <c r="L6" i="19"/>
  <c r="AD46" i="19"/>
  <c r="AJ6" i="19"/>
  <c r="AD16" i="19"/>
  <c r="R16" i="19"/>
  <c r="Z35" i="1"/>
  <c r="AA35" i="1"/>
  <c r="AE50" i="19"/>
  <c r="Y20" i="19"/>
  <c r="M10" i="19"/>
  <c r="M20" i="19"/>
  <c r="S20" i="19"/>
  <c r="AE30" i="19"/>
  <c r="AE20" i="19"/>
  <c r="S40" i="19"/>
  <c r="M50" i="19"/>
  <c r="Y50" i="19"/>
  <c r="M30" i="19"/>
  <c r="AK50" i="19"/>
  <c r="Y30" i="19"/>
  <c r="AK40" i="19"/>
  <c r="N16" i="1"/>
  <c r="AC16" i="1" s="1"/>
  <c r="AB16" i="1" s="1"/>
  <c r="P46" i="19" s="1"/>
  <c r="P38" i="18"/>
  <c r="V30" i="18"/>
  <c r="V38" i="18"/>
  <c r="AH38" i="18"/>
  <c r="P22" i="18"/>
  <c r="AB38" i="18"/>
  <c r="AB6" i="18"/>
  <c r="J6" i="18"/>
  <c r="J38" i="18"/>
  <c r="AH22" i="18"/>
  <c r="J30" i="18"/>
  <c r="P14" i="18"/>
  <c r="AH6" i="18"/>
  <c r="AB30" i="18"/>
  <c r="V22" i="18"/>
  <c r="V6" i="18"/>
  <c r="AH30" i="18"/>
  <c r="V14" i="18"/>
  <c r="J22" i="18"/>
  <c r="AB14" i="18"/>
  <c r="J14" i="18"/>
  <c r="AB22" i="18"/>
  <c r="AH14" i="18"/>
  <c r="O16" i="1"/>
  <c r="P30" i="18"/>
  <c r="P6" i="18"/>
  <c r="Z57" i="1"/>
  <c r="AA57" i="1"/>
  <c r="AJ50" i="19"/>
  <c r="R50" i="19"/>
  <c r="L10" i="19"/>
  <c r="S30" i="19"/>
  <c r="AE10" i="19"/>
  <c r="AM27" i="19"/>
  <c r="AA47" i="19"/>
  <c r="AM17" i="19"/>
  <c r="AG7" i="19"/>
  <c r="U37" i="19"/>
  <c r="AM37" i="19"/>
  <c r="O17" i="19"/>
  <c r="AA17" i="19"/>
  <c r="AA27" i="19"/>
  <c r="O37" i="19"/>
  <c r="AG17" i="19"/>
  <c r="O27" i="19"/>
  <c r="U7" i="19"/>
  <c r="U17" i="19"/>
  <c r="U27" i="19"/>
  <c r="O47" i="19"/>
  <c r="O7" i="19"/>
  <c r="AG47" i="19"/>
  <c r="AA7" i="19"/>
  <c r="AM47" i="19"/>
  <c r="U47" i="19"/>
  <c r="AA37" i="19"/>
  <c r="AG37" i="19"/>
  <c r="AM7" i="19"/>
  <c r="AG27" i="19"/>
  <c r="AD27" i="1"/>
  <c r="R48" i="19"/>
  <c r="AJ28" i="19"/>
  <c r="AJ8" i="19"/>
  <c r="L28" i="19"/>
  <c r="AD8" i="19"/>
  <c r="L18" i="19"/>
  <c r="AJ48" i="19"/>
  <c r="R18" i="19"/>
  <c r="X28" i="19"/>
  <c r="AJ18" i="19"/>
  <c r="L38" i="19"/>
  <c r="AJ38" i="19"/>
  <c r="X18" i="19"/>
  <c r="R38" i="19"/>
  <c r="X48" i="19"/>
  <c r="AD28" i="19"/>
  <c r="X8" i="19"/>
  <c r="R28" i="19"/>
  <c r="L8" i="19"/>
  <c r="R8" i="19"/>
  <c r="AD38" i="19"/>
  <c r="X38" i="19"/>
  <c r="AD48" i="19"/>
  <c r="AD30" i="1"/>
  <c r="AD18" i="19"/>
  <c r="L48" i="19"/>
  <c r="R10" i="19"/>
  <c r="L50" i="19"/>
  <c r="AD50" i="19"/>
  <c r="AK30" i="19"/>
  <c r="N8" i="19"/>
  <c r="Z48" i="19"/>
  <c r="Z8" i="19"/>
  <c r="AF38" i="19"/>
  <c r="AL28" i="19"/>
  <c r="T8" i="19"/>
  <c r="Z28" i="19"/>
  <c r="Z18" i="19"/>
  <c r="AL38" i="19"/>
  <c r="Z38" i="19"/>
  <c r="AF8" i="19"/>
  <c r="AF28" i="19"/>
  <c r="AF48" i="19"/>
  <c r="T18" i="19"/>
  <c r="AD32" i="1"/>
  <c r="AF18" i="19"/>
  <c r="N28" i="19"/>
  <c r="T48" i="19"/>
  <c r="T38" i="19"/>
  <c r="N48" i="19"/>
  <c r="N18" i="19"/>
  <c r="AL8" i="19"/>
  <c r="AL48" i="19"/>
  <c r="T28" i="19"/>
  <c r="N38" i="19"/>
  <c r="AL18" i="19"/>
  <c r="AL6" i="19"/>
  <c r="T6" i="19"/>
  <c r="T36" i="19"/>
  <c r="AF26" i="19"/>
  <c r="N26" i="19"/>
  <c r="N6" i="19"/>
  <c r="T26" i="19"/>
  <c r="AL26" i="19"/>
  <c r="AL16" i="19"/>
  <c r="AF6" i="19"/>
  <c r="Z46" i="19"/>
  <c r="Z36" i="19"/>
  <c r="T16" i="19"/>
  <c r="N46" i="19"/>
  <c r="AF46" i="19"/>
  <c r="N36" i="19"/>
  <c r="AL36" i="19"/>
  <c r="Z6" i="19"/>
  <c r="T46" i="19"/>
  <c r="Z16" i="19"/>
  <c r="AL46" i="19"/>
  <c r="Z26" i="19"/>
  <c r="AF36" i="19"/>
  <c r="AF16" i="19"/>
  <c r="N16" i="19"/>
  <c r="AD55" i="19"/>
  <c r="AJ35" i="19"/>
  <c r="AJ25" i="19"/>
  <c r="AJ55" i="19"/>
  <c r="L25" i="19"/>
  <c r="X35" i="19"/>
  <c r="L35" i="19"/>
  <c r="R25" i="19"/>
  <c r="R55" i="19"/>
  <c r="AD15" i="19"/>
  <c r="AD45" i="19"/>
  <c r="AD25" i="19"/>
  <c r="X25" i="19"/>
  <c r="AJ45" i="19"/>
  <c r="R35" i="19"/>
  <c r="R15" i="19"/>
  <c r="L55" i="19"/>
  <c r="L45" i="19"/>
  <c r="L15" i="19"/>
  <c r="AD35" i="19"/>
  <c r="AD72" i="1"/>
  <c r="X45" i="19"/>
  <c r="X55" i="19"/>
  <c r="AJ15" i="19"/>
  <c r="R45" i="19"/>
  <c r="X15" i="19"/>
  <c r="Z64" i="1"/>
  <c r="AA64" i="1"/>
  <c r="AD20" i="1"/>
  <c r="Z17" i="1"/>
  <c r="AA17" i="1"/>
  <c r="R40" i="19"/>
  <c r="AJ30" i="19"/>
  <c r="X50" i="19"/>
  <c r="AE40" i="19"/>
  <c r="AE16" i="19" l="1"/>
  <c r="S26" i="19"/>
  <c r="Y16" i="19"/>
  <c r="M6" i="19"/>
  <c r="AE6" i="19"/>
  <c r="M26" i="19"/>
  <c r="AK6" i="19"/>
  <c r="S46" i="19"/>
  <c r="Y36" i="19"/>
  <c r="AK36" i="19"/>
  <c r="AE26" i="19"/>
  <c r="AE36" i="19"/>
  <c r="AE46" i="19"/>
  <c r="AK26" i="19"/>
  <c r="M36" i="19"/>
  <c r="S16" i="19"/>
  <c r="S36" i="19"/>
  <c r="Y46" i="19"/>
  <c r="S6" i="19"/>
  <c r="AK16" i="19"/>
  <c r="Y26" i="19"/>
  <c r="Y6" i="19"/>
  <c r="AD19" i="1"/>
  <c r="AK46" i="19"/>
  <c r="M46" i="19"/>
  <c r="M16" i="19"/>
  <c r="AJ23" i="19"/>
  <c r="AD33" i="19"/>
  <c r="X43" i="19"/>
  <c r="R23" i="19"/>
  <c r="AD43" i="19"/>
  <c r="R13" i="19"/>
  <c r="AJ13" i="19"/>
  <c r="R33" i="19"/>
  <c r="AD23" i="19"/>
  <c r="L53" i="19"/>
  <c r="X13" i="19"/>
  <c r="AJ33" i="19"/>
  <c r="R53" i="19"/>
  <c r="AJ53" i="19"/>
  <c r="AD13" i="19"/>
  <c r="L13" i="19"/>
  <c r="AJ43" i="19"/>
  <c r="X23" i="19"/>
  <c r="R43" i="19"/>
  <c r="L43" i="19"/>
  <c r="L33" i="19"/>
  <c r="L23" i="19"/>
  <c r="AD53" i="19"/>
  <c r="X53" i="19"/>
  <c r="X33" i="19"/>
  <c r="AD60" i="1"/>
  <c r="AE25" i="19"/>
  <c r="AE55" i="19"/>
  <c r="AE15" i="19"/>
  <c r="AE45" i="19"/>
  <c r="AE35" i="19"/>
  <c r="S45" i="19"/>
  <c r="Y35" i="19"/>
  <c r="S35" i="19"/>
  <c r="M45" i="19"/>
  <c r="M25" i="19"/>
  <c r="AK45" i="19"/>
  <c r="S55" i="19"/>
  <c r="Y55" i="19"/>
  <c r="S15" i="19"/>
  <c r="AK15" i="19"/>
  <c r="Y45" i="19"/>
  <c r="M35" i="19"/>
  <c r="S25" i="19"/>
  <c r="M15" i="19"/>
  <c r="Y25" i="19"/>
  <c r="AK25" i="19"/>
  <c r="Y15" i="19"/>
  <c r="AK35" i="19"/>
  <c r="AD73" i="1"/>
  <c r="M55" i="19"/>
  <c r="AK55" i="19"/>
  <c r="Y8" i="19"/>
  <c r="Y28" i="19"/>
  <c r="S18" i="19"/>
  <c r="M48" i="19"/>
  <c r="AE8" i="19"/>
  <c r="AK8" i="19"/>
  <c r="AK48" i="19"/>
  <c r="S48" i="19"/>
  <c r="Y48" i="19"/>
  <c r="S28" i="19"/>
  <c r="AK38" i="19"/>
  <c r="S38" i="19"/>
  <c r="M18" i="19"/>
  <c r="AE48" i="19"/>
  <c r="AE28" i="19"/>
  <c r="S8" i="19"/>
  <c r="AE38" i="19"/>
  <c r="AE18" i="19"/>
  <c r="AK28" i="19"/>
  <c r="M38" i="19"/>
  <c r="M8" i="19"/>
  <c r="M28" i="19"/>
  <c r="AD31" i="1"/>
  <c r="Y18" i="19"/>
  <c r="Y38" i="19"/>
  <c r="AK18" i="19"/>
  <c r="AH26" i="19"/>
  <c r="J6" i="19"/>
  <c r="AH16" i="19"/>
  <c r="J36" i="19"/>
  <c r="AB46" i="19"/>
  <c r="AH46" i="19"/>
  <c r="AD39" i="19"/>
  <c r="AD9" i="19"/>
  <c r="R9" i="19"/>
  <c r="X39" i="19"/>
  <c r="L49" i="19"/>
  <c r="AJ39" i="19"/>
  <c r="AD29" i="19"/>
  <c r="X29" i="19"/>
  <c r="AJ19" i="19"/>
  <c r="AD19" i="19"/>
  <c r="L9" i="19"/>
  <c r="AJ9" i="19"/>
  <c r="R39" i="19"/>
  <c r="AD36" i="1"/>
  <c r="AD49" i="19"/>
  <c r="X49" i="19"/>
  <c r="AJ49" i="19"/>
  <c r="L19" i="19"/>
  <c r="X9" i="19"/>
  <c r="L39" i="19"/>
  <c r="L29" i="19"/>
  <c r="AJ29" i="19"/>
  <c r="R49" i="19"/>
  <c r="R29" i="19"/>
  <c r="R19" i="19"/>
  <c r="X19" i="19"/>
  <c r="W29" i="19"/>
  <c r="Q29" i="19"/>
  <c r="AC49" i="19"/>
  <c r="Q49" i="19"/>
  <c r="K9" i="19"/>
  <c r="K49" i="19"/>
  <c r="W49" i="19"/>
  <c r="W19" i="19"/>
  <c r="Q19" i="19"/>
  <c r="W9" i="19"/>
  <c r="K29" i="19"/>
  <c r="AC9" i="19"/>
  <c r="AC29" i="19"/>
  <c r="AI9" i="19"/>
  <c r="K19" i="19"/>
  <c r="W39" i="19"/>
  <c r="Q9" i="19"/>
  <c r="K39" i="19"/>
  <c r="Q39" i="19"/>
  <c r="AI29" i="19"/>
  <c r="AC39" i="19"/>
  <c r="AD35" i="1"/>
  <c r="AC19" i="19"/>
  <c r="AI39" i="19"/>
  <c r="AI19" i="19"/>
  <c r="AI49" i="19"/>
  <c r="P16" i="19"/>
  <c r="AH6" i="19"/>
  <c r="P26" i="19"/>
  <c r="AD17" i="1"/>
  <c r="AI26" i="19"/>
  <c r="W36" i="19"/>
  <c r="AI46" i="19"/>
  <c r="AC6" i="19"/>
  <c r="AC36" i="19"/>
  <c r="AC46" i="19"/>
  <c r="K16" i="19"/>
  <c r="Q6" i="19"/>
  <c r="Q36" i="19"/>
  <c r="Q46" i="19"/>
  <c r="K36" i="19"/>
  <c r="AC16" i="19"/>
  <c r="AI36" i="19"/>
  <c r="AI6" i="19"/>
  <c r="K6" i="19"/>
  <c r="K26" i="19"/>
  <c r="W46" i="19"/>
  <c r="W16" i="19"/>
  <c r="Q16" i="19"/>
  <c r="W26" i="19"/>
  <c r="AC26" i="19"/>
  <c r="Q26" i="19"/>
  <c r="AI16" i="19"/>
  <c r="W6" i="19"/>
  <c r="K46" i="19"/>
  <c r="AD64" i="1"/>
  <c r="AB44" i="19"/>
  <c r="P24" i="19"/>
  <c r="AB14" i="19"/>
  <c r="V54" i="19"/>
  <c r="AB24" i="19"/>
  <c r="AH34" i="19"/>
  <c r="J14" i="19"/>
  <c r="V44" i="19"/>
  <c r="AH54" i="19"/>
  <c r="V34" i="19"/>
  <c r="J34" i="19"/>
  <c r="V14" i="19"/>
  <c r="J44" i="19"/>
  <c r="AH44" i="19"/>
  <c r="P44" i="19"/>
  <c r="AH24" i="19"/>
  <c r="AB34" i="19"/>
  <c r="P54" i="19"/>
  <c r="P14" i="19"/>
  <c r="AH14" i="19"/>
  <c r="V24" i="19"/>
  <c r="J54" i="19"/>
  <c r="P34" i="19"/>
  <c r="AB54" i="19"/>
  <c r="J24" i="19"/>
  <c r="V6" i="19"/>
  <c r="J26" i="19"/>
  <c r="AB26" i="19"/>
  <c r="Z29" i="1"/>
  <c r="AA29" i="1"/>
  <c r="P6" i="19"/>
  <c r="AB16" i="19"/>
  <c r="V46" i="19"/>
  <c r="AB48" i="19"/>
  <c r="AH48" i="19"/>
  <c r="V18" i="19"/>
  <c r="AD28" i="1"/>
  <c r="AH38" i="19"/>
  <c r="AB18" i="19"/>
  <c r="J18" i="19"/>
  <c r="AH8" i="19"/>
  <c r="V8" i="19"/>
  <c r="AH18" i="19"/>
  <c r="J38" i="19"/>
  <c r="P18" i="19"/>
  <c r="J48" i="19"/>
  <c r="AB8" i="19"/>
  <c r="P38" i="19"/>
  <c r="P48" i="19"/>
  <c r="J8" i="19"/>
  <c r="V38" i="19"/>
  <c r="V28" i="19"/>
  <c r="AB38" i="19"/>
  <c r="V48" i="19"/>
  <c r="P28" i="19"/>
  <c r="AB28" i="19"/>
  <c r="P8" i="19"/>
  <c r="J28" i="19"/>
  <c r="AH28" i="19"/>
  <c r="U32" i="19"/>
  <c r="U12" i="19"/>
  <c r="AG22" i="19"/>
  <c r="U42" i="19"/>
  <c r="AG42" i="19"/>
  <c r="U52" i="19"/>
  <c r="U22" i="19"/>
  <c r="AG52" i="19"/>
  <c r="O22" i="19"/>
  <c r="AM52" i="19"/>
  <c r="O42" i="19"/>
  <c r="O52" i="19"/>
  <c r="AA42" i="19"/>
  <c r="AA22" i="19"/>
  <c r="AM12" i="19"/>
  <c r="AG12" i="19"/>
  <c r="O32" i="19"/>
  <c r="O12" i="19"/>
  <c r="AD57" i="1"/>
  <c r="AM22" i="19"/>
  <c r="AA12" i="19"/>
  <c r="AA52" i="19"/>
  <c r="AG32" i="19"/>
  <c r="AM32" i="19"/>
  <c r="AM42" i="19"/>
  <c r="AA32" i="19"/>
  <c r="AB36" i="19"/>
  <c r="AB6" i="19"/>
  <c r="AH36" i="19"/>
  <c r="AA23" i="1"/>
  <c r="Z23" i="1"/>
  <c r="J16" i="19"/>
  <c r="J46" i="19"/>
  <c r="AD16" i="1"/>
  <c r="J17" i="19"/>
  <c r="AB7" i="19"/>
  <c r="AH17" i="19"/>
  <c r="J47" i="19"/>
  <c r="AB37" i="19"/>
  <c r="AH47" i="19"/>
  <c r="AB47" i="19"/>
  <c r="V27" i="19"/>
  <c r="J27" i="19"/>
  <c r="P37" i="19"/>
  <c r="AH7" i="19"/>
  <c r="V7" i="19"/>
  <c r="AB17" i="19"/>
  <c r="AD22" i="1"/>
  <c r="P47" i="19"/>
  <c r="AB27" i="19"/>
  <c r="P27" i="19"/>
  <c r="V37" i="19"/>
  <c r="V47" i="19"/>
  <c r="AH37" i="19"/>
  <c r="P17" i="19"/>
  <c r="V17" i="19"/>
  <c r="J7" i="19"/>
  <c r="P7" i="19"/>
  <c r="AH27" i="19"/>
  <c r="J37" i="19"/>
  <c r="K8" i="19" l="1"/>
  <c r="AI18" i="19"/>
  <c r="Q18" i="19"/>
  <c r="K18" i="19"/>
  <c r="AC28" i="19"/>
  <c r="K28" i="19"/>
  <c r="AC8" i="19"/>
  <c r="AI8" i="19"/>
  <c r="AC38" i="19"/>
  <c r="W18" i="19"/>
  <c r="AC48" i="19"/>
  <c r="K38" i="19"/>
  <c r="Q28" i="19"/>
  <c r="AC18" i="19"/>
  <c r="Q8" i="19"/>
  <c r="AD29" i="1"/>
  <c r="W28" i="19"/>
  <c r="W48" i="19"/>
  <c r="W38" i="19"/>
  <c r="Q48" i="19"/>
  <c r="AI48" i="19"/>
  <c r="K48" i="19"/>
  <c r="AI38" i="19"/>
  <c r="AI28" i="19"/>
  <c r="Q38" i="19"/>
  <c r="W8" i="19"/>
  <c r="AD23" i="1"/>
  <c r="AI47" i="19"/>
  <c r="AC27" i="19"/>
  <c r="K17" i="19"/>
  <c r="K7" i="19"/>
  <c r="W27" i="19"/>
  <c r="AI37" i="19"/>
  <c r="AC7" i="19"/>
  <c r="Q47" i="19"/>
  <c r="AI17" i="19"/>
  <c r="Q17" i="19"/>
  <c r="AC37" i="19"/>
  <c r="K27" i="19"/>
  <c r="AI7" i="19"/>
  <c r="Q7" i="19"/>
  <c r="Q27" i="19"/>
  <c r="K47" i="19"/>
  <c r="W17" i="19"/>
  <c r="AC17" i="19"/>
  <c r="AC47" i="19"/>
  <c r="Q37" i="19"/>
  <c r="W47" i="19"/>
  <c r="W37" i="19"/>
  <c r="K37" i="19"/>
  <c r="AI27" i="19"/>
  <c r="W7" i="19"/>
</calcChain>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<sst xmlns="http://schemas.openxmlformats.org/spreadsheetml/2006/main" count="463" uniqueCount="306">
  <si>
    <t xml:space="preserve">Referencia </t>
  </si>
  <si>
    <t>Descripción del Riesgo</t>
  </si>
  <si>
    <t>Impacto</t>
  </si>
  <si>
    <t>Causa Inmediata</t>
  </si>
  <si>
    <t>Probabilidad</t>
  </si>
  <si>
    <t>%</t>
  </si>
  <si>
    <t>Alta</t>
  </si>
  <si>
    <t>Mayor</t>
  </si>
  <si>
    <t>Atributos</t>
  </si>
  <si>
    <t>Manual</t>
  </si>
  <si>
    <t>Automático</t>
  </si>
  <si>
    <t>No. Control</t>
  </si>
  <si>
    <t>Afectación</t>
  </si>
  <si>
    <t>Tipo</t>
  </si>
  <si>
    <t>Preventivo</t>
  </si>
  <si>
    <t>Detectivo</t>
  </si>
  <si>
    <t>Correctivo</t>
  </si>
  <si>
    <t>Implementación</t>
  </si>
  <si>
    <t>Documentación</t>
  </si>
  <si>
    <t>Documentado</t>
  </si>
  <si>
    <t>Sin Documentar</t>
  </si>
  <si>
    <t>Frecuencia</t>
  </si>
  <si>
    <t>Continua</t>
  </si>
  <si>
    <t>Aleatoria</t>
  </si>
  <si>
    <t>Evidencia</t>
  </si>
  <si>
    <t>Registro Sustancial</t>
  </si>
  <si>
    <t>Registro Material</t>
  </si>
  <si>
    <t>Sin registro</t>
  </si>
  <si>
    <t>Calificación</t>
  </si>
  <si>
    <t>Tratamiento</t>
  </si>
  <si>
    <t>Reducir</t>
  </si>
  <si>
    <t>Aceptar</t>
  </si>
  <si>
    <t>Evitar</t>
  </si>
  <si>
    <t>Probabilidad Inherente</t>
  </si>
  <si>
    <t>Plan de Acción</t>
  </si>
  <si>
    <t>Responsable</t>
  </si>
  <si>
    <t>Fecha Implementación</t>
  </si>
  <si>
    <t>Seguimiento</t>
  </si>
  <si>
    <t>Fecha Seguimiento</t>
  </si>
  <si>
    <t>Estado</t>
  </si>
  <si>
    <t>Finalizado</t>
  </si>
  <si>
    <t>En curso</t>
  </si>
  <si>
    <t>Causa Raíz</t>
  </si>
  <si>
    <t>Impacto 
Inherente</t>
  </si>
  <si>
    <t>Probabilidad Residual Final</t>
  </si>
  <si>
    <t>Impacto Residual Final</t>
  </si>
  <si>
    <t>Zona de Riesgo Inherente</t>
  </si>
  <si>
    <t>Zona de Riesgo Final</t>
  </si>
  <si>
    <t>Clasificación del Riesgo</t>
  </si>
  <si>
    <t>Muy Baja</t>
  </si>
  <si>
    <t>Frecuencia de la Actividad</t>
  </si>
  <si>
    <t>Baja</t>
  </si>
  <si>
    <t>Muy Alta</t>
  </si>
  <si>
    <t>Afectación Económica (o presupuestal)</t>
  </si>
  <si>
    <t>Pérdida Reputacional</t>
  </si>
  <si>
    <t>Afectación menor a 10 SMLMV .</t>
  </si>
  <si>
    <t xml:space="preserve">Menor-40% </t>
  </si>
  <si>
    <t>Moderado 60%</t>
  </si>
  <si>
    <t>Mayor 80%</t>
  </si>
  <si>
    <t>Catastrófico 100%</t>
  </si>
  <si>
    <t>Atributos de Eficiencia</t>
  </si>
  <si>
    <t>Va hacia las causas del riesgo, aseguran el resultado final esperado.</t>
  </si>
  <si>
    <t>Detecta que algo ocurre y devuelve el proceso a los controles preventivos.
Se pueden generar reprocesos.</t>
  </si>
  <si>
    <t>Dado que permiten reducir el impacto de la materialización del riesgo, tienen un costo en su implementación.</t>
  </si>
  <si>
    <t>Son actividades de procesamiento o validación de información que se ejecutan por un sistema y/o aplicativo de manera automática sin la intervención de personas para su realización.</t>
  </si>
  <si>
    <t>Controles que son ejecutados por una persona., tiene implícito el error humano.</t>
  </si>
  <si>
    <t>Controles que están documentados en el proceso, ya sea en manuales, procedimientos, flujogramas o cualquier otro documento propio del proceso.</t>
  </si>
  <si>
    <t>-</t>
  </si>
  <si>
    <t>Identifica a los controles que pese a que se ejecutan en el proceso no se encuentran documentados en ningún documento propio del proceso</t>
  </si>
  <si>
    <t>Este atributo identifica a los controles que se ejecutan siempre que se realiza la actividad originadora del riesgo.</t>
  </si>
  <si>
    <t>Este atributo identifica a los controles que no siempre se ejecutan cuando se realiza la actividad originadora del riesgo</t>
  </si>
  <si>
    <t>Extremo</t>
  </si>
  <si>
    <t>Alto</t>
  </si>
  <si>
    <t>Moderado</t>
  </si>
  <si>
    <t>Bajo</t>
  </si>
  <si>
    <t>Insignificante</t>
  </si>
  <si>
    <t>Menor</t>
  </si>
  <si>
    <t>Catastrófico</t>
  </si>
  <si>
    <t>Criterios de impacto</t>
  </si>
  <si>
    <t>Criterios</t>
  </si>
  <si>
    <t>Pérdida_Reputacional</t>
  </si>
  <si>
    <t>Afectación Económica o presupuestal</t>
  </si>
  <si>
    <t>Afectación_Económica_o_presupuestal</t>
  </si>
  <si>
    <t>Observación de criterio</t>
  </si>
  <si>
    <t xml:space="preserve">Entre 10 y 50 SMLMV </t>
  </si>
  <si>
    <t xml:space="preserve">Entre 50 y 100 SMLMV </t>
  </si>
  <si>
    <t xml:space="preserve">Entre 100 y 500 SMLMV </t>
  </si>
  <si>
    <t xml:space="preserve">Mayor a 500 SMLMV </t>
  </si>
  <si>
    <t>El riesgo afecta la imagen de alguna área de la organización</t>
  </si>
  <si>
    <t>El riesgo afecta la imagen de la entidad internamente, de conocimiento general, nivel interno, de junta dircetiva y accionistas y/o de provedores</t>
  </si>
  <si>
    <t>El riesgo afecta la imagen de de la entidad con efecto publicitario sostenido a nivel de sector administrativo, nivel departamental o municipal</t>
  </si>
  <si>
    <t>El riesgo afecta la imagen de la entidad con algunos usuarios de relevancia frente al logro de los objetivos</t>
  </si>
  <si>
    <t>Leve 20%</t>
  </si>
  <si>
    <t>La actividad que conlleva el riesgo se ejecuta como máximos 2 veces por año</t>
  </si>
  <si>
    <t>La actividad que conlleva el riesgo se ejecuta de 3 a 24 veces por año</t>
  </si>
  <si>
    <t>La actividad que conlleva el riesgo se ejecuta de 24 a 500 veces por año</t>
  </si>
  <si>
    <t>La actividad que conlleva el riesgo se ejecuta mínimo 500 veces al año y máximo 5000 veces por año</t>
  </si>
  <si>
    <t>La actividad que conlleva el riesgo se ejecuta más de 5000 veces por año</t>
  </si>
  <si>
    <t>Media</t>
  </si>
  <si>
    <t>Catastrófico
100%</t>
  </si>
  <si>
    <t>Mayor
80%</t>
  </si>
  <si>
    <t>Moderado
60%</t>
  </si>
  <si>
    <t>Menor
40%</t>
  </si>
  <si>
    <t>Leve
20%</t>
  </si>
  <si>
    <t>Muy Baja
20%</t>
  </si>
  <si>
    <t>Baja
40%</t>
  </si>
  <si>
    <t>Alta
80%</t>
  </si>
  <si>
    <t>Muy Alta
100%</t>
  </si>
  <si>
    <t>Media
60%</t>
  </si>
  <si>
    <t>El riesgo afecta la imagen de la entidad a nivel nacional, con efecto publicitarios sostenible a nivel país</t>
  </si>
  <si>
    <t>Con Registro</t>
  </si>
  <si>
    <t>Sin Registro</t>
  </si>
  <si>
    <t>El control no deja registro de la ejecución del control</t>
  </si>
  <si>
    <t>El control deja un registro que permite evidenciar la ejecución del control</t>
  </si>
  <si>
    <r>
      <rPr>
        <b/>
        <sz val="11"/>
        <color theme="9" tint="-0.249977111117893"/>
        <rFont val="Arial Narrow"/>
        <family val="2"/>
      </rPr>
      <t xml:space="preserve">*Nota: </t>
    </r>
    <r>
      <rPr>
        <sz val="11"/>
        <color theme="1"/>
        <rFont val="Arial Narrow"/>
        <family val="2"/>
      </rPr>
      <t>La columna referencia se sugiere para mantener el consecutivo de riesgos, así el riesgo salga del mapa no existirá otro riesgo con el mismo número. Una entidad puede ir en el riesgo 150 pero tener 70 riesgos, lo que permite llevar una traza de los riesgos. Esta información la debe administrar la Oficina Asesora de Planeación o Gerencia de Riesgos.</t>
    </r>
  </si>
  <si>
    <t>Reputacional</t>
  </si>
  <si>
    <t>Económico</t>
  </si>
  <si>
    <t>Frecuencia con la cual se realiza la actividad</t>
  </si>
  <si>
    <t>Reducir (mitigar)</t>
  </si>
  <si>
    <t>Reducir (compartir)</t>
  </si>
  <si>
    <t>Probabilidad Residual</t>
  </si>
  <si>
    <t>Identificación del riesgo</t>
  </si>
  <si>
    <t>Análisis del riesgo inherente</t>
  </si>
  <si>
    <t>Evaluación del riesgo - Valoración de los controles</t>
  </si>
  <si>
    <t>Evaluación del riesgo - Nivel del riesgo residual</t>
  </si>
  <si>
    <t>Fuente:  Adaptado de Curso Riesgo Operativo Universidad del Rosario por Dirección de Gestión y Desempeño Institucional de Función Pública,  2020.</t>
  </si>
  <si>
    <t>Subcriterios</t>
  </si>
  <si>
    <t xml:space="preserve">     Afectación menor a 10 SMLMV .</t>
  </si>
  <si>
    <t>❌</t>
  </si>
  <si>
    <t>✔</t>
  </si>
  <si>
    <t xml:space="preserve">     Entre 50 y 100 SMLMV </t>
  </si>
  <si>
    <t xml:space="preserve">     Entre 10 y 50 SMLMV </t>
  </si>
  <si>
    <t xml:space="preserve">     Entre 100 y 500 SMLMV </t>
  </si>
  <si>
    <t xml:space="preserve">     Mayor a 500 SMLMV </t>
  </si>
  <si>
    <t xml:space="preserve">     El riesgo afecta la imagen de alguna área de la organización</t>
  </si>
  <si>
    <t xml:space="preserve">     El riesgo afecta la imagen de la entidad internamente, de conocimiento general, nivel interno, de junta dircetiva y accionistas y/o de provedores</t>
  </si>
  <si>
    <t xml:space="preserve">     El riesgo afecta la imagen de la entidad con algunos usuarios de relevancia frente al logro de los objetivos</t>
  </si>
  <si>
    <t xml:space="preserve">     El riesgo afecta la imagen de de la entidad con efecto publicitario sostenido a nivel de sector administrativo, nivel departamental o municipal</t>
  </si>
  <si>
    <t xml:space="preserve">     El riesgo afecta la imagen de la entidad a nivel nacional, con efecto publicitarios sostenible a nivel país</t>
  </si>
  <si>
    <t xml:space="preserve">Afectación menor a 10 SMLMV </t>
  </si>
  <si>
    <r>
      <rPr>
        <b/>
        <sz val="12"/>
        <color theme="9" tint="-0.249977111117893"/>
        <rFont val="Arial Narrow"/>
        <family val="2"/>
      </rPr>
      <t>*Nota 1:</t>
    </r>
    <r>
      <rPr>
        <sz val="12"/>
        <color theme="1"/>
        <rFont val="Arial Narrow"/>
        <family val="2"/>
      </rPr>
      <t xml:space="preserve"> Los atributos de formalización se recogerán de manera informativa, con el fin de conocer el entorno del control y complementar el análisis con elementos cualitativos; éstos no tienen una incidencia directa en su efectividad. </t>
    </r>
  </si>
  <si>
    <t xml:space="preserve"> Matriz de Calor Residual</t>
  </si>
  <si>
    <t>Matriz de Calor Inherente</t>
  </si>
  <si>
    <r>
      <rPr>
        <b/>
        <sz val="12"/>
        <color theme="9" tint="-0.249977111117893"/>
        <rFont val="Arial Narrow"/>
        <family val="2"/>
      </rPr>
      <t>*</t>
    </r>
    <r>
      <rPr>
        <b/>
        <sz val="12"/>
        <rFont val="Arial Narrow"/>
        <family val="2"/>
      </rPr>
      <t>Atributos de</t>
    </r>
    <r>
      <rPr>
        <b/>
        <sz val="12"/>
        <color theme="9" tint="-0.249977111117893"/>
        <rFont val="Arial Narrow"/>
        <family val="2"/>
      </rPr>
      <t xml:space="preserve"> </t>
    </r>
    <r>
      <rPr>
        <b/>
        <sz val="12"/>
        <color rgb="FF000000"/>
        <rFont val="Arial Narrow"/>
        <family val="2"/>
      </rPr>
      <t>Formalización</t>
    </r>
  </si>
  <si>
    <t>Descripción del Control</t>
  </si>
  <si>
    <t>Orientaciones Generales</t>
  </si>
  <si>
    <t>Columna</t>
  </si>
  <si>
    <t>Matriz Mapa de Riesgos</t>
  </si>
  <si>
    <t>Referencia</t>
  </si>
  <si>
    <t xml:space="preserve">Permite definir unl consecutivo de riesgos.
Una entidad puede ir en el riesgo 150, pero tener 70 riesgos, lo que permite llevar una traza de los riesgos. Esta información la debe administrar la oficina asesora de planeación o gerencia de riesgos.  Cuando un el riesgo salga del mapa no existirá otro riesgo con el mismo número. </t>
  </si>
  <si>
    <r>
      <t xml:space="preserve">Antes de iniciar con el diligenciamiento de la información en la matriz, se requiere haber avanzado en el análisis del </t>
    </r>
    <r>
      <rPr>
        <b/>
        <sz val="11"/>
        <rFont val="Arial Narrow"/>
        <family val="2"/>
      </rPr>
      <t>proceso, su objetivo, alcance, actividades clave</t>
    </r>
    <r>
      <rPr>
        <sz val="11"/>
        <rFont val="Arial Narrow"/>
        <family val="2"/>
      </rPr>
      <t xml:space="preserve">, considere los lineamientos establecidos en el </t>
    </r>
    <r>
      <rPr>
        <b/>
        <sz val="11"/>
        <color theme="9" tint="-0.249977111117893"/>
        <rFont val="Arial Narrow"/>
        <family val="2"/>
      </rPr>
      <t>Paso 2: identificación del riesgo</t>
    </r>
    <r>
      <rPr>
        <sz val="11"/>
        <rFont val="Arial Narrow"/>
        <family val="2"/>
      </rPr>
      <t xml:space="preserve">, donde se explica ampliamente las bases para adelanter este análisis.
Así mismo, considere en el </t>
    </r>
    <r>
      <rPr>
        <b/>
        <sz val="11"/>
        <color theme="9" tint="-0.249977111117893"/>
        <rFont val="Arial Narrow"/>
        <family val="2"/>
      </rPr>
      <t>Paso 3: valoración del riesgo</t>
    </r>
    <r>
      <rPr>
        <sz val="11"/>
        <rFont val="Arial Narrow"/>
        <family val="2"/>
      </rPr>
      <t xml:space="preserve"> los lineamientos para definir el No. de veces que se hace la actividad con la cual se relaciona el riesgo y su impacto en términos económicos o reputacionales. En este mismo paso se analizan los controles que deben responder a los atributos de eficiencia e informativos.
</t>
    </r>
    <r>
      <rPr>
        <b/>
        <sz val="11"/>
        <color theme="9" tint="-0.249977111117893"/>
        <rFont val="Arial Narrow"/>
        <family val="2"/>
      </rPr>
      <t>NOTA:</t>
    </r>
    <r>
      <rPr>
        <sz val="11"/>
        <rFont val="Arial Narrow"/>
        <family val="2"/>
      </rPr>
      <t xml:space="preserve"> Si lo considera pertinente, es posible agregar hojas de trabajo adicionales al presente formato que permitan incluir la traza de estos análisis.</t>
    </r>
  </si>
  <si>
    <t>Frecuencia con la cual se lleva a cabo la actividad</t>
  </si>
  <si>
    <t>Utilice la lista de despligue que se encuentra parametrizada, le aparecerán las opciones: i)Daños Activos Fisicos, ii)Ejecucion y Administracion de procesos, iii)Fallas Tecnologicas, iv)Fraude Externo, v)Fraude Interno, vi)Relaciones Laborales, vii)Usuarios, productos y practicas organizacionales.</t>
  </si>
  <si>
    <t>Defina el # de veces que se ejecuta la actividad durante el año, (Recuerde la probabilidad e ocurrencia del riesgo se defien como el No. de veces que se pasa por el punto de riesgo en el periodo de 1 año). La matriz automáticamente hará el cálculo para el nivel de probabilidad inherente (Columnas H-I)</t>
  </si>
  <si>
    <t>Criterios de Impacto</t>
  </si>
  <si>
    <t>Utilice la lista de despligue que se encuentra parametrizada, le aparecerán las opciones de la tabla de Impacto en la Hoja 6 del presente documento. La matriz automáticamente hará el cálculo para el nivel de impacto inherente (Columnas L-M)</t>
  </si>
  <si>
    <t>Teniendo en cuenta que ingresó la información de PROBABILIDAD e IMPACTO, la matriz automáticamente hará el cálculo para la zona de riesgo inherente (Columna N)</t>
  </si>
  <si>
    <r>
      <t xml:space="preserve">Recuerde que el control se define como la medida que permite reducir o mitigar un riesgo. Defina el control (es) que atacan la causa raíz del riesgo, considere la estructura explicada en la guía: </t>
    </r>
    <r>
      <rPr>
        <b/>
        <sz val="9"/>
        <color theme="9" tint="-0.249977111117893"/>
        <rFont val="Arial Narrow"/>
        <family val="2"/>
      </rPr>
      <t>Responsable de ejecutar el control + Acción + Complemento</t>
    </r>
  </si>
  <si>
    <t>Esta casilla no se diligencia, depende de la selección en la columna R.</t>
  </si>
  <si>
    <t>Utilice la lista de despligue que se encuentra parametrizada, le aparecerán las opciones: i)Preventivo, ii)Detectivo, iii)Correctivo.</t>
  </si>
  <si>
    <t>Utilice la lista de despligue que se encuentra parametrizada, le aparecerán las opciones: i)Automático, ii)Manual.</t>
  </si>
  <si>
    <t xml:space="preserve">La matriz automáticamente hará el cálculo para el control analizado (Columna T) </t>
  </si>
  <si>
    <r>
      <t xml:space="preserve">ATRIBUTOS EFICIENCIA
</t>
    </r>
    <r>
      <rPr>
        <sz val="9"/>
        <rFont val="Arial Narrow"/>
        <family val="2"/>
      </rPr>
      <t>Tipo</t>
    </r>
  </si>
  <si>
    <r>
      <t xml:space="preserve">ATRIBUTOS EFICIENCIA
</t>
    </r>
    <r>
      <rPr>
        <sz val="9"/>
        <rFont val="Arial Narrow"/>
        <family val="2"/>
      </rPr>
      <t>Implementación</t>
    </r>
  </si>
  <si>
    <r>
      <t xml:space="preserve">ATRIBUTOS EFICIENCIA
</t>
    </r>
    <r>
      <rPr>
        <sz val="9"/>
        <rFont val="Arial Narrow"/>
        <family val="2"/>
      </rPr>
      <t>Calificación</t>
    </r>
  </si>
  <si>
    <r>
      <t xml:space="preserve">ATRIBUTOS INFORMATIVOS
</t>
    </r>
    <r>
      <rPr>
        <sz val="9"/>
        <rFont val="Arial Narrow"/>
        <family val="2"/>
      </rPr>
      <t>Documentación</t>
    </r>
  </si>
  <si>
    <t>Utilice la lista de despligue que se encuentra parametrizada, le aparecerán las opciones: i)Documentado, ii)Sin documentar.</t>
  </si>
  <si>
    <r>
      <t xml:space="preserve">ATRIBUTOS INFORMATIVOS
</t>
    </r>
    <r>
      <rPr>
        <sz val="9"/>
        <rFont val="Arial Narrow"/>
        <family val="2"/>
      </rPr>
      <t>Frecuencia</t>
    </r>
  </si>
  <si>
    <t>Utilice la lista de despligue que se encuentra parametrizada, le aparecerán las opciones: i)Continua, ii)Aleatoria.</t>
  </si>
  <si>
    <r>
      <t xml:space="preserve">ATRIBUTOS INFORMATIVOS
</t>
    </r>
    <r>
      <rPr>
        <sz val="9"/>
        <rFont val="Arial Narrow"/>
        <family val="2"/>
      </rPr>
      <t>Registro</t>
    </r>
  </si>
  <si>
    <t>Utilice la lista de despligue que se encuentra parametrizada, le aparecerán las opciones: i)Con Registro, ii) Sin Registro.</t>
  </si>
  <si>
    <t>Evaluación del Nivel de Riesgo - Nivel de Riesgo Residual</t>
  </si>
  <si>
    <r>
      <t>La matriz automáticamente hará el cálculo, acorde con el control o controles definidos con sus atributos analizados, lo que permitirá establecer el</t>
    </r>
    <r>
      <rPr>
        <b/>
        <sz val="9"/>
        <color theme="9" tint="-0.249977111117893"/>
        <rFont val="Arial Narrow"/>
        <family val="2"/>
      </rPr>
      <t xml:space="preserve"> nivel de riesgo inherente</t>
    </r>
    <r>
      <rPr>
        <sz val="9"/>
        <rFont val="Arial Narrow"/>
        <family val="2"/>
      </rPr>
      <t xml:space="preserve"> (Columnas Y- Z- AA -AB- AC).</t>
    </r>
  </si>
  <si>
    <t>Utilice la lista de despligue que se encuentra parametrizada, le aparecerán las opciones: i)Aceptar, ii)Evitar, iii)Reducir (compartir), iv)Reducir (mitigar).</t>
  </si>
  <si>
    <t xml:space="preserve">Esta casilla dependerá del tratamiento establecido, si es Aceptar no se requieren acciones adicionales, en caso de escoger Reducir (mitigar) se deben diligenciar las acciones que se adelantarán como complemento a los controles establecidos, no necesariamente son controles adicionales. Para Reducir (compartir), es viable diligenciar la acción que deriva de esta (ejemplo póliza seguros, terceración), indicando información relevante. </t>
  </si>
  <si>
    <r>
      <t xml:space="preserve">Plan de Acción
</t>
    </r>
    <r>
      <rPr>
        <sz val="9"/>
        <rFont val="Arial Narrow"/>
        <family val="2"/>
      </rPr>
      <t xml:space="preserve">Responsable, fecha implementación, fecha seguimiento, seguimiento. </t>
    </r>
  </si>
  <si>
    <t>Utilice la lista de despligue que se encuentra parametrizada, le aparecerán las opciones: i)Finalizado, ii)En curso, la selección en este caso dependerá de las acciones del plan que se hayan establecido en cada caso.</t>
  </si>
  <si>
    <t>Proceso</t>
  </si>
  <si>
    <t>Objetivo</t>
  </si>
  <si>
    <t>Alcance</t>
  </si>
  <si>
    <t>Diligencie el objetivo del proceso.</t>
  </si>
  <si>
    <t>Diligencie el alcance del proceso.</t>
  </si>
  <si>
    <t>Diligencie el nombre del proceso al cual se le identificarán y valorarán los riesgos.</t>
  </si>
  <si>
    <t>Descripción - Lineamientos para el diligenciamiento</t>
  </si>
  <si>
    <t>Analice las consecuencias que puede ocasionar a la organización la materialización del riesgo, redacte de la forma más concreta posible.</t>
  </si>
  <si>
    <t>Circunstancias bajo las cuales se presenta el riesgo, es la situación más evidente frente al riesgo, redacte de la forma más concreta posible.</t>
  </si>
  <si>
    <t>Causa  principal  o básica, corresponde a las razones por la cuales se puede presentar  el riesgo, redacte de la forma más concreta posible.</t>
  </si>
  <si>
    <r>
      <t xml:space="preserve">Consolida o resume los análisis sobre impacto + causa inmediata + causa raíz, permitiendo contar con una redacción clara y concreta del riesgo indentificado. Tenga en cuenta la estructura de alto nivel establecida en al guía, inicia con </t>
    </r>
    <r>
      <rPr>
        <b/>
        <sz val="9"/>
        <color theme="9" tint="-0.249977111117893"/>
        <rFont val="Arial Narrow"/>
        <family val="2"/>
      </rPr>
      <t>POSIBILIDAD DE + Impacto para la entidad (Qué) + Causa Inmediata (Cómo) + Causa Raíz (Por qué)</t>
    </r>
  </si>
  <si>
    <t>Plan de acción (solo para la opción reducir)</t>
  </si>
  <si>
    <t>Ejecución y administración de procesos</t>
  </si>
  <si>
    <t>Fallas tecnológicas</t>
  </si>
  <si>
    <t>Fraude externo</t>
  </si>
  <si>
    <t>Fraude interno</t>
  </si>
  <si>
    <t>Relaciones laborales</t>
  </si>
  <si>
    <t>Usuarios, productos y practicas, organizacionales</t>
  </si>
  <si>
    <t>Daños activos físicos</t>
  </si>
  <si>
    <t>Económico y reputacional</t>
  </si>
  <si>
    <t>PLANEACIÓN INSTITUCIONAL</t>
  </si>
  <si>
    <t>OBJETIVOS ESTRATÉGICOS</t>
  </si>
  <si>
    <t>PROCESO:</t>
  </si>
  <si>
    <t>ALCANCE:</t>
  </si>
  <si>
    <t>Código: F-DPM-1210-238,37-013</t>
  </si>
  <si>
    <t>Versión: 2.0</t>
  </si>
  <si>
    <t xml:space="preserve">Página: 1 de 1 </t>
  </si>
  <si>
    <r>
      <t xml:space="preserve">Teniendo en cuenta que con la expedición del Decreto 1499 de 2017 “Por medio del cual se modifica el Decreto 1083 de 2015, Decreto Único Reglamentario del Sector Función Pública, en lo relacionado con el Sistema de Gestión establecido en el artículo 133 de la Ley 1753 de 2015”, se crea un solo Sistema de Gestión y se alinea con el Sistema de Control Interno, hoy todas las entidades públicas requieren actualizar y/o implementar el Modelo Integrado de Planeación y Gestión MIPG, modelo que incorpora el Modelo Estándar de Control Interno MECI a través de la 7a dimensión del mismo.  En este marco general, el proceso de administración del riesgo es un esfuerzo conjunto entre la Alta Dirección y los servidores en todos sus niveles, ejercicio que inicia con la formulación de la política de Administración del Riesgo, la cual incluye los niveles de responsabilidad frente al seguimiento y evaluación, aspectos que deberán definirse acorde con el Esquema de Líneas de Defensa vinculado a la Dimensión 7.
Teniendo en cuenta lo anterior y dada la necesidad de las entidades frente a la estructuración de los mapas de riesgos, como herramienta fundamental frente a la gestión del riesgo, el presente formato desarrolla un esquema completo acorde con los contenidos metodológicos de la </t>
    </r>
    <r>
      <rPr>
        <b/>
        <sz val="10"/>
        <color theme="6" tint="-0.249977111117893"/>
        <rFont val="Arial Narrow"/>
        <family val="2"/>
      </rPr>
      <t>Guía para la Administración del Riesgo y el diseño de controles V5</t>
    </r>
    <r>
      <rPr>
        <sz val="10"/>
        <rFont val="Arial Narrow"/>
        <family val="2"/>
      </rPr>
      <t>. El formato cuenta con celdas parametrizadas y permite contar con los respectivos mapas de calor para riesgo inherente y riesgo residual.</t>
    </r>
  </si>
  <si>
    <t>CONTEXTO ESTRATÉGICO</t>
  </si>
  <si>
    <t>OBJETIVO:</t>
  </si>
  <si>
    <t>PUNTOS DE RIESGO EN LA CADENA DE VALOR</t>
  </si>
  <si>
    <r>
      <t xml:space="preserve"> -</t>
    </r>
    <r>
      <rPr>
        <sz val="11"/>
        <rFont val="Arial Narrow"/>
        <family val="2"/>
      </rPr>
      <t xml:space="preserve"> </t>
    </r>
    <r>
      <rPr>
        <b/>
        <sz val="11"/>
        <rFont val="Arial Narrow"/>
        <family val="2"/>
      </rPr>
      <t xml:space="preserve"> Hoja 4 Matriz de Calor Inherente: </t>
    </r>
    <r>
      <rPr>
        <sz val="11"/>
        <rFont val="Arial Narrow"/>
        <family val="2"/>
      </rPr>
      <t xml:space="preserve"> 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</si>
  <si>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5 Matriz de Calor Residual: </t>
    </r>
    <r>
      <rPr>
        <sz val="11"/>
        <rFont val="Arial Narrow"/>
        <family val="2"/>
      </rPr>
      <t>En esta hoja, en la medida en que ese diligencia el Mapa Final, se verán reflejados los riesgos en su zona correspondiente. Esta hoja no se diligencia se genera de manera automática.</t>
    </r>
  </si>
  <si>
    <r>
      <t xml:space="preserve"> -</t>
    </r>
    <r>
      <rPr>
        <sz val="11"/>
        <rFont val="Arial Narrow"/>
        <family val="2"/>
      </rPr>
      <t xml:space="preserve"> </t>
    </r>
    <r>
      <rPr>
        <b/>
        <sz val="11"/>
        <rFont val="Arial Narrow"/>
        <family val="2"/>
      </rPr>
      <t xml:space="preserve"> Hoja 6 Tabla de probabilidad: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</si>
  <si>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7 Tabla de Impacto: </t>
    </r>
    <r>
      <rPr>
        <sz val="11"/>
        <rFont val="Arial Narrow"/>
        <family val="2"/>
      </rPr>
      <t>Tabla referente para todos los cálculos (no se diligencia)</t>
    </r>
  </si>
  <si>
    <r>
      <t xml:space="preserve"> -</t>
    </r>
    <r>
      <rPr>
        <sz val="11"/>
        <rFont val="Arial Narrow"/>
        <family val="2"/>
      </rPr>
      <t xml:space="preserve"> </t>
    </r>
    <r>
      <rPr>
        <b/>
        <sz val="11"/>
        <rFont val="Arial Narrow"/>
        <family val="2"/>
      </rPr>
      <t xml:space="preserve"> Hoja 8 Tabla de Valoración de Controles: </t>
    </r>
    <r>
      <rPr>
        <sz val="11"/>
        <rFont val="Arial Narrow"/>
        <family val="2"/>
      </rPr>
      <t>Tabla referente para todos los cálculos (no se diligencia)</t>
    </r>
  </si>
  <si>
    <t>OBJETIVO DEL PROCESO</t>
  </si>
  <si>
    <t>MAPA DE RIESGOS VIGENCIA 2021</t>
  </si>
  <si>
    <t xml:space="preserve"> -  Hoja 3 Mapa de Riesgos Final: Encontrará la totalidad de la estructura para la identificación y valoración de los riesgos por proceso, programa o proyecto, acorde con el nivel de desagregación que la entidad considere necesaria.</t>
  </si>
  <si>
    <t>Objetivos estratégicos</t>
  </si>
  <si>
    <t>Objetivo del proceso</t>
  </si>
  <si>
    <t>Planeación institucional</t>
  </si>
  <si>
    <t>Puntos de riesgo en la cadena de valor</t>
  </si>
  <si>
    <t>Utilice la lista de despligue que se encuentra parametrizada, le aparecerán los cuatro objetivos estratégicos de la entidad, seleccione el de su proceso.</t>
  </si>
  <si>
    <t xml:space="preserve">Describa los productos del proceso. </t>
  </si>
  <si>
    <t>Identifique las actividades del proceso donde exista evidencia de que pueda ocurrir eventos de riesgo operativo.</t>
  </si>
  <si>
    <r>
      <t xml:space="preserve">El archivo contiene las siguientes hojas:
-   </t>
    </r>
    <r>
      <rPr>
        <b/>
        <sz val="11"/>
        <rFont val="Arial Narrow"/>
        <family val="2"/>
      </rPr>
      <t>Hoja 1 Instructivo</t>
    </r>
    <r>
      <rPr>
        <sz val="10"/>
        <rFont val="Arial Narrow"/>
        <family val="2"/>
      </rPr>
      <t xml:space="preserve">
-   </t>
    </r>
    <r>
      <rPr>
        <b/>
        <sz val="11"/>
        <rFont val="Arial Narrow"/>
        <family val="2"/>
      </rPr>
      <t xml:space="preserve">Hoja 2 Contexto: </t>
    </r>
    <r>
      <rPr>
        <sz val="11"/>
        <rFont val="Arial Narrow"/>
        <family val="2"/>
      </rPr>
      <t>Diligenciar formato Contexto Extratégico - Código: F-DPM-1210-238,37-014</t>
    </r>
    <r>
      <rPr>
        <sz val="10"/>
        <rFont val="Arial Narrow"/>
        <family val="2"/>
      </rPr>
      <t xml:space="preserve">
</t>
    </r>
  </si>
  <si>
    <t>OPORTUNIDADES</t>
  </si>
  <si>
    <t>FORTALEZAS</t>
  </si>
  <si>
    <t>AMENAZAS</t>
  </si>
  <si>
    <t>DEBILIDADES</t>
  </si>
  <si>
    <t>MATRIZ DOFA</t>
  </si>
  <si>
    <t>Página: Página 1 de 1</t>
  </si>
  <si>
    <t xml:space="preserve">Calidad de vida:
Proteger la salud pública y proporcionar a la ciudadanía una oferta educativa equitativa, con calidad, pertinente y adecuada al ciclo de vida, así como programación y espacios para la expresión y disfrute del patrimonio, el arte y la cultura, la convivencia, la recreación, el deporte, y el ejercicio de sus derechos. </t>
  </si>
  <si>
    <t xml:space="preserve">Desarrollo sostenible:
Promover una ciudad ambientalmente sostenible, socialmente inclusiva y económicamente dinámica, que fomenta el desarrollo equilibrado de sus ecosistemas, su tejido social y su base empresarial, y se integra con liderazgo en los escenarios nacional e internacional.  </t>
  </si>
  <si>
    <t>Versión: 1.0</t>
  </si>
  <si>
    <t>Hábitat y territorio:
Planear, desarrollar y liderar una ciudad segura y a escala humana, con conectividad digital, espacio público inclusivo, sistema de movilidad sostenible, ambientes de vivienda dignos, y prevención y mitigación de riesgos.</t>
  </si>
  <si>
    <t>Código: F-DPM-1210-238,37-014</t>
  </si>
  <si>
    <r>
      <rPr>
        <b/>
        <sz val="11"/>
        <rFont val="Calibri"/>
        <family val="2"/>
        <scheme val="minor"/>
      </rPr>
      <t>Capacidades institucionales:</t>
    </r>
    <r>
      <rPr>
        <sz val="11"/>
        <rFont val="Calibri"/>
        <family val="2"/>
        <scheme val="minor"/>
      </rPr>
      <t xml:space="preserve">
Fortalecer las instituciones públicas en sus capacidades de gestión fiscal (generación de ingresos, gasto eficiente, inversión óptima), transparencia (control social, participación ciudadana, publicidad de información), gestión de procesos (sistema de gestión, estructura, plataforma tecnológica), gestión humana (cualificación, evaluación, bienestar), ejercicio de la autoridad (civil, sanitaria, educativa, territorial) y servicio al ciudadano (trámites, información, participación). 
</t>
    </r>
  </si>
  <si>
    <t>CARACTERÍSTICAS</t>
  </si>
  <si>
    <t>DESCRIPCIÓN</t>
  </si>
  <si>
    <t>PESO</t>
  </si>
  <si>
    <t>TABLA ATRIBUTOS DE PARA EL DISEÑO DEL CONTROL</t>
  </si>
  <si>
    <t>TABLA CRITERIOS PARA DEFINIR EL NIVEL DE PROBABILIDAD</t>
  </si>
  <si>
    <t>TABLA CRITERIOS PARA DEFINIR EL NIVEL DE IMPACTO</t>
  </si>
  <si>
    <t>Fecha: Abril 27-2021</t>
  </si>
  <si>
    <t>Fecha: Abril -28-2021</t>
  </si>
  <si>
    <t>Seguridad, protección y convivencia ciudadana</t>
  </si>
  <si>
    <t>Inicia con la planeación, inspección, vigilancia y control de las actividades relacionadas con la seguridad, protección y convivencia ciudadana, y finaliza con el seguimiento y cumplimiento de las medidas correctivas impuestas.</t>
  </si>
  <si>
    <t>Velar  por  la  preservación,  restablecimiento  del  orden  público,  administración  de  justicia  y  reducción  de  los  hechos para contribuir con la seguridad, protección y convivencia ciudadana del Municipio de Bucaramanga</t>
  </si>
  <si>
    <t>Plan Integral de Seguridad y Convivencia Ciudadana - PISCC.
Estrategia de erradicación de la violencia contra la mujer y fortalecimiento de la protección en niños, niñas y adolescentes.
Estrategia de Mejoramiento para la prestación del Servicio de las Inspecciones de Policía y el Seguimiento a los procesos policivos.
Estrategia para brindar asistencia social a población afectada por las diferentes emergencias COVID-19.
Estrategia de Promoción y Efectividad del Código Nacional de Seguridad y Convivencia Ciudadana.
Estrategia de diagnostio y abordaje de conflictividades sociales.
Programa de Casa de Justicia, Tolerancia en Movimiento y Gestores de Convivencia.
Plan de Acción del Plan de Desarrolla Municipal de Bucaramanga.</t>
  </si>
  <si>
    <t>Recepción, distribución y gestión de procesos policivos, comparendos y procesos de comisarias de familia.
Inspección, vigilancia y control a establecimientos de comercio.
Atención a la ciudadanía.
Contratación.</t>
  </si>
  <si>
    <t>Insuficiencia de recurso humano y financiero para atender toda la problemática del Municipio.</t>
  </si>
  <si>
    <t>Falta de comunicación interna.</t>
  </si>
  <si>
    <t>Claridad en las funciones y competencias.</t>
  </si>
  <si>
    <t>Perfiles inadecuados para los cargos.</t>
  </si>
  <si>
    <t>Falta de compromiso institucional.</t>
  </si>
  <si>
    <t xml:space="preserve">Alternancia en el trabajo </t>
  </si>
  <si>
    <t>El espacio fisico y elementos tecnicos y tecnologicos de las oficinas no es adecuado para el desarrollo de las actividades propias y de atención a la comunidad.</t>
  </si>
  <si>
    <t>Sistematización de los procesos policivos y de comisarias de familia.</t>
  </si>
  <si>
    <t>Baja credibilidad y percepción de la justicia e instituciones.</t>
  </si>
  <si>
    <t>Percepción de inseguirdad.</t>
  </si>
  <si>
    <t>Tramitología y burocracia externa.</t>
  </si>
  <si>
    <t>Posibles alteraciones del Orden Público.</t>
  </si>
  <si>
    <t>Parcialidad de los medios de comunicación y redes sociales.</t>
  </si>
  <si>
    <t>Polarización Política Nacional.</t>
  </si>
  <si>
    <t>Alta tasa de informalidad.</t>
  </si>
  <si>
    <t>Ubicaciones de oficinas y desarrollo de actividades con entornos de mayor afectación de seguridad.</t>
  </si>
  <si>
    <t>Emergencia sanitaria por el COVID-19.</t>
  </si>
  <si>
    <t>Cambios normativos frecuentes en temas de contratación pública.</t>
  </si>
  <si>
    <t>Transversalidad del impacto en la sociedad.</t>
  </si>
  <si>
    <t>Apoyo interinstitucional con entidades como Policía, Migración, Fiscalía y entre otros.</t>
  </si>
  <si>
    <t>Alto impacto en la gobernabilidad del Municipio de Bucaramanga.</t>
  </si>
  <si>
    <t>Interes general de comunidad en temas de Seguridad y Convivencia Ciudadana.</t>
  </si>
  <si>
    <t>Mayor presencia institucional y proximidad ciudadana.</t>
  </si>
  <si>
    <t>Acceso gratuito a la justicia formal y mecanismos alternativos de resolución de conflictos.</t>
  </si>
  <si>
    <t>Promoción de los Derechos Humanos</t>
  </si>
  <si>
    <t>Institucionalidad</t>
  </si>
  <si>
    <t>Políticas de transferencia de recursos.</t>
  </si>
  <si>
    <t>Agenda legislativa,  proyecto régimen departamental, código nacional de policía, marco jurídico en pro de la gobernabilidad.</t>
  </si>
  <si>
    <t>Permanente acción para la mejora de los procesos de la entidad.</t>
  </si>
  <si>
    <t>Gestión de organizaciones nacionales e internacionales.</t>
  </si>
  <si>
    <t>Investigaciones y sanciones por Entes de Control</t>
  </si>
  <si>
    <t>Pérdida de información de expedientes por la inadecuada manipulación y custodia de archivos de gestión de acuerdo a la Ley 594 de 2000 y sus normas reglamentarias</t>
  </si>
  <si>
    <t>Comisarios de Familia/
Inspectores de Policía/
Subsecretaria del Interior</t>
  </si>
  <si>
    <t>Planeación, inspección, vigilancia y control de las actividades relacionadas con la seguridad, protección y convivencia ciudadana, y finaliza con el seguimiento y cumplimiento de las medidas correctivas impuestas.</t>
  </si>
  <si>
    <t>Los comisarios de familia y los inspectores de policía de la Secretaría del Interior verifican el inventario de los expedientes por medio del formato de Inventarios de procesos.</t>
  </si>
  <si>
    <t>Subsecretaria del Interior</t>
  </si>
  <si>
    <t>Atención no oportuna para los niños, niñas y adolescentes durante el periodo de restablecimiento de derechos (hogar de paso) a causa de la demora en los procesos de contratación y continuidad de los mismos por el Municipio de Bucaramanga de acuerdo a la ley 1098</t>
  </si>
  <si>
    <t>Posibilidad de afectación reputacional por investigaciones y sanciones por entes de control, debido a la pérdida de información de expedientes por la inadecuada manipulación y custodia de archivos de gestión de acuerdo a la Ley 594 de 2000 y sus normas reglamentarias.</t>
  </si>
  <si>
    <t>Creación, socialización e implementación de un (1) formato de inventario de expedientes de procesos, aprobado en el SIGC.</t>
  </si>
  <si>
    <t>Realizar cinco (5) informes de seguimientos a las PQRSD  próximas a vencer y vencidas.</t>
  </si>
  <si>
    <t xml:space="preserve"> Implementar un (1) plan de acción de jornadas de descongestión de PQRSD.</t>
  </si>
  <si>
    <t>Posibilidad de afectación reputacional  por  investigaciones y sanciones por entes de control, debido a la atención no oportuna para los niños, niñas y adolescentes durante el periodo de restablecimiento de derechos (hogar de paso) a causa de la demora en los procesos de contratación y continuidad de los mismos por el Municipio de Bucaramanga.</t>
  </si>
  <si>
    <t>El Subsecretario del Interior y su equipo de trabajo del área de proyectos y contratación, verifica los procesos prioritarios que continuan para la proxima vigencia por medio de una lista de chequeo.</t>
  </si>
  <si>
    <t>Atender el 100% de los niños y niñas remitidos por las comisarias de familia.</t>
  </si>
  <si>
    <t>respuestas extemporáneas de las  PQRSD asignadas en la Secretaría del Interior en razón al incremento masivo por efectos de la pandemia.</t>
  </si>
  <si>
    <t>Posibilidad de afectación reputacional  por investigaciones y sanciones por entes de control, debido a la respuestas extemporáneas de las  PQRSD asignadas en la Secretaría del Interior en razón al incremento masivo por efectos de la pandemia.</t>
  </si>
  <si>
    <t>El Subsecretario del Interior y el comisario de familia, verifican la atención integral en el hogar de paso a los niños y niñas remitidos por las comisarias de familia ajustado a la normatividad vigente.</t>
  </si>
  <si>
    <t>La Subsecretaria del Interior verifica las PQRSD sin respuesta y próximas a vencer asignadas a  los funcionarios y/o contratistas que presenten mayor cantidad, y establece un plan de acción mediante jornadas de descongestión.</t>
  </si>
  <si>
    <t>El responsable de las PQRSD de la Secretaría del Interior verifica las PQRSD próximas a vencer y vencidas asignadas a los funcionarios y contratistas de las secretaría, mediante seguimientos.</t>
  </si>
  <si>
    <t>Investigaciones y sanciones disciplinarias por de entres de control</t>
  </si>
  <si>
    <t>Incumplimiento o cumplimiento parcial de las metas del Plan de Desarrollo Muncipal - PDM en virtud a cambios derivados en la planeación de recursos o desconcimiento de las metas prioritarias para la vigencia actual.</t>
  </si>
  <si>
    <t>Posibilidad de afectación económica y reputacional por investigaciones y sanciones disciplinarias por de entres de control, debido al incumplimiento o cumplimiento parcial de las metas del Plan de Desarrollo Muncipal - PDM en virtud a cambios derivados en la planeación de recursos o desconcimiento de las metas prioritarias para la vigencia actual.</t>
  </si>
  <si>
    <t>Secretaria del Inteirior</t>
  </si>
  <si>
    <t>Realizar cuatro (4) informes de seguimiento a las metas del Plan de Desarrollo Municipal evidenciado el no cumplimiento o cumplimiento parcial de las metas como tambien de aquellas que no presenten presupuesto o ejecución presupuestal.</t>
  </si>
  <si>
    <t>El Secretarío del Interior y equipo de trabajo del proyectos y SIGC, verifica  el cumplimiento y ejecución preupuestal de las Metas del PDM por medio del Plan de Acción Mensual reportado a Secretaría de Planeación, evidenicando el no cumplimiento o cumplimiento parcial de las metas como tambien de aquellas que no presenten presupuesto o ejecución presupuestal.</t>
  </si>
  <si>
    <t>Realizar una (1) lista de chequeo para priorizar los proyectos y contratos de la Secretaría del Interior para la vigencia 2022.</t>
  </si>
  <si>
    <t>Realizar el trámite de solicitud de vigencias futuras con el fin de dar continuidad oportuna de los servicios que presta la Secretaría del Interior.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</si>
</sst>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65" x14ac:knownFonts="1">
    <font>
      <sz val="11"/>
      <color theme="1"/>
      <name val="Calibri"/>
      <family val="2"/>
      <scheme val="minor"/>
    </font>
    <font>
      <sz val="11"/>
      <color theme="1"/>
      <name val="Arial Narrow"/>
      <family val="2"/>
    </font>
    <font>
      <sz val="11"/>
      <name val="Arial Narrow"/>
      <family val="2"/>
    </font>
    <font>
      <sz val="10"/>
      <color rgb="FF000000"/>
      <name val="Arial Narrow"/>
      <family val="2"/>
    </font>
    <font>
      <b/>
      <sz val="11"/>
      <color theme="1"/>
      <name val="Arial Narrow"/>
      <family val="2"/>
    </font>
    <font>
      <sz val="10"/>
      <color theme="1"/>
      <name val="Calibri"/>
      <family val="2"/>
      <scheme val="minor"/>
    </font>
    <font>
      <sz val="10"/>
      <color theme="1"/>
      <name val="Arial Narrow"/>
      <family val="2"/>
    </font>
    <font>
      <b/>
      <sz val="11"/>
      <color theme="9" tint="-0.249977111117893"/>
      <name val="Arial Narrow"/>
      <family val="2"/>
    </font>
    <font>
      <sz val="14"/>
      <color theme="1"/>
      <name val="Arial Narrow"/>
      <family val="2"/>
    </font>
    <font>
      <sz val="16"/>
      <color rgb="FF000000"/>
      <name val="Arial Narrow"/>
      <family val="2"/>
    </font>
    <font>
      <sz val="11"/>
      <color theme="1"/>
      <name val="Calibri"/>
      <family val="2"/>
      <scheme val="minor"/>
    </font>
    <font>
      <sz val="11"/>
      <name val="Calibri"/>
      <family val="2"/>
      <scheme val="minor"/>
    </font>
    <font>
      <sz val="16"/>
      <color theme="1"/>
      <name val="Calibri"/>
      <family val="2"/>
      <scheme val="minor"/>
    </font>
    <font>
      <sz val="28"/>
      <color theme="1"/>
      <name val="Calibri"/>
      <family val="2"/>
      <scheme val="minor"/>
    </font>
    <font>
      <b/>
      <sz val="40"/>
      <color rgb="FF000000"/>
      <name val="Calibri"/>
      <family val="2"/>
    </font>
    <font>
      <b/>
      <sz val="12"/>
      <color rgb="FF000000"/>
      <name val="Calibri"/>
      <family val="2"/>
    </font>
    <font>
      <b/>
      <sz val="28"/>
      <color rgb="FF000000"/>
      <name val="Calibri"/>
      <family val="2"/>
    </font>
    <font>
      <b/>
      <sz val="36"/>
      <color rgb="FF000000"/>
      <name val="Calibri"/>
      <family val="2"/>
    </font>
    <font>
      <sz val="18"/>
      <color theme="1"/>
      <name val="Arial Narrow"/>
      <family val="2"/>
    </font>
    <font>
      <b/>
      <sz val="18"/>
      <color rgb="FF000000"/>
      <name val="Calibri"/>
      <family val="2"/>
    </font>
    <font>
      <b/>
      <sz val="22"/>
      <color theme="1"/>
      <name val="Arial Narrow"/>
      <family val="2"/>
    </font>
    <font>
      <sz val="16"/>
      <color rgb="FFFF0000"/>
      <name val="Arial Narrow"/>
      <family val="2"/>
    </font>
    <font>
      <sz val="12"/>
      <color theme="1"/>
      <name val="Arial Narrow"/>
      <family val="2"/>
    </font>
    <font>
      <b/>
      <sz val="12"/>
      <color rgb="FF000000"/>
      <name val="Arial Narrow"/>
      <family val="2"/>
    </font>
    <font>
      <sz val="12"/>
      <color rgb="FF000000"/>
      <name val="Arial Narrow"/>
      <family val="2"/>
    </font>
    <font>
      <b/>
      <sz val="12"/>
      <color theme="9" tint="-0.249977111117893"/>
      <name val="Arial Narrow"/>
      <family val="2"/>
    </font>
    <font>
      <b/>
      <sz val="24"/>
      <color rgb="FF000000"/>
      <name val="Calibri"/>
      <family val="2"/>
    </font>
    <font>
      <b/>
      <sz val="20"/>
      <color theme="1"/>
      <name val="Calibri"/>
      <family val="2"/>
      <scheme val="minor"/>
    </font>
    <font>
      <b/>
      <sz val="12"/>
      <name val="Arial Narrow"/>
      <family val="2"/>
    </font>
    <font>
      <b/>
      <sz val="9"/>
      <color theme="1"/>
      <name val="Arial Narrow"/>
      <family val="2"/>
    </font>
    <font>
      <sz val="10"/>
      <name val="Arial"/>
      <family val="2"/>
    </font>
    <font>
      <sz val="12"/>
      <name val="Times New Roman"/>
      <family val="1"/>
    </font>
    <font>
      <sz val="10"/>
      <name val="Arial Narrow"/>
      <family val="2"/>
    </font>
    <font>
      <b/>
      <sz val="14"/>
      <name val="Arial Narrow"/>
      <family val="2"/>
    </font>
    <font>
      <b/>
      <u/>
      <sz val="11"/>
      <name val="Arial Narrow"/>
      <family val="2"/>
    </font>
    <font>
      <b/>
      <sz val="11"/>
      <name val="Arial Narrow"/>
      <family val="2"/>
    </font>
    <font>
      <b/>
      <sz val="10"/>
      <name val="Arial Narrow"/>
      <family val="2"/>
    </font>
    <font>
      <b/>
      <sz val="9"/>
      <name val="Arial Narrow"/>
      <family val="2"/>
    </font>
    <font>
      <sz val="9"/>
      <name val="Arial Narrow"/>
      <family val="2"/>
    </font>
    <font>
      <b/>
      <sz val="9"/>
      <color theme="9" tint="-0.249977111117893"/>
      <name val="Arial Narrow"/>
      <family val="2"/>
    </font>
    <font>
      <sz val="11"/>
      <color theme="1"/>
      <name val="Arial"/>
      <family val="2"/>
    </font>
    <font>
      <b/>
      <sz val="20"/>
      <color theme="0"/>
      <name val="Arial Narrow"/>
      <family val="2"/>
    </font>
    <font>
      <b/>
      <sz val="16"/>
      <color theme="0"/>
      <name val="Arial Narrow"/>
      <family val="2"/>
    </font>
    <font>
      <sz val="12"/>
      <name val="Arial Narrow"/>
      <family val="2"/>
    </font>
    <font>
      <b/>
      <sz val="12"/>
      <color theme="1"/>
      <name val="Arial Narrow"/>
      <family val="2"/>
    </font>
    <font>
      <sz val="16"/>
      <color theme="1"/>
      <name val="Arial Narrow"/>
      <family val="2"/>
    </font>
    <font>
      <b/>
      <sz val="16"/>
      <color rgb="FF000000"/>
      <name val="Calibri"/>
      <family val="2"/>
    </font>
    <font>
      <b/>
      <sz val="26"/>
      <name val="Arial Narrow"/>
      <family val="2"/>
    </font>
    <font>
      <b/>
      <sz val="14"/>
      <color theme="1"/>
      <name val="Arial Narrow"/>
      <family val="2"/>
    </font>
    <font>
      <b/>
      <sz val="10"/>
      <color theme="6" tint="-0.249977111117893"/>
      <name val="Arial Narrow"/>
      <family val="2"/>
    </font>
    <font>
      <b/>
      <sz val="12"/>
      <color rgb="FF000000"/>
      <name val="Arial"/>
      <family val="2"/>
    </font>
    <font>
      <b/>
      <sz val="14"/>
      <color rgb="FF000000"/>
      <name val="Arial"/>
      <family val="2"/>
    </font>
    <font>
      <b/>
      <sz val="11"/>
      <name val="Calibri"/>
      <family val="2"/>
      <scheme val="minor"/>
    </font>
    <font>
      <sz val="11"/>
      <color theme="0"/>
      <name val="Arial Narrow"/>
      <family val="2"/>
    </font>
    <font>
      <sz val="11"/>
      <color rgb="FFFF0000"/>
      <name val="Arial Narrow"/>
      <family val="2"/>
    </font>
    <font>
      <sz val="11"/>
      <color rgb="FF030303"/>
      <name val="Arial Narrow"/>
      <family val="2"/>
    </font>
    <font>
      <b/>
      <sz val="24"/>
      <name val="Arial Narrow"/>
      <family val="2"/>
    </font>
    <font>
      <sz val="16"/>
      <name val="Arial Narrow"/>
      <family val="2"/>
    </font>
    <font>
      <b/>
      <sz val="16"/>
      <color rgb="FF000000"/>
      <name val="Arial Narrow"/>
      <family val="2"/>
    </font>
    <font>
      <sz val="16"/>
      <color rgb="FFFFFFFF"/>
      <name val="Arial Narrow"/>
      <family val="2"/>
    </font>
    <font>
      <sz val="22"/>
      <name val="Arial Narrow"/>
      <family val="2"/>
    </font>
    <font>
      <b/>
      <sz val="22"/>
      <color rgb="FF000000"/>
      <name val="Arial Narrow"/>
      <family val="2"/>
    </font>
    <font>
      <sz val="22"/>
      <color rgb="FF000000"/>
      <name val="Arial Narrow"/>
      <family val="2"/>
    </font>
    <font>
      <sz val="22"/>
      <color rgb="FFFFFFFF"/>
      <name val="Arial Narrow"/>
      <family val="2"/>
    </font>
    <font>
      <b/>
      <sz val="16"/>
      <name val="Arial Narrow"/>
      <family val="2"/>
    </font>
  </fonts>
  <fills count="19">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66"/>
        <bgColor indexed="64"/>
      </patternFill>
    </fill>
    <fill>
      <patternFill patternType="solid">
        <fgColor rgb="FF92D050"/>
        <bgColor indexed="64"/>
      </patternFill>
    </fill>
    <fill>
      <patternFill patternType="solid">
        <fgColor rgb="FF00B050"/>
        <bgColor indexed="64"/>
      </patternFill>
    </fill>
    <fill>
      <patternFill patternType="solid">
        <fgColor rgb="FFFFC000"/>
        <bgColor indexed="64"/>
      </patternFill>
    </fill>
    <fill>
      <patternFill patternType="solid">
        <fgColor rgb="FFFF0000"/>
        <bgColor indexed="64"/>
      </patternFill>
    </fill>
    <fill>
      <patternFill patternType="solid">
        <fgColor rgb="FFE26B0A"/>
        <bgColor indexed="64"/>
      </patternFill>
    </fill>
    <fill>
      <patternFill patternType="solid">
        <fgColor rgb="FFC00000"/>
        <bgColor indexed="64"/>
      </patternFill>
    </fill>
    <fill>
      <patternFill patternType="solid">
        <fgColor rgb="FFFFFF00"/>
        <bgColor indexed="64"/>
      </patternFill>
    </fill>
    <fill>
      <patternFill patternType="solid">
        <fgColor theme="6" tint="0.79998168889431442"/>
        <bgColor indexed="64"/>
      </patternFill>
    </fill>
    <fill>
      <patternFill patternType="solid">
        <fgColor rgb="FFFFFFFF"/>
        <bgColor rgb="FF000000"/>
      </patternFill>
    </fill>
    <fill>
      <patternFill patternType="solid">
        <fgColor theme="6" tint="0.39997558519241921"/>
        <bgColor indexed="64"/>
      </patternFill>
    </fill>
    <fill>
      <patternFill patternType="solid">
        <fgColor theme="0"/>
        <bgColor rgb="FF000000"/>
      </patternFill>
    </fill>
    <fill>
      <patternFill patternType="solid">
        <fgColor theme="6" tint="0.59999389629810485"/>
        <bgColor rgb="FF000000"/>
      </patternFill>
    </fill>
    <fill>
      <patternFill patternType="solid">
        <fgColor theme="2" tint="-9.9978637043366805E-2"/>
        <bgColor indexed="64"/>
      </patternFill>
    </fill>
    <fill>
      <patternFill patternType="solid">
        <fgColor theme="6" tint="0.59999389629810485"/>
        <bgColor indexed="64"/>
      </patternFill>
    </fill>
  </fills>
  <borders count="109">
    <border>
      <left/>
      <right/>
      <top/>
      <bottom/>
      <diagonal/>
    </border>
    <border>
      <left style="dotted">
        <color rgb="FFF79646"/>
      </left>
      <right style="dotted">
        <color rgb="FFF79646"/>
      </right>
      <top style="dotted">
        <color rgb="FFF79646"/>
      </top>
      <bottom style="dotted">
        <color rgb="FFF79646"/>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auto="1"/>
      </top>
      <bottom/>
      <diagonal/>
    </border>
    <border>
      <left/>
      <right style="medium">
        <color indexed="64"/>
      </right>
      <top style="thin">
        <color indexed="64"/>
      </top>
      <bottom/>
      <diagonal/>
    </border>
    <border>
      <left style="thin">
        <color theme="0"/>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double">
        <color indexed="64"/>
      </right>
      <top style="thin">
        <color indexed="64"/>
      </top>
      <bottom style="hair">
        <color indexed="64"/>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auto="1"/>
      </left>
      <right/>
      <top style="hair">
        <color auto="1"/>
      </top>
      <bottom style="hair">
        <color auto="1"/>
      </bottom>
      <diagonal/>
    </border>
    <border>
      <left/>
      <right style="double">
        <color indexed="64"/>
      </right>
      <top style="hair">
        <color indexed="64"/>
      </top>
      <bottom style="hair">
        <color indexed="64"/>
      </bottom>
      <diagonal/>
    </border>
    <border>
      <left style="hair">
        <color indexed="64"/>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double">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top style="hair">
        <color indexed="64"/>
      </top>
      <bottom style="double">
        <color indexed="64"/>
      </bottom>
      <diagonal/>
    </border>
    <border>
      <left/>
      <right style="hair">
        <color indexed="64"/>
      </right>
      <top style="hair">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hair">
        <color indexed="64"/>
      </left>
      <right/>
      <top style="thin">
        <color indexed="64"/>
      </top>
      <bottom style="thin">
        <color indexed="64"/>
      </bottom>
      <diagonal/>
    </border>
    <border>
      <left/>
      <right style="double">
        <color indexed="64"/>
      </right>
      <top style="thin">
        <color indexed="64"/>
      </top>
      <bottom style="thin">
        <color indexed="64"/>
      </bottom>
      <diagonal/>
    </border>
    <border>
      <left/>
      <right style="thin">
        <color indexed="64"/>
      </right>
      <top style="thin">
        <color indexed="64"/>
      </top>
      <bottom/>
      <diagonal/>
    </border>
    <border>
      <left style="double">
        <color indexed="64"/>
      </left>
      <right style="hair">
        <color indexed="64"/>
      </right>
      <top style="thin">
        <color indexed="64"/>
      </top>
      <bottom style="double">
        <color indexed="64"/>
      </bottom>
      <diagonal/>
    </border>
    <border>
      <left/>
      <right style="double">
        <color indexed="64"/>
      </right>
      <top style="thin">
        <color indexed="64"/>
      </top>
      <bottom style="double">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thin">
        <color indexed="64"/>
      </top>
      <bottom style="double">
        <color indexed="64"/>
      </bottom>
      <diagonal/>
    </border>
    <border>
      <left style="hair">
        <color indexed="64"/>
      </left>
      <right style="hair">
        <color indexed="64"/>
      </right>
      <top/>
      <bottom style="hair">
        <color indexed="64"/>
      </bottom>
      <diagonal/>
    </border>
    <border>
      <left style="hair">
        <color indexed="64"/>
      </left>
      <right/>
      <top/>
      <bottom style="thin">
        <color indexed="64"/>
      </bottom>
      <diagonal/>
    </border>
    <border>
      <left/>
      <right style="double">
        <color indexed="64"/>
      </right>
      <top/>
      <bottom style="thin">
        <color indexed="64"/>
      </bottom>
      <diagonal/>
    </border>
    <border>
      <left/>
      <right style="thin">
        <color indexed="64"/>
      </right>
      <top/>
      <bottom/>
      <diagonal/>
    </border>
    <border>
      <left style="double">
        <color indexed="64"/>
      </left>
      <right/>
      <top style="double">
        <color indexed="64"/>
      </top>
      <bottom style="thin">
        <color indexed="64"/>
      </bottom>
      <diagonal/>
    </border>
    <border>
      <left/>
      <right style="thin">
        <color theme="0"/>
      </right>
      <top style="double">
        <color indexed="64"/>
      </top>
      <bottom style="thin">
        <color indexed="64"/>
      </bottom>
      <diagonal/>
    </border>
    <border>
      <left/>
      <right/>
      <top style="double">
        <color indexed="64"/>
      </top>
      <bottom style="thin">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thin">
        <color indexed="64"/>
      </left>
      <right/>
      <top style="thin">
        <color indexed="64"/>
      </top>
      <bottom style="double">
        <color indexed="64"/>
      </bottom>
      <diagonal/>
    </border>
    <border>
      <left style="medium">
        <color indexed="64"/>
      </left>
      <right style="medium">
        <color indexed="64"/>
      </right>
      <top/>
      <bottom/>
      <diagonal/>
    </border>
    <border>
      <left style="medium">
        <color indexed="64"/>
      </left>
      <right style="double">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dashed">
        <color theme="9" tint="-0.24994659260841701"/>
      </right>
      <top style="medium">
        <color indexed="64"/>
      </top>
      <bottom style="medium">
        <color indexed="64"/>
      </bottom>
      <diagonal/>
    </border>
    <border>
      <left style="dashed">
        <color theme="9" tint="-0.24994659260841701"/>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thin">
        <color indexed="64"/>
      </bottom>
      <diagonal/>
    </border>
  </borders>
  <cellStyleXfs count="5">
    <xf numFmtId="0" fontId="0" fillId="0" borderId="0"/>
    <xf numFmtId="9" fontId="10" fillId="0" borderId="0" applyFont="0" applyFill="0" applyBorder="0" applyAlignment="0" applyProtection="0"/>
    <xf numFmtId="0" fontId="30" fillId="0" borderId="0"/>
    <xf numFmtId="0" fontId="31" fillId="0" borderId="0"/>
    <xf numFmtId="0" fontId="5" fillId="0" borderId="0"/>
  </cellStyleXfs>
  <cellXfs count="567">
    <xf numFmtId="0" fontId="0" fillId="0" borderId="0" xfId="0"/>
    <xf numFmtId="0" fontId="1" fillId="0" borderId="0" xfId="0" applyFont="1"/>
    <xf numFmtId="0" fontId="1" fillId="0" borderId="0" xfId="0" applyFont="1" applyAlignment="1">
      <alignment horizontal="center" vertical="center"/>
    </xf>
    <xf numFmtId="0" fontId="1" fillId="0" borderId="0" xfId="0" applyFont="1" applyAlignment="1">
      <alignment vertical="center"/>
    </xf>
    <xf numFmtId="0" fontId="4" fillId="2" borderId="0" xfId="0" applyFont="1" applyFill="1" applyAlignment="1">
      <alignment horizontal="center" vertical="center"/>
    </xf>
    <xf numFmtId="0" fontId="1" fillId="0" borderId="0" xfId="0" applyFont="1" applyAlignment="1">
      <alignment horizontal="center"/>
    </xf>
    <xf numFmtId="0" fontId="1" fillId="3" borderId="0" xfId="0" applyFont="1" applyFill="1"/>
    <xf numFmtId="0" fontId="5" fillId="0" borderId="0" xfId="0" applyFont="1"/>
    <xf numFmtId="0" fontId="3" fillId="0" borderId="1" xfId="0" applyFont="1" applyBorder="1" applyAlignment="1">
      <alignment horizontal="left" vertical="center" wrapText="1" indent="1" readingOrder="1"/>
    </xf>
    <xf numFmtId="0" fontId="4" fillId="0" borderId="0" xfId="0" applyFont="1" applyAlignment="1">
      <alignment horizontal="left" vertical="center"/>
    </xf>
    <xf numFmtId="0" fontId="4" fillId="3" borderId="0" xfId="0" applyFont="1" applyFill="1" applyAlignment="1">
      <alignment horizontal="center" vertical="center"/>
    </xf>
    <xf numFmtId="0" fontId="1" fillId="3" borderId="0" xfId="0" applyFont="1" applyFill="1" applyAlignment="1">
      <alignment vertical="center"/>
    </xf>
    <xf numFmtId="0" fontId="1" fillId="3" borderId="0" xfId="0" applyFont="1" applyFill="1" applyAlignment="1">
      <alignment horizontal="center"/>
    </xf>
    <xf numFmtId="0" fontId="1" fillId="3" borderId="0" xfId="0" applyFont="1" applyFill="1" applyAlignment="1">
      <alignment horizontal="center" vertical="center"/>
    </xf>
    <xf numFmtId="0" fontId="1" fillId="3" borderId="0" xfId="0" applyFont="1" applyFill="1" applyAlignment="1">
      <alignment horizontal="left" vertical="center"/>
    </xf>
    <xf numFmtId="0" fontId="21" fillId="0" borderId="0" xfId="0" applyFont="1" applyFill="1" applyAlignment="1">
      <alignment vertical="center"/>
    </xf>
    <xf numFmtId="0" fontId="9" fillId="0" borderId="0" xfId="0" applyFont="1" applyBorder="1" applyAlignment="1">
      <alignment horizontal="justify" vertical="center" wrapText="1" readingOrder="1"/>
    </xf>
    <xf numFmtId="0" fontId="15" fillId="9" borderId="2" xfId="0" applyFont="1" applyFill="1" applyBorder="1" applyAlignment="1" applyProtection="1">
      <alignment horizontal="center" vertical="center" wrapText="1" readingOrder="1"/>
      <protection hidden="1"/>
    </xf>
    <xf numFmtId="0" fontId="15" fillId="9" borderId="9" xfId="0" applyFont="1" applyFill="1" applyBorder="1" applyAlignment="1" applyProtection="1">
      <alignment horizontal="center" vertical="center" wrapText="1" readingOrder="1"/>
      <protection hidden="1"/>
    </xf>
    <xf numFmtId="0" fontId="15" fillId="9" borderId="3" xfId="0" applyFont="1" applyFill="1" applyBorder="1" applyAlignment="1" applyProtection="1">
      <alignment horizontal="center" vertical="center" wrapText="1" readingOrder="1"/>
      <protection hidden="1"/>
    </xf>
    <xf numFmtId="0" fontId="15" fillId="10" borderId="2" xfId="0" applyFont="1" applyFill="1" applyBorder="1" applyAlignment="1" applyProtection="1">
      <alignment horizontal="center" wrapText="1" readingOrder="1"/>
      <protection hidden="1"/>
    </xf>
    <xf numFmtId="0" fontId="15" fillId="10" borderId="9" xfId="0" applyFont="1" applyFill="1" applyBorder="1" applyAlignment="1" applyProtection="1">
      <alignment horizontal="center" wrapText="1" readingOrder="1"/>
      <protection hidden="1"/>
    </xf>
    <xf numFmtId="0" fontId="15" fillId="10" borderId="3" xfId="0" applyFont="1" applyFill="1" applyBorder="1" applyAlignment="1" applyProtection="1">
      <alignment horizontal="center" wrapText="1" readingOrder="1"/>
      <protection hidden="1"/>
    </xf>
    <xf numFmtId="0" fontId="15" fillId="9" borderId="4" xfId="0" applyFont="1" applyFill="1" applyBorder="1" applyAlignment="1" applyProtection="1">
      <alignment horizontal="center" vertical="center" wrapText="1" readingOrder="1"/>
      <protection hidden="1"/>
    </xf>
    <xf numFmtId="0" fontId="15" fillId="9" borderId="0" xfId="0" applyFont="1" applyFill="1" applyBorder="1" applyAlignment="1" applyProtection="1">
      <alignment horizontal="center" vertical="center" wrapText="1" readingOrder="1"/>
      <protection hidden="1"/>
    </xf>
    <xf numFmtId="0" fontId="15" fillId="9" borderId="5" xfId="0" applyFont="1" applyFill="1" applyBorder="1" applyAlignment="1" applyProtection="1">
      <alignment horizontal="center" vertical="center" wrapText="1" readingOrder="1"/>
      <protection hidden="1"/>
    </xf>
    <xf numFmtId="0" fontId="15" fillId="10" borderId="4" xfId="0" applyFont="1" applyFill="1" applyBorder="1" applyAlignment="1" applyProtection="1">
      <alignment horizontal="center" wrapText="1" readingOrder="1"/>
      <protection hidden="1"/>
    </xf>
    <xf numFmtId="0" fontId="15" fillId="10" borderId="0" xfId="0" applyFont="1" applyFill="1" applyBorder="1" applyAlignment="1" applyProtection="1">
      <alignment horizontal="center" wrapText="1" readingOrder="1"/>
      <protection hidden="1"/>
    </xf>
    <xf numFmtId="0" fontId="15" fillId="10" borderId="5" xfId="0" applyFont="1" applyFill="1" applyBorder="1" applyAlignment="1" applyProtection="1">
      <alignment horizontal="center" wrapText="1" readingOrder="1"/>
      <protection hidden="1"/>
    </xf>
    <xf numFmtId="0" fontId="15" fillId="9" borderId="0" xfId="0" applyFont="1" applyFill="1" applyAlignment="1" applyProtection="1">
      <alignment horizontal="center" vertical="center" wrapText="1" readingOrder="1"/>
      <protection hidden="1"/>
    </xf>
    <xf numFmtId="0" fontId="15" fillId="9" borderId="6" xfId="0" applyFont="1" applyFill="1" applyBorder="1" applyAlignment="1" applyProtection="1">
      <alignment horizontal="center" vertical="center" wrapText="1" readingOrder="1"/>
      <protection hidden="1"/>
    </xf>
    <xf numFmtId="0" fontId="15" fillId="9" borderId="8" xfId="0" applyFont="1" applyFill="1" applyBorder="1" applyAlignment="1" applyProtection="1">
      <alignment horizontal="center" vertical="center" wrapText="1" readingOrder="1"/>
      <protection hidden="1"/>
    </xf>
    <xf numFmtId="0" fontId="15" fillId="9" borderId="7" xfId="0" applyFont="1" applyFill="1" applyBorder="1" applyAlignment="1" applyProtection="1">
      <alignment horizontal="center" vertical="center" wrapText="1" readingOrder="1"/>
      <protection hidden="1"/>
    </xf>
    <xf numFmtId="0" fontId="15" fillId="10" borderId="6" xfId="0" applyFont="1" applyFill="1" applyBorder="1" applyAlignment="1" applyProtection="1">
      <alignment horizontal="center" wrapText="1" readingOrder="1"/>
      <protection hidden="1"/>
    </xf>
    <xf numFmtId="0" fontId="15" fillId="10" borderId="8" xfId="0" applyFont="1" applyFill="1" applyBorder="1" applyAlignment="1" applyProtection="1">
      <alignment horizontal="center" wrapText="1" readingOrder="1"/>
      <protection hidden="1"/>
    </xf>
    <xf numFmtId="0" fontId="15" fillId="10" borderId="7" xfId="0" applyFont="1" applyFill="1" applyBorder="1" applyAlignment="1" applyProtection="1">
      <alignment horizontal="center" wrapText="1" readingOrder="1"/>
      <protection hidden="1"/>
    </xf>
    <xf numFmtId="0" fontId="15" fillId="11" borderId="2" xfId="0" applyFont="1" applyFill="1" applyBorder="1" applyAlignment="1" applyProtection="1">
      <alignment horizontal="center" wrapText="1" readingOrder="1"/>
      <protection hidden="1"/>
    </xf>
    <xf numFmtId="0" fontId="15" fillId="11" borderId="9" xfId="0" applyFont="1" applyFill="1" applyBorder="1" applyAlignment="1" applyProtection="1">
      <alignment horizontal="center" wrapText="1" readingOrder="1"/>
      <protection hidden="1"/>
    </xf>
    <xf numFmtId="0" fontId="15" fillId="11" borderId="3" xfId="0" applyFont="1" applyFill="1" applyBorder="1" applyAlignment="1" applyProtection="1">
      <alignment horizontal="center" wrapText="1" readingOrder="1"/>
      <protection hidden="1"/>
    </xf>
    <xf numFmtId="0" fontId="15" fillId="11" borderId="4" xfId="0" applyFont="1" applyFill="1" applyBorder="1" applyAlignment="1" applyProtection="1">
      <alignment horizontal="center" wrapText="1" readingOrder="1"/>
      <protection hidden="1"/>
    </xf>
    <xf numFmtId="0" fontId="15" fillId="11" borderId="0" xfId="0" applyFont="1" applyFill="1" applyBorder="1" applyAlignment="1" applyProtection="1">
      <alignment horizontal="center" wrapText="1" readingOrder="1"/>
      <protection hidden="1"/>
    </xf>
    <xf numFmtId="0" fontId="15" fillId="11" borderId="5" xfId="0" applyFont="1" applyFill="1" applyBorder="1" applyAlignment="1" applyProtection="1">
      <alignment horizontal="center" wrapText="1" readingOrder="1"/>
      <protection hidden="1"/>
    </xf>
    <xf numFmtId="0" fontId="15" fillId="11" borderId="6" xfId="0" applyFont="1" applyFill="1" applyBorder="1" applyAlignment="1" applyProtection="1">
      <alignment horizontal="center" wrapText="1" readingOrder="1"/>
      <protection hidden="1"/>
    </xf>
    <xf numFmtId="0" fontId="15" fillId="11" borderId="8" xfId="0" applyFont="1" applyFill="1" applyBorder="1" applyAlignment="1" applyProtection="1">
      <alignment horizontal="center" wrapText="1" readingOrder="1"/>
      <protection hidden="1"/>
    </xf>
    <xf numFmtId="0" fontId="15" fillId="11" borderId="7" xfId="0" applyFont="1" applyFill="1" applyBorder="1" applyAlignment="1" applyProtection="1">
      <alignment horizontal="center" wrapText="1" readingOrder="1"/>
      <protection hidden="1"/>
    </xf>
    <xf numFmtId="0" fontId="15" fillId="5" borderId="2" xfId="0" applyFont="1" applyFill="1" applyBorder="1" applyAlignment="1" applyProtection="1">
      <alignment horizontal="center" wrapText="1" readingOrder="1"/>
      <protection hidden="1"/>
    </xf>
    <xf numFmtId="0" fontId="15" fillId="5" borderId="9" xfId="0" applyFont="1" applyFill="1" applyBorder="1" applyAlignment="1" applyProtection="1">
      <alignment horizontal="center" wrapText="1" readingOrder="1"/>
      <protection hidden="1"/>
    </xf>
    <xf numFmtId="0" fontId="15" fillId="5" borderId="3" xfId="0" applyFont="1" applyFill="1" applyBorder="1" applyAlignment="1" applyProtection="1">
      <alignment horizontal="center" wrapText="1" readingOrder="1"/>
      <protection hidden="1"/>
    </xf>
    <xf numFmtId="0" fontId="15" fillId="5" borderId="4" xfId="0" applyFont="1" applyFill="1" applyBorder="1" applyAlignment="1" applyProtection="1">
      <alignment horizontal="center" wrapText="1" readingOrder="1"/>
      <protection hidden="1"/>
    </xf>
    <xf numFmtId="0" fontId="15" fillId="5" borderId="0" xfId="0" applyFont="1" applyFill="1" applyBorder="1" applyAlignment="1" applyProtection="1">
      <alignment horizontal="center" wrapText="1" readingOrder="1"/>
      <protection hidden="1"/>
    </xf>
    <xf numFmtId="0" fontId="15" fillId="5" borderId="5" xfId="0" applyFont="1" applyFill="1" applyBorder="1" applyAlignment="1" applyProtection="1">
      <alignment horizontal="center" wrapText="1" readingOrder="1"/>
      <protection hidden="1"/>
    </xf>
    <xf numFmtId="0" fontId="15" fillId="5" borderId="6" xfId="0" applyFont="1" applyFill="1" applyBorder="1" applyAlignment="1" applyProtection="1">
      <alignment horizontal="center" wrapText="1" readingOrder="1"/>
      <protection hidden="1"/>
    </xf>
    <xf numFmtId="0" fontId="15" fillId="5" borderId="8" xfId="0" applyFont="1" applyFill="1" applyBorder="1" applyAlignment="1" applyProtection="1">
      <alignment horizontal="center" wrapText="1" readingOrder="1"/>
      <protection hidden="1"/>
    </xf>
    <xf numFmtId="0" fontId="15" fillId="5" borderId="7" xfId="0" applyFont="1" applyFill="1" applyBorder="1" applyAlignment="1" applyProtection="1">
      <alignment horizontal="center" wrapText="1" readingOrder="1"/>
      <protection hidden="1"/>
    </xf>
    <xf numFmtId="0" fontId="19" fillId="11" borderId="9" xfId="0" applyFont="1" applyFill="1" applyBorder="1" applyAlignment="1" applyProtection="1">
      <alignment horizontal="center" wrapText="1" readingOrder="1"/>
      <protection hidden="1"/>
    </xf>
    <xf numFmtId="0" fontId="0" fillId="3" borderId="0" xfId="0" applyFill="1"/>
    <xf numFmtId="0" fontId="32" fillId="3" borderId="36" xfId="2" applyFont="1" applyFill="1" applyBorder="1" applyProtection="1"/>
    <xf numFmtId="0" fontId="32" fillId="3" borderId="37" xfId="2" applyFont="1" applyFill="1" applyBorder="1" applyProtection="1"/>
    <xf numFmtId="0" fontId="32" fillId="3" borderId="38" xfId="2" applyFont="1" applyFill="1" applyBorder="1" applyProtection="1"/>
    <xf numFmtId="0" fontId="12" fillId="3" borderId="0" xfId="0" applyFont="1" applyFill="1" applyAlignment="1">
      <alignment vertical="center"/>
    </xf>
    <xf numFmtId="0" fontId="5" fillId="3" borderId="0" xfId="0" applyFont="1" applyFill="1"/>
    <xf numFmtId="0" fontId="24" fillId="3" borderId="19" xfId="0" applyFont="1" applyFill="1" applyBorder="1" applyAlignment="1">
      <alignment horizontal="justify" vertical="center" wrapText="1" readingOrder="1"/>
    </xf>
    <xf numFmtId="9" fontId="23" fillId="3" borderId="28" xfId="0" applyNumberFormat="1" applyFont="1" applyFill="1" applyBorder="1" applyAlignment="1">
      <alignment horizontal="center" vertical="center" wrapText="1" readingOrder="1"/>
    </xf>
    <xf numFmtId="0" fontId="24" fillId="3" borderId="18" xfId="0" applyFont="1" applyFill="1" applyBorder="1" applyAlignment="1">
      <alignment horizontal="justify" vertical="center" wrapText="1" readingOrder="1"/>
    </xf>
    <xf numFmtId="9" fontId="23" fillId="3" borderId="23" xfId="0" applyNumberFormat="1" applyFont="1" applyFill="1" applyBorder="1" applyAlignment="1">
      <alignment horizontal="center" vertical="center" wrapText="1" readingOrder="1"/>
    </xf>
    <xf numFmtId="0" fontId="24" fillId="3" borderId="23" xfId="0" applyFont="1" applyFill="1" applyBorder="1" applyAlignment="1">
      <alignment horizontal="center" vertical="center" wrapText="1" readingOrder="1"/>
    </xf>
    <xf numFmtId="0" fontId="24" fillId="3" borderId="25" xfId="0" applyFont="1" applyFill="1" applyBorder="1" applyAlignment="1">
      <alignment horizontal="justify" vertical="center" wrapText="1" readingOrder="1"/>
    </xf>
    <xf numFmtId="0" fontId="24" fillId="3" borderId="26" xfId="0" applyFont="1" applyFill="1" applyBorder="1" applyAlignment="1">
      <alignment horizontal="center" vertical="center" wrapText="1" readingOrder="1"/>
    </xf>
    <xf numFmtId="0" fontId="29" fillId="3" borderId="0" xfId="0" applyFont="1" applyFill="1"/>
    <xf numFmtId="0" fontId="9" fillId="3" borderId="0" xfId="0" applyFont="1" applyFill="1" applyBorder="1" applyAlignment="1">
      <alignment horizontal="justify" vertical="center" wrapText="1" readingOrder="1"/>
    </xf>
    <xf numFmtId="0" fontId="4" fillId="3" borderId="0" xfId="0" applyFont="1" applyFill="1" applyAlignment="1">
      <alignment vertical="center"/>
    </xf>
    <xf numFmtId="0" fontId="4" fillId="3" borderId="0" xfId="0" applyFont="1" applyFill="1" applyAlignment="1">
      <alignment horizontal="left" vertical="center"/>
    </xf>
    <xf numFmtId="0" fontId="32" fillId="3" borderId="4" xfId="2" applyFont="1" applyFill="1" applyBorder="1" applyProtection="1"/>
    <xf numFmtId="0" fontId="37" fillId="3" borderId="0" xfId="0" applyFont="1" applyFill="1" applyBorder="1" applyAlignment="1" applyProtection="1">
      <alignment horizontal="left" vertical="center" wrapText="1"/>
    </xf>
    <xf numFmtId="0" fontId="38" fillId="3" borderId="0" xfId="0" applyFont="1" applyFill="1" applyBorder="1" applyAlignment="1" applyProtection="1">
      <alignment horizontal="left" vertical="top" wrapText="1"/>
    </xf>
    <xf numFmtId="0" fontId="32" fillId="3" borderId="0" xfId="2" applyFont="1" applyFill="1" applyBorder="1" applyProtection="1"/>
    <xf numFmtId="0" fontId="32" fillId="3" borderId="5" xfId="2" applyFont="1" applyFill="1" applyBorder="1" applyProtection="1"/>
    <xf numFmtId="0" fontId="32" fillId="3" borderId="6" xfId="2" applyFont="1" applyFill="1" applyBorder="1" applyProtection="1"/>
    <xf numFmtId="0" fontId="32" fillId="3" borderId="8" xfId="2" applyFont="1" applyFill="1" applyBorder="1" applyProtection="1"/>
    <xf numFmtId="0" fontId="32" fillId="3" borderId="7" xfId="2" applyFont="1" applyFill="1" applyBorder="1" applyProtection="1"/>
    <xf numFmtId="0" fontId="35" fillId="3" borderId="0" xfId="2" quotePrefix="1" applyFont="1" applyFill="1" applyBorder="1" applyAlignment="1" applyProtection="1">
      <alignment horizontal="left" vertical="top" wrapText="1"/>
    </xf>
    <xf numFmtId="0" fontId="40" fillId="0" borderId="0" xfId="0" applyFont="1" applyAlignment="1">
      <alignment horizontal="center" vertical="center"/>
    </xf>
    <xf numFmtId="0" fontId="40" fillId="0" borderId="0" xfId="0" applyFont="1"/>
    <xf numFmtId="0" fontId="40" fillId="0" borderId="0" xfId="0" applyFont="1" applyAlignment="1">
      <alignment horizontal="center"/>
    </xf>
    <xf numFmtId="0" fontId="18" fillId="3" borderId="0" xfId="0" applyFont="1" applyFill="1"/>
    <xf numFmtId="0" fontId="18" fillId="0" borderId="0" xfId="0" applyFont="1"/>
    <xf numFmtId="0" fontId="6" fillId="0" borderId="18" xfId="0" applyFont="1" applyBorder="1" applyAlignment="1" applyProtection="1">
      <alignment horizontal="justify" vertical="center" wrapText="1"/>
      <protection locked="0"/>
    </xf>
    <xf numFmtId="0" fontId="1" fillId="0" borderId="18" xfId="0" applyFont="1" applyBorder="1" applyAlignment="1" applyProtection="1">
      <alignment horizontal="center" vertical="center"/>
      <protection hidden="1"/>
    </xf>
    <xf numFmtId="0" fontId="1" fillId="0" borderId="18" xfId="0" applyFont="1" applyBorder="1" applyAlignment="1" applyProtection="1">
      <alignment horizontal="center" vertical="center" textRotation="90"/>
      <protection locked="0"/>
    </xf>
    <xf numFmtId="9" fontId="1" fillId="0" borderId="18" xfId="0" applyNumberFormat="1" applyFont="1" applyBorder="1" applyAlignment="1" applyProtection="1">
      <alignment horizontal="center" vertical="center"/>
      <protection hidden="1"/>
    </xf>
    <xf numFmtId="164" fontId="1" fillId="0" borderId="18" xfId="1" applyNumberFormat="1" applyFont="1" applyBorder="1" applyAlignment="1">
      <alignment horizontal="center" vertical="center"/>
    </xf>
    <xf numFmtId="0" fontId="4" fillId="0" borderId="18" xfId="0" applyFont="1" applyFill="1" applyBorder="1" applyAlignment="1" applyProtection="1">
      <alignment horizontal="center" vertical="center" textRotation="90" wrapText="1"/>
      <protection hidden="1"/>
    </xf>
    <xf numFmtId="0" fontId="4" fillId="0" borderId="18" xfId="0" applyFont="1" applyBorder="1" applyAlignment="1" applyProtection="1">
      <alignment horizontal="center" vertical="center" textRotation="90"/>
      <protection hidden="1"/>
    </xf>
    <xf numFmtId="14" fontId="1" fillId="0" borderId="18" xfId="0" applyNumberFormat="1" applyFont="1" applyBorder="1" applyAlignment="1" applyProtection="1">
      <alignment horizontal="center" vertical="center"/>
      <protection locked="0"/>
    </xf>
    <xf numFmtId="0" fontId="1" fillId="0" borderId="18" xfId="0" applyFont="1" applyBorder="1" applyAlignment="1" applyProtection="1">
      <alignment horizontal="justify" vertical="center"/>
      <protection locked="0"/>
    </xf>
    <xf numFmtId="164" fontId="1" fillId="8" borderId="18" xfId="1" applyNumberFormat="1" applyFont="1" applyFill="1" applyBorder="1" applyAlignment="1">
      <alignment horizontal="center" vertical="center"/>
    </xf>
    <xf numFmtId="0" fontId="22" fillId="0" borderId="18" xfId="0" applyFont="1" applyBorder="1" applyAlignment="1" applyProtection="1">
      <alignment horizontal="justify" vertical="center" wrapText="1"/>
      <protection locked="0"/>
    </xf>
    <xf numFmtId="0" fontId="22" fillId="0" borderId="18" xfId="0" applyFont="1" applyBorder="1" applyAlignment="1" applyProtection="1">
      <alignment horizontal="center" vertical="center"/>
      <protection hidden="1"/>
    </xf>
    <xf numFmtId="0" fontId="22" fillId="0" borderId="18" xfId="0" applyFont="1" applyBorder="1" applyAlignment="1" applyProtection="1">
      <alignment horizontal="center" vertical="center" textRotation="90"/>
      <protection locked="0"/>
    </xf>
    <xf numFmtId="9" fontId="22" fillId="0" borderId="18" xfId="0" applyNumberFormat="1" applyFont="1" applyBorder="1" applyAlignment="1" applyProtection="1">
      <alignment horizontal="center" vertical="center"/>
      <protection hidden="1"/>
    </xf>
    <xf numFmtId="164" fontId="22" fillId="0" borderId="18" xfId="1" applyNumberFormat="1" applyFont="1" applyBorder="1" applyAlignment="1">
      <alignment horizontal="center" vertical="center"/>
    </xf>
    <xf numFmtId="0" fontId="44" fillId="0" borderId="18" xfId="0" applyFont="1" applyFill="1" applyBorder="1" applyAlignment="1" applyProtection="1">
      <alignment horizontal="center" vertical="center" textRotation="90" wrapText="1"/>
      <protection hidden="1"/>
    </xf>
    <xf numFmtId="0" fontId="44" fillId="0" borderId="18" xfId="0" applyFont="1" applyBorder="1" applyAlignment="1" applyProtection="1">
      <alignment horizontal="center" vertical="center" textRotation="90"/>
      <protection hidden="1"/>
    </xf>
    <xf numFmtId="14" fontId="22" fillId="0" borderId="18" xfId="0" applyNumberFormat="1" applyFont="1" applyBorder="1" applyAlignment="1" applyProtection="1">
      <alignment horizontal="center" vertical="center"/>
      <protection locked="0"/>
    </xf>
    <xf numFmtId="0" fontId="22" fillId="0" borderId="18" xfId="0" applyFont="1" applyBorder="1" applyAlignment="1" applyProtection="1">
      <alignment horizontal="justify" vertical="center"/>
      <protection locked="0"/>
    </xf>
    <xf numFmtId="0" fontId="45" fillId="3" borderId="0" xfId="0" applyFont="1" applyFill="1" applyBorder="1" applyAlignment="1">
      <alignment horizontal="justify" vertical="center" wrapText="1" readingOrder="1"/>
    </xf>
    <xf numFmtId="0" fontId="45" fillId="0" borderId="0" xfId="0" applyFont="1" applyBorder="1" applyAlignment="1">
      <alignment horizontal="justify" vertical="center" wrapText="1" readingOrder="1"/>
    </xf>
    <xf numFmtId="0" fontId="46" fillId="9" borderId="2" xfId="0" applyFont="1" applyFill="1" applyBorder="1" applyAlignment="1" applyProtection="1">
      <alignment horizontal="center" vertical="center" wrapText="1" readingOrder="1"/>
      <protection hidden="1"/>
    </xf>
    <xf numFmtId="0" fontId="40" fillId="0" borderId="0" xfId="0" applyFont="1" applyAlignment="1">
      <alignment wrapText="1"/>
    </xf>
    <xf numFmtId="0" fontId="1" fillId="3" borderId="0" xfId="0" applyFont="1" applyFill="1" applyAlignment="1">
      <alignment wrapText="1"/>
    </xf>
    <xf numFmtId="0" fontId="1" fillId="0" borderId="0" xfId="0" applyFont="1" applyAlignment="1">
      <alignment wrapText="1"/>
    </xf>
    <xf numFmtId="0" fontId="1" fillId="0" borderId="0" xfId="0" applyFont="1"/>
    <xf numFmtId="0" fontId="1" fillId="0" borderId="18" xfId="0" applyFont="1" applyBorder="1" applyAlignment="1" applyProtection="1">
      <alignment horizontal="center" vertical="center"/>
    </xf>
    <xf numFmtId="0" fontId="1"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wrapText="1"/>
      <protection locked="0"/>
    </xf>
    <xf numFmtId="0" fontId="22" fillId="0" borderId="18" xfId="0" applyFont="1" applyBorder="1" applyAlignment="1" applyProtection="1">
      <alignment horizontal="center" vertical="center"/>
    </xf>
    <xf numFmtId="0" fontId="4" fillId="12" borderId="18" xfId="0" applyFont="1" applyFill="1" applyBorder="1" applyAlignment="1">
      <alignment horizontal="center" vertical="center" textRotation="90"/>
    </xf>
    <xf numFmtId="0" fontId="43" fillId="0" borderId="67" xfId="0" applyFont="1" applyBorder="1" applyAlignment="1">
      <alignment horizontal="center" vertical="center" wrapText="1"/>
    </xf>
    <xf numFmtId="0" fontId="43" fillId="0" borderId="7" xfId="0" applyFont="1" applyBorder="1" applyAlignment="1">
      <alignment horizontal="center" vertical="center" wrapText="1"/>
    </xf>
    <xf numFmtId="0" fontId="22" fillId="0" borderId="23" xfId="0" applyFont="1" applyBorder="1" applyAlignment="1" applyProtection="1">
      <alignment horizontal="center" vertical="center"/>
      <protection locked="0"/>
    </xf>
    <xf numFmtId="0" fontId="1" fillId="0" borderId="23" xfId="0" applyFont="1" applyBorder="1" applyAlignment="1" applyProtection="1">
      <alignment horizontal="center" vertical="center"/>
      <protection locked="0"/>
    </xf>
    <xf numFmtId="0" fontId="1" fillId="0" borderId="0" xfId="0" applyFont="1" applyBorder="1"/>
    <xf numFmtId="0" fontId="1" fillId="0" borderId="0" xfId="0" applyFont="1" applyBorder="1" applyAlignment="1">
      <alignment wrapText="1"/>
    </xf>
    <xf numFmtId="0" fontId="1" fillId="0" borderId="5" xfId="0" applyFont="1" applyBorder="1"/>
    <xf numFmtId="0" fontId="32" fillId="3" borderId="4" xfId="2" applyFont="1" applyFill="1" applyBorder="1" applyAlignment="1" applyProtection="1">
      <alignment horizontal="left" vertical="top" wrapText="1"/>
    </xf>
    <xf numFmtId="0" fontId="32" fillId="3" borderId="0" xfId="2" applyFont="1" applyFill="1" applyBorder="1" applyAlignment="1" applyProtection="1">
      <alignment horizontal="left" vertical="top" wrapText="1"/>
    </xf>
    <xf numFmtId="0" fontId="32" fillId="3" borderId="5" xfId="2" applyFont="1" applyFill="1" applyBorder="1" applyAlignment="1" applyProtection="1">
      <alignment horizontal="left" vertical="top" wrapText="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32" fillId="3" borderId="0" xfId="2" quotePrefix="1" applyFont="1" applyFill="1" applyBorder="1" applyAlignment="1" applyProtection="1">
      <alignment horizontal="left" vertical="top" wrapText="1"/>
    </xf>
    <xf numFmtId="0" fontId="35" fillId="3" borderId="83" xfId="2" quotePrefix="1" applyFont="1" applyFill="1" applyBorder="1" applyAlignment="1" applyProtection="1">
      <alignment horizontal="left" vertical="top" wrapText="1"/>
    </xf>
    <xf numFmtId="0" fontId="32" fillId="0" borderId="83" xfId="2" quotePrefix="1" applyFont="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2" fillId="3" borderId="83" xfId="2" applyFont="1" applyFill="1" applyBorder="1" applyProtection="1"/>
    <xf numFmtId="0" fontId="0" fillId="3" borderId="5" xfId="0" applyFill="1" applyBorder="1"/>
    <xf numFmtId="0" fontId="34" fillId="3" borderId="0" xfId="2" quotePrefix="1" applyFont="1" applyFill="1" applyBorder="1" applyAlignment="1" applyProtection="1">
      <alignment horizontal="left" vertical="top" wrapText="1"/>
    </xf>
    <xf numFmtId="0" fontId="36" fillId="3" borderId="0" xfId="2" quotePrefix="1" applyFont="1" applyFill="1" applyBorder="1" applyAlignment="1" applyProtection="1">
      <alignment horizontal="left" vertical="top" wrapText="1"/>
    </xf>
    <xf numFmtId="0" fontId="36" fillId="3" borderId="83" xfId="2" quotePrefix="1" applyFont="1" applyFill="1" applyBorder="1" applyAlignment="1" applyProtection="1">
      <alignment horizontal="left" vertical="top" wrapText="1"/>
    </xf>
    <xf numFmtId="0" fontId="36" fillId="3" borderId="91" xfId="2" quotePrefix="1" applyFont="1" applyFill="1" applyBorder="1" applyAlignment="1" applyProtection="1">
      <alignment horizontal="left" vertical="top" wrapText="1"/>
    </xf>
    <xf numFmtId="0" fontId="32" fillId="3" borderId="91" xfId="2" applyFont="1" applyFill="1" applyBorder="1" applyProtection="1"/>
    <xf numFmtId="0" fontId="44" fillId="16" borderId="64" xfId="0" applyFont="1" applyFill="1" applyBorder="1" applyAlignment="1">
      <alignment horizontal="center" vertical="center" wrapText="1"/>
    </xf>
    <xf numFmtId="0" fontId="44" fillId="16" borderId="53" xfId="0" applyFont="1" applyFill="1" applyBorder="1" applyAlignment="1">
      <alignment horizontal="center" vertical="center" wrapText="1"/>
    </xf>
    <xf numFmtId="0" fontId="28" fillId="16" borderId="62" xfId="0" applyFont="1" applyFill="1" applyBorder="1" applyAlignment="1">
      <alignment horizontal="left" vertical="center" wrapText="1" indent="1"/>
    </xf>
    <xf numFmtId="0" fontId="28" fillId="16" borderId="92" xfId="0" applyFont="1" applyFill="1" applyBorder="1" applyAlignment="1">
      <alignment horizontal="left" vertical="center" wrapText="1" indent="1"/>
    </xf>
    <xf numFmtId="0" fontId="0" fillId="0" borderId="0" xfId="0" applyAlignment="1">
      <alignment vertical="center"/>
    </xf>
    <xf numFmtId="0" fontId="50" fillId="0" borderId="0" xfId="0" applyFont="1" applyAlignment="1">
      <alignment horizontal="center" vertical="center"/>
    </xf>
    <xf numFmtId="0" fontId="11" fillId="17" borderId="0" xfId="0" applyFont="1" applyFill="1" applyAlignment="1">
      <alignment wrapText="1"/>
    </xf>
    <xf numFmtId="0" fontId="40" fillId="0" borderId="0" xfId="0" applyFont="1" applyAlignment="1">
      <alignment vertical="center" wrapText="1"/>
    </xf>
    <xf numFmtId="0" fontId="51" fillId="0" borderId="0" xfId="0" applyFont="1" applyAlignment="1">
      <alignment horizontal="center" vertical="center" wrapText="1"/>
    </xf>
    <xf numFmtId="0" fontId="5" fillId="0" borderId="0" xfId="0" applyFont="1" applyAlignment="1">
      <alignment vertical="top" wrapText="1"/>
    </xf>
    <xf numFmtId="0" fontId="30" fillId="3" borderId="96" xfId="0" applyFont="1" applyFill="1" applyBorder="1" applyAlignment="1">
      <alignment vertical="center" wrapText="1"/>
    </xf>
    <xf numFmtId="0" fontId="11" fillId="17" borderId="0" xfId="0" applyFont="1" applyFill="1" applyAlignment="1">
      <alignment horizontal="left" vertical="top" wrapText="1"/>
    </xf>
    <xf numFmtId="0" fontId="30" fillId="3" borderId="97" xfId="0" applyFont="1" applyFill="1" applyBorder="1" applyAlignment="1">
      <alignment vertical="center" wrapText="1"/>
    </xf>
    <xf numFmtId="0" fontId="18" fillId="0" borderId="0" xfId="0" applyFont="1" applyBorder="1"/>
    <xf numFmtId="0" fontId="23" fillId="18" borderId="30" xfId="0" applyFont="1" applyFill="1" applyBorder="1" applyAlignment="1">
      <alignment horizontal="center" vertical="center" wrapText="1" readingOrder="1"/>
    </xf>
    <xf numFmtId="0" fontId="23" fillId="18" borderId="31" xfId="0" applyFont="1" applyFill="1" applyBorder="1" applyAlignment="1">
      <alignment horizontal="center" vertical="center" wrapText="1" readingOrder="1"/>
    </xf>
    <xf numFmtId="0" fontId="2" fillId="3" borderId="0" xfId="0" applyFont="1" applyFill="1"/>
    <xf numFmtId="0" fontId="53" fillId="3" borderId="0" xfId="0" applyFont="1" applyFill="1"/>
    <xf numFmtId="0" fontId="53" fillId="0" borderId="0" xfId="0" applyFont="1"/>
    <xf numFmtId="0" fontId="1" fillId="0" borderId="0" xfId="0" pivotButton="1" applyFont="1"/>
    <xf numFmtId="0" fontId="21" fillId="0" borderId="0" xfId="0" applyFont="1" applyFill="1"/>
    <xf numFmtId="0" fontId="54" fillId="0" borderId="0" xfId="0" applyFont="1"/>
    <xf numFmtId="0" fontId="55" fillId="0" borderId="0" xfId="0" applyFont="1"/>
    <xf numFmtId="0" fontId="2" fillId="0" borderId="0" xfId="0" applyFont="1"/>
    <xf numFmtId="0" fontId="6" fillId="3" borderId="0" xfId="0" applyFont="1" applyFill="1"/>
    <xf numFmtId="0" fontId="22" fillId="3" borderId="0" xfId="0" applyFont="1" applyFill="1"/>
    <xf numFmtId="0" fontId="57" fillId="0" borderId="0" xfId="0" applyFont="1" applyAlignment="1">
      <alignment horizontal="center" vertical="center" wrapText="1"/>
    </xf>
    <xf numFmtId="0" fontId="58" fillId="18" borderId="99" xfId="0" applyFont="1" applyFill="1" applyBorder="1" applyAlignment="1">
      <alignment horizontal="center" vertical="center" wrapText="1" readingOrder="1"/>
    </xf>
    <xf numFmtId="0" fontId="58" fillId="18" borderId="100" xfId="0" applyFont="1" applyFill="1" applyBorder="1" applyAlignment="1">
      <alignment horizontal="center" vertical="center" wrapText="1" readingOrder="1"/>
    </xf>
    <xf numFmtId="0" fontId="9" fillId="5" borderId="33" xfId="0" applyFont="1" applyFill="1" applyBorder="1" applyAlignment="1">
      <alignment horizontal="center" vertical="center" wrapText="1" readingOrder="1"/>
    </xf>
    <xf numFmtId="0" fontId="9" fillId="0" borderId="62" xfId="0" applyFont="1" applyBorder="1" applyAlignment="1">
      <alignment horizontal="justify" vertical="center" wrapText="1" readingOrder="1"/>
    </xf>
    <xf numFmtId="9" fontId="9" fillId="0" borderId="71" xfId="0" applyNumberFormat="1" applyFont="1" applyBorder="1" applyAlignment="1">
      <alignment horizontal="center" vertical="center" wrapText="1" readingOrder="1"/>
    </xf>
    <xf numFmtId="0" fontId="9" fillId="6" borderId="63" xfId="0" applyFont="1" applyFill="1" applyBorder="1" applyAlignment="1">
      <alignment horizontal="center" vertical="center" wrapText="1" readingOrder="1"/>
    </xf>
    <xf numFmtId="0" fontId="9" fillId="0" borderId="22" xfId="0" applyFont="1" applyBorder="1" applyAlignment="1">
      <alignment horizontal="justify" vertical="center" wrapText="1" readingOrder="1"/>
    </xf>
    <xf numFmtId="9" fontId="9" fillId="0" borderId="23" xfId="0" applyNumberFormat="1" applyFont="1" applyBorder="1" applyAlignment="1">
      <alignment horizontal="center" vertical="center" wrapText="1" readingOrder="1"/>
    </xf>
    <xf numFmtId="0" fontId="9" fillId="4" borderId="63" xfId="0" applyFont="1" applyFill="1" applyBorder="1" applyAlignment="1">
      <alignment horizontal="center" vertical="center" wrapText="1" readingOrder="1"/>
    </xf>
    <xf numFmtId="0" fontId="9" fillId="7" borderId="63" xfId="0" applyFont="1" applyFill="1" applyBorder="1" applyAlignment="1">
      <alignment horizontal="center" vertical="center" wrapText="1" readingOrder="1"/>
    </xf>
    <xf numFmtId="0" fontId="59" fillId="8" borderId="65" xfId="0" applyFont="1" applyFill="1" applyBorder="1" applyAlignment="1">
      <alignment horizontal="center" vertical="center" wrapText="1" readingOrder="1"/>
    </xf>
    <xf numFmtId="0" fontId="9" fillId="0" borderId="24" xfId="0" applyFont="1" applyBorder="1" applyAlignment="1">
      <alignment horizontal="justify" vertical="center" wrapText="1" readingOrder="1"/>
    </xf>
    <xf numFmtId="9" fontId="9" fillId="0" borderId="26" xfId="0" applyNumberFormat="1" applyFont="1" applyBorder="1" applyAlignment="1">
      <alignment horizontal="center" vertical="center" wrapText="1" readingOrder="1"/>
    </xf>
    <xf numFmtId="0" fontId="60" fillId="3" borderId="0" xfId="0" applyFont="1" applyFill="1" applyAlignment="1">
      <alignment horizontal="center" vertical="center" wrapText="1"/>
    </xf>
    <xf numFmtId="0" fontId="61" fillId="18" borderId="2" xfId="0" applyFont="1" applyFill="1" applyBorder="1" applyAlignment="1">
      <alignment horizontal="center" vertical="center" wrapText="1" readingOrder="1"/>
    </xf>
    <xf numFmtId="0" fontId="61" fillId="18" borderId="3" xfId="0" applyFont="1" applyFill="1" applyBorder="1" applyAlignment="1">
      <alignment horizontal="center" vertical="center" wrapText="1" readingOrder="1"/>
    </xf>
    <xf numFmtId="0" fontId="62" fillId="5" borderId="33" xfId="0" applyFont="1" applyFill="1" applyBorder="1" applyAlignment="1">
      <alignment horizontal="center" vertical="center" wrapText="1" readingOrder="1"/>
    </xf>
    <xf numFmtId="0" fontId="62" fillId="0" borderId="62" xfId="0" applyFont="1" applyBorder="1" applyAlignment="1">
      <alignment horizontal="center" vertical="center" wrapText="1" readingOrder="1"/>
    </xf>
    <xf numFmtId="0" fontId="62" fillId="0" borderId="71" xfId="0" applyFont="1" applyBorder="1" applyAlignment="1">
      <alignment horizontal="justify" vertical="center" wrapText="1" readingOrder="1"/>
    </xf>
    <xf numFmtId="0" fontId="62" fillId="6" borderId="63" xfId="0" applyFont="1" applyFill="1" applyBorder="1" applyAlignment="1">
      <alignment horizontal="center" vertical="center" wrapText="1" readingOrder="1"/>
    </xf>
    <xf numFmtId="0" fontId="62" fillId="0" borderId="22" xfId="0" applyFont="1" applyBorder="1" applyAlignment="1">
      <alignment horizontal="center" vertical="center" wrapText="1" readingOrder="1"/>
    </xf>
    <xf numFmtId="0" fontId="62" fillId="0" borderId="23" xfId="0" applyFont="1" applyBorder="1" applyAlignment="1">
      <alignment horizontal="justify" vertical="center" wrapText="1" readingOrder="1"/>
    </xf>
    <xf numFmtId="0" fontId="62" fillId="4" borderId="63" xfId="0" applyFont="1" applyFill="1" applyBorder="1" applyAlignment="1">
      <alignment horizontal="center" vertical="center" wrapText="1" readingOrder="1"/>
    </xf>
    <xf numFmtId="0" fontId="62" fillId="7" borderId="63" xfId="0" applyFont="1" applyFill="1" applyBorder="1" applyAlignment="1">
      <alignment horizontal="center" vertical="center" wrapText="1" readingOrder="1"/>
    </xf>
    <xf numFmtId="0" fontId="63" fillId="8" borderId="65" xfId="0" applyFont="1" applyFill="1" applyBorder="1" applyAlignment="1">
      <alignment horizontal="center" vertical="center" wrapText="1" readingOrder="1"/>
    </xf>
    <xf numFmtId="0" fontId="62" fillId="0" borderId="24" xfId="0" applyFont="1" applyBorder="1" applyAlignment="1">
      <alignment horizontal="center" vertical="center" wrapText="1" readingOrder="1"/>
    </xf>
    <xf numFmtId="0" fontId="62" fillId="0" borderId="26" xfId="0" applyFont="1" applyBorder="1" applyAlignment="1">
      <alignment horizontal="justify" vertical="center" wrapText="1" readingOrder="1"/>
    </xf>
    <xf numFmtId="0" fontId="22" fillId="0" borderId="18"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wrapText="1"/>
      <protection locked="0"/>
    </xf>
    <xf numFmtId="0" fontId="1" fillId="0" borderId="18" xfId="0" applyFont="1" applyBorder="1" applyAlignment="1" applyProtection="1">
      <alignment horizontal="justify" vertical="center" wrapText="1"/>
      <protection locked="0"/>
    </xf>
    <xf numFmtId="0" fontId="43" fillId="0" borderId="18" xfId="0" applyFont="1" applyBorder="1" applyAlignment="1" applyProtection="1">
      <alignment horizontal="justify" vertical="center" wrapText="1"/>
      <protection locked="0"/>
    </xf>
    <xf numFmtId="14" fontId="2" fillId="0" borderId="18" xfId="0" applyNumberFormat="1" applyFont="1" applyBorder="1" applyAlignment="1" applyProtection="1">
      <alignment horizontal="center" vertical="center"/>
      <protection locked="0"/>
    </xf>
    <xf numFmtId="0" fontId="1" fillId="0" borderId="101" xfId="0" applyFont="1" applyBorder="1" applyAlignment="1" applyProtection="1">
      <alignment horizontal="center" vertical="center" wrapText="1"/>
      <protection locked="0"/>
    </xf>
    <xf numFmtId="0" fontId="37" fillId="3" borderId="88" xfId="3" applyFont="1" applyFill="1" applyBorder="1" applyAlignment="1" applyProtection="1">
      <alignment horizontal="left" vertical="top" wrapText="1" readingOrder="1"/>
    </xf>
    <xf numFmtId="0" fontId="37" fillId="3" borderId="42" xfId="3" applyFont="1" applyFill="1" applyBorder="1" applyAlignment="1" applyProtection="1">
      <alignment horizontal="left" vertical="top" wrapText="1" readingOrder="1"/>
    </xf>
    <xf numFmtId="0" fontId="38" fillId="3" borderId="73" xfId="2" applyFont="1" applyFill="1" applyBorder="1" applyAlignment="1" applyProtection="1">
      <alignment horizontal="justify" vertical="center" wrapText="1"/>
    </xf>
    <xf numFmtId="0" fontId="38" fillId="3" borderId="74" xfId="2" applyFont="1" applyFill="1" applyBorder="1" applyAlignment="1" applyProtection="1">
      <alignment horizontal="justify" vertical="center" wrapText="1"/>
    </xf>
    <xf numFmtId="0" fontId="38" fillId="3" borderId="47" xfId="2" applyFont="1" applyFill="1" applyBorder="1" applyAlignment="1" applyProtection="1">
      <alignment horizontal="justify" vertical="center" wrapText="1"/>
    </xf>
    <xf numFmtId="0" fontId="38" fillId="3" borderId="48" xfId="2" applyFont="1" applyFill="1" applyBorder="1" applyAlignment="1" applyProtection="1">
      <alignment horizontal="justify" vertical="center" wrapText="1"/>
    </xf>
    <xf numFmtId="0" fontId="37" fillId="3" borderId="45" xfId="0" applyFont="1" applyFill="1" applyBorder="1" applyAlignment="1" applyProtection="1">
      <alignment horizontal="left" vertical="center" wrapText="1"/>
    </xf>
    <xf numFmtId="0" fontId="37" fillId="3" borderId="46" xfId="0" applyFont="1" applyFill="1" applyBorder="1" applyAlignment="1" applyProtection="1">
      <alignment horizontal="left" vertical="center" wrapText="1"/>
    </xf>
    <xf numFmtId="0" fontId="37" fillId="3" borderId="54" xfId="0" applyFont="1" applyFill="1" applyBorder="1" applyAlignment="1" applyProtection="1">
      <alignment horizontal="left" vertical="center" wrapText="1"/>
    </xf>
    <xf numFmtId="0" fontId="37" fillId="3" borderId="55" xfId="0" applyFont="1" applyFill="1" applyBorder="1" applyAlignment="1" applyProtection="1">
      <alignment horizontal="left" vertical="center" wrapText="1"/>
    </xf>
    <xf numFmtId="0" fontId="37" fillId="3" borderId="56" xfId="0" applyFont="1" applyFill="1" applyBorder="1" applyAlignment="1" applyProtection="1">
      <alignment horizontal="left" vertical="center" wrapText="1"/>
    </xf>
    <xf numFmtId="0" fontId="37" fillId="3" borderId="57" xfId="0" applyFont="1" applyFill="1" applyBorder="1" applyAlignment="1" applyProtection="1">
      <alignment horizontal="left" vertical="center" wrapText="1"/>
    </xf>
    <xf numFmtId="0" fontId="38" fillId="3" borderId="49" xfId="0" applyFont="1" applyFill="1" applyBorder="1" applyAlignment="1" applyProtection="1">
      <alignment horizontal="justify" vertical="center" wrapText="1"/>
    </xf>
    <xf numFmtId="0" fontId="38" fillId="3" borderId="50" xfId="0" applyFont="1" applyFill="1" applyBorder="1" applyAlignment="1" applyProtection="1">
      <alignment horizontal="justify" vertical="center" wrapText="1"/>
    </xf>
    <xf numFmtId="0" fontId="37" fillId="3" borderId="87" xfId="3" applyFont="1" applyFill="1" applyBorder="1" applyAlignment="1" applyProtection="1">
      <alignment horizontal="left" vertical="top" wrapText="1" readingOrder="1"/>
    </xf>
    <xf numFmtId="0" fontId="37" fillId="3" borderId="80" xfId="3" applyFont="1" applyFill="1" applyBorder="1" applyAlignment="1" applyProtection="1">
      <alignment horizontal="left" vertical="top" wrapText="1" readingOrder="1"/>
    </xf>
    <xf numFmtId="0" fontId="38" fillId="3" borderId="81" xfId="2" applyFont="1" applyFill="1" applyBorder="1" applyAlignment="1" applyProtection="1">
      <alignment horizontal="justify" vertical="center" wrapText="1"/>
    </xf>
    <xf numFmtId="0" fontId="38" fillId="3" borderId="82" xfId="2" applyFont="1" applyFill="1" applyBorder="1" applyAlignment="1" applyProtection="1">
      <alignment horizontal="justify" vertical="center" wrapText="1"/>
    </xf>
    <xf numFmtId="0" fontId="38" fillId="3" borderId="43" xfId="2" applyFont="1" applyFill="1" applyBorder="1" applyAlignment="1" applyProtection="1">
      <alignment horizontal="justify" vertical="center" wrapText="1"/>
    </xf>
    <xf numFmtId="0" fontId="38" fillId="3" borderId="44" xfId="2" applyFont="1" applyFill="1" applyBorder="1" applyAlignment="1" applyProtection="1">
      <alignment horizontal="justify" vertical="center" wrapText="1"/>
    </xf>
    <xf numFmtId="0" fontId="33" fillId="14" borderId="33" xfId="2" applyFont="1" applyFill="1" applyBorder="1" applyAlignment="1" applyProtection="1">
      <alignment horizontal="center" vertical="center" wrapText="1"/>
    </xf>
    <xf numFmtId="0" fontId="33" fillId="14" borderId="34" xfId="2" applyFont="1" applyFill="1" applyBorder="1" applyAlignment="1" applyProtection="1">
      <alignment horizontal="center" vertical="center" wrapText="1"/>
    </xf>
    <xf numFmtId="0" fontId="33" fillId="14" borderId="35" xfId="2" applyFont="1" applyFill="1" applyBorder="1" applyAlignment="1" applyProtection="1">
      <alignment horizontal="center" vertical="center" wrapText="1"/>
    </xf>
    <xf numFmtId="0" fontId="32" fillId="0" borderId="4" xfId="2" quotePrefix="1" applyFont="1" applyBorder="1" applyAlignment="1" applyProtection="1">
      <alignment horizontal="left" vertical="center" wrapText="1"/>
    </xf>
    <xf numFmtId="0" fontId="32" fillId="0" borderId="0" xfId="2" quotePrefix="1" applyFont="1" applyBorder="1" applyAlignment="1" applyProtection="1">
      <alignment horizontal="left" vertical="center" wrapText="1"/>
    </xf>
    <xf numFmtId="0" fontId="32" fillId="0" borderId="5" xfId="2" quotePrefix="1" applyFont="1" applyBorder="1" applyAlignment="1" applyProtection="1">
      <alignment horizontal="left" vertical="center" wrapText="1"/>
    </xf>
    <xf numFmtId="0" fontId="32" fillId="0" borderId="51" xfId="2" quotePrefix="1" applyFont="1" applyBorder="1" applyAlignment="1" applyProtection="1">
      <alignment horizontal="left" vertical="center" wrapText="1"/>
    </xf>
    <xf numFmtId="0" fontId="32" fillId="0" borderId="52" xfId="2" quotePrefix="1" applyFont="1" applyBorder="1" applyAlignment="1" applyProtection="1">
      <alignment horizontal="left" vertical="center" wrapText="1"/>
    </xf>
    <xf numFmtId="0" fontId="32" fillId="0" borderId="53" xfId="2" quotePrefix="1" applyFont="1" applyBorder="1" applyAlignment="1" applyProtection="1">
      <alignment horizontal="left" vertical="center" wrapText="1"/>
    </xf>
    <xf numFmtId="0" fontId="34" fillId="3" borderId="37" xfId="2" quotePrefix="1" applyFont="1" applyFill="1" applyBorder="1" applyAlignment="1" applyProtection="1">
      <alignment horizontal="left" vertical="top" wrapText="1"/>
    </xf>
    <xf numFmtId="0" fontId="35" fillId="3" borderId="37" xfId="2" quotePrefix="1" applyFont="1" applyFill="1" applyBorder="1" applyAlignment="1" applyProtection="1">
      <alignment horizontal="left" vertical="top" wrapText="1"/>
    </xf>
    <xf numFmtId="0" fontId="35" fillId="3" borderId="75" xfId="2" quotePrefix="1" applyFont="1" applyFill="1" applyBorder="1" applyAlignment="1" applyProtection="1">
      <alignment horizontal="left" vertical="top" wrapText="1"/>
    </xf>
    <xf numFmtId="0" fontId="32" fillId="3" borderId="0" xfId="2" quotePrefix="1" applyFont="1" applyFill="1" applyBorder="1" applyAlignment="1" applyProtection="1">
      <alignment horizontal="left" vertical="top" wrapText="1"/>
    </xf>
    <xf numFmtId="0" fontId="32" fillId="3" borderId="83" xfId="2" quotePrefix="1" applyFont="1" applyFill="1" applyBorder="1" applyAlignment="1" applyProtection="1">
      <alignment horizontal="left" vertical="top" wrapText="1"/>
    </xf>
    <xf numFmtId="0" fontId="37" fillId="14" borderId="86" xfId="3" applyFont="1" applyFill="1" applyBorder="1" applyAlignment="1" applyProtection="1">
      <alignment horizontal="center" vertical="center" wrapText="1"/>
    </xf>
    <xf numFmtId="0" fontId="37" fillId="14" borderId="85" xfId="3" applyFont="1" applyFill="1" applyBorder="1" applyAlignment="1" applyProtection="1">
      <alignment horizontal="center" vertical="center" wrapText="1"/>
    </xf>
    <xf numFmtId="0" fontId="37" fillId="14" borderId="39" xfId="2" applyFont="1" applyFill="1" applyBorder="1" applyAlignment="1" applyProtection="1">
      <alignment horizontal="center" vertical="center"/>
    </xf>
    <xf numFmtId="0" fontId="37" fillId="14" borderId="40" xfId="2" applyFont="1" applyFill="1" applyBorder="1" applyAlignment="1" applyProtection="1">
      <alignment horizontal="center" vertical="center"/>
    </xf>
    <xf numFmtId="0" fontId="2" fillId="3" borderId="52" xfId="2" quotePrefix="1" applyFont="1" applyFill="1" applyBorder="1" applyAlignment="1" applyProtection="1">
      <alignment horizontal="justify" vertical="center" wrapText="1"/>
    </xf>
    <xf numFmtId="0" fontId="2" fillId="3" borderId="64" xfId="2" quotePrefix="1" applyFont="1" applyFill="1" applyBorder="1" applyAlignment="1" applyProtection="1">
      <alignment horizontal="justify" vertical="center" wrapText="1"/>
    </xf>
    <xf numFmtId="0" fontId="37" fillId="14" borderId="84" xfId="3" applyFont="1" applyFill="1" applyBorder="1" applyAlignment="1" applyProtection="1">
      <alignment horizontal="center" vertical="center" wrapText="1"/>
    </xf>
    <xf numFmtId="0" fontId="37" fillId="3" borderId="41" xfId="3" applyFont="1" applyFill="1" applyBorder="1" applyAlignment="1" applyProtection="1">
      <alignment horizontal="left" vertical="top" wrapText="1" readingOrder="1"/>
    </xf>
    <xf numFmtId="0" fontId="37" fillId="3" borderId="78" xfId="3" applyFont="1" applyFill="1" applyBorder="1" applyAlignment="1" applyProtection="1">
      <alignment horizontal="left" vertical="top" wrapText="1" readingOrder="1"/>
    </xf>
    <xf numFmtId="0" fontId="38" fillId="3" borderId="59" xfId="2" applyFont="1" applyFill="1" applyBorder="1" applyAlignment="1" applyProtection="1">
      <alignment horizontal="justify" vertical="center" wrapText="1"/>
    </xf>
    <xf numFmtId="0" fontId="36" fillId="3" borderId="4" xfId="2" quotePrefix="1" applyFont="1" applyFill="1" applyBorder="1" applyAlignment="1" applyProtection="1">
      <alignment horizontal="center" vertical="top" wrapText="1"/>
    </xf>
    <xf numFmtId="0" fontId="36" fillId="3" borderId="0" xfId="2" quotePrefix="1" applyFont="1" applyFill="1" applyBorder="1" applyAlignment="1" applyProtection="1">
      <alignment horizontal="center" vertical="top" wrapText="1"/>
    </xf>
    <xf numFmtId="0" fontId="36" fillId="3" borderId="83" xfId="2" quotePrefix="1" applyFont="1" applyFill="1" applyBorder="1" applyAlignment="1" applyProtection="1">
      <alignment horizontal="center" vertical="top" wrapText="1"/>
    </xf>
    <xf numFmtId="0" fontId="37" fillId="3" borderId="76" xfId="3" applyFont="1" applyFill="1" applyBorder="1" applyAlignment="1" applyProtection="1">
      <alignment horizontal="left" vertical="top" wrapText="1" readingOrder="1"/>
    </xf>
    <xf numFmtId="0" fontId="37" fillId="3" borderId="79" xfId="3" applyFont="1" applyFill="1" applyBorder="1" applyAlignment="1" applyProtection="1">
      <alignment horizontal="left" vertical="top" wrapText="1" readingOrder="1"/>
    </xf>
    <xf numFmtId="0" fontId="38" fillId="3" borderId="58" xfId="2" applyFont="1" applyFill="1" applyBorder="1" applyAlignment="1" applyProtection="1">
      <alignment horizontal="justify" vertical="center" wrapText="1"/>
    </xf>
    <xf numFmtId="0" fontId="38" fillId="3" borderId="89" xfId="2" applyFont="1" applyFill="1" applyBorder="1" applyAlignment="1" applyProtection="1">
      <alignment horizontal="justify" vertical="center" wrapText="1"/>
    </xf>
    <xf numFmtId="0" fontId="38" fillId="3" borderId="77" xfId="2" applyFont="1" applyFill="1" applyBorder="1" applyAlignment="1" applyProtection="1">
      <alignment horizontal="justify" vertical="center" wrapText="1"/>
    </xf>
    <xf numFmtId="0" fontId="5" fillId="0" borderId="98" xfId="0" applyFont="1" applyBorder="1" applyAlignment="1">
      <alignment vertical="top" wrapText="1"/>
    </xf>
    <xf numFmtId="0" fontId="5" fillId="0" borderId="90" xfId="0" applyFont="1" applyBorder="1" applyAlignment="1">
      <alignment vertical="top" wrapText="1"/>
    </xf>
    <xf numFmtId="0" fontId="5" fillId="0" borderId="96" xfId="0" applyFont="1" applyBorder="1" applyAlignment="1">
      <alignment vertical="top" wrapText="1"/>
    </xf>
    <xf numFmtId="0" fontId="50" fillId="0" borderId="2" xfId="0" applyFont="1" applyBorder="1" applyAlignment="1">
      <alignment horizontal="center" vertical="center" wrapText="1"/>
    </xf>
    <xf numFmtId="0" fontId="50" fillId="0" borderId="9" xfId="0" applyFont="1" applyBorder="1" applyAlignment="1">
      <alignment horizontal="center" vertical="center" wrapText="1"/>
    </xf>
    <xf numFmtId="0" fontId="50" fillId="0" borderId="4" xfId="0" applyFont="1" applyBorder="1" applyAlignment="1">
      <alignment horizontal="center" vertical="center" wrapText="1"/>
    </xf>
    <xf numFmtId="0" fontId="50" fillId="0" borderId="0" xfId="0" applyFont="1" applyAlignment="1">
      <alignment horizontal="center" vertical="center" wrapText="1"/>
    </xf>
    <xf numFmtId="0" fontId="50" fillId="0" borderId="6" xfId="0" applyFont="1" applyBorder="1" applyAlignment="1">
      <alignment horizontal="center" vertical="center" wrapText="1"/>
    </xf>
    <xf numFmtId="0" fontId="50" fillId="0" borderId="8" xfId="0" applyFont="1" applyBorder="1" applyAlignment="1">
      <alignment horizontal="center" vertical="center" wrapText="1"/>
    </xf>
    <xf numFmtId="0" fontId="28" fillId="15" borderId="61" xfId="0" applyFont="1" applyFill="1" applyBorder="1" applyAlignment="1">
      <alignment horizontal="left" vertical="center" wrapText="1" indent="1"/>
    </xf>
    <xf numFmtId="0" fontId="28" fillId="15" borderId="34" xfId="0" applyFont="1" applyFill="1" applyBorder="1" applyAlignment="1">
      <alignment horizontal="left" vertical="center" wrapText="1" indent="1"/>
    </xf>
    <xf numFmtId="0" fontId="28" fillId="15" borderId="35" xfId="0" applyFont="1" applyFill="1" applyBorder="1" applyAlignment="1">
      <alignment horizontal="left" vertical="center" wrapText="1" indent="1"/>
    </xf>
    <xf numFmtId="0" fontId="43" fillId="15" borderId="93" xfId="0" applyFont="1" applyFill="1" applyBorder="1" applyAlignment="1">
      <alignment horizontal="left" vertical="center" wrapText="1" indent="1"/>
    </xf>
    <xf numFmtId="0" fontId="43" fillId="15" borderId="94" xfId="0" applyFont="1" applyFill="1" applyBorder="1" applyAlignment="1">
      <alignment horizontal="left" vertical="center" wrapText="1" indent="1"/>
    </xf>
    <xf numFmtId="0" fontId="43" fillId="15" borderId="95" xfId="0" applyFont="1" applyFill="1" applyBorder="1" applyAlignment="1">
      <alignment horizontal="left" vertical="center" wrapText="1" indent="1"/>
    </xf>
    <xf numFmtId="0" fontId="23" fillId="13" borderId="0" xfId="0" applyFont="1" applyFill="1" applyAlignment="1">
      <alignment horizontal="center" vertical="center" wrapText="1"/>
    </xf>
    <xf numFmtId="0" fontId="28" fillId="16" borderId="33" xfId="0" applyFont="1" applyFill="1" applyBorder="1" applyAlignment="1">
      <alignment horizontal="center" vertical="center" wrapText="1"/>
    </xf>
    <xf numFmtId="0" fontId="28" fillId="16" borderId="34" xfId="0" applyFont="1" applyFill="1" applyBorder="1" applyAlignment="1">
      <alignment horizontal="center" vertical="center" wrapText="1"/>
    </xf>
    <xf numFmtId="0" fontId="28" fillId="16" borderId="35" xfId="0" applyFont="1" applyFill="1" applyBorder="1" applyAlignment="1">
      <alignment horizontal="center" vertical="center" wrapText="1"/>
    </xf>
    <xf numFmtId="0" fontId="44" fillId="16" borderId="63" xfId="0" applyFont="1" applyFill="1" applyBorder="1" applyAlignment="1">
      <alignment horizontal="center" vertical="center" wrapText="1"/>
    </xf>
    <xf numFmtId="0" fontId="44" fillId="16" borderId="60" xfId="0" applyFont="1" applyFill="1" applyBorder="1" applyAlignment="1">
      <alignment horizontal="center" vertical="center" wrapText="1"/>
    </xf>
    <xf numFmtId="0" fontId="43" fillId="0" borderId="65" xfId="0" applyFont="1" applyBorder="1" applyAlignment="1">
      <alignment horizontal="left" vertical="center" wrapText="1"/>
    </xf>
    <xf numFmtId="0" fontId="43" fillId="0" borderId="66" xfId="0" applyFont="1" applyBorder="1" applyAlignment="1">
      <alignment horizontal="left" vertical="center" wrapText="1"/>
    </xf>
    <xf numFmtId="0" fontId="51" fillId="0" borderId="0" xfId="0" applyFont="1" applyAlignment="1">
      <alignment horizontal="center" vertical="center"/>
    </xf>
    <xf numFmtId="0" fontId="40" fillId="3" borderId="25" xfId="0" applyFont="1" applyFill="1" applyBorder="1" applyAlignment="1">
      <alignment horizontal="left"/>
    </xf>
    <xf numFmtId="0" fontId="40" fillId="3" borderId="26" xfId="0" applyFont="1" applyFill="1" applyBorder="1" applyAlignment="1">
      <alignment horizontal="left"/>
    </xf>
    <xf numFmtId="0" fontId="40" fillId="3" borderId="18" xfId="0" applyFont="1" applyFill="1" applyBorder="1" applyAlignment="1">
      <alignment horizontal="left"/>
    </xf>
    <xf numFmtId="0" fontId="40" fillId="3" borderId="23" xfId="0" applyFont="1" applyFill="1" applyBorder="1" applyAlignment="1">
      <alignment horizontal="left"/>
    </xf>
    <xf numFmtId="0" fontId="40" fillId="3" borderId="70" xfId="0" applyFont="1" applyFill="1" applyBorder="1" applyAlignment="1">
      <alignment horizontal="left"/>
    </xf>
    <xf numFmtId="0" fontId="40" fillId="3" borderId="71" xfId="0" applyFont="1" applyFill="1" applyBorder="1" applyAlignment="1">
      <alignment horizontal="left"/>
    </xf>
    <xf numFmtId="0" fontId="47" fillId="3" borderId="69" xfId="0" applyFont="1" applyFill="1" applyBorder="1" applyAlignment="1">
      <alignment horizontal="center" vertical="center"/>
    </xf>
    <xf numFmtId="0" fontId="47" fillId="3" borderId="9" xfId="0" applyFont="1" applyFill="1" applyBorder="1" applyAlignment="1">
      <alignment horizontal="center" vertical="center"/>
    </xf>
    <xf numFmtId="0" fontId="47" fillId="3" borderId="68" xfId="0" applyFont="1" applyFill="1" applyBorder="1" applyAlignment="1">
      <alignment horizontal="center" vertical="center"/>
    </xf>
    <xf numFmtId="0" fontId="47" fillId="3" borderId="0" xfId="0" applyFont="1" applyFill="1" applyBorder="1" applyAlignment="1">
      <alignment horizontal="center" vertical="center"/>
    </xf>
    <xf numFmtId="0" fontId="47" fillId="3" borderId="72" xfId="0" applyFont="1" applyFill="1" applyBorder="1" applyAlignment="1">
      <alignment horizontal="center" vertical="center"/>
    </xf>
    <xf numFmtId="0" fontId="47" fillId="3" borderId="8" xfId="0" applyFont="1" applyFill="1" applyBorder="1" applyAlignment="1">
      <alignment horizontal="center" vertical="center"/>
    </xf>
    <xf numFmtId="0" fontId="41" fillId="3" borderId="2" xfId="0" applyFont="1" applyFill="1" applyBorder="1" applyAlignment="1">
      <alignment horizontal="center" vertical="center"/>
    </xf>
    <xf numFmtId="0" fontId="41" fillId="3" borderId="9" xfId="0" applyFont="1" applyFill="1" applyBorder="1" applyAlignment="1">
      <alignment horizontal="center" vertical="center"/>
    </xf>
    <xf numFmtId="0" fontId="41" fillId="3" borderId="4" xfId="0" applyFont="1" applyFill="1" applyBorder="1" applyAlignment="1">
      <alignment horizontal="center" vertical="center"/>
    </xf>
    <xf numFmtId="0" fontId="41" fillId="3" borderId="0" xfId="0" applyFont="1" applyFill="1" applyBorder="1" applyAlignment="1">
      <alignment horizontal="center" vertical="center"/>
    </xf>
    <xf numFmtId="0" fontId="41" fillId="3" borderId="6" xfId="0" applyFont="1" applyFill="1" applyBorder="1" applyAlignment="1">
      <alignment horizontal="center" vertical="center"/>
    </xf>
    <xf numFmtId="0" fontId="41" fillId="3" borderId="8" xfId="0" applyFont="1" applyFill="1" applyBorder="1" applyAlignment="1">
      <alignment horizontal="center" vertical="center"/>
    </xf>
    <xf numFmtId="0" fontId="42" fillId="3" borderId="51" xfId="0" applyFont="1" applyFill="1" applyBorder="1" applyAlignment="1">
      <alignment horizontal="center" vertical="center"/>
    </xf>
    <xf numFmtId="0" fontId="42" fillId="3" borderId="52" xfId="0" applyFont="1" applyFill="1" applyBorder="1" applyAlignment="1">
      <alignment horizontal="center" vertical="center"/>
    </xf>
    <xf numFmtId="0" fontId="42" fillId="3" borderId="53" xfId="0" applyFont="1" applyFill="1" applyBorder="1" applyAlignment="1">
      <alignment horizontal="center" vertical="center"/>
    </xf>
    <xf numFmtId="0" fontId="28" fillId="16" borderId="62" xfId="0" applyFont="1" applyFill="1" applyBorder="1" applyAlignment="1">
      <alignment horizontal="left" vertical="center" wrapText="1" indent="1"/>
    </xf>
    <xf numFmtId="0" fontId="28" fillId="16" borderId="70" xfId="0" applyFont="1" applyFill="1" applyBorder="1" applyAlignment="1">
      <alignment horizontal="left" vertical="center" wrapText="1" indent="1"/>
    </xf>
    <xf numFmtId="0" fontId="28" fillId="16" borderId="22" xfId="0" applyFont="1" applyFill="1" applyBorder="1" applyAlignment="1">
      <alignment horizontal="left" vertical="center" wrapText="1" indent="1"/>
    </xf>
    <xf numFmtId="0" fontId="28" fillId="16" borderId="18" xfId="0" applyFont="1" applyFill="1" applyBorder="1" applyAlignment="1">
      <alignment horizontal="left" vertical="center" wrapText="1" indent="1"/>
    </xf>
    <xf numFmtId="0" fontId="28" fillId="16" borderId="24" xfId="0" applyFont="1" applyFill="1" applyBorder="1" applyAlignment="1">
      <alignment horizontal="left" vertical="center" wrapText="1" indent="1"/>
    </xf>
    <xf numFmtId="0" fontId="28" fillId="16" borderId="25" xfId="0" applyFont="1" applyFill="1" applyBorder="1" applyAlignment="1">
      <alignment horizontal="left" vertical="center" wrapText="1" indent="1"/>
    </xf>
    <xf numFmtId="0" fontId="48" fillId="3" borderId="70" xfId="0" applyFont="1" applyFill="1" applyBorder="1" applyAlignment="1" applyProtection="1">
      <alignment horizontal="left" vertical="center" indent="1"/>
      <protection locked="0"/>
    </xf>
    <xf numFmtId="0" fontId="48" fillId="3" borderId="71" xfId="0" applyFont="1" applyFill="1" applyBorder="1" applyAlignment="1" applyProtection="1">
      <alignment horizontal="left" vertical="center" indent="1"/>
      <protection locked="0"/>
    </xf>
    <xf numFmtId="0" fontId="8" fillId="3" borderId="18" xfId="0" applyFont="1" applyFill="1" applyBorder="1" applyAlignment="1" applyProtection="1">
      <alignment horizontal="left" vertical="center" indent="1"/>
      <protection locked="0"/>
    </xf>
    <xf numFmtId="0" fontId="8" fillId="3" borderId="23" xfId="0" applyFont="1" applyFill="1" applyBorder="1" applyAlignment="1" applyProtection="1">
      <alignment horizontal="left" vertical="center" indent="1"/>
      <protection locked="0"/>
    </xf>
    <xf numFmtId="0" fontId="8" fillId="3" borderId="25" xfId="0" applyFont="1" applyFill="1" applyBorder="1" applyAlignment="1" applyProtection="1">
      <alignment horizontal="left" vertical="center" indent="1"/>
      <protection locked="0"/>
    </xf>
    <xf numFmtId="0" fontId="8" fillId="3" borderId="26" xfId="0" applyFont="1" applyFill="1" applyBorder="1" applyAlignment="1" applyProtection="1">
      <alignment horizontal="left" vertical="center" indent="1"/>
      <protection locked="0"/>
    </xf>
    <xf numFmtId="0" fontId="33" fillId="14" borderId="22" xfId="0" applyFont="1" applyFill="1" applyBorder="1" applyAlignment="1">
      <alignment horizontal="center" vertical="center"/>
    </xf>
    <xf numFmtId="0" fontId="33" fillId="14" borderId="18" xfId="0" applyFont="1" applyFill="1" applyBorder="1" applyAlignment="1">
      <alignment horizontal="center" vertical="center"/>
    </xf>
    <xf numFmtId="0" fontId="33" fillId="14" borderId="23" xfId="0" applyFont="1" applyFill="1" applyBorder="1" applyAlignment="1">
      <alignment horizontal="center" vertical="center"/>
    </xf>
    <xf numFmtId="9" fontId="1" fillId="0" borderId="18" xfId="0" applyNumberFormat="1" applyFont="1" applyBorder="1" applyAlignment="1" applyProtection="1">
      <alignment horizontal="center" vertical="center" wrapText="1"/>
      <protection hidden="1"/>
    </xf>
    <xf numFmtId="0" fontId="1" fillId="0" borderId="0" xfId="0" applyFont="1" applyBorder="1"/>
    <xf numFmtId="0" fontId="4" fillId="0" borderId="18" xfId="0" applyFont="1" applyBorder="1" applyAlignment="1" applyProtection="1">
      <alignment horizontal="center" vertical="center"/>
      <protection hidden="1"/>
    </xf>
    <xf numFmtId="0" fontId="1" fillId="0" borderId="22" xfId="0" applyFont="1" applyBorder="1" applyAlignment="1" applyProtection="1">
      <alignment horizontal="center" vertical="center"/>
    </xf>
    <xf numFmtId="0" fontId="1" fillId="0" borderId="18" xfId="0" applyFont="1" applyBorder="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 fillId="0" borderId="18" xfId="0" applyFont="1" applyBorder="1" applyAlignment="1" applyProtection="1">
      <alignment horizontal="center" vertical="center"/>
      <protection locked="0"/>
    </xf>
    <xf numFmtId="0" fontId="4" fillId="0" borderId="18" xfId="0" applyFont="1" applyFill="1" applyBorder="1" applyAlignment="1" applyProtection="1">
      <alignment horizontal="center" vertical="center" wrapText="1"/>
      <protection hidden="1"/>
    </xf>
    <xf numFmtId="9" fontId="1" fillId="0" borderId="18" xfId="0" applyNumberFormat="1" applyFont="1" applyBorder="1" applyAlignment="1" applyProtection="1">
      <alignment horizontal="center" vertical="center" wrapText="1"/>
      <protection locked="0"/>
    </xf>
    <xf numFmtId="0" fontId="1" fillId="0" borderId="4"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horizontal="center"/>
    </xf>
    <xf numFmtId="9" fontId="22" fillId="0" borderId="18" xfId="0" applyNumberFormat="1" applyFont="1" applyBorder="1" applyAlignment="1" applyProtection="1">
      <alignment horizontal="center" vertical="center" wrapText="1"/>
      <protection hidden="1"/>
    </xf>
    <xf numFmtId="0" fontId="44" fillId="0" borderId="18" xfId="0" applyFont="1" applyBorder="1" applyAlignment="1" applyProtection="1">
      <alignment horizontal="center" vertical="center"/>
      <protection hidden="1"/>
    </xf>
    <xf numFmtId="0" fontId="1" fillId="0" borderId="101" xfId="0" applyFont="1" applyBorder="1" applyAlignment="1" applyProtection="1">
      <alignment horizontal="center" vertical="center" wrapText="1"/>
      <protection locked="0"/>
    </xf>
    <xf numFmtId="0" fontId="1" fillId="0" borderId="102" xfId="0" applyFont="1" applyBorder="1" applyAlignment="1" applyProtection="1">
      <alignment horizontal="center" vertical="center" wrapText="1"/>
      <protection locked="0"/>
    </xf>
    <xf numFmtId="0" fontId="1" fillId="0" borderId="19" xfId="0" applyFont="1" applyBorder="1" applyAlignment="1" applyProtection="1">
      <alignment horizontal="center" vertical="center" wrapText="1"/>
      <protection locked="0"/>
    </xf>
    <xf numFmtId="0" fontId="2" fillId="0" borderId="101" xfId="0" applyFont="1" applyBorder="1" applyAlignment="1" applyProtection="1">
      <alignment horizontal="center" vertical="center" wrapText="1"/>
      <protection locked="0"/>
    </xf>
    <xf numFmtId="0" fontId="2" fillId="0" borderId="102" xfId="0" applyFont="1" applyBorder="1" applyAlignment="1" applyProtection="1">
      <alignment horizontal="center" vertical="center" wrapText="1"/>
      <protection locked="0"/>
    </xf>
    <xf numFmtId="0" fontId="2" fillId="0" borderId="19" xfId="0" applyFont="1" applyBorder="1" applyAlignment="1" applyProtection="1">
      <alignment horizontal="center" vertical="center" wrapText="1"/>
      <protection locked="0"/>
    </xf>
    <xf numFmtId="0" fontId="44" fillId="0" borderId="18" xfId="0" applyFont="1" applyFill="1" applyBorder="1" applyAlignment="1" applyProtection="1">
      <alignment horizontal="center" vertical="center" wrapText="1"/>
      <protection hidden="1"/>
    </xf>
    <xf numFmtId="0" fontId="4" fillId="12" borderId="18" xfId="0" applyFont="1" applyFill="1" applyBorder="1" applyAlignment="1">
      <alignment horizontal="center" vertical="center" wrapText="1"/>
    </xf>
    <xf numFmtId="0" fontId="4" fillId="12" borderId="23" xfId="0" applyFont="1" applyFill="1" applyBorder="1" applyAlignment="1">
      <alignment horizontal="center" vertical="center" wrapText="1"/>
    </xf>
    <xf numFmtId="0" fontId="48" fillId="12" borderId="22" xfId="0" applyFont="1" applyFill="1" applyBorder="1" applyAlignment="1">
      <alignment horizontal="center" vertical="center" textRotation="90"/>
    </xf>
    <xf numFmtId="0" fontId="4" fillId="12" borderId="18" xfId="0" applyFont="1" applyFill="1" applyBorder="1" applyAlignment="1">
      <alignment horizontal="center" vertical="center"/>
    </xf>
    <xf numFmtId="0" fontId="4" fillId="12" borderId="18" xfId="0" applyFont="1" applyFill="1" applyBorder="1" applyAlignment="1">
      <alignment horizontal="center" vertical="center" textRotation="90" wrapText="1"/>
    </xf>
    <xf numFmtId="0" fontId="22" fillId="0" borderId="101" xfId="0" applyFont="1" applyBorder="1" applyAlignment="1" applyProtection="1">
      <alignment horizontal="center" vertical="center"/>
      <protection locked="0"/>
    </xf>
    <xf numFmtId="0" fontId="22" fillId="0" borderId="102" xfId="0" applyFont="1" applyBorder="1" applyAlignment="1" applyProtection="1">
      <alignment horizontal="center" vertical="center"/>
      <protection locked="0"/>
    </xf>
    <xf numFmtId="0" fontId="22" fillId="0" borderId="19" xfId="0" applyFont="1" applyBorder="1" applyAlignment="1" applyProtection="1">
      <alignment horizontal="center" vertical="center"/>
      <protection locked="0"/>
    </xf>
    <xf numFmtId="0" fontId="22" fillId="0" borderId="22" xfId="0" applyFont="1" applyBorder="1" applyAlignment="1" applyProtection="1">
      <alignment horizontal="center" vertical="center"/>
    </xf>
    <xf numFmtId="0" fontId="22" fillId="0" borderId="101" xfId="0" applyFont="1" applyBorder="1" applyAlignment="1" applyProtection="1">
      <alignment horizontal="center" vertical="center" wrapText="1"/>
      <protection locked="0"/>
    </xf>
    <xf numFmtId="0" fontId="22" fillId="0" borderId="102" xfId="0" applyFont="1" applyBorder="1" applyAlignment="1" applyProtection="1">
      <alignment horizontal="center" vertical="center" wrapText="1"/>
      <protection locked="0"/>
    </xf>
    <xf numFmtId="0" fontId="22" fillId="0" borderId="19" xfId="0" applyFont="1" applyBorder="1" applyAlignment="1" applyProtection="1">
      <alignment horizontal="center" vertical="center" wrapText="1"/>
      <protection locked="0"/>
    </xf>
    <xf numFmtId="0" fontId="43" fillId="0" borderId="101" xfId="0" applyFont="1" applyBorder="1" applyAlignment="1" applyProtection="1">
      <alignment horizontal="center" vertical="center" wrapText="1"/>
      <protection locked="0"/>
    </xf>
    <xf numFmtId="0" fontId="43" fillId="0" borderId="102" xfId="0" applyFont="1" applyBorder="1" applyAlignment="1" applyProtection="1">
      <alignment horizontal="center" vertical="center" wrapText="1"/>
      <protection locked="0"/>
    </xf>
    <xf numFmtId="0" fontId="43" fillId="0" borderId="19" xfId="0" applyFont="1" applyBorder="1" applyAlignment="1" applyProtection="1">
      <alignment horizontal="center" vertical="center" wrapText="1"/>
      <protection locked="0"/>
    </xf>
    <xf numFmtId="9" fontId="22" fillId="0" borderId="101" xfId="0" applyNumberFormat="1" applyFont="1" applyBorder="1" applyAlignment="1" applyProtection="1">
      <alignment horizontal="center" vertical="center" wrapText="1"/>
      <protection locked="0"/>
    </xf>
    <xf numFmtId="9" fontId="22" fillId="0" borderId="102" xfId="0" applyNumberFormat="1" applyFont="1" applyBorder="1" applyAlignment="1" applyProtection="1">
      <alignment horizontal="center" vertical="center" wrapText="1"/>
      <protection locked="0"/>
    </xf>
    <xf numFmtId="9" fontId="22" fillId="0" borderId="19" xfId="0" applyNumberFormat="1" applyFont="1" applyBorder="1" applyAlignment="1" applyProtection="1">
      <alignment horizontal="center" vertical="center" wrapText="1"/>
      <protection locked="0"/>
    </xf>
    <xf numFmtId="0" fontId="14" fillId="18" borderId="0" xfId="0" applyFont="1" applyFill="1" applyAlignment="1">
      <alignment horizontal="center" vertical="center" textRotation="90" wrapText="1" readingOrder="1"/>
    </xf>
    <xf numFmtId="0" fontId="14" fillId="18" borderId="5" xfId="0" applyFont="1" applyFill="1" applyBorder="1" applyAlignment="1">
      <alignment horizontal="center" vertical="center" textRotation="90" wrapText="1" readingOrder="1"/>
    </xf>
    <xf numFmtId="0" fontId="17" fillId="10" borderId="10" xfId="0" applyFont="1" applyFill="1" applyBorder="1" applyAlignment="1">
      <alignment horizontal="center" vertical="center" wrapText="1" readingOrder="1"/>
    </xf>
    <xf numFmtId="0" fontId="17" fillId="10" borderId="11" xfId="0" applyFont="1" applyFill="1" applyBorder="1" applyAlignment="1">
      <alignment horizontal="center" vertical="center" wrapText="1" readingOrder="1"/>
    </xf>
    <xf numFmtId="0" fontId="17" fillId="10" borderId="12" xfId="0" applyFont="1" applyFill="1" applyBorder="1" applyAlignment="1">
      <alignment horizontal="center" vertical="center" wrapText="1" readingOrder="1"/>
    </xf>
    <xf numFmtId="0" fontId="17" fillId="10" borderId="13" xfId="0" applyFont="1" applyFill="1" applyBorder="1" applyAlignment="1">
      <alignment horizontal="center" vertical="center" wrapText="1" readingOrder="1"/>
    </xf>
    <xf numFmtId="0" fontId="17" fillId="10" borderId="0" xfId="0" applyFont="1" applyFill="1" applyBorder="1" applyAlignment="1">
      <alignment horizontal="center" vertical="center" wrapText="1" readingOrder="1"/>
    </xf>
    <xf numFmtId="0" fontId="17" fillId="10" borderId="14" xfId="0" applyFont="1" applyFill="1" applyBorder="1" applyAlignment="1">
      <alignment horizontal="center" vertical="center" wrapText="1" readingOrder="1"/>
    </xf>
    <xf numFmtId="0" fontId="17" fillId="10" borderId="15" xfId="0" applyFont="1" applyFill="1" applyBorder="1" applyAlignment="1">
      <alignment horizontal="center" vertical="center" wrapText="1" readingOrder="1"/>
    </xf>
    <xf numFmtId="0" fontId="17" fillId="10" borderId="16" xfId="0" applyFont="1" applyFill="1" applyBorder="1" applyAlignment="1">
      <alignment horizontal="center" vertical="center" wrapText="1" readingOrder="1"/>
    </xf>
    <xf numFmtId="0" fontId="17" fillId="10" borderId="17" xfId="0" applyFont="1" applyFill="1" applyBorder="1" applyAlignment="1">
      <alignment horizontal="center" vertical="center" wrapText="1" readingOrder="1"/>
    </xf>
    <xf numFmtId="0" fontId="17" fillId="9" borderId="10" xfId="0" applyFont="1" applyFill="1" applyBorder="1" applyAlignment="1">
      <alignment horizontal="center" vertical="center" wrapText="1" readingOrder="1"/>
    </xf>
    <xf numFmtId="0" fontId="17" fillId="9" borderId="11" xfId="0" applyFont="1" applyFill="1" applyBorder="1" applyAlignment="1">
      <alignment horizontal="center" vertical="center" wrapText="1" readingOrder="1"/>
    </xf>
    <xf numFmtId="0" fontId="17" fillId="9" borderId="12" xfId="0" applyFont="1" applyFill="1" applyBorder="1" applyAlignment="1">
      <alignment horizontal="center" vertical="center" wrapText="1" readingOrder="1"/>
    </xf>
    <xf numFmtId="0" fontId="17" fillId="9" borderId="13" xfId="0" applyFont="1" applyFill="1" applyBorder="1" applyAlignment="1">
      <alignment horizontal="center" vertical="center" wrapText="1" readingOrder="1"/>
    </xf>
    <xf numFmtId="0" fontId="17" fillId="9" borderId="0" xfId="0" applyFont="1" applyFill="1" applyBorder="1" applyAlignment="1">
      <alignment horizontal="center" vertical="center" wrapText="1" readingOrder="1"/>
    </xf>
    <xf numFmtId="0" fontId="17" fillId="9" borderId="14" xfId="0" applyFont="1" applyFill="1" applyBorder="1" applyAlignment="1">
      <alignment horizontal="center" vertical="center" wrapText="1" readingOrder="1"/>
    </xf>
    <xf numFmtId="0" fontId="17" fillId="9" borderId="15" xfId="0" applyFont="1" applyFill="1" applyBorder="1" applyAlignment="1">
      <alignment horizontal="center" vertical="center" wrapText="1" readingOrder="1"/>
    </xf>
    <xf numFmtId="0" fontId="17" fillId="9" borderId="16" xfId="0" applyFont="1" applyFill="1" applyBorder="1" applyAlignment="1">
      <alignment horizontal="center" vertical="center" wrapText="1" readingOrder="1"/>
    </xf>
    <xf numFmtId="0" fontId="17" fillId="9" borderId="17" xfId="0" applyFont="1" applyFill="1" applyBorder="1" applyAlignment="1">
      <alignment horizontal="center" vertical="center" wrapText="1" readingOrder="1"/>
    </xf>
    <xf numFmtId="0" fontId="17" fillId="11" borderId="10" xfId="0" applyFont="1" applyFill="1" applyBorder="1" applyAlignment="1">
      <alignment horizontal="center" vertical="center" wrapText="1" readingOrder="1"/>
    </xf>
    <xf numFmtId="0" fontId="17" fillId="11" borderId="11" xfId="0" applyFont="1" applyFill="1" applyBorder="1" applyAlignment="1">
      <alignment horizontal="center" vertical="center" wrapText="1" readingOrder="1"/>
    </xf>
    <xf numFmtId="0" fontId="17" fillId="11" borderId="12" xfId="0" applyFont="1" applyFill="1" applyBorder="1" applyAlignment="1">
      <alignment horizontal="center" vertical="center" wrapText="1" readingOrder="1"/>
    </xf>
    <xf numFmtId="0" fontId="17" fillId="11" borderId="13" xfId="0" applyFont="1" applyFill="1" applyBorder="1" applyAlignment="1">
      <alignment horizontal="center" vertical="center" wrapText="1" readingOrder="1"/>
    </xf>
    <xf numFmtId="0" fontId="17" fillId="11" borderId="0" xfId="0" applyFont="1" applyFill="1" applyBorder="1" applyAlignment="1">
      <alignment horizontal="center" vertical="center" wrapText="1" readingOrder="1"/>
    </xf>
    <xf numFmtId="0" fontId="17" fillId="11" borderId="14" xfId="0" applyFont="1" applyFill="1" applyBorder="1" applyAlignment="1">
      <alignment horizontal="center" vertical="center" wrapText="1" readingOrder="1"/>
    </xf>
    <xf numFmtId="0" fontId="17" fillId="11" borderId="15" xfId="0" applyFont="1" applyFill="1" applyBorder="1" applyAlignment="1">
      <alignment horizontal="center" vertical="center" wrapText="1" readingOrder="1"/>
    </xf>
    <xf numFmtId="0" fontId="17" fillId="11" borderId="16" xfId="0" applyFont="1" applyFill="1" applyBorder="1" applyAlignment="1">
      <alignment horizontal="center" vertical="center" wrapText="1" readingOrder="1"/>
    </xf>
    <xf numFmtId="0" fontId="17" fillId="11" borderId="17" xfId="0" applyFont="1" applyFill="1" applyBorder="1" applyAlignment="1">
      <alignment horizontal="center" vertical="center" wrapText="1" readingOrder="1"/>
    </xf>
    <xf numFmtId="0" fontId="17" fillId="5" borderId="10" xfId="0" applyFont="1" applyFill="1" applyBorder="1" applyAlignment="1">
      <alignment horizontal="center" vertical="center" wrapText="1" readingOrder="1"/>
    </xf>
    <xf numFmtId="0" fontId="17" fillId="5" borderId="11" xfId="0" applyFont="1" applyFill="1" applyBorder="1" applyAlignment="1">
      <alignment horizontal="center" vertical="center" wrapText="1" readingOrder="1"/>
    </xf>
    <xf numFmtId="0" fontId="17" fillId="5" borderId="12" xfId="0" applyFont="1" applyFill="1" applyBorder="1" applyAlignment="1">
      <alignment horizontal="center" vertical="center" wrapText="1" readingOrder="1"/>
    </xf>
    <xf numFmtId="0" fontId="17" fillId="5" borderId="13" xfId="0" applyFont="1" applyFill="1" applyBorder="1" applyAlignment="1">
      <alignment horizontal="center" vertical="center" wrapText="1" readingOrder="1"/>
    </xf>
    <xf numFmtId="0" fontId="17" fillId="5" borderId="0" xfId="0" applyFont="1" applyFill="1" applyBorder="1" applyAlignment="1">
      <alignment horizontal="center" vertical="center" wrapText="1" readingOrder="1"/>
    </xf>
    <xf numFmtId="0" fontId="17" fillId="5" borderId="14" xfId="0" applyFont="1" applyFill="1" applyBorder="1" applyAlignment="1">
      <alignment horizontal="center" vertical="center" wrapText="1" readingOrder="1"/>
    </xf>
    <xf numFmtId="0" fontId="17" fillId="5" borderId="15" xfId="0" applyFont="1" applyFill="1" applyBorder="1" applyAlignment="1">
      <alignment horizontal="center" vertical="center" wrapText="1" readingOrder="1"/>
    </xf>
    <xf numFmtId="0" fontId="17" fillId="5" borderId="16" xfId="0" applyFont="1" applyFill="1" applyBorder="1" applyAlignment="1">
      <alignment horizontal="center" vertical="center" wrapText="1" readingOrder="1"/>
    </xf>
    <xf numFmtId="0" fontId="17" fillId="5" borderId="17" xfId="0" applyFont="1" applyFill="1" applyBorder="1" applyAlignment="1">
      <alignment horizontal="center" vertical="center" wrapText="1" readingOrder="1"/>
    </xf>
    <xf numFmtId="0" fontId="13" fillId="0" borderId="2" xfId="0" applyFont="1" applyBorder="1" applyAlignment="1">
      <alignment horizontal="center" vertical="center" wrapText="1"/>
    </xf>
    <xf numFmtId="0" fontId="13" fillId="0" borderId="9"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0" xfId="0" applyFont="1" applyAlignment="1">
      <alignment horizontal="center" vertical="center"/>
    </xf>
    <xf numFmtId="0" fontId="13" fillId="0" borderId="5" xfId="0" applyFont="1" applyBorder="1" applyAlignment="1">
      <alignment horizontal="center" vertical="center"/>
    </xf>
    <xf numFmtId="0" fontId="13" fillId="0" borderId="6" xfId="0" applyFont="1" applyBorder="1" applyAlignment="1">
      <alignment horizontal="center" vertical="center"/>
    </xf>
    <xf numFmtId="0" fontId="13" fillId="0" borderId="8" xfId="0" applyFont="1" applyBorder="1" applyAlignment="1">
      <alignment horizontal="center" vertical="center"/>
    </xf>
    <xf numFmtId="0" fontId="13" fillId="0" borderId="7" xfId="0" applyFont="1" applyBorder="1" applyAlignment="1">
      <alignment horizontal="center" vertical="center"/>
    </xf>
    <xf numFmtId="0" fontId="16" fillId="9" borderId="0" xfId="0" applyFont="1" applyFill="1" applyAlignment="1" applyProtection="1">
      <alignment horizontal="center" vertical="center" wrapText="1" readingOrder="1"/>
      <protection hidden="1"/>
    </xf>
    <xf numFmtId="0" fontId="16" fillId="9" borderId="5" xfId="0" applyFont="1" applyFill="1" applyBorder="1" applyAlignment="1" applyProtection="1">
      <alignment horizontal="center" vertical="center" wrapText="1" readingOrder="1"/>
      <protection hidden="1"/>
    </xf>
    <xf numFmtId="0" fontId="16" fillId="9" borderId="0" xfId="0" applyFont="1" applyFill="1" applyBorder="1" applyAlignment="1" applyProtection="1">
      <alignment horizontal="center" vertical="center" wrapText="1" readingOrder="1"/>
      <protection hidden="1"/>
    </xf>
    <xf numFmtId="0" fontId="16" fillId="9" borderId="2" xfId="0" applyFont="1" applyFill="1" applyBorder="1" applyAlignment="1" applyProtection="1">
      <alignment horizontal="center" vertical="center" wrapText="1" readingOrder="1"/>
      <protection hidden="1"/>
    </xf>
    <xf numFmtId="0" fontId="16" fillId="9" borderId="9" xfId="0" applyFont="1" applyFill="1" applyBorder="1" applyAlignment="1" applyProtection="1">
      <alignment horizontal="center" vertical="center" wrapText="1" readingOrder="1"/>
      <protection hidden="1"/>
    </xf>
    <xf numFmtId="0" fontId="16" fillId="9" borderId="4" xfId="0" applyFont="1" applyFill="1" applyBorder="1" applyAlignment="1" applyProtection="1">
      <alignment horizontal="center" vertical="center" wrapText="1" readingOrder="1"/>
      <protection hidden="1"/>
    </xf>
    <xf numFmtId="0" fontId="16" fillId="9" borderId="3" xfId="0" applyFont="1" applyFill="1" applyBorder="1" applyAlignment="1" applyProtection="1">
      <alignment horizontal="center" vertical="center" wrapText="1" readingOrder="1"/>
      <protection hidden="1"/>
    </xf>
    <xf numFmtId="0" fontId="14" fillId="18" borderId="0" xfId="0" applyFont="1" applyFill="1" applyAlignment="1">
      <alignment horizontal="center" vertical="center" wrapText="1" readingOrder="1"/>
    </xf>
    <xf numFmtId="0" fontId="13" fillId="0" borderId="0" xfId="0" applyFont="1" applyBorder="1" applyAlignment="1">
      <alignment horizontal="center" vertical="center"/>
    </xf>
    <xf numFmtId="0" fontId="13" fillId="0" borderId="9" xfId="0" applyFont="1" applyBorder="1" applyAlignment="1">
      <alignment horizontal="center" vertical="center" wrapText="1"/>
    </xf>
    <xf numFmtId="0" fontId="16" fillId="9" borderId="6" xfId="0" applyFont="1" applyFill="1" applyBorder="1" applyAlignment="1" applyProtection="1">
      <alignment horizontal="center" vertical="center" wrapText="1" readingOrder="1"/>
      <protection hidden="1"/>
    </xf>
    <xf numFmtId="0" fontId="16" fillId="9" borderId="8" xfId="0" applyFont="1" applyFill="1" applyBorder="1" applyAlignment="1" applyProtection="1">
      <alignment horizontal="center" vertical="center" wrapText="1" readingOrder="1"/>
      <protection hidden="1"/>
    </xf>
    <xf numFmtId="0" fontId="16" fillId="9" borderId="7" xfId="0" applyFont="1" applyFill="1" applyBorder="1" applyAlignment="1" applyProtection="1">
      <alignment horizontal="center" vertical="center" wrapText="1" readingOrder="1"/>
      <protection hidden="1"/>
    </xf>
    <xf numFmtId="0" fontId="16" fillId="10" borderId="4" xfId="0" applyFont="1" applyFill="1" applyBorder="1" applyAlignment="1" applyProtection="1">
      <alignment horizontal="center" wrapText="1" readingOrder="1"/>
      <protection hidden="1"/>
    </xf>
    <xf numFmtId="0" fontId="16" fillId="10" borderId="0" xfId="0" applyFont="1" applyFill="1" applyBorder="1" applyAlignment="1" applyProtection="1">
      <alignment horizontal="center" wrapText="1" readingOrder="1"/>
      <protection hidden="1"/>
    </xf>
    <xf numFmtId="0" fontId="16" fillId="10" borderId="5" xfId="0" applyFont="1" applyFill="1" applyBorder="1" applyAlignment="1" applyProtection="1">
      <alignment horizontal="center" wrapText="1" readingOrder="1"/>
      <protection hidden="1"/>
    </xf>
    <xf numFmtId="0" fontId="16" fillId="10" borderId="6" xfId="0" applyFont="1" applyFill="1" applyBorder="1" applyAlignment="1" applyProtection="1">
      <alignment horizontal="center" wrapText="1" readingOrder="1"/>
      <protection hidden="1"/>
    </xf>
    <xf numFmtId="0" fontId="16" fillId="10" borderId="8" xfId="0" applyFont="1" applyFill="1" applyBorder="1" applyAlignment="1" applyProtection="1">
      <alignment horizontal="center" wrapText="1" readingOrder="1"/>
      <protection hidden="1"/>
    </xf>
    <xf numFmtId="0" fontId="16" fillId="10" borderId="7" xfId="0" applyFont="1" applyFill="1" applyBorder="1" applyAlignment="1" applyProtection="1">
      <alignment horizontal="center" wrapText="1" readingOrder="1"/>
      <protection hidden="1"/>
    </xf>
    <xf numFmtId="0" fontId="16" fillId="10" borderId="2" xfId="0" applyFont="1" applyFill="1" applyBorder="1" applyAlignment="1" applyProtection="1">
      <alignment horizontal="center" wrapText="1" readingOrder="1"/>
      <protection hidden="1"/>
    </xf>
    <xf numFmtId="0" fontId="16" fillId="10" borderId="9" xfId="0" applyFont="1" applyFill="1" applyBorder="1" applyAlignment="1" applyProtection="1">
      <alignment horizontal="center" wrapText="1" readingOrder="1"/>
      <protection hidden="1"/>
    </xf>
    <xf numFmtId="0" fontId="16" fillId="10" borderId="3" xfId="0" applyFont="1" applyFill="1" applyBorder="1" applyAlignment="1" applyProtection="1">
      <alignment horizontal="center" wrapText="1" readingOrder="1"/>
      <protection hidden="1"/>
    </xf>
    <xf numFmtId="0" fontId="16" fillId="11" borderId="4" xfId="0" applyFont="1" applyFill="1" applyBorder="1" applyAlignment="1" applyProtection="1">
      <alignment horizontal="center" wrapText="1" readingOrder="1"/>
      <protection hidden="1"/>
    </xf>
    <xf numFmtId="0" fontId="16" fillId="11" borderId="0" xfId="0" applyFont="1" applyFill="1" applyBorder="1" applyAlignment="1" applyProtection="1">
      <alignment horizontal="center" wrapText="1" readingOrder="1"/>
      <protection hidden="1"/>
    </xf>
    <xf numFmtId="0" fontId="16" fillId="11" borderId="5" xfId="0" applyFont="1" applyFill="1" applyBorder="1" applyAlignment="1" applyProtection="1">
      <alignment horizontal="center" wrapText="1" readingOrder="1"/>
      <protection hidden="1"/>
    </xf>
    <xf numFmtId="0" fontId="16" fillId="11" borderId="6" xfId="0" applyFont="1" applyFill="1" applyBorder="1" applyAlignment="1" applyProtection="1">
      <alignment horizontal="center" wrapText="1" readingOrder="1"/>
      <protection hidden="1"/>
    </xf>
    <xf numFmtId="0" fontId="16" fillId="11" borderId="8" xfId="0" applyFont="1" applyFill="1" applyBorder="1" applyAlignment="1" applyProtection="1">
      <alignment horizontal="center" wrapText="1" readingOrder="1"/>
      <protection hidden="1"/>
    </xf>
    <xf numFmtId="0" fontId="16" fillId="11" borderId="7" xfId="0" applyFont="1" applyFill="1" applyBorder="1" applyAlignment="1" applyProtection="1">
      <alignment horizontal="center" wrapText="1" readingOrder="1"/>
      <protection hidden="1"/>
    </xf>
    <xf numFmtId="0" fontId="16" fillId="11" borderId="2" xfId="0" applyFont="1" applyFill="1" applyBorder="1" applyAlignment="1" applyProtection="1">
      <alignment horizontal="center" wrapText="1" readingOrder="1"/>
      <protection hidden="1"/>
    </xf>
    <xf numFmtId="0" fontId="16" fillId="11" borderId="9" xfId="0" applyFont="1" applyFill="1" applyBorder="1" applyAlignment="1" applyProtection="1">
      <alignment horizontal="center" wrapText="1" readingOrder="1"/>
      <protection hidden="1"/>
    </xf>
    <xf numFmtId="0" fontId="16" fillId="11" borderId="3" xfId="0" applyFont="1" applyFill="1" applyBorder="1" applyAlignment="1" applyProtection="1">
      <alignment horizontal="center" wrapText="1" readingOrder="1"/>
      <protection hidden="1"/>
    </xf>
    <xf numFmtId="0" fontId="16" fillId="5" borderId="0" xfId="0" applyFont="1" applyFill="1" applyBorder="1" applyAlignment="1" applyProtection="1">
      <alignment horizontal="center" wrapText="1" readingOrder="1"/>
      <protection hidden="1"/>
    </xf>
    <xf numFmtId="0" fontId="16" fillId="5" borderId="5" xfId="0" applyFont="1" applyFill="1" applyBorder="1" applyAlignment="1" applyProtection="1">
      <alignment horizontal="center" wrapText="1" readingOrder="1"/>
      <protection hidden="1"/>
    </xf>
    <xf numFmtId="0" fontId="16" fillId="5" borderId="4" xfId="0" applyFont="1" applyFill="1" applyBorder="1" applyAlignment="1" applyProtection="1">
      <alignment horizontal="center" wrapText="1" readingOrder="1"/>
      <protection hidden="1"/>
    </xf>
    <xf numFmtId="0" fontId="16" fillId="5" borderId="6" xfId="0" applyFont="1" applyFill="1" applyBorder="1" applyAlignment="1" applyProtection="1">
      <alignment horizontal="center" wrapText="1" readingOrder="1"/>
      <protection hidden="1"/>
    </xf>
    <xf numFmtId="0" fontId="16" fillId="5" borderId="8" xfId="0" applyFont="1" applyFill="1" applyBorder="1" applyAlignment="1" applyProtection="1">
      <alignment horizontal="center" wrapText="1" readingOrder="1"/>
      <protection hidden="1"/>
    </xf>
    <xf numFmtId="0" fontId="16" fillId="5" borderId="7" xfId="0" applyFont="1" applyFill="1" applyBorder="1" applyAlignment="1" applyProtection="1">
      <alignment horizontal="center" wrapText="1" readingOrder="1"/>
      <protection hidden="1"/>
    </xf>
    <xf numFmtId="0" fontId="16" fillId="5" borderId="2" xfId="0" applyFont="1" applyFill="1" applyBorder="1" applyAlignment="1" applyProtection="1">
      <alignment horizontal="center" wrapText="1" readingOrder="1"/>
      <protection hidden="1"/>
    </xf>
    <xf numFmtId="0" fontId="16" fillId="5" borderId="9" xfId="0" applyFont="1" applyFill="1" applyBorder="1" applyAlignment="1" applyProtection="1">
      <alignment horizontal="center" wrapText="1" readingOrder="1"/>
      <protection hidden="1"/>
    </xf>
    <xf numFmtId="0" fontId="16" fillId="5" borderId="3" xfId="0" applyFont="1" applyFill="1" applyBorder="1" applyAlignment="1" applyProtection="1">
      <alignment horizontal="center" wrapText="1" readingOrder="1"/>
      <protection hidden="1"/>
    </xf>
    <xf numFmtId="0" fontId="20" fillId="0" borderId="0" xfId="0" applyFont="1" applyAlignment="1">
      <alignment horizontal="center" vertical="center" wrapText="1"/>
    </xf>
    <xf numFmtId="0" fontId="26" fillId="9" borderId="10" xfId="0" applyFont="1" applyFill="1" applyBorder="1" applyAlignment="1">
      <alignment horizontal="center" vertical="center" wrapText="1" readingOrder="1"/>
    </xf>
    <xf numFmtId="0" fontId="26" fillId="9" borderId="11" xfId="0" applyFont="1" applyFill="1" applyBorder="1" applyAlignment="1">
      <alignment horizontal="center" vertical="center" wrapText="1" readingOrder="1"/>
    </xf>
    <xf numFmtId="0" fontId="26" fillId="9" borderId="12" xfId="0" applyFont="1" applyFill="1" applyBorder="1" applyAlignment="1">
      <alignment horizontal="center" vertical="center" wrapText="1" readingOrder="1"/>
    </xf>
    <xf numFmtId="0" fontId="26" fillId="9" borderId="13" xfId="0" applyFont="1" applyFill="1" applyBorder="1" applyAlignment="1">
      <alignment horizontal="center" vertical="center" wrapText="1" readingOrder="1"/>
    </xf>
    <xf numFmtId="0" fontId="26" fillId="9" borderId="0" xfId="0" applyFont="1" applyFill="1" applyBorder="1" applyAlignment="1">
      <alignment horizontal="center" vertical="center" wrapText="1" readingOrder="1"/>
    </xf>
    <xf numFmtId="0" fontId="26" fillId="9" borderId="14" xfId="0" applyFont="1" applyFill="1" applyBorder="1" applyAlignment="1">
      <alignment horizontal="center" vertical="center" wrapText="1" readingOrder="1"/>
    </xf>
    <xf numFmtId="0" fontId="26" fillId="9" borderId="15" xfId="0" applyFont="1" applyFill="1" applyBorder="1" applyAlignment="1">
      <alignment horizontal="center" vertical="center" wrapText="1" readingOrder="1"/>
    </xf>
    <xf numFmtId="0" fontId="26" fillId="9" borderId="16" xfId="0" applyFont="1" applyFill="1" applyBorder="1" applyAlignment="1">
      <alignment horizontal="center" vertical="center" wrapText="1" readingOrder="1"/>
    </xf>
    <xf numFmtId="0" fontId="26" fillId="9" borderId="17" xfId="0" applyFont="1" applyFill="1" applyBorder="1" applyAlignment="1">
      <alignment horizontal="center" vertical="center" wrapText="1" readingOrder="1"/>
    </xf>
    <xf numFmtId="0" fontId="27" fillId="0" borderId="2" xfId="0" applyFont="1" applyBorder="1" applyAlignment="1">
      <alignment horizontal="center" vertical="center" wrapText="1"/>
    </xf>
    <xf numFmtId="0" fontId="27" fillId="0" borderId="9" xfId="0" applyFont="1" applyBorder="1" applyAlignment="1">
      <alignment horizontal="center" vertical="center"/>
    </xf>
    <xf numFmtId="0" fontId="27" fillId="0" borderId="4" xfId="0" applyFont="1" applyBorder="1" applyAlignment="1">
      <alignment horizontal="center" vertical="center" wrapText="1"/>
    </xf>
    <xf numFmtId="0" fontId="27" fillId="0" borderId="0"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Alignment="1">
      <alignment horizontal="center" vertical="center"/>
    </xf>
    <xf numFmtId="0" fontId="27" fillId="0" borderId="6" xfId="0" applyFont="1" applyBorder="1" applyAlignment="1">
      <alignment horizontal="center" vertical="center"/>
    </xf>
    <xf numFmtId="0" fontId="27" fillId="0" borderId="8" xfId="0" applyFont="1" applyBorder="1" applyAlignment="1">
      <alignment horizontal="center" vertical="center"/>
    </xf>
    <xf numFmtId="0" fontId="26" fillId="10" borderId="10" xfId="0" applyFont="1" applyFill="1" applyBorder="1" applyAlignment="1">
      <alignment horizontal="center" vertical="center" wrapText="1" readingOrder="1"/>
    </xf>
    <xf numFmtId="0" fontId="26" fillId="10" borderId="11" xfId="0" applyFont="1" applyFill="1" applyBorder="1" applyAlignment="1">
      <alignment horizontal="center" vertical="center" wrapText="1" readingOrder="1"/>
    </xf>
    <xf numFmtId="0" fontId="26" fillId="10" borderId="12" xfId="0" applyFont="1" applyFill="1" applyBorder="1" applyAlignment="1">
      <alignment horizontal="center" vertical="center" wrapText="1" readingOrder="1"/>
    </xf>
    <xf numFmtId="0" fontId="26" fillId="10" borderId="13" xfId="0" applyFont="1" applyFill="1" applyBorder="1" applyAlignment="1">
      <alignment horizontal="center" vertical="center" wrapText="1" readingOrder="1"/>
    </xf>
    <xf numFmtId="0" fontId="26" fillId="10" borderId="0" xfId="0" applyFont="1" applyFill="1" applyBorder="1" applyAlignment="1">
      <alignment horizontal="center" vertical="center" wrapText="1" readingOrder="1"/>
    </xf>
    <xf numFmtId="0" fontId="26" fillId="10" borderId="14" xfId="0" applyFont="1" applyFill="1" applyBorder="1" applyAlignment="1">
      <alignment horizontal="center" vertical="center" wrapText="1" readingOrder="1"/>
    </xf>
    <xf numFmtId="0" fontId="26" fillId="10" borderId="15" xfId="0" applyFont="1" applyFill="1" applyBorder="1" applyAlignment="1">
      <alignment horizontal="center" vertical="center" wrapText="1" readingOrder="1"/>
    </xf>
    <xf numFmtId="0" fontId="26" fillId="10" borderId="16" xfId="0" applyFont="1" applyFill="1" applyBorder="1" applyAlignment="1">
      <alignment horizontal="center" vertical="center" wrapText="1" readingOrder="1"/>
    </xf>
    <xf numFmtId="0" fontId="26" fillId="10" borderId="17" xfId="0" applyFont="1" applyFill="1" applyBorder="1" applyAlignment="1">
      <alignment horizontal="center" vertical="center" wrapText="1" readingOrder="1"/>
    </xf>
    <xf numFmtId="0" fontId="27" fillId="0" borderId="3" xfId="0" applyFont="1" applyBorder="1" applyAlignment="1">
      <alignment horizontal="center" vertical="center"/>
    </xf>
    <xf numFmtId="0" fontId="27" fillId="0" borderId="5" xfId="0" applyFont="1" applyBorder="1" applyAlignment="1">
      <alignment horizontal="center" vertical="center"/>
    </xf>
    <xf numFmtId="0" fontId="27" fillId="0" borderId="7" xfId="0" applyFont="1" applyBorder="1" applyAlignment="1">
      <alignment horizontal="center" vertical="center"/>
    </xf>
    <xf numFmtId="0" fontId="26" fillId="5" borderId="10" xfId="0" applyFont="1" applyFill="1" applyBorder="1" applyAlignment="1">
      <alignment horizontal="center" vertical="center" wrapText="1" readingOrder="1"/>
    </xf>
    <xf numFmtId="0" fontId="26" fillId="5" borderId="11" xfId="0" applyFont="1" applyFill="1" applyBorder="1" applyAlignment="1">
      <alignment horizontal="center" vertical="center" wrapText="1" readingOrder="1"/>
    </xf>
    <xf numFmtId="0" fontId="26" fillId="5" borderId="12" xfId="0" applyFont="1" applyFill="1" applyBorder="1" applyAlignment="1">
      <alignment horizontal="center" vertical="center" wrapText="1" readingOrder="1"/>
    </xf>
    <xf numFmtId="0" fontId="26" fillId="5" borderId="13" xfId="0" applyFont="1" applyFill="1" applyBorder="1" applyAlignment="1">
      <alignment horizontal="center" vertical="center" wrapText="1" readingOrder="1"/>
    </xf>
    <xf numFmtId="0" fontId="26" fillId="5" borderId="0" xfId="0" applyFont="1" applyFill="1" applyBorder="1" applyAlignment="1">
      <alignment horizontal="center" vertical="center" wrapText="1" readingOrder="1"/>
    </xf>
    <xf numFmtId="0" fontId="26" fillId="5" borderId="14" xfId="0" applyFont="1" applyFill="1" applyBorder="1" applyAlignment="1">
      <alignment horizontal="center" vertical="center" wrapText="1" readingOrder="1"/>
    </xf>
    <xf numFmtId="0" fontId="26" fillId="5" borderId="15" xfId="0" applyFont="1" applyFill="1" applyBorder="1" applyAlignment="1">
      <alignment horizontal="center" vertical="center" wrapText="1" readingOrder="1"/>
    </xf>
    <xf numFmtId="0" fontId="26" fillId="5" borderId="16" xfId="0" applyFont="1" applyFill="1" applyBorder="1" applyAlignment="1">
      <alignment horizontal="center" vertical="center" wrapText="1" readingOrder="1"/>
    </xf>
    <xf numFmtId="0" fontId="26" fillId="5" borderId="17" xfId="0" applyFont="1" applyFill="1" applyBorder="1" applyAlignment="1">
      <alignment horizontal="center" vertical="center" wrapText="1" readingOrder="1"/>
    </xf>
    <xf numFmtId="0" fontId="26" fillId="11" borderId="10" xfId="0" applyFont="1" applyFill="1" applyBorder="1" applyAlignment="1">
      <alignment horizontal="center" vertical="center" wrapText="1" readingOrder="1"/>
    </xf>
    <xf numFmtId="0" fontId="26" fillId="11" borderId="11" xfId="0" applyFont="1" applyFill="1" applyBorder="1" applyAlignment="1">
      <alignment horizontal="center" vertical="center" wrapText="1" readingOrder="1"/>
    </xf>
    <xf numFmtId="0" fontId="26" fillId="11" borderId="12" xfId="0" applyFont="1" applyFill="1" applyBorder="1" applyAlignment="1">
      <alignment horizontal="center" vertical="center" wrapText="1" readingOrder="1"/>
    </xf>
    <xf numFmtId="0" fontId="26" fillId="11" borderId="13" xfId="0" applyFont="1" applyFill="1" applyBorder="1" applyAlignment="1">
      <alignment horizontal="center" vertical="center" wrapText="1" readingOrder="1"/>
    </xf>
    <xf numFmtId="0" fontId="26" fillId="11" borderId="0" xfId="0" applyFont="1" applyFill="1" applyBorder="1" applyAlignment="1">
      <alignment horizontal="center" vertical="center" wrapText="1" readingOrder="1"/>
    </xf>
    <xf numFmtId="0" fontId="26" fillId="11" borderId="14" xfId="0" applyFont="1" applyFill="1" applyBorder="1" applyAlignment="1">
      <alignment horizontal="center" vertical="center" wrapText="1" readingOrder="1"/>
    </xf>
    <xf numFmtId="0" fontId="26" fillId="11" borderId="15" xfId="0" applyFont="1" applyFill="1" applyBorder="1" applyAlignment="1">
      <alignment horizontal="center" vertical="center" wrapText="1" readingOrder="1"/>
    </xf>
    <xf numFmtId="0" fontId="26" fillId="11" borderId="16" xfId="0" applyFont="1" applyFill="1" applyBorder="1" applyAlignment="1">
      <alignment horizontal="center" vertical="center" wrapText="1" readingOrder="1"/>
    </xf>
    <xf numFmtId="0" fontId="26" fillId="11" borderId="17" xfId="0" applyFont="1" applyFill="1" applyBorder="1" applyAlignment="1">
      <alignment horizontal="center" vertical="center" wrapText="1" readingOrder="1"/>
    </xf>
    <xf numFmtId="0" fontId="27" fillId="0" borderId="9" xfId="0" applyFont="1" applyBorder="1" applyAlignment="1">
      <alignment horizontal="center" vertical="center" wrapText="1"/>
    </xf>
    <xf numFmtId="0" fontId="64" fillId="18" borderId="20" xfId="0" applyFont="1" applyFill="1" applyBorder="1" applyAlignment="1">
      <alignment horizontal="center" vertical="center" wrapText="1" readingOrder="1"/>
    </xf>
    <xf numFmtId="0" fontId="64" fillId="18" borderId="21" xfId="0" applyFont="1" applyFill="1" applyBorder="1" applyAlignment="1">
      <alignment horizontal="center" vertical="center" wrapText="1" readingOrder="1"/>
    </xf>
    <xf numFmtId="0" fontId="64" fillId="18" borderId="32" xfId="0" applyFont="1" applyFill="1" applyBorder="1" applyAlignment="1">
      <alignment horizontal="center" vertical="center" wrapText="1" readingOrder="1"/>
    </xf>
    <xf numFmtId="0" fontId="56" fillId="18" borderId="20" xfId="0" applyFont="1" applyFill="1" applyBorder="1" applyAlignment="1">
      <alignment horizontal="center" vertical="center" wrapText="1" readingOrder="1"/>
    </xf>
    <xf numFmtId="0" fontId="56" fillId="18" borderId="21" xfId="0" applyFont="1" applyFill="1" applyBorder="1" applyAlignment="1">
      <alignment horizontal="center" vertical="center" wrapText="1" readingOrder="1"/>
    </xf>
    <xf numFmtId="0" fontId="22" fillId="3" borderId="0" xfId="0" applyFont="1" applyFill="1" applyBorder="1" applyAlignment="1">
      <alignment horizontal="justify" vertical="center" wrapText="1"/>
    </xf>
    <xf numFmtId="0" fontId="23" fillId="18" borderId="29" xfId="0" applyFont="1" applyFill="1" applyBorder="1" applyAlignment="1">
      <alignment horizontal="center" vertical="center" wrapText="1" readingOrder="1"/>
    </xf>
    <xf numFmtId="0" fontId="23" fillId="18" borderId="30" xfId="0" applyFont="1" applyFill="1" applyBorder="1" applyAlignment="1">
      <alignment horizontal="center" vertical="center" wrapText="1" readingOrder="1"/>
    </xf>
    <xf numFmtId="0" fontId="23" fillId="3" borderId="27" xfId="0" applyFont="1" applyFill="1" applyBorder="1" applyAlignment="1">
      <alignment horizontal="center" vertical="center" wrapText="1" readingOrder="1"/>
    </xf>
    <xf numFmtId="0" fontId="23" fillId="3" borderId="22" xfId="0" applyFont="1" applyFill="1" applyBorder="1" applyAlignment="1">
      <alignment horizontal="center" vertical="center" wrapText="1" readingOrder="1"/>
    </xf>
    <xf numFmtId="0" fontId="23" fillId="3" borderId="19" xfId="0" applyFont="1" applyFill="1" applyBorder="1" applyAlignment="1">
      <alignment horizontal="center" vertical="center" wrapText="1" readingOrder="1"/>
    </xf>
    <xf numFmtId="0" fontId="23" fillId="3" borderId="18" xfId="0" applyFont="1" applyFill="1" applyBorder="1" applyAlignment="1">
      <alignment horizontal="center" vertical="center" wrapText="1" readingOrder="1"/>
    </xf>
    <xf numFmtId="0" fontId="23" fillId="3" borderId="24" xfId="0" applyFont="1" applyFill="1" applyBorder="1" applyAlignment="1">
      <alignment horizontal="center" vertical="center" wrapText="1" readingOrder="1"/>
    </xf>
    <xf numFmtId="0" fontId="23" fillId="3" borderId="25" xfId="0" applyFont="1" applyFill="1" applyBorder="1" applyAlignment="1">
      <alignment horizontal="center" vertical="center" wrapText="1" readingOrder="1"/>
    </xf>
    <xf numFmtId="0" fontId="1" fillId="0" borderId="103" xfId="0" applyFont="1" applyBorder="1" applyAlignment="1" applyProtection="1">
      <alignment horizontal="center" vertical="center"/>
    </xf>
    <xf numFmtId="0" fontId="1" fillId="0" borderId="101" xfId="0" applyFont="1" applyBorder="1" applyAlignment="1" applyProtection="1">
      <alignment horizontal="center" vertical="center"/>
      <protection locked="0"/>
    </xf>
    <xf numFmtId="0" fontId="4" fillId="0" borderId="101" xfId="0" applyFont="1" applyFill="1" applyBorder="1" applyAlignment="1" applyProtection="1">
      <alignment horizontal="center" vertical="center" wrapText="1"/>
      <protection hidden="1"/>
    </xf>
    <xf numFmtId="9" fontId="1" fillId="0" borderId="101" xfId="0" applyNumberFormat="1" applyFont="1" applyBorder="1" applyAlignment="1" applyProtection="1">
      <alignment horizontal="center" vertical="center" wrapText="1"/>
      <protection hidden="1"/>
    </xf>
    <xf numFmtId="9" fontId="1" fillId="0" borderId="101" xfId="0" applyNumberFormat="1" applyFont="1" applyBorder="1" applyAlignment="1" applyProtection="1">
      <alignment horizontal="center" vertical="center" wrapText="1"/>
      <protection locked="0"/>
    </xf>
    <xf numFmtId="0" fontId="4" fillId="0" borderId="101" xfId="0" applyFont="1" applyBorder="1" applyAlignment="1" applyProtection="1">
      <alignment horizontal="center" vertical="center"/>
      <protection hidden="1"/>
    </xf>
    <xf numFmtId="0" fontId="1" fillId="0" borderId="101" xfId="0" applyFont="1" applyBorder="1" applyAlignment="1" applyProtection="1">
      <alignment horizontal="center" vertical="center"/>
    </xf>
    <xf numFmtId="0" fontId="6" fillId="0" borderId="101" xfId="0" applyFont="1" applyBorder="1" applyAlignment="1" applyProtection="1">
      <alignment horizontal="justify" vertical="center" wrapText="1"/>
      <protection locked="0"/>
    </xf>
    <xf numFmtId="0" fontId="1" fillId="0" borderId="101" xfId="0" applyFont="1" applyBorder="1" applyAlignment="1" applyProtection="1">
      <alignment horizontal="center" vertical="center"/>
      <protection hidden="1"/>
    </xf>
    <xf numFmtId="0" fontId="1" fillId="0" borderId="101" xfId="0" applyFont="1" applyBorder="1" applyAlignment="1" applyProtection="1">
      <alignment horizontal="center" vertical="center" textRotation="90"/>
      <protection locked="0"/>
    </xf>
    <xf numFmtId="9" fontId="1" fillId="0" borderId="101" xfId="0" applyNumberFormat="1" applyFont="1" applyBorder="1" applyAlignment="1" applyProtection="1">
      <alignment horizontal="center" vertical="center"/>
      <protection hidden="1"/>
    </xf>
    <xf numFmtId="164" fontId="1" fillId="0" borderId="101" xfId="1" applyNumberFormat="1" applyFont="1" applyBorder="1" applyAlignment="1">
      <alignment horizontal="center" vertical="center"/>
    </xf>
    <xf numFmtId="0" fontId="4" fillId="0" borderId="101" xfId="0" applyFont="1" applyFill="1" applyBorder="1" applyAlignment="1" applyProtection="1">
      <alignment horizontal="center" vertical="center" textRotation="90" wrapText="1"/>
      <protection hidden="1"/>
    </xf>
    <xf numFmtId="0" fontId="4" fillId="0" borderId="101" xfId="0" applyFont="1" applyBorder="1" applyAlignment="1" applyProtection="1">
      <alignment horizontal="center" vertical="center" textRotation="90"/>
      <protection hidden="1"/>
    </xf>
    <xf numFmtId="14" fontId="1" fillId="0" borderId="101" xfId="0" applyNumberFormat="1" applyFont="1" applyBorder="1" applyAlignment="1" applyProtection="1">
      <alignment horizontal="center" vertical="center"/>
      <protection locked="0"/>
    </xf>
    <xf numFmtId="0" fontId="1" fillId="0" borderId="104" xfId="0" applyFont="1" applyBorder="1" applyAlignment="1" applyProtection="1">
      <alignment horizontal="center" vertical="center"/>
      <protection locked="0"/>
    </xf>
    <xf numFmtId="0" fontId="1" fillId="0" borderId="105" xfId="0" applyFont="1" applyBorder="1" applyAlignment="1">
      <alignment horizontal="center" vertical="center"/>
    </xf>
    <xf numFmtId="0" fontId="1" fillId="0" borderId="106" xfId="0" applyFont="1" applyBorder="1" applyAlignment="1">
      <alignment horizontal="left" vertical="center" wrapText="1"/>
    </xf>
    <xf numFmtId="0" fontId="1" fillId="0" borderId="21" xfId="0" applyFont="1" applyBorder="1" applyAlignment="1">
      <alignment horizontal="left" vertical="center" wrapText="1"/>
    </xf>
    <xf numFmtId="0" fontId="1" fillId="0" borderId="32" xfId="0" applyFont="1" applyBorder="1" applyAlignment="1">
      <alignment horizontal="left" vertical="center" wrapText="1"/>
    </xf>
    <xf numFmtId="0" fontId="28" fillId="18" borderId="29" xfId="0" applyFont="1" applyFill="1" applyBorder="1" applyAlignment="1">
      <alignment horizontal="center" vertical="center" wrapText="1"/>
    </xf>
    <xf numFmtId="0" fontId="28" fillId="18" borderId="30" xfId="0" applyFont="1" applyFill="1" applyBorder="1" applyAlignment="1">
      <alignment horizontal="center" vertical="center" wrapText="1"/>
    </xf>
    <xf numFmtId="0" fontId="28" fillId="18" borderId="31" xfId="0" applyFont="1" applyFill="1" applyBorder="1" applyAlignment="1">
      <alignment horizontal="center" vertical="center" wrapText="1"/>
    </xf>
    <xf numFmtId="0" fontId="28" fillId="18" borderId="107" xfId="0" applyFont="1" applyFill="1" applyBorder="1" applyAlignment="1">
      <alignment horizontal="center" vertical="center" wrapText="1"/>
    </xf>
    <xf numFmtId="0" fontId="22" fillId="0" borderId="62" xfId="0" applyFont="1" applyBorder="1" applyAlignment="1">
      <alignment horizontal="left" vertical="center"/>
    </xf>
    <xf numFmtId="0" fontId="22" fillId="0" borderId="70" xfId="0" applyFont="1" applyBorder="1" applyAlignment="1">
      <alignment horizontal="left" vertical="center"/>
    </xf>
    <xf numFmtId="0" fontId="22" fillId="0" borderId="71" xfId="0" applyFont="1" applyBorder="1" applyAlignment="1">
      <alignment horizontal="left" vertical="center"/>
    </xf>
    <xf numFmtId="0" fontId="22" fillId="0" borderId="63" xfId="0" applyFont="1" applyBorder="1" applyAlignment="1">
      <alignment horizontal="left" vertical="center"/>
    </xf>
    <xf numFmtId="0" fontId="22" fillId="0" borderId="59" xfId="0" applyFont="1" applyBorder="1" applyAlignment="1">
      <alignment horizontal="left" vertical="center"/>
    </xf>
    <xf numFmtId="0" fontId="22" fillId="0" borderId="108" xfId="0" applyFont="1" applyBorder="1" applyAlignment="1">
      <alignment horizontal="left" vertical="center"/>
    </xf>
    <xf numFmtId="0" fontId="22" fillId="0" borderId="63" xfId="0" applyFont="1" applyBorder="1" applyAlignment="1">
      <alignment horizontal="left" vertical="center" wrapText="1"/>
    </xf>
    <xf numFmtId="0" fontId="22" fillId="0" borderId="59" xfId="0" applyFont="1" applyBorder="1" applyAlignment="1">
      <alignment horizontal="left" vertical="center" wrapText="1"/>
    </xf>
    <xf numFmtId="0" fontId="22" fillId="0" borderId="108" xfId="0" applyFont="1" applyBorder="1" applyAlignment="1">
      <alignment horizontal="left" vertical="center" wrapText="1"/>
    </xf>
    <xf numFmtId="0" fontId="22" fillId="0" borderId="22" xfId="0" applyFont="1" applyBorder="1" applyAlignment="1">
      <alignment horizontal="left" vertical="center" wrapText="1"/>
    </xf>
    <xf numFmtId="0" fontId="22" fillId="0" borderId="18" xfId="0" applyFont="1" applyBorder="1" applyAlignment="1">
      <alignment horizontal="left" vertical="center" wrapText="1"/>
    </xf>
    <xf numFmtId="0" fontId="22" fillId="0" borderId="23" xfId="0" applyFont="1" applyBorder="1" applyAlignment="1">
      <alignment horizontal="left" vertical="center" wrapText="1"/>
    </xf>
    <xf numFmtId="0" fontId="22" fillId="0" borderId="63" xfId="0" applyFont="1" applyBorder="1" applyAlignment="1">
      <alignment horizontal="left" vertical="center"/>
    </xf>
    <xf numFmtId="0" fontId="22" fillId="0" borderId="108" xfId="0" applyFont="1" applyBorder="1" applyAlignment="1">
      <alignment horizontal="left" vertical="center"/>
    </xf>
    <xf numFmtId="0" fontId="22" fillId="0" borderId="63" xfId="0" applyFont="1" applyBorder="1" applyAlignment="1">
      <alignment horizontal="center" vertical="center" wrapText="1"/>
    </xf>
    <xf numFmtId="0" fontId="22" fillId="0" borderId="59" xfId="0" applyFont="1" applyBorder="1" applyAlignment="1">
      <alignment horizontal="center" vertical="center" wrapText="1"/>
    </xf>
    <xf numFmtId="0" fontId="22" fillId="0" borderId="108" xfId="0" applyFont="1" applyBorder="1" applyAlignment="1">
      <alignment horizontal="center" vertical="center" wrapText="1"/>
    </xf>
    <xf numFmtId="0" fontId="22" fillId="0" borderId="65" xfId="0" applyFont="1" applyBorder="1" applyAlignment="1">
      <alignment horizontal="center" vertical="center" wrapText="1"/>
    </xf>
    <xf numFmtId="0" fontId="22" fillId="0" borderId="94" xfId="0" applyFont="1" applyBorder="1" applyAlignment="1">
      <alignment horizontal="center" vertical="center" wrapText="1"/>
    </xf>
    <xf numFmtId="0" fontId="22" fillId="0" borderId="95" xfId="0" applyFont="1" applyBorder="1" applyAlignment="1">
      <alignment horizontal="center" vertical="center" wrapText="1"/>
    </xf>
    <xf numFmtId="0" fontId="22" fillId="0" borderId="24" xfId="0" applyFont="1" applyBorder="1" applyAlignment="1">
      <alignment horizontal="left" vertical="center"/>
    </xf>
    <xf numFmtId="0" fontId="22" fillId="0" borderId="26" xfId="0" applyFont="1" applyBorder="1" applyAlignment="1">
      <alignment horizontal="left" vertical="center"/>
    </xf>
    <xf numFmtId="0" fontId="43" fillId="0" borderId="33" xfId="0" applyFont="1" applyBorder="1" applyAlignment="1">
      <alignment vertical="top" wrapText="1"/>
    </xf>
    <xf numFmtId="0" fontId="43" fillId="0" borderId="34" xfId="0" applyFont="1" applyBorder="1" applyAlignment="1">
      <alignment vertical="top" wrapText="1"/>
    </xf>
    <xf numFmtId="0" fontId="43" fillId="0" borderId="35" xfId="0" applyFont="1" applyBorder="1" applyAlignment="1">
      <alignment vertical="top" wrapText="1"/>
    </xf>
    <xf numFmtId="0" fontId="22" fillId="0" borderId="33" xfId="0" applyFont="1" applyBorder="1" applyAlignment="1">
      <alignment horizontal="left" vertical="center" wrapText="1"/>
    </xf>
    <xf numFmtId="0" fontId="22" fillId="0" borderId="35" xfId="0" applyFont="1" applyBorder="1" applyAlignment="1">
      <alignment horizontal="left" vertical="center" wrapText="1"/>
    </xf>
    <xf numFmtId="0" fontId="43" fillId="0" borderId="63" xfId="0" applyFont="1" applyBorder="1" applyAlignment="1">
      <alignment horizontal="left" vertical="top" wrapText="1"/>
    </xf>
    <xf numFmtId="0" fontId="43" fillId="0" borderId="59" xfId="0" applyFont="1" applyBorder="1" applyAlignment="1">
      <alignment horizontal="left" vertical="top" wrapText="1"/>
    </xf>
    <xf numFmtId="0" fontId="43" fillId="0" borderId="108" xfId="0" applyFont="1" applyBorder="1" applyAlignment="1">
      <alignment horizontal="left" vertical="top" wrapText="1"/>
    </xf>
    <xf numFmtId="0" fontId="22" fillId="0" borderId="63" xfId="0" applyFont="1" applyBorder="1" applyAlignment="1">
      <alignment horizontal="left" wrapText="1"/>
    </xf>
    <xf numFmtId="0" fontId="22" fillId="0" borderId="108" xfId="0" applyFont="1" applyBorder="1" applyAlignment="1">
      <alignment horizontal="left" wrapText="1"/>
    </xf>
    <xf numFmtId="0" fontId="43" fillId="0" borderId="63" xfId="0" applyFont="1" applyBorder="1" applyAlignment="1">
      <alignment horizontal="left" vertical="center" wrapText="1"/>
    </xf>
    <xf numFmtId="0" fontId="43" fillId="0" borderId="59" xfId="0" applyFont="1" applyBorder="1" applyAlignment="1">
      <alignment horizontal="left" vertical="center" wrapText="1"/>
    </xf>
    <xf numFmtId="0" fontId="43" fillId="0" borderId="108" xfId="0" applyFont="1" applyBorder="1" applyAlignment="1">
      <alignment horizontal="left" vertical="center" wrapText="1"/>
    </xf>
    <xf numFmtId="0" fontId="43" fillId="0" borderId="65" xfId="0" applyFont="1" applyBorder="1" applyAlignment="1">
      <alignment horizontal="left" vertical="top" wrapText="1"/>
    </xf>
    <xf numFmtId="0" fontId="43" fillId="0" borderId="94" xfId="0" applyFont="1" applyBorder="1" applyAlignment="1">
      <alignment horizontal="left" vertical="top" wrapText="1"/>
    </xf>
    <xf numFmtId="0" fontId="43" fillId="0" borderId="95" xfId="0" applyFont="1" applyBorder="1" applyAlignment="1">
      <alignment horizontal="left" vertical="top" wrapText="1"/>
    </xf>
    <xf numFmtId="0" fontId="22" fillId="0" borderId="65" xfId="0" applyFont="1" applyBorder="1" applyAlignment="1">
      <alignment horizontal="left" vertical="center" wrapText="1"/>
    </xf>
    <xf numFmtId="0" fontId="22" fillId="0" borderId="95" xfId="0" applyFont="1" applyBorder="1" applyAlignment="1">
      <alignment horizontal="left" vertical="center" wrapText="1"/>
    </xf>
  </cellXfs>
  <cellStyles count="5">
    <cellStyle name="Normal" xfId="0" builtinId="0"/>
    <cellStyle name="Normal - Style1 2" xfId="2" xr:uid="{00000000-0005-0000-0000-000001000000}"/>
    <cellStyle name="Normal 2" xfId="4" xr:uid="{00000000-0005-0000-0000-000002000000}"/>
    <cellStyle name="Normal 2 2" xfId="3" xr:uid="{00000000-0005-0000-0000-000003000000}"/>
    <cellStyle name="Porcentaje" xfId="1" builtinId="5"/>
  </cellStyles>
  <dxfs count="233">
    <dxf>
      <font>
        <b val="0"/>
        <i val="0"/>
        <strike val="0"/>
        <condense val="0"/>
        <extend val="0"/>
        <outline val="0"/>
        <shadow val="0"/>
        <u val="none"/>
        <vertAlign val="baseline"/>
        <sz val="16"/>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Narrow"/>
        <family val="2"/>
        <scheme val="none"/>
      </font>
      <fill>
        <patternFill patternType="none">
          <fgColor indexed="64"/>
          <bgColor indexed="65"/>
        </patternFill>
      </fill>
    </dxf>
    <dxf>
      <font>
        <b val="0"/>
        <i val="0"/>
        <strike val="0"/>
        <condense val="0"/>
        <extend val="0"/>
        <outline val="0"/>
        <shadow val="0"/>
        <u val="none"/>
        <vertAlign val="baseline"/>
        <sz val="16"/>
        <color rgb="FFFF0000"/>
        <name val="Arial Narrow"/>
        <family val="2"/>
        <scheme val="none"/>
      </font>
      <fill>
        <patternFill patternType="none">
          <fgColor indexed="64"/>
          <bgColor indexed="65"/>
        </patternFill>
      </fill>
      <alignment horizontal="general" vertical="center" textRotation="0" wrapText="0" indent="0" justifyLastLine="0" shrinkToFit="0" readingOrder="0"/>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name val="Arial Narrow"/>
        <scheme val="none"/>
      </font>
    </dxf>
    <dxf>
      <font>
        <color rgb="FF9C0006"/>
      </font>
      <fill>
        <patternFill>
          <bgColor rgb="FFFFC7CE"/>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ill>
        <patternFill>
          <bgColor rgb="FF92D050"/>
        </patternFill>
      </fill>
    </dxf>
    <dxf>
      <fill>
        <patternFill>
          <bgColor rgb="FFFFFF00"/>
        </patternFill>
      </fill>
    </dxf>
    <dxf>
      <fill>
        <patternFill>
          <bgColor theme="9" tint="-0.24994659260841701"/>
        </patternFill>
      </fill>
    </dxf>
    <dxf>
      <fill>
        <patternFill>
          <bgColor rgb="FFC0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
      <font>
        <color auto="1"/>
      </font>
      <fill>
        <patternFill>
          <bgColor rgb="FF92D050"/>
        </patternFill>
      </fill>
    </dxf>
    <dxf>
      <fill>
        <patternFill>
          <bgColor rgb="FF00B050"/>
        </patternFill>
      </fill>
    </dxf>
    <dxf>
      <fill>
        <patternFill>
          <bgColor rgb="FFFFFF66"/>
        </patternFill>
      </fill>
    </dxf>
    <dxf>
      <fill>
        <patternFill>
          <bgColor rgb="FFFFC000"/>
        </patternFill>
      </fill>
    </dxf>
    <dxf>
      <fill>
        <patternFill>
          <bgColor rgb="FFFF0000"/>
        </patternFill>
      </fill>
    </dxf>
  </dxfs>
  <tableStyles count="0" defaultTableStyle="TableStyleMedium2" defaultPivotStyle="PivotStyleLight16"/>
  <colors>
    <mruColors>
      <color rgb="FF00CD99"/>
      <color rgb="FFFFFF66"/>
      <color rgb="FFFFCC00"/>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sheetMetadata" Target="metadata.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139560</xdr:colOff>
      <xdr:row>1</xdr:row>
      <xdr:rowOff>104671</xdr:rowOff>
    </xdr:from>
    <xdr:to>
      <xdr:col>1</xdr:col>
      <xdr:colOff>964259</xdr:colOff>
      <xdr:row>4</xdr:row>
      <xdr:rowOff>69781</xdr:rowOff>
    </xdr:to>
    <xdr:pic>
      <xdr:nvPicPr>
        <xdr:cNvPr id="2" name="Imagen 2" descr="escudo">
          <a:extLst>
            <a:ext uri="{FF2B5EF4-FFF2-40B4-BE49-F238E27FC236}">
              <a16:creationId xmlns:a16="http://schemas.microsoft.com/office/drawing/2014/main" id="{62820551-2059-4016-8C7F-8FC244B9FB2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164" y="495440"/>
          <a:ext cx="824699" cy="6559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251884</xdr:colOff>
      <xdr:row>3</xdr:row>
      <xdr:rowOff>69320</xdr:rowOff>
    </xdr:from>
    <xdr:to>
      <xdr:col>4</xdr:col>
      <xdr:colOff>144992</xdr:colOff>
      <xdr:row>6</xdr:row>
      <xdr:rowOff>151870</xdr:rowOff>
    </xdr:to>
    <xdr:pic>
      <xdr:nvPicPr>
        <xdr:cNvPr id="2" name="Imagen 1">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843617" y="611187"/>
          <a:ext cx="799042" cy="65828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ndres Marin" refreshedDate="44186.276661689815" createdVersion="6" refreshedVersion="6" minRefreshableVersion="3" recordCount="10" xr:uid="{00000000-000A-0000-FFFF-FFFF00000000}">
  <cacheSource type="worksheet">
    <worksheetSource name="Tabla1"/>
  </cacheSource>
  <cacheFields count="2">
    <cacheField name="Criterios" numFmtId="0">
      <sharedItems count="2">
        <s v="Afectación Económica o presupuestal"/>
        <s v="Pérdida Reputacional"/>
      </sharedItems>
    </cacheField>
    <cacheField name="Subcriterios" numFmtId="0">
      <sharedItems count="10">
        <s v="Afectación menor a 10 SMLMV ."/>
        <s v="Entre 10 y 50 SMLMV "/>
        <s v="Entre 50 y 100 SMLMV "/>
        <s v="Entre 100 y 500 SMLMV "/>
        <s v="Mayor a 500 SMLMV "/>
        <s v="El riesgo afecta la imagen de alguna área de la organización"/>
        <s v="El riesgo afecta la imagen de la entidad internamente, de conocimiento general, nivel interno, de junta dircetiva y accionistas y/o de provedores"/>
        <s v="El riesgo afecta la imagen de la entidad con algunos usuarios de relevancia frente al logro de los objetivos"/>
        <s v="El riesgo afecta la imagen de de la entidad con efecto publicitario sostenido a nivel de sector administrativo, nivel departamental o municipal"/>
        <s v="El riesgo afecta la imagen de la entidad a nivel nacional, con efecto publicitarios sostenible a nivel paí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0">
  <r>
    <x v="0"/>
    <x v="0"/>
  </r>
  <r>
    <x v="0"/>
    <x v="1"/>
  </r>
  <r>
    <x v="0"/>
    <x v="2"/>
  </r>
  <r>
    <x v="0"/>
    <x v="3"/>
  </r>
  <r>
    <x v="0"/>
    <x v="4"/>
  </r>
  <r>
    <x v="1"/>
    <x v="5"/>
  </r>
  <r>
    <x v="1"/>
    <x v="6"/>
  </r>
  <r>
    <x v="1"/>
    <x v="7"/>
  </r>
  <r>
    <x v="1"/>
    <x v="8"/>
  </r>
  <r>
    <x v="1"/>
    <x v="9"/>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500-000000000000}" name="TablaDinámica1" cacheId="34"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outline="1" outlineData="1" compactData="0" multipleFieldFilters="0">
  <location ref="D210:E222" firstHeaderRow="1" firstDataRow="1" firstDataCol="2"/>
  <pivotFields count="2">
    <pivotField axis="axisRow" compact="0" showAll="0" defaultSubtotal="0">
      <items count="2">
        <item x="0"/>
        <item x="1"/>
      </items>
    </pivotField>
    <pivotField axis="axisRow" compact="0" showAll="0" defaultSubtotal="0">
      <items count="10">
        <item x="0"/>
        <item x="5"/>
        <item x="6"/>
        <item x="7"/>
        <item x="8"/>
        <item x="9"/>
        <item x="1"/>
        <item x="2"/>
        <item x="3"/>
        <item x="4"/>
      </items>
    </pivotField>
  </pivotFields>
  <rowFields count="2">
    <field x="0"/>
    <field x="1"/>
  </rowFields>
  <rowItems count="12">
    <i>
      <x/>
    </i>
    <i r="1">
      <x/>
    </i>
    <i r="1">
      <x v="6"/>
    </i>
    <i r="1">
      <x v="7"/>
    </i>
    <i r="1">
      <x v="8"/>
    </i>
    <i r="1">
      <x v="9"/>
    </i>
    <i>
      <x v="1"/>
    </i>
    <i r="1">
      <x v="1"/>
    </i>
    <i r="1">
      <x v="2"/>
    </i>
    <i r="1">
      <x v="3"/>
    </i>
    <i r="1">
      <x v="4"/>
    </i>
    <i r="1">
      <x v="5"/>
    </i>
  </rowItems>
  <colItems count="1">
    <i/>
  </colItems>
  <formats count="6">
    <format dxfId="9">
      <pivotArea type="all" dataOnly="0" outline="0" fieldPosition="0"/>
    </format>
    <format dxfId="8">
      <pivotArea field="0" type="button" dataOnly="0" labelOnly="1" outline="0" axis="axisRow" fieldPosition="0"/>
    </format>
    <format dxfId="7">
      <pivotArea field="1" type="button" dataOnly="0" labelOnly="1" outline="0" axis="axisRow" fieldPosition="1"/>
    </format>
    <format dxfId="6">
      <pivotArea dataOnly="0" labelOnly="1" outline="0" fieldPosition="0">
        <references count="1">
          <reference field="0" count="0"/>
        </references>
      </pivotArea>
    </format>
    <format dxfId="5">
      <pivotArea dataOnly="0" labelOnly="1" outline="0" fieldPosition="0">
        <references count="2">
          <reference field="0" count="1" selected="0">
            <x v="0"/>
          </reference>
          <reference field="1" count="5">
            <x v="0"/>
            <x v="6"/>
            <x v="7"/>
            <x v="8"/>
            <x v="9"/>
          </reference>
        </references>
      </pivotArea>
    </format>
    <format dxfId="4">
      <pivotArea dataOnly="0" labelOnly="1" outline="0" fieldPosition="0">
        <references count="2">
          <reference field="0" count="1" selected="0">
            <x v="1"/>
          </reference>
          <reference field="1" count="5">
            <x v="1"/>
            <x v="2"/>
            <x v="3"/>
            <x v="4"/>
            <x v="5"/>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nabledSubtotalsDefault="0" SubtotalsOnTopDefault="0"/>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 displayName="Tabla1" ref="B210:C220" totalsRowShown="0" headerRowDxfId="3" dataDxfId="2">
  <autoFilter ref="B210:C220" xr:uid="{00000000-0009-0000-0100-000001000000}"/>
  <tableColumns count="2">
    <tableColumn id="1" xr3:uid="{00000000-0010-0000-0000-000001000000}" name="Criterios" dataDxfId="1"/>
    <tableColumn id="2" xr3:uid="{00000000-0010-0000-0000-000002000000}" name="Subcriterios" dataDxfId="0"/>
  </tableColumns>
  <tableStyleInfo name="TableStyleMedium2"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7.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56"/>
  <sheetViews>
    <sheetView zoomScale="120" zoomScaleNormal="120" workbookViewId="0"/>
  </sheetViews>
  <sheetFormatPr baseColWidth="10" defaultColWidth="11.42578125" defaultRowHeight="15" x14ac:dyDescent="0.25"/>
  <cols>
    <col min="1" max="1" width="2.7109375" style="55" customWidth="1" collapsed="1"/>
    <col min="2" max="3" width="24.7109375" style="55" customWidth="1" collapsed="1"/>
    <col min="4" max="4" width="16" style="55" customWidth="1" collapsed="1"/>
    <col min="5" max="5" width="24.7109375" style="55" customWidth="1" collapsed="1"/>
    <col min="6" max="6" width="27.7109375" style="55" customWidth="1" collapsed="1"/>
    <col min="7" max="8" width="24.7109375" style="55" customWidth="1" collapsed="1"/>
    <col min="9" max="16384" width="11.42578125" style="55" collapsed="1"/>
  </cols>
  <sheetData>
    <row r="1" spans="1:8" ht="15.75" thickBot="1" x14ac:dyDescent="0.3"/>
    <row r="2" spans="1:8" ht="18" x14ac:dyDescent="0.25">
      <c r="B2" s="222" t="s">
        <v>147</v>
      </c>
      <c r="C2" s="223"/>
      <c r="D2" s="223"/>
      <c r="E2" s="223"/>
      <c r="F2" s="223"/>
      <c r="G2" s="223"/>
      <c r="H2" s="224"/>
    </row>
    <row r="3" spans="1:8" x14ac:dyDescent="0.25">
      <c r="B3" s="56"/>
      <c r="C3" s="57"/>
      <c r="D3" s="57"/>
      <c r="E3" s="57"/>
      <c r="F3" s="57"/>
      <c r="G3" s="57"/>
      <c r="H3" s="58"/>
    </row>
    <row r="4" spans="1:8" ht="63" customHeight="1" x14ac:dyDescent="0.25">
      <c r="B4" s="225" t="s">
        <v>204</v>
      </c>
      <c r="C4" s="226"/>
      <c r="D4" s="226"/>
      <c r="E4" s="226"/>
      <c r="F4" s="226"/>
      <c r="G4" s="226"/>
      <c r="H4" s="227"/>
    </row>
    <row r="5" spans="1:8" ht="63" customHeight="1" x14ac:dyDescent="0.25">
      <c r="B5" s="228"/>
      <c r="C5" s="229"/>
      <c r="D5" s="229"/>
      <c r="E5" s="229"/>
      <c r="F5" s="229"/>
      <c r="G5" s="229"/>
      <c r="H5" s="230"/>
    </row>
    <row r="6" spans="1:8" ht="16.5" x14ac:dyDescent="0.25">
      <c r="A6" s="135"/>
      <c r="B6" s="231" t="s">
        <v>145</v>
      </c>
      <c r="C6" s="232"/>
      <c r="D6" s="232"/>
      <c r="E6" s="232"/>
      <c r="F6" s="232"/>
      <c r="G6" s="232"/>
      <c r="H6" s="233"/>
    </row>
    <row r="7" spans="1:8" ht="95.25" customHeight="1" x14ac:dyDescent="0.25">
      <c r="A7" s="135"/>
      <c r="B7" s="240" t="s">
        <v>150</v>
      </c>
      <c r="C7" s="240"/>
      <c r="D7" s="240"/>
      <c r="E7" s="240"/>
      <c r="F7" s="240"/>
      <c r="G7" s="240"/>
      <c r="H7" s="241"/>
    </row>
    <row r="8" spans="1:8" ht="16.5" x14ac:dyDescent="0.25">
      <c r="A8" s="135"/>
      <c r="B8" s="136"/>
      <c r="C8" s="80"/>
      <c r="D8" s="80"/>
      <c r="E8" s="80"/>
      <c r="F8" s="80"/>
      <c r="G8" s="80"/>
      <c r="H8" s="131"/>
    </row>
    <row r="9" spans="1:8" ht="16.5" customHeight="1" x14ac:dyDescent="0.25">
      <c r="A9" s="135"/>
      <c r="B9" s="234" t="s">
        <v>223</v>
      </c>
      <c r="C9" s="234"/>
      <c r="D9" s="234"/>
      <c r="E9" s="234"/>
      <c r="F9" s="234"/>
      <c r="G9" s="234"/>
      <c r="H9" s="235"/>
    </row>
    <row r="10" spans="1:8" ht="16.5" customHeight="1" x14ac:dyDescent="0.25">
      <c r="A10" s="135"/>
      <c r="B10" s="234"/>
      <c r="C10" s="234"/>
      <c r="D10" s="234"/>
      <c r="E10" s="234"/>
      <c r="F10" s="234"/>
      <c r="G10" s="234"/>
      <c r="H10" s="235"/>
    </row>
    <row r="11" spans="1:8" ht="11.65" customHeight="1" x14ac:dyDescent="0.25">
      <c r="A11" s="135"/>
      <c r="B11" s="234"/>
      <c r="C11" s="234"/>
      <c r="D11" s="234"/>
      <c r="E11" s="234"/>
      <c r="F11" s="234"/>
      <c r="G11" s="234"/>
      <c r="H11" s="235"/>
    </row>
    <row r="12" spans="1:8" ht="11.65" customHeight="1" thickBot="1" x14ac:dyDescent="0.3">
      <c r="A12" s="135"/>
      <c r="B12" s="130"/>
      <c r="C12" s="130"/>
      <c r="D12" s="130"/>
      <c r="E12" s="130"/>
      <c r="F12" s="130"/>
      <c r="G12" s="130"/>
      <c r="H12" s="133"/>
    </row>
    <row r="13" spans="1:8" ht="15.4" customHeight="1" thickTop="1" x14ac:dyDescent="0.25">
      <c r="A13" s="135"/>
      <c r="B13" s="130"/>
      <c r="C13" s="242" t="s">
        <v>146</v>
      </c>
      <c r="D13" s="237"/>
      <c r="E13" s="238" t="s">
        <v>183</v>
      </c>
      <c r="F13" s="239"/>
      <c r="G13" s="130"/>
      <c r="H13" s="133"/>
    </row>
    <row r="14" spans="1:8" ht="11.65" customHeight="1" x14ac:dyDescent="0.25">
      <c r="A14" s="135"/>
      <c r="B14" s="130"/>
      <c r="C14" s="243" t="s">
        <v>177</v>
      </c>
      <c r="D14" s="244"/>
      <c r="E14" s="245" t="s">
        <v>182</v>
      </c>
      <c r="F14" s="205"/>
      <c r="G14" s="130"/>
      <c r="H14" s="133"/>
    </row>
    <row r="15" spans="1:8" ht="11.65" customHeight="1" x14ac:dyDescent="0.25">
      <c r="A15" s="135"/>
      <c r="B15" s="130"/>
      <c r="C15" s="243" t="s">
        <v>179</v>
      </c>
      <c r="D15" s="244"/>
      <c r="E15" s="245" t="s">
        <v>181</v>
      </c>
      <c r="F15" s="205"/>
      <c r="G15" s="130"/>
      <c r="H15" s="133"/>
    </row>
    <row r="16" spans="1:8" ht="11.65" customHeight="1" x14ac:dyDescent="0.25">
      <c r="A16" s="135"/>
      <c r="B16" s="130"/>
      <c r="C16" s="243" t="s">
        <v>216</v>
      </c>
      <c r="D16" s="244"/>
      <c r="E16" s="245" t="s">
        <v>220</v>
      </c>
      <c r="F16" s="205"/>
      <c r="G16" s="130"/>
      <c r="H16" s="133"/>
    </row>
    <row r="17" spans="1:8" ht="13.5" customHeight="1" x14ac:dyDescent="0.25">
      <c r="A17" s="135"/>
      <c r="B17" s="130"/>
      <c r="C17" s="243" t="s">
        <v>217</v>
      </c>
      <c r="D17" s="244"/>
      <c r="E17" s="245" t="s">
        <v>180</v>
      </c>
      <c r="F17" s="205"/>
      <c r="G17" s="130"/>
      <c r="H17" s="132"/>
    </row>
    <row r="18" spans="1:8" ht="12.4" customHeight="1" x14ac:dyDescent="0.25">
      <c r="A18" s="135"/>
      <c r="B18" s="130"/>
      <c r="C18" s="243" t="s">
        <v>218</v>
      </c>
      <c r="D18" s="244"/>
      <c r="E18" s="251" t="s">
        <v>221</v>
      </c>
      <c r="F18" s="205"/>
      <c r="G18" s="130"/>
      <c r="H18" s="133"/>
    </row>
    <row r="19" spans="1:8" ht="24" customHeight="1" thickBot="1" x14ac:dyDescent="0.3">
      <c r="A19" s="135"/>
      <c r="B19" s="130"/>
      <c r="C19" s="249" t="s">
        <v>219</v>
      </c>
      <c r="D19" s="250"/>
      <c r="E19" s="252" t="s">
        <v>222</v>
      </c>
      <c r="F19" s="253"/>
      <c r="G19" s="130"/>
      <c r="H19" s="133"/>
    </row>
    <row r="20" spans="1:8" ht="11.65" customHeight="1" thickTop="1" x14ac:dyDescent="0.25">
      <c r="A20" s="135"/>
      <c r="B20" s="130"/>
      <c r="C20" s="137"/>
      <c r="D20" s="137"/>
      <c r="E20" s="137"/>
      <c r="F20" s="137"/>
      <c r="G20" s="130"/>
      <c r="H20" s="133"/>
    </row>
    <row r="21" spans="1:8" ht="27.4" customHeight="1" thickBot="1" x14ac:dyDescent="0.3">
      <c r="A21" s="135"/>
      <c r="B21" s="246" t="s">
        <v>215</v>
      </c>
      <c r="C21" s="247"/>
      <c r="D21" s="247"/>
      <c r="E21" s="247"/>
      <c r="F21" s="247"/>
      <c r="G21" s="247"/>
      <c r="H21" s="248"/>
    </row>
    <row r="22" spans="1:8" ht="15.75" thickTop="1" x14ac:dyDescent="0.25">
      <c r="A22" s="135"/>
      <c r="B22" s="139"/>
      <c r="C22" s="236" t="s">
        <v>146</v>
      </c>
      <c r="D22" s="237"/>
      <c r="E22" s="238" t="s">
        <v>183</v>
      </c>
      <c r="F22" s="239"/>
      <c r="G22" s="137"/>
      <c r="H22" s="138"/>
    </row>
    <row r="23" spans="1:8" ht="13.5" customHeight="1" x14ac:dyDescent="0.25">
      <c r="A23" s="135"/>
      <c r="B23" s="140"/>
      <c r="C23" s="216" t="s">
        <v>177</v>
      </c>
      <c r="D23" s="217"/>
      <c r="E23" s="218" t="s">
        <v>182</v>
      </c>
      <c r="F23" s="219"/>
      <c r="G23" s="75"/>
      <c r="H23" s="134"/>
    </row>
    <row r="24" spans="1:8" ht="13.5" customHeight="1" x14ac:dyDescent="0.25">
      <c r="A24" s="135"/>
      <c r="B24" s="140"/>
      <c r="C24" s="202" t="s">
        <v>178</v>
      </c>
      <c r="D24" s="203"/>
      <c r="E24" s="204" t="s">
        <v>180</v>
      </c>
      <c r="F24" s="205"/>
      <c r="G24" s="75"/>
      <c r="H24" s="134"/>
    </row>
    <row r="25" spans="1:8" ht="13.5" customHeight="1" x14ac:dyDescent="0.25">
      <c r="A25" s="135"/>
      <c r="B25" s="140"/>
      <c r="C25" s="202" t="s">
        <v>179</v>
      </c>
      <c r="D25" s="203"/>
      <c r="E25" s="204" t="s">
        <v>181</v>
      </c>
      <c r="F25" s="205"/>
      <c r="G25" s="75"/>
      <c r="H25" s="134"/>
    </row>
    <row r="26" spans="1:8" ht="22.9" customHeight="1" x14ac:dyDescent="0.25">
      <c r="A26" s="135"/>
      <c r="B26" s="140"/>
      <c r="C26" s="202" t="s">
        <v>148</v>
      </c>
      <c r="D26" s="203"/>
      <c r="E26" s="220" t="s">
        <v>149</v>
      </c>
      <c r="F26" s="221"/>
      <c r="G26" s="75"/>
      <c r="H26" s="134"/>
    </row>
    <row r="27" spans="1:8" ht="69.75" customHeight="1" x14ac:dyDescent="0.25">
      <c r="A27" s="135"/>
      <c r="B27" s="140"/>
      <c r="C27" s="211" t="s">
        <v>2</v>
      </c>
      <c r="D27" s="209"/>
      <c r="E27" s="206" t="s">
        <v>184</v>
      </c>
      <c r="F27" s="207"/>
      <c r="G27" s="75"/>
      <c r="H27" s="76"/>
    </row>
    <row r="28" spans="1:8" ht="34.5" customHeight="1" x14ac:dyDescent="0.25">
      <c r="B28" s="72"/>
      <c r="C28" s="208" t="s">
        <v>3</v>
      </c>
      <c r="D28" s="209"/>
      <c r="E28" s="206" t="s">
        <v>185</v>
      </c>
      <c r="F28" s="207"/>
      <c r="G28" s="75"/>
      <c r="H28" s="76"/>
    </row>
    <row r="29" spans="1:8" ht="27.75" customHeight="1" x14ac:dyDescent="0.25">
      <c r="B29" s="72"/>
      <c r="C29" s="208" t="s">
        <v>42</v>
      </c>
      <c r="D29" s="209"/>
      <c r="E29" s="206" t="s">
        <v>186</v>
      </c>
      <c r="F29" s="207"/>
      <c r="G29" s="75"/>
      <c r="H29" s="76"/>
    </row>
    <row r="30" spans="1:8" ht="28.5" customHeight="1" x14ac:dyDescent="0.25">
      <c r="B30" s="72"/>
      <c r="C30" s="208" t="s">
        <v>1</v>
      </c>
      <c r="D30" s="209"/>
      <c r="E30" s="206" t="s">
        <v>187</v>
      </c>
      <c r="F30" s="207"/>
      <c r="G30" s="75"/>
      <c r="H30" s="76"/>
    </row>
    <row r="31" spans="1:8" ht="72.75" customHeight="1" x14ac:dyDescent="0.25">
      <c r="B31" s="72"/>
      <c r="C31" s="208" t="s">
        <v>48</v>
      </c>
      <c r="D31" s="209"/>
      <c r="E31" s="206" t="s">
        <v>152</v>
      </c>
      <c r="F31" s="207"/>
      <c r="G31" s="75"/>
      <c r="H31" s="76"/>
    </row>
    <row r="32" spans="1:8" ht="64.5" customHeight="1" x14ac:dyDescent="0.25">
      <c r="B32" s="72"/>
      <c r="C32" s="208" t="s">
        <v>151</v>
      </c>
      <c r="D32" s="209"/>
      <c r="E32" s="206" t="s">
        <v>153</v>
      </c>
      <c r="F32" s="207"/>
      <c r="G32" s="75"/>
      <c r="H32" s="76"/>
    </row>
    <row r="33" spans="2:8" ht="71.25" customHeight="1" x14ac:dyDescent="0.25">
      <c r="B33" s="72"/>
      <c r="C33" s="210" t="s">
        <v>154</v>
      </c>
      <c r="D33" s="211"/>
      <c r="E33" s="206" t="s">
        <v>155</v>
      </c>
      <c r="F33" s="207"/>
      <c r="G33" s="75"/>
      <c r="H33" s="76"/>
    </row>
    <row r="34" spans="2:8" ht="55.5" customHeight="1" x14ac:dyDescent="0.25">
      <c r="B34" s="72"/>
      <c r="C34" s="210" t="s">
        <v>46</v>
      </c>
      <c r="D34" s="211"/>
      <c r="E34" s="206" t="s">
        <v>156</v>
      </c>
      <c r="F34" s="207"/>
      <c r="G34" s="75"/>
      <c r="H34" s="76"/>
    </row>
    <row r="35" spans="2:8" ht="42" customHeight="1" x14ac:dyDescent="0.25">
      <c r="B35" s="72"/>
      <c r="C35" s="210" t="s">
        <v>144</v>
      </c>
      <c r="D35" s="211"/>
      <c r="E35" s="206" t="s">
        <v>157</v>
      </c>
      <c r="F35" s="207"/>
      <c r="G35" s="75"/>
      <c r="H35" s="76"/>
    </row>
    <row r="36" spans="2:8" ht="59.25" customHeight="1" x14ac:dyDescent="0.25">
      <c r="B36" s="72"/>
      <c r="C36" s="210" t="s">
        <v>12</v>
      </c>
      <c r="D36" s="211"/>
      <c r="E36" s="206" t="s">
        <v>158</v>
      </c>
      <c r="F36" s="207"/>
      <c r="G36" s="75"/>
      <c r="H36" s="76"/>
    </row>
    <row r="37" spans="2:8" ht="23.25" customHeight="1" x14ac:dyDescent="0.25">
      <c r="B37" s="72"/>
      <c r="C37" s="210" t="s">
        <v>162</v>
      </c>
      <c r="D37" s="211"/>
      <c r="E37" s="206" t="s">
        <v>159</v>
      </c>
      <c r="F37" s="207"/>
      <c r="G37" s="75"/>
      <c r="H37" s="76"/>
    </row>
    <row r="38" spans="2:8" ht="30.75" customHeight="1" x14ac:dyDescent="0.25">
      <c r="B38" s="72"/>
      <c r="C38" s="210" t="s">
        <v>163</v>
      </c>
      <c r="D38" s="211"/>
      <c r="E38" s="206" t="s">
        <v>160</v>
      </c>
      <c r="F38" s="207"/>
      <c r="G38" s="75"/>
      <c r="H38" s="76"/>
    </row>
    <row r="39" spans="2:8" ht="35.25" customHeight="1" x14ac:dyDescent="0.25">
      <c r="B39" s="72"/>
      <c r="C39" s="210" t="s">
        <v>163</v>
      </c>
      <c r="D39" s="211"/>
      <c r="E39" s="206" t="s">
        <v>160</v>
      </c>
      <c r="F39" s="207"/>
      <c r="G39" s="75"/>
      <c r="H39" s="76"/>
    </row>
    <row r="40" spans="2:8" ht="33" customHeight="1" x14ac:dyDescent="0.25">
      <c r="B40" s="72"/>
      <c r="C40" s="210" t="s">
        <v>164</v>
      </c>
      <c r="D40" s="211"/>
      <c r="E40" s="206" t="s">
        <v>161</v>
      </c>
      <c r="F40" s="207"/>
      <c r="G40" s="75"/>
      <c r="H40" s="76"/>
    </row>
    <row r="41" spans="2:8" ht="30" customHeight="1" x14ac:dyDescent="0.25">
      <c r="B41" s="72"/>
      <c r="C41" s="210" t="s">
        <v>165</v>
      </c>
      <c r="D41" s="211"/>
      <c r="E41" s="206" t="s">
        <v>166</v>
      </c>
      <c r="F41" s="207"/>
      <c r="G41" s="75"/>
      <c r="H41" s="76"/>
    </row>
    <row r="42" spans="2:8" ht="35.25" customHeight="1" x14ac:dyDescent="0.25">
      <c r="B42" s="72"/>
      <c r="C42" s="210" t="s">
        <v>167</v>
      </c>
      <c r="D42" s="211"/>
      <c r="E42" s="206" t="s">
        <v>168</v>
      </c>
      <c r="F42" s="207"/>
      <c r="G42" s="75"/>
      <c r="H42" s="76"/>
    </row>
    <row r="43" spans="2:8" ht="31.5" customHeight="1" x14ac:dyDescent="0.25">
      <c r="B43" s="72"/>
      <c r="C43" s="210" t="s">
        <v>169</v>
      </c>
      <c r="D43" s="211"/>
      <c r="E43" s="206" t="s">
        <v>170</v>
      </c>
      <c r="F43" s="207"/>
      <c r="G43" s="75"/>
      <c r="H43" s="76"/>
    </row>
    <row r="44" spans="2:8" ht="35.25" customHeight="1" x14ac:dyDescent="0.25">
      <c r="B44" s="72"/>
      <c r="C44" s="210" t="s">
        <v>171</v>
      </c>
      <c r="D44" s="211"/>
      <c r="E44" s="206" t="s">
        <v>172</v>
      </c>
      <c r="F44" s="207"/>
      <c r="G44" s="75"/>
      <c r="H44" s="76"/>
    </row>
    <row r="45" spans="2:8" ht="59.25" customHeight="1" x14ac:dyDescent="0.25">
      <c r="B45" s="72"/>
      <c r="C45" s="210" t="s">
        <v>29</v>
      </c>
      <c r="D45" s="211"/>
      <c r="E45" s="206" t="s">
        <v>173</v>
      </c>
      <c r="F45" s="207"/>
      <c r="G45" s="75"/>
      <c r="H45" s="76"/>
    </row>
    <row r="46" spans="2:8" ht="29.25" customHeight="1" x14ac:dyDescent="0.25">
      <c r="B46" s="72"/>
      <c r="C46" s="210" t="s">
        <v>175</v>
      </c>
      <c r="D46" s="211"/>
      <c r="E46" s="206" t="s">
        <v>174</v>
      </c>
      <c r="F46" s="207"/>
      <c r="G46" s="75"/>
      <c r="H46" s="76"/>
    </row>
    <row r="47" spans="2:8" ht="82.5" customHeight="1" x14ac:dyDescent="0.25">
      <c r="B47" s="72"/>
      <c r="C47" s="210" t="s">
        <v>39</v>
      </c>
      <c r="D47" s="211"/>
      <c r="E47" s="206" t="s">
        <v>176</v>
      </c>
      <c r="F47" s="207"/>
      <c r="G47" s="75"/>
      <c r="H47" s="76"/>
    </row>
    <row r="48" spans="2:8" ht="46.5" customHeight="1" thickBot="1" x14ac:dyDescent="0.3">
      <c r="B48" s="72"/>
      <c r="C48" s="212"/>
      <c r="D48" s="213"/>
      <c r="E48" s="214"/>
      <c r="F48" s="215"/>
      <c r="G48" s="75"/>
      <c r="H48" s="76"/>
    </row>
    <row r="49" spans="2:8" ht="6.75" customHeight="1" thickTop="1" x14ac:dyDescent="0.25">
      <c r="B49" s="72"/>
      <c r="C49" s="73"/>
      <c r="D49" s="73"/>
      <c r="E49" s="74"/>
      <c r="F49" s="74"/>
      <c r="G49" s="75"/>
      <c r="H49" s="76"/>
    </row>
    <row r="50" spans="2:8" x14ac:dyDescent="0.25">
      <c r="B50" s="72"/>
      <c r="C50" s="125"/>
      <c r="D50" s="125"/>
      <c r="E50" s="125"/>
      <c r="F50" s="125"/>
      <c r="G50" s="75"/>
      <c r="H50" s="76"/>
    </row>
    <row r="51" spans="2:8" ht="21" customHeight="1" x14ac:dyDescent="0.25">
      <c r="B51" s="124" t="s">
        <v>208</v>
      </c>
      <c r="C51" s="125"/>
      <c r="D51" s="125"/>
      <c r="E51" s="125"/>
      <c r="F51" s="125"/>
      <c r="G51" s="125"/>
      <c r="H51" s="126"/>
    </row>
    <row r="52" spans="2:8" ht="20.25" customHeight="1" x14ac:dyDescent="0.25">
      <c r="B52" s="124" t="s">
        <v>209</v>
      </c>
      <c r="C52" s="125"/>
      <c r="D52" s="125"/>
      <c r="E52" s="125"/>
      <c r="F52" s="125"/>
      <c r="G52" s="125"/>
      <c r="H52" s="126"/>
    </row>
    <row r="53" spans="2:8" ht="20.25" customHeight="1" x14ac:dyDescent="0.25">
      <c r="B53" s="124" t="s">
        <v>210</v>
      </c>
      <c r="C53" s="125"/>
      <c r="D53" s="125"/>
      <c r="E53" s="125"/>
      <c r="F53" s="125"/>
      <c r="G53" s="125"/>
      <c r="H53" s="126"/>
    </row>
    <row r="54" spans="2:8" ht="20.25" customHeight="1" x14ac:dyDescent="0.25">
      <c r="B54" s="124" t="s">
        <v>211</v>
      </c>
      <c r="C54" s="125"/>
      <c r="D54" s="125"/>
      <c r="E54" s="125"/>
      <c r="F54" s="125"/>
      <c r="G54" s="125"/>
      <c r="H54" s="126"/>
    </row>
    <row r="55" spans="2:8" ht="14.65" customHeight="1" x14ac:dyDescent="0.25">
      <c r="B55" s="124" t="s">
        <v>212</v>
      </c>
      <c r="C55" s="125"/>
      <c r="D55" s="125"/>
      <c r="E55" s="125"/>
      <c r="F55" s="125"/>
      <c r="G55" s="125"/>
      <c r="H55" s="126"/>
    </row>
    <row r="56" spans="2:8" ht="15.75" thickBot="1" x14ac:dyDescent="0.3">
      <c r="B56" s="77"/>
      <c r="C56" s="78"/>
      <c r="D56" s="78"/>
      <c r="E56" s="78"/>
      <c r="F56" s="78"/>
      <c r="G56" s="78"/>
      <c r="H56" s="79"/>
    </row>
  </sheetData>
  <mergeCells count="74">
    <mergeCell ref="C19:D19"/>
    <mergeCell ref="C18:D18"/>
    <mergeCell ref="C17:D17"/>
    <mergeCell ref="C16:D16"/>
    <mergeCell ref="E16:F16"/>
    <mergeCell ref="E17:F17"/>
    <mergeCell ref="E18:F18"/>
    <mergeCell ref="E19:F19"/>
    <mergeCell ref="C24:D24"/>
    <mergeCell ref="E24:F24"/>
    <mergeCell ref="B2:H2"/>
    <mergeCell ref="B4:H5"/>
    <mergeCell ref="B6:H6"/>
    <mergeCell ref="B9:H11"/>
    <mergeCell ref="C22:D22"/>
    <mergeCell ref="E22:F22"/>
    <mergeCell ref="B7:H7"/>
    <mergeCell ref="C13:D13"/>
    <mergeCell ref="E13:F13"/>
    <mergeCell ref="C14:D14"/>
    <mergeCell ref="C15:D15"/>
    <mergeCell ref="E14:F14"/>
    <mergeCell ref="E15:F15"/>
    <mergeCell ref="B21:H21"/>
    <mergeCell ref="C36:D36"/>
    <mergeCell ref="E36:F36"/>
    <mergeCell ref="C23:D23"/>
    <mergeCell ref="E23:F23"/>
    <mergeCell ref="C27:D27"/>
    <mergeCell ref="E27:F27"/>
    <mergeCell ref="C31:D31"/>
    <mergeCell ref="C28:D28"/>
    <mergeCell ref="C29:D29"/>
    <mergeCell ref="C30:D30"/>
    <mergeCell ref="E28:F28"/>
    <mergeCell ref="E29:F29"/>
    <mergeCell ref="E30:F30"/>
    <mergeCell ref="E31:F31"/>
    <mergeCell ref="C26:D26"/>
    <mergeCell ref="E26:F26"/>
    <mergeCell ref="E44:F44"/>
    <mergeCell ref="C42:D42"/>
    <mergeCell ref="C41:D41"/>
    <mergeCell ref="E41:F41"/>
    <mergeCell ref="E42:F42"/>
    <mergeCell ref="C44:D44"/>
    <mergeCell ref="C37:D37"/>
    <mergeCell ref="E37:F37"/>
    <mergeCell ref="C43:D43"/>
    <mergeCell ref="C39:D39"/>
    <mergeCell ref="E39:F39"/>
    <mergeCell ref="C40:D40"/>
    <mergeCell ref="E40:F40"/>
    <mergeCell ref="E43:F43"/>
    <mergeCell ref="E38:F38"/>
    <mergeCell ref="C38:D38"/>
    <mergeCell ref="C45:D45"/>
    <mergeCell ref="E45:F45"/>
    <mergeCell ref="C46:D46"/>
    <mergeCell ref="E46:F46"/>
    <mergeCell ref="C48:D48"/>
    <mergeCell ref="E48:F48"/>
    <mergeCell ref="C47:D47"/>
    <mergeCell ref="E47:F47"/>
    <mergeCell ref="C25:D25"/>
    <mergeCell ref="E25:F25"/>
    <mergeCell ref="E32:F32"/>
    <mergeCell ref="C32:D32"/>
    <mergeCell ref="C35:D35"/>
    <mergeCell ref="E35:F35"/>
    <mergeCell ref="E33:F33"/>
    <mergeCell ref="C33:D33"/>
    <mergeCell ref="C34:D34"/>
    <mergeCell ref="E34:F34"/>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3:A21"/>
  <sheetViews>
    <sheetView workbookViewId="0">
      <selection activeCell="A19" sqref="A19"/>
    </sheetView>
  </sheetViews>
  <sheetFormatPr baseColWidth="10" defaultColWidth="11.42578125" defaultRowHeight="12.75" x14ac:dyDescent="0.2"/>
  <cols>
    <col min="1" max="1" width="32.7109375" style="7" customWidth="1" collapsed="1"/>
    <col min="2" max="16384" width="11.42578125" style="7" collapsed="1"/>
  </cols>
  <sheetData>
    <row r="3" spans="1:1" x14ac:dyDescent="0.2">
      <c r="A3" s="8" t="s">
        <v>14</v>
      </c>
    </row>
    <row r="4" spans="1:1" x14ac:dyDescent="0.2">
      <c r="A4" s="8" t="s">
        <v>15</v>
      </c>
    </row>
    <row r="5" spans="1:1" x14ac:dyDescent="0.2">
      <c r="A5" s="8" t="s">
        <v>16</v>
      </c>
    </row>
    <row r="6" spans="1:1" x14ac:dyDescent="0.2">
      <c r="A6" s="8" t="s">
        <v>10</v>
      </c>
    </row>
    <row r="7" spans="1:1" x14ac:dyDescent="0.2">
      <c r="A7" s="8" t="s">
        <v>9</v>
      </c>
    </row>
    <row r="8" spans="1:1" x14ac:dyDescent="0.2">
      <c r="A8" s="8" t="s">
        <v>19</v>
      </c>
    </row>
    <row r="9" spans="1:1" x14ac:dyDescent="0.2">
      <c r="A9" s="8" t="s">
        <v>20</v>
      </c>
    </row>
    <row r="10" spans="1:1" x14ac:dyDescent="0.2">
      <c r="A10" s="8" t="s">
        <v>22</v>
      </c>
    </row>
    <row r="11" spans="1:1" x14ac:dyDescent="0.2">
      <c r="A11" s="8" t="s">
        <v>23</v>
      </c>
    </row>
    <row r="12" spans="1:1" x14ac:dyDescent="0.2">
      <c r="A12" s="8" t="s">
        <v>25</v>
      </c>
    </row>
    <row r="13" spans="1:1" x14ac:dyDescent="0.2">
      <c r="A13" s="8" t="s">
        <v>26</v>
      </c>
    </row>
    <row r="14" spans="1:1" x14ac:dyDescent="0.2">
      <c r="A14" s="8" t="s">
        <v>27</v>
      </c>
    </row>
    <row r="16" spans="1:1" x14ac:dyDescent="0.2">
      <c r="A16" s="8" t="s">
        <v>30</v>
      </c>
    </row>
    <row r="17" spans="1:1" x14ac:dyDescent="0.2">
      <c r="A17" s="8" t="s">
        <v>31</v>
      </c>
    </row>
    <row r="18" spans="1:1" x14ac:dyDescent="0.2">
      <c r="A18" s="8" t="s">
        <v>32</v>
      </c>
    </row>
    <row r="20" spans="1:1" x14ac:dyDescent="0.2">
      <c r="A20" s="8" t="s">
        <v>40</v>
      </c>
    </row>
    <row r="21" spans="1:1" x14ac:dyDescent="0.2">
      <c r="A21" s="8" t="s">
        <v>41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490B6-6C67-45D6-96D1-28A4E55E2325}">
  <sheetPr>
    <tabColor theme="6" tint="0.39997558519241921"/>
  </sheetPr>
  <dimension ref="B1:AZ35"/>
  <sheetViews>
    <sheetView showGridLines="0" zoomScale="91" zoomScaleNormal="91" workbookViewId="0">
      <selection activeCell="E33" sqref="E33:F33"/>
    </sheetView>
  </sheetViews>
  <sheetFormatPr baseColWidth="10" defaultRowHeight="15" x14ac:dyDescent="0.25"/>
  <cols>
    <col min="1" max="1" width="7.5703125" customWidth="1"/>
    <col min="2" max="2" width="16.7109375" customWidth="1" collapsed="1"/>
    <col min="3" max="3" width="29.7109375" customWidth="1" collapsed="1"/>
    <col min="4" max="4" width="43.7109375" customWidth="1" collapsed="1"/>
    <col min="5" max="5" width="62.5703125" customWidth="1" collapsed="1"/>
    <col min="6" max="6" width="39.28515625" customWidth="1"/>
    <col min="15" max="15" width="37" customWidth="1"/>
    <col min="51" max="51" width="6.140625" customWidth="1"/>
    <col min="52" max="52" width="130.5703125" customWidth="1"/>
  </cols>
  <sheetData>
    <row r="1" spans="2:52" ht="16.5" customHeight="1" thickBot="1" x14ac:dyDescent="0.3">
      <c r="AZ1" s="152" t="s">
        <v>235</v>
      </c>
    </row>
    <row r="2" spans="2:52" ht="18" customHeight="1" thickBot="1" x14ac:dyDescent="0.3">
      <c r="B2" s="254"/>
      <c r="C2" s="257" t="s">
        <v>205</v>
      </c>
      <c r="D2" s="258"/>
      <c r="E2" s="258"/>
      <c r="F2" s="153" t="s">
        <v>234</v>
      </c>
      <c r="AZ2" s="152" t="s">
        <v>233</v>
      </c>
    </row>
    <row r="3" spans="2:52" ht="18" customHeight="1" thickBot="1" x14ac:dyDescent="0.3">
      <c r="B3" s="255"/>
      <c r="C3" s="259"/>
      <c r="D3" s="260"/>
      <c r="E3" s="260"/>
      <c r="F3" s="151" t="s">
        <v>232</v>
      </c>
      <c r="AZ3" s="152" t="s">
        <v>231</v>
      </c>
    </row>
    <row r="4" spans="2:52" ht="18" customHeight="1" thickBot="1" x14ac:dyDescent="0.3">
      <c r="B4" s="255"/>
      <c r="C4" s="259"/>
      <c r="D4" s="260"/>
      <c r="E4" s="260"/>
      <c r="F4" s="151" t="s">
        <v>242</v>
      </c>
      <c r="AZ4" s="152" t="s">
        <v>230</v>
      </c>
    </row>
    <row r="5" spans="2:52" ht="18" customHeight="1" thickBot="1" x14ac:dyDescent="0.3">
      <c r="B5" s="256"/>
      <c r="C5" s="261"/>
      <c r="D5" s="262"/>
      <c r="E5" s="262"/>
      <c r="F5" s="151" t="s">
        <v>229</v>
      </c>
      <c r="AZ5" s="147"/>
    </row>
    <row r="6" spans="2:52" ht="18" customHeight="1" thickBot="1" x14ac:dyDescent="0.3">
      <c r="B6" s="150"/>
      <c r="C6" s="149"/>
      <c r="D6" s="149"/>
      <c r="E6" s="149"/>
      <c r="F6" s="148"/>
      <c r="AZ6" s="147"/>
    </row>
    <row r="7" spans="2:52" ht="33.4" customHeight="1" x14ac:dyDescent="0.25">
      <c r="B7" s="143" t="s">
        <v>199</v>
      </c>
      <c r="C7" s="263" t="s">
        <v>244</v>
      </c>
      <c r="D7" s="264"/>
      <c r="E7" s="264"/>
      <c r="F7" s="265"/>
      <c r="AZ7" s="147"/>
    </row>
    <row r="8" spans="2:52" ht="38.450000000000003" customHeight="1" thickBot="1" x14ac:dyDescent="0.3">
      <c r="B8" s="144" t="s">
        <v>200</v>
      </c>
      <c r="C8" s="266" t="s">
        <v>245</v>
      </c>
      <c r="D8" s="267"/>
      <c r="E8" s="267"/>
      <c r="F8" s="268"/>
      <c r="AZ8" s="147"/>
    </row>
    <row r="9" spans="2:52" ht="16.5" thickBot="1" x14ac:dyDescent="0.3">
      <c r="B9" s="269"/>
      <c r="C9" s="269"/>
      <c r="D9" s="269"/>
      <c r="E9" s="269"/>
      <c r="F9" s="269"/>
    </row>
    <row r="10" spans="2:52" ht="15.6" customHeight="1" x14ac:dyDescent="0.25">
      <c r="B10" s="270" t="s">
        <v>205</v>
      </c>
      <c r="C10" s="271"/>
      <c r="D10" s="271"/>
      <c r="E10" s="271"/>
      <c r="F10" s="272"/>
    </row>
    <row r="11" spans="2:52" ht="31.5" x14ac:dyDescent="0.25">
      <c r="B11" s="273" t="s">
        <v>198</v>
      </c>
      <c r="C11" s="274"/>
      <c r="D11" s="141" t="s">
        <v>213</v>
      </c>
      <c r="E11" s="141" t="s">
        <v>197</v>
      </c>
      <c r="F11" s="142" t="s">
        <v>207</v>
      </c>
    </row>
    <row r="12" spans="2:52" ht="327" customHeight="1" thickBot="1" x14ac:dyDescent="0.3">
      <c r="B12" s="275" t="s">
        <v>233</v>
      </c>
      <c r="C12" s="276"/>
      <c r="D12" s="117" t="s">
        <v>246</v>
      </c>
      <c r="E12" s="117" t="s">
        <v>247</v>
      </c>
      <c r="F12" s="118" t="s">
        <v>248</v>
      </c>
    </row>
    <row r="15" spans="2:52" ht="18" x14ac:dyDescent="0.25">
      <c r="B15" s="277" t="s">
        <v>228</v>
      </c>
      <c r="C15" s="277"/>
      <c r="D15" s="277"/>
      <c r="E15" s="277"/>
      <c r="F15" s="277"/>
    </row>
    <row r="16" spans="2:52" ht="16.5" thickBot="1" x14ac:dyDescent="0.3">
      <c r="B16" s="146"/>
    </row>
    <row r="17" spans="2:6" ht="16.5" thickBot="1" x14ac:dyDescent="0.3">
      <c r="B17" s="523" t="s">
        <v>227</v>
      </c>
      <c r="C17" s="524"/>
      <c r="D17" s="526"/>
      <c r="E17" s="523" t="s">
        <v>226</v>
      </c>
      <c r="F17" s="525"/>
    </row>
    <row r="18" spans="2:6" ht="16.5" customHeight="1" x14ac:dyDescent="0.25">
      <c r="B18" s="527" t="s">
        <v>249</v>
      </c>
      <c r="C18" s="528"/>
      <c r="D18" s="529"/>
      <c r="E18" s="527" t="s">
        <v>257</v>
      </c>
      <c r="F18" s="529"/>
    </row>
    <row r="19" spans="2:6" ht="16.5" customHeight="1" x14ac:dyDescent="0.25">
      <c r="B19" s="530" t="s">
        <v>250</v>
      </c>
      <c r="C19" s="531"/>
      <c r="D19" s="532"/>
      <c r="E19" s="530" t="s">
        <v>258</v>
      </c>
      <c r="F19" s="532"/>
    </row>
    <row r="20" spans="2:6" ht="16.5" customHeight="1" x14ac:dyDescent="0.25">
      <c r="B20" s="533" t="s">
        <v>251</v>
      </c>
      <c r="C20" s="534"/>
      <c r="D20" s="535"/>
      <c r="E20" s="533" t="s">
        <v>259</v>
      </c>
      <c r="F20" s="535"/>
    </row>
    <row r="21" spans="2:6" ht="16.5" customHeight="1" x14ac:dyDescent="0.25">
      <c r="B21" s="533" t="s">
        <v>252</v>
      </c>
      <c r="C21" s="534"/>
      <c r="D21" s="535"/>
      <c r="E21" s="533" t="s">
        <v>260</v>
      </c>
      <c r="F21" s="535"/>
    </row>
    <row r="22" spans="2:6" ht="16.5" customHeight="1" x14ac:dyDescent="0.25">
      <c r="B22" s="533" t="s">
        <v>253</v>
      </c>
      <c r="C22" s="534"/>
      <c r="D22" s="535"/>
      <c r="E22" s="530" t="s">
        <v>261</v>
      </c>
      <c r="F22" s="532"/>
    </row>
    <row r="23" spans="2:6" ht="16.5" customHeight="1" x14ac:dyDescent="0.25">
      <c r="B23" s="533" t="s">
        <v>254</v>
      </c>
      <c r="C23" s="534"/>
      <c r="D23" s="535"/>
      <c r="E23" s="533" t="s">
        <v>262</v>
      </c>
      <c r="F23" s="535"/>
    </row>
    <row r="24" spans="2:6" ht="16.5" customHeight="1" x14ac:dyDescent="0.25">
      <c r="B24" s="536" t="s">
        <v>255</v>
      </c>
      <c r="C24" s="537"/>
      <c r="D24" s="538"/>
      <c r="E24" s="533" t="s">
        <v>263</v>
      </c>
      <c r="F24" s="535"/>
    </row>
    <row r="25" spans="2:6" ht="16.5" customHeight="1" x14ac:dyDescent="0.25">
      <c r="B25" s="536" t="s">
        <v>256</v>
      </c>
      <c r="C25" s="537"/>
      <c r="D25" s="538"/>
      <c r="E25" s="539" t="s">
        <v>264</v>
      </c>
      <c r="F25" s="540"/>
    </row>
    <row r="26" spans="2:6" ht="16.5" customHeight="1" x14ac:dyDescent="0.25">
      <c r="B26" s="541"/>
      <c r="C26" s="542"/>
      <c r="D26" s="543"/>
      <c r="E26" s="533" t="s">
        <v>265</v>
      </c>
      <c r="F26" s="535"/>
    </row>
    <row r="27" spans="2:6" ht="16.5" customHeight="1" thickBot="1" x14ac:dyDescent="0.3">
      <c r="B27" s="544"/>
      <c r="C27" s="545"/>
      <c r="D27" s="546"/>
      <c r="E27" s="547" t="s">
        <v>266</v>
      </c>
      <c r="F27" s="548"/>
    </row>
    <row r="28" spans="2:6" ht="16.5" thickBot="1" x14ac:dyDescent="0.3">
      <c r="B28" s="523" t="s">
        <v>225</v>
      </c>
      <c r="C28" s="524"/>
      <c r="D28" s="525"/>
      <c r="E28" s="523" t="s">
        <v>224</v>
      </c>
      <c r="F28" s="525"/>
    </row>
    <row r="29" spans="2:6" ht="16.5" customHeight="1" x14ac:dyDescent="0.25">
      <c r="B29" s="549" t="s">
        <v>267</v>
      </c>
      <c r="C29" s="550"/>
      <c r="D29" s="551"/>
      <c r="E29" s="552" t="s">
        <v>273</v>
      </c>
      <c r="F29" s="553"/>
    </row>
    <row r="30" spans="2:6" ht="16.5" customHeight="1" x14ac:dyDescent="0.25">
      <c r="B30" s="554" t="s">
        <v>268</v>
      </c>
      <c r="C30" s="555"/>
      <c r="D30" s="556"/>
      <c r="E30" s="533" t="s">
        <v>274</v>
      </c>
      <c r="F30" s="535"/>
    </row>
    <row r="31" spans="2:6" ht="16.5" customHeight="1" x14ac:dyDescent="0.25">
      <c r="B31" s="554" t="s">
        <v>269</v>
      </c>
      <c r="C31" s="555"/>
      <c r="D31" s="556"/>
      <c r="E31" s="533" t="s">
        <v>275</v>
      </c>
      <c r="F31" s="535"/>
    </row>
    <row r="32" spans="2:6" ht="16.5" customHeight="1" x14ac:dyDescent="0.25">
      <c r="B32" s="554" t="s">
        <v>270</v>
      </c>
      <c r="C32" s="555"/>
      <c r="D32" s="556"/>
      <c r="E32" s="557" t="s">
        <v>276</v>
      </c>
      <c r="F32" s="558"/>
    </row>
    <row r="33" spans="2:6" ht="16.5" customHeight="1" x14ac:dyDescent="0.25">
      <c r="B33" s="559" t="s">
        <v>271</v>
      </c>
      <c r="C33" s="560"/>
      <c r="D33" s="561"/>
      <c r="E33" s="533" t="s">
        <v>277</v>
      </c>
      <c r="F33" s="535"/>
    </row>
    <row r="34" spans="2:6" ht="16.5" customHeight="1" thickBot="1" x14ac:dyDescent="0.3">
      <c r="B34" s="562" t="s">
        <v>272</v>
      </c>
      <c r="C34" s="563"/>
      <c r="D34" s="564"/>
      <c r="E34" s="565" t="s">
        <v>278</v>
      </c>
      <c r="F34" s="566"/>
    </row>
    <row r="35" spans="2:6" x14ac:dyDescent="0.25">
      <c r="B35" s="145"/>
    </row>
  </sheetData>
  <mergeCells count="44">
    <mergeCell ref="E22:F22"/>
    <mergeCell ref="E23:F23"/>
    <mergeCell ref="E24:F24"/>
    <mergeCell ref="B28:D28"/>
    <mergeCell ref="B2:B5"/>
    <mergeCell ref="C2:E5"/>
    <mergeCell ref="B17:D17"/>
    <mergeCell ref="E28:F28"/>
    <mergeCell ref="C7:F7"/>
    <mergeCell ref="C8:F8"/>
    <mergeCell ref="B9:F9"/>
    <mergeCell ref="B10:F10"/>
    <mergeCell ref="B11:C11"/>
    <mergeCell ref="B12:C12"/>
    <mergeCell ref="B15:F15"/>
    <mergeCell ref="E17:F17"/>
    <mergeCell ref="E26:F26"/>
    <mergeCell ref="E27:F27"/>
    <mergeCell ref="B26:D26"/>
    <mergeCell ref="B27:D27"/>
    <mergeCell ref="B18:D18"/>
    <mergeCell ref="B19:D19"/>
    <mergeCell ref="B20:D20"/>
    <mergeCell ref="B21:D21"/>
    <mergeCell ref="B22:D22"/>
    <mergeCell ref="B23:D23"/>
    <mergeCell ref="B24:D24"/>
    <mergeCell ref="B25:D25"/>
    <mergeCell ref="E18:F18"/>
    <mergeCell ref="E19:F19"/>
    <mergeCell ref="E20:F20"/>
    <mergeCell ref="E21:F21"/>
    <mergeCell ref="B33:D33"/>
    <mergeCell ref="B34:D34"/>
    <mergeCell ref="E29:F29"/>
    <mergeCell ref="E30:F30"/>
    <mergeCell ref="E31:F31"/>
    <mergeCell ref="E32:F32"/>
    <mergeCell ref="E33:F33"/>
    <mergeCell ref="E34:F34"/>
    <mergeCell ref="B29:D29"/>
    <mergeCell ref="B30:D30"/>
    <mergeCell ref="B31:D31"/>
    <mergeCell ref="B32:D32"/>
  </mergeCells>
  <dataValidations count="1">
    <dataValidation type="list" allowBlank="1" showInputMessage="1" showErrorMessage="1" sqref="B12:C12" xr:uid="{53E73679-5E2B-4403-8249-49FCCF24BB80}">
      <formula1>$AZ$1:$AZ$4</formula1>
    </dataValidation>
  </dataValidation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39997558519241921"/>
  </sheetPr>
  <dimension ref="A1:BQ78"/>
  <sheetViews>
    <sheetView showGridLines="0" topLeftCell="A16" zoomScale="80" zoomScaleNormal="80" workbookViewId="0">
      <selection activeCell="Y14" sqref="Y1:Y1048576"/>
    </sheetView>
  </sheetViews>
  <sheetFormatPr baseColWidth="10" defaultColWidth="11.42578125" defaultRowHeight="16.5" x14ac:dyDescent="0.3"/>
  <cols>
    <col min="1" max="1" width="5" style="111" customWidth="1"/>
    <col min="2" max="2" width="4" style="2" bestFit="1" customWidth="1" collapsed="1"/>
    <col min="3" max="3" width="14.28515625" style="2" customWidth="1" collapsed="1"/>
    <col min="4" max="4" width="13.28515625" style="2" customWidth="1" collapsed="1"/>
    <col min="5" max="5" width="25.85546875" style="2" customWidth="1" collapsed="1"/>
    <col min="6" max="6" width="32.42578125" style="1" customWidth="1" collapsed="1"/>
    <col min="7" max="7" width="19" style="5" customWidth="1" collapsed="1"/>
    <col min="8" max="8" width="17.7109375" style="1" customWidth="1" collapsed="1"/>
    <col min="9" max="9" width="16.5703125" style="1" customWidth="1" collapsed="1"/>
    <col min="10" max="10" width="6.28515625" style="1" bestFit="1" customWidth="1" collapsed="1"/>
    <col min="11" max="11" width="27.28515625" style="1" bestFit="1" customWidth="1" collapsed="1"/>
    <col min="12" max="12" width="30.5703125" style="1" hidden="1" customWidth="1" collapsed="1"/>
    <col min="13" max="13" width="17.5703125" style="1" customWidth="1" collapsed="1"/>
    <col min="14" max="14" width="6.28515625" style="1" bestFit="1" customWidth="1" collapsed="1"/>
    <col min="15" max="15" width="16" style="1" customWidth="1" collapsed="1"/>
    <col min="16" max="16" width="5.7109375" style="1" customWidth="1" collapsed="1"/>
    <col min="17" max="17" width="46.42578125" style="1" customWidth="1" collapsed="1"/>
    <col min="18" max="18" width="15.28515625" style="1" bestFit="1" customWidth="1" collapsed="1"/>
    <col min="19" max="19" width="6.7109375" style="1" customWidth="1" collapsed="1"/>
    <col min="20" max="20" width="5" style="1" customWidth="1" collapsed="1"/>
    <col min="21" max="21" width="5.5703125" style="1" customWidth="1" collapsed="1"/>
    <col min="22" max="22" width="7.28515625" style="1" customWidth="1" collapsed="1"/>
    <col min="23" max="23" width="6.7109375" style="1" customWidth="1" collapsed="1"/>
    <col min="24" max="24" width="7.5703125" style="1" customWidth="1" collapsed="1"/>
    <col min="25" max="25" width="8.42578125" style="1" customWidth="1" collapsed="1"/>
    <col min="26" max="26" width="8.7109375" style="1" customWidth="1" collapsed="1"/>
    <col min="27" max="27" width="7.42578125" style="1" customWidth="1" collapsed="1"/>
    <col min="28" max="28" width="9.28515625" style="1" customWidth="1" collapsed="1"/>
    <col min="29" max="29" width="7.28515625" style="1" customWidth="1" collapsed="1"/>
    <col min="30" max="30" width="8.42578125" style="1" customWidth="1" collapsed="1"/>
    <col min="31" max="31" width="7.28515625" style="1" customWidth="1" collapsed="1"/>
    <col min="32" max="32" width="27.28515625" style="1" customWidth="1" collapsed="1"/>
    <col min="33" max="33" width="18.7109375" style="110" customWidth="1" collapsed="1"/>
    <col min="34" max="34" width="16.7109375" style="1" customWidth="1" collapsed="1"/>
    <col min="35" max="35" width="14.7109375" style="1" customWidth="1" collapsed="1"/>
    <col min="36" max="36" width="18.5703125" style="1" customWidth="1" collapsed="1"/>
    <col min="37" max="37" width="21" style="1" customWidth="1" collapsed="1"/>
    <col min="38" max="16384" width="11.42578125" style="1" collapsed="1"/>
  </cols>
  <sheetData>
    <row r="1" spans="1:69" s="82" customFormat="1" ht="14.25" x14ac:dyDescent="0.2">
      <c r="B1" s="81"/>
      <c r="C1" s="81"/>
      <c r="D1" s="81"/>
      <c r="E1" s="81"/>
      <c r="G1" s="83"/>
      <c r="AG1" s="108"/>
    </row>
    <row r="2" spans="1:69" s="82" customFormat="1" ht="14.25" x14ac:dyDescent="0.2">
      <c r="B2" s="81"/>
      <c r="C2" s="81"/>
      <c r="D2" s="81"/>
      <c r="E2" s="81"/>
      <c r="G2" s="83"/>
      <c r="AG2" s="108"/>
    </row>
    <row r="3" spans="1:69" s="82" customFormat="1" ht="15" thickBot="1" x14ac:dyDescent="0.25">
      <c r="B3" s="81"/>
      <c r="C3" s="81"/>
      <c r="D3" s="81"/>
      <c r="E3" s="81"/>
      <c r="G3" s="83"/>
      <c r="AG3" s="108"/>
    </row>
    <row r="4" spans="1:69" s="82" customFormat="1" ht="14.65" customHeight="1" x14ac:dyDescent="0.2">
      <c r="B4" s="290"/>
      <c r="C4" s="291"/>
      <c r="D4" s="291"/>
      <c r="E4" s="291"/>
      <c r="F4" s="284" t="s">
        <v>214</v>
      </c>
      <c r="G4" s="285"/>
      <c r="H4" s="285"/>
      <c r="I4" s="285"/>
      <c r="J4" s="285"/>
      <c r="K4" s="285"/>
      <c r="L4" s="285"/>
      <c r="M4" s="285"/>
      <c r="N4" s="285"/>
      <c r="O4" s="285"/>
      <c r="P4" s="285"/>
      <c r="Q4" s="285"/>
      <c r="R4" s="285"/>
      <c r="S4" s="285"/>
      <c r="T4" s="285"/>
      <c r="U4" s="285"/>
      <c r="V4" s="285"/>
      <c r="W4" s="285"/>
      <c r="X4" s="285"/>
      <c r="Y4" s="285"/>
      <c r="Z4" s="285"/>
      <c r="AA4" s="285"/>
      <c r="AB4" s="285"/>
      <c r="AC4" s="285"/>
      <c r="AD4" s="285"/>
      <c r="AE4" s="285"/>
      <c r="AF4" s="285"/>
      <c r="AG4" s="285"/>
      <c r="AH4" s="285"/>
      <c r="AI4" s="285"/>
      <c r="AJ4" s="282" t="s">
        <v>201</v>
      </c>
      <c r="AK4" s="283"/>
    </row>
    <row r="5" spans="1:69" s="82" customFormat="1" ht="14.65" customHeight="1" x14ac:dyDescent="0.2">
      <c r="B5" s="292"/>
      <c r="C5" s="293"/>
      <c r="D5" s="293"/>
      <c r="E5" s="293"/>
      <c r="F5" s="286"/>
      <c r="G5" s="287"/>
      <c r="H5" s="287"/>
      <c r="I5" s="287"/>
      <c r="J5" s="287"/>
      <c r="K5" s="287"/>
      <c r="L5" s="287"/>
      <c r="M5" s="287"/>
      <c r="N5" s="287"/>
      <c r="O5" s="287"/>
      <c r="P5" s="287"/>
      <c r="Q5" s="287"/>
      <c r="R5" s="287"/>
      <c r="S5" s="287"/>
      <c r="T5" s="287"/>
      <c r="U5" s="287"/>
      <c r="V5" s="287"/>
      <c r="W5" s="287"/>
      <c r="X5" s="287"/>
      <c r="Y5" s="287"/>
      <c r="Z5" s="287"/>
      <c r="AA5" s="287"/>
      <c r="AB5" s="287"/>
      <c r="AC5" s="287"/>
      <c r="AD5" s="287"/>
      <c r="AE5" s="287"/>
      <c r="AF5" s="287"/>
      <c r="AG5" s="287"/>
      <c r="AH5" s="287"/>
      <c r="AI5" s="287"/>
      <c r="AJ5" s="280" t="s">
        <v>202</v>
      </c>
      <c r="AK5" s="281"/>
    </row>
    <row r="6" spans="1:69" ht="16.5" customHeight="1" x14ac:dyDescent="0.3">
      <c r="B6" s="292"/>
      <c r="C6" s="293"/>
      <c r="D6" s="293"/>
      <c r="E6" s="293"/>
      <c r="F6" s="286"/>
      <c r="G6" s="287"/>
      <c r="H6" s="287"/>
      <c r="I6" s="287"/>
      <c r="J6" s="287"/>
      <c r="K6" s="287"/>
      <c r="L6" s="287"/>
      <c r="M6" s="287"/>
      <c r="N6" s="287"/>
      <c r="O6" s="287"/>
      <c r="P6" s="287"/>
      <c r="Q6" s="287"/>
      <c r="R6" s="287"/>
      <c r="S6" s="287"/>
      <c r="T6" s="287"/>
      <c r="U6" s="287"/>
      <c r="V6" s="287"/>
      <c r="W6" s="287"/>
      <c r="X6" s="287"/>
      <c r="Y6" s="287"/>
      <c r="Z6" s="287"/>
      <c r="AA6" s="287"/>
      <c r="AB6" s="287"/>
      <c r="AC6" s="287"/>
      <c r="AD6" s="287"/>
      <c r="AE6" s="287"/>
      <c r="AF6" s="287"/>
      <c r="AG6" s="287"/>
      <c r="AH6" s="287"/>
      <c r="AI6" s="287"/>
      <c r="AJ6" s="280" t="s">
        <v>243</v>
      </c>
      <c r="AK6" s="281"/>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row>
    <row r="7" spans="1:69" ht="16.899999999999999" customHeight="1" thickBot="1" x14ac:dyDescent="0.35">
      <c r="B7" s="294"/>
      <c r="C7" s="295"/>
      <c r="D7" s="295"/>
      <c r="E7" s="295"/>
      <c r="F7" s="288"/>
      <c r="G7" s="289"/>
      <c r="H7" s="289"/>
      <c r="I7" s="289"/>
      <c r="J7" s="289"/>
      <c r="K7" s="289"/>
      <c r="L7" s="289"/>
      <c r="M7" s="289"/>
      <c r="N7" s="289"/>
      <c r="O7" s="289"/>
      <c r="P7" s="289"/>
      <c r="Q7" s="289"/>
      <c r="R7" s="289"/>
      <c r="S7" s="289"/>
      <c r="T7" s="289"/>
      <c r="U7" s="289"/>
      <c r="V7" s="289"/>
      <c r="W7" s="289"/>
      <c r="X7" s="289"/>
      <c r="Y7" s="289"/>
      <c r="Z7" s="289"/>
      <c r="AA7" s="289"/>
      <c r="AB7" s="289"/>
      <c r="AC7" s="289"/>
      <c r="AD7" s="289"/>
      <c r="AE7" s="289"/>
      <c r="AF7" s="289"/>
      <c r="AG7" s="289"/>
      <c r="AH7" s="289"/>
      <c r="AI7" s="289"/>
      <c r="AJ7" s="278" t="s">
        <v>203</v>
      </c>
      <c r="AK7" s="279"/>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row>
    <row r="8" spans="1:69" ht="12.6" customHeight="1" thickBot="1" x14ac:dyDescent="0.35">
      <c r="B8" s="13"/>
      <c r="C8" s="14"/>
      <c r="D8" s="13"/>
      <c r="E8" s="13"/>
      <c r="F8" s="6"/>
      <c r="G8" s="12"/>
      <c r="H8" s="6"/>
      <c r="I8" s="6"/>
      <c r="J8" s="6"/>
      <c r="K8" s="6"/>
      <c r="L8" s="6"/>
      <c r="M8" s="6"/>
      <c r="N8" s="6"/>
      <c r="O8" s="6"/>
      <c r="P8" s="6"/>
      <c r="Q8" s="6"/>
      <c r="R8" s="6"/>
      <c r="S8" s="6"/>
      <c r="T8" s="6"/>
      <c r="U8" s="6"/>
      <c r="V8" s="6"/>
      <c r="W8" s="6"/>
      <c r="X8" s="6"/>
      <c r="Y8" s="6"/>
      <c r="Z8" s="6"/>
      <c r="AA8" s="6"/>
      <c r="AB8" s="6"/>
      <c r="AC8" s="6"/>
      <c r="AD8" s="6"/>
      <c r="AE8" s="6"/>
      <c r="AF8" s="6"/>
      <c r="AG8" s="109"/>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row>
    <row r="9" spans="1:69" s="85" customFormat="1" ht="28.5" customHeight="1" x14ac:dyDescent="0.35">
      <c r="A9" s="154"/>
      <c r="B9" s="299" t="s">
        <v>199</v>
      </c>
      <c r="C9" s="300"/>
      <c r="D9" s="305" t="s">
        <v>244</v>
      </c>
      <c r="E9" s="305"/>
      <c r="F9" s="305"/>
      <c r="G9" s="305"/>
      <c r="H9" s="305"/>
      <c r="I9" s="305"/>
      <c r="J9" s="305"/>
      <c r="K9" s="305"/>
      <c r="L9" s="305"/>
      <c r="M9" s="305"/>
      <c r="N9" s="305"/>
      <c r="O9" s="305"/>
      <c r="P9" s="305"/>
      <c r="Q9" s="305"/>
      <c r="R9" s="305"/>
      <c r="S9" s="305"/>
      <c r="T9" s="305"/>
      <c r="U9" s="305"/>
      <c r="V9" s="305"/>
      <c r="W9" s="305"/>
      <c r="X9" s="305"/>
      <c r="Y9" s="305"/>
      <c r="Z9" s="305"/>
      <c r="AA9" s="305"/>
      <c r="AB9" s="305"/>
      <c r="AC9" s="305"/>
      <c r="AD9" s="305"/>
      <c r="AE9" s="305"/>
      <c r="AF9" s="305"/>
      <c r="AG9" s="305"/>
      <c r="AH9" s="305"/>
      <c r="AI9" s="305"/>
      <c r="AJ9" s="305"/>
      <c r="AK9" s="306"/>
      <c r="AL9" s="84"/>
      <c r="AM9" s="84"/>
      <c r="AN9" s="84"/>
      <c r="AO9" s="84"/>
      <c r="AP9" s="84"/>
      <c r="AQ9" s="84"/>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row>
    <row r="10" spans="1:69" s="85" customFormat="1" ht="28.5" customHeight="1" x14ac:dyDescent="0.35">
      <c r="A10" s="154"/>
      <c r="B10" s="301" t="s">
        <v>206</v>
      </c>
      <c r="C10" s="302"/>
      <c r="D10" s="307" t="s">
        <v>246</v>
      </c>
      <c r="E10" s="307"/>
      <c r="F10" s="307"/>
      <c r="G10" s="307"/>
      <c r="H10" s="307"/>
      <c r="I10" s="307"/>
      <c r="J10" s="307"/>
      <c r="K10" s="307"/>
      <c r="L10" s="307"/>
      <c r="M10" s="307"/>
      <c r="N10" s="307"/>
      <c r="O10" s="307"/>
      <c r="P10" s="307"/>
      <c r="Q10" s="307"/>
      <c r="R10" s="307"/>
      <c r="S10" s="307"/>
      <c r="T10" s="307"/>
      <c r="U10" s="307"/>
      <c r="V10" s="307"/>
      <c r="W10" s="307"/>
      <c r="X10" s="307"/>
      <c r="Y10" s="307"/>
      <c r="Z10" s="307"/>
      <c r="AA10" s="307"/>
      <c r="AB10" s="307"/>
      <c r="AC10" s="307"/>
      <c r="AD10" s="307"/>
      <c r="AE10" s="307"/>
      <c r="AF10" s="307"/>
      <c r="AG10" s="307"/>
      <c r="AH10" s="307"/>
      <c r="AI10" s="307"/>
      <c r="AJ10" s="307"/>
      <c r="AK10" s="308"/>
      <c r="AL10" s="84"/>
      <c r="AM10" s="84"/>
      <c r="AN10" s="84"/>
      <c r="AO10" s="84"/>
      <c r="AP10" s="84"/>
      <c r="AQ10" s="84"/>
      <c r="AR10" s="84"/>
      <c r="AS10" s="84"/>
      <c r="AT10" s="84"/>
      <c r="AU10" s="84"/>
      <c r="AV10" s="84"/>
      <c r="AW10" s="84"/>
      <c r="AX10" s="84"/>
      <c r="AY10" s="84"/>
      <c r="AZ10" s="84"/>
      <c r="BA10" s="84"/>
      <c r="BB10" s="84"/>
      <c r="BC10" s="84"/>
      <c r="BD10" s="84"/>
      <c r="BE10" s="84"/>
      <c r="BF10" s="84"/>
      <c r="BG10" s="84"/>
      <c r="BH10" s="84"/>
      <c r="BI10" s="84"/>
      <c r="BJ10" s="84"/>
      <c r="BK10" s="84"/>
      <c r="BL10" s="84"/>
      <c r="BM10" s="84"/>
      <c r="BN10" s="84"/>
      <c r="BO10" s="84"/>
      <c r="BP10" s="84"/>
      <c r="BQ10" s="84"/>
    </row>
    <row r="11" spans="1:69" s="85" customFormat="1" ht="28.5" customHeight="1" thickBot="1" x14ac:dyDescent="0.4">
      <c r="B11" s="303" t="s">
        <v>200</v>
      </c>
      <c r="C11" s="304"/>
      <c r="D11" s="309" t="s">
        <v>282</v>
      </c>
      <c r="E11" s="309"/>
      <c r="F11" s="309"/>
      <c r="G11" s="309"/>
      <c r="H11" s="309"/>
      <c r="I11" s="309"/>
      <c r="J11" s="309"/>
      <c r="K11" s="309"/>
      <c r="L11" s="309"/>
      <c r="M11" s="309"/>
      <c r="N11" s="309"/>
      <c r="O11" s="309"/>
      <c r="P11" s="309"/>
      <c r="Q11" s="309"/>
      <c r="R11" s="309"/>
      <c r="S11" s="309"/>
      <c r="T11" s="309"/>
      <c r="U11" s="309"/>
      <c r="V11" s="309"/>
      <c r="W11" s="309"/>
      <c r="X11" s="309"/>
      <c r="Y11" s="309"/>
      <c r="Z11" s="309"/>
      <c r="AA11" s="309"/>
      <c r="AB11" s="309"/>
      <c r="AC11" s="309"/>
      <c r="AD11" s="309"/>
      <c r="AE11" s="309"/>
      <c r="AF11" s="309"/>
      <c r="AG11" s="309"/>
      <c r="AH11" s="309"/>
      <c r="AI11" s="309"/>
      <c r="AJ11" s="309"/>
      <c r="AK11" s="310"/>
      <c r="AL11" s="84"/>
      <c r="AM11" s="84"/>
      <c r="AN11" s="84"/>
      <c r="AO11" s="84"/>
      <c r="AP11" s="84"/>
      <c r="AQ11" s="84"/>
      <c r="AR11" s="84"/>
      <c r="AS11" s="84"/>
      <c r="AT11" s="84"/>
      <c r="AU11" s="84"/>
      <c r="AV11" s="84"/>
      <c r="AW11" s="84"/>
      <c r="AX11" s="84"/>
      <c r="AY11" s="84"/>
      <c r="AZ11" s="84"/>
      <c r="BA11" s="84"/>
      <c r="BB11" s="84"/>
      <c r="BC11" s="84"/>
      <c r="BD11" s="84"/>
      <c r="BE11" s="84"/>
      <c r="BF11" s="84"/>
      <c r="BG11" s="84"/>
      <c r="BH11" s="84"/>
      <c r="BI11" s="84"/>
      <c r="BJ11" s="84"/>
      <c r="BK11" s="84"/>
      <c r="BL11" s="84"/>
      <c r="BM11" s="84"/>
      <c r="BN11" s="84"/>
      <c r="BO11" s="84"/>
      <c r="BP11" s="84"/>
      <c r="BQ11" s="84"/>
    </row>
    <row r="12" spans="1:69" s="85" customFormat="1" ht="15" customHeight="1" x14ac:dyDescent="0.35">
      <c r="B12" s="296"/>
      <c r="C12" s="297"/>
      <c r="D12" s="297"/>
      <c r="E12" s="297"/>
      <c r="F12" s="297"/>
      <c r="G12" s="297"/>
      <c r="H12" s="297"/>
      <c r="I12" s="297"/>
      <c r="J12" s="297"/>
      <c r="K12" s="297"/>
      <c r="L12" s="297"/>
      <c r="M12" s="297"/>
      <c r="N12" s="297"/>
      <c r="O12" s="297"/>
      <c r="P12" s="297"/>
      <c r="Q12" s="297"/>
      <c r="R12" s="297"/>
      <c r="S12" s="297"/>
      <c r="T12" s="297"/>
      <c r="U12" s="297"/>
      <c r="V12" s="297"/>
      <c r="W12" s="297"/>
      <c r="X12" s="297"/>
      <c r="Y12" s="297"/>
      <c r="Z12" s="297"/>
      <c r="AA12" s="297"/>
      <c r="AB12" s="297"/>
      <c r="AC12" s="297"/>
      <c r="AD12" s="297"/>
      <c r="AE12" s="297"/>
      <c r="AF12" s="297"/>
      <c r="AG12" s="297"/>
      <c r="AH12" s="297"/>
      <c r="AI12" s="297"/>
      <c r="AJ12" s="297"/>
      <c r="AK12" s="298"/>
      <c r="AL12" s="84"/>
      <c r="AM12" s="84"/>
      <c r="AN12" s="84"/>
      <c r="AO12" s="84"/>
      <c r="AP12" s="84"/>
      <c r="AQ12" s="84"/>
      <c r="AR12" s="84"/>
      <c r="AS12" s="84"/>
      <c r="AT12" s="84"/>
      <c r="AU12" s="84"/>
      <c r="AV12" s="84"/>
      <c r="AW12" s="84"/>
      <c r="AX12" s="84"/>
      <c r="AY12" s="84"/>
      <c r="AZ12" s="84"/>
      <c r="BA12" s="84"/>
      <c r="BB12" s="84"/>
      <c r="BC12" s="84"/>
      <c r="BD12" s="84"/>
      <c r="BE12" s="84"/>
      <c r="BF12" s="84"/>
      <c r="BG12" s="84"/>
      <c r="BH12" s="84"/>
      <c r="BI12" s="84"/>
      <c r="BJ12" s="84"/>
      <c r="BK12" s="84"/>
      <c r="BL12" s="84"/>
      <c r="BM12" s="84"/>
      <c r="BN12" s="84"/>
      <c r="BO12" s="84"/>
      <c r="BP12" s="84"/>
      <c r="BQ12" s="84"/>
    </row>
    <row r="13" spans="1:69" ht="18" x14ac:dyDescent="0.3">
      <c r="B13" s="311" t="s">
        <v>121</v>
      </c>
      <c r="C13" s="312"/>
      <c r="D13" s="312"/>
      <c r="E13" s="312"/>
      <c r="F13" s="312"/>
      <c r="G13" s="312"/>
      <c r="H13" s="312"/>
      <c r="I13" s="312" t="s">
        <v>122</v>
      </c>
      <c r="J13" s="312"/>
      <c r="K13" s="312"/>
      <c r="L13" s="312"/>
      <c r="M13" s="312"/>
      <c r="N13" s="312"/>
      <c r="O13" s="312"/>
      <c r="P13" s="312" t="s">
        <v>123</v>
      </c>
      <c r="Q13" s="312"/>
      <c r="R13" s="312"/>
      <c r="S13" s="312"/>
      <c r="T13" s="312"/>
      <c r="U13" s="312"/>
      <c r="V13" s="312"/>
      <c r="W13" s="312"/>
      <c r="X13" s="312"/>
      <c r="Y13" s="312" t="s">
        <v>124</v>
      </c>
      <c r="Z13" s="312"/>
      <c r="AA13" s="312"/>
      <c r="AB13" s="312"/>
      <c r="AC13" s="312"/>
      <c r="AD13" s="312"/>
      <c r="AE13" s="312"/>
      <c r="AF13" s="312" t="s">
        <v>34</v>
      </c>
      <c r="AG13" s="312"/>
      <c r="AH13" s="312"/>
      <c r="AI13" s="312"/>
      <c r="AJ13" s="312"/>
      <c r="AK13" s="313"/>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row>
    <row r="14" spans="1:69" ht="16.5" customHeight="1" x14ac:dyDescent="0.3">
      <c r="B14" s="337" t="s">
        <v>0</v>
      </c>
      <c r="C14" s="338" t="s">
        <v>2</v>
      </c>
      <c r="D14" s="335" t="s">
        <v>3</v>
      </c>
      <c r="E14" s="335" t="s">
        <v>42</v>
      </c>
      <c r="F14" s="338" t="s">
        <v>1</v>
      </c>
      <c r="G14" s="335" t="s">
        <v>48</v>
      </c>
      <c r="H14" s="335" t="s">
        <v>117</v>
      </c>
      <c r="I14" s="335" t="s">
        <v>33</v>
      </c>
      <c r="J14" s="338" t="s">
        <v>5</v>
      </c>
      <c r="K14" s="335" t="s">
        <v>78</v>
      </c>
      <c r="L14" s="335" t="s">
        <v>83</v>
      </c>
      <c r="M14" s="335" t="s">
        <v>43</v>
      </c>
      <c r="N14" s="338" t="s">
        <v>5</v>
      </c>
      <c r="O14" s="335" t="s">
        <v>46</v>
      </c>
      <c r="P14" s="339" t="s">
        <v>11</v>
      </c>
      <c r="Q14" s="335" t="s">
        <v>144</v>
      </c>
      <c r="R14" s="335" t="s">
        <v>12</v>
      </c>
      <c r="S14" s="335" t="s">
        <v>8</v>
      </c>
      <c r="T14" s="335"/>
      <c r="U14" s="335"/>
      <c r="V14" s="335"/>
      <c r="W14" s="335"/>
      <c r="X14" s="335"/>
      <c r="Y14" s="339" t="s">
        <v>120</v>
      </c>
      <c r="Z14" s="339" t="s">
        <v>44</v>
      </c>
      <c r="AA14" s="339" t="s">
        <v>5</v>
      </c>
      <c r="AB14" s="339" t="s">
        <v>45</v>
      </c>
      <c r="AC14" s="339" t="s">
        <v>5</v>
      </c>
      <c r="AD14" s="339" t="s">
        <v>47</v>
      </c>
      <c r="AE14" s="339" t="s">
        <v>29</v>
      </c>
      <c r="AF14" s="335" t="s">
        <v>34</v>
      </c>
      <c r="AG14" s="335" t="s">
        <v>35</v>
      </c>
      <c r="AH14" s="335" t="s">
        <v>36</v>
      </c>
      <c r="AI14" s="335" t="s">
        <v>38</v>
      </c>
      <c r="AJ14" s="335" t="s">
        <v>37</v>
      </c>
      <c r="AK14" s="336" t="s">
        <v>39</v>
      </c>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c r="BP14" s="6"/>
      <c r="BQ14" s="6"/>
    </row>
    <row r="15" spans="1:69" s="4" customFormat="1" ht="94.5" customHeight="1" x14ac:dyDescent="0.3">
      <c r="A15" s="111"/>
      <c r="B15" s="337"/>
      <c r="C15" s="338"/>
      <c r="D15" s="335"/>
      <c r="E15" s="335"/>
      <c r="F15" s="338"/>
      <c r="G15" s="335"/>
      <c r="H15" s="335"/>
      <c r="I15" s="335"/>
      <c r="J15" s="338"/>
      <c r="K15" s="335"/>
      <c r="L15" s="335"/>
      <c r="M15" s="338"/>
      <c r="N15" s="338"/>
      <c r="O15" s="335"/>
      <c r="P15" s="339"/>
      <c r="Q15" s="335"/>
      <c r="R15" s="335"/>
      <c r="S15" s="116" t="s">
        <v>13</v>
      </c>
      <c r="T15" s="116" t="s">
        <v>17</v>
      </c>
      <c r="U15" s="116" t="s">
        <v>28</v>
      </c>
      <c r="V15" s="116" t="s">
        <v>18</v>
      </c>
      <c r="W15" s="116" t="s">
        <v>21</v>
      </c>
      <c r="X15" s="116" t="s">
        <v>24</v>
      </c>
      <c r="Y15" s="339"/>
      <c r="Z15" s="339"/>
      <c r="AA15" s="339"/>
      <c r="AB15" s="339"/>
      <c r="AC15" s="339"/>
      <c r="AD15" s="339"/>
      <c r="AE15" s="339"/>
      <c r="AF15" s="335"/>
      <c r="AG15" s="335"/>
      <c r="AH15" s="335"/>
      <c r="AI15" s="335"/>
      <c r="AJ15" s="335"/>
      <c r="AK15" s="336"/>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row>
    <row r="16" spans="1:69" s="3" customFormat="1" ht="134.25" customHeight="1" x14ac:dyDescent="0.25">
      <c r="B16" s="343">
        <v>1</v>
      </c>
      <c r="C16" s="318" t="s">
        <v>115</v>
      </c>
      <c r="D16" s="344" t="s">
        <v>279</v>
      </c>
      <c r="E16" s="344" t="s">
        <v>280</v>
      </c>
      <c r="F16" s="347" t="s">
        <v>286</v>
      </c>
      <c r="G16" s="318" t="s">
        <v>189</v>
      </c>
      <c r="H16" s="340">
        <f>300*2*19</f>
        <v>11400</v>
      </c>
      <c r="I16" s="334" t="str">
        <f>IF(H16&lt;=0,"",IF(H16&lt;=2,"Muy Baja",IF(H16&lt;=24,"Baja",IF(H16&lt;=500,"Media",IF(H16&lt;=5000,"Alta","Muy Alta")))))</f>
        <v>Muy Alta</v>
      </c>
      <c r="J16" s="326">
        <f>IF(I16="","",IF(I16="Muy Baja",0.2,IF(I16="Baja",0.4,IF(I16="Media",0.6,IF(I16="Alta",0.8,IF(I16="Muy Alta",1,))))))</f>
        <v>1</v>
      </c>
      <c r="K16" s="350" t="s">
        <v>136</v>
      </c>
      <c r="L16" s="326" t="str">
        <f>IF(NOT(ISERROR(MATCH(K16,'Tabla Impacto'!$B$222:$B$224,0))),'Tabla Impacto'!$F$224&amp;"Por favor no seleccionar los criterios de impacto(Afectación Económica o presupuestal y Pérdida Reputacional)",K16)</f>
        <v xml:space="preserve">     El riesgo afecta la imagen de la entidad con algunos usuarios de relevancia frente al logro de los objetivos</v>
      </c>
      <c r="M16" s="334" t="str">
        <f>IF(OR(L16='Tabla Impacto'!$C$12,L16='Tabla Impacto'!$D$12),"Leve",IF(OR(L16='Tabla Impacto'!$C$13,L16='Tabla Impacto'!$D$13),"Menor",IF(OR(L16='Tabla Impacto'!$C$14,L16='Tabla Impacto'!$D$14),"Moderado",IF(OR(L16='Tabla Impacto'!$C$15,L16='Tabla Impacto'!$D$15),"Mayor",IF(OR(L16='Tabla Impacto'!$C$16,L16='Tabla Impacto'!$D$16),"Catastrófico","")))))</f>
        <v>Moderado</v>
      </c>
      <c r="N16" s="326">
        <f>IF(M16="","",IF(M16="Leve",0.2,IF(M16="Menor",0.4,IF(M16="Moderado",0.6,IF(M16="Mayor",0.8,IF(M16="Catastrófico",1,))))))</f>
        <v>0.6</v>
      </c>
      <c r="O16" s="327" t="str">
        <f>IF(OR(AND(I16="Muy Baja",M16="Leve"),AND(I16="Muy Baja",M16="Menor"),AND(I16="Baja",M16="Leve")),"Bajo",IF(OR(AND(I16="Muy baja",M16="Moderado"),AND(I16="Baja",M16="Menor"),AND(I16="Baja",M16="Moderado"),AND(I16="Media",M16="Leve"),AND(I16="Media",M16="Menor"),AND(I16="Media",M16="Moderado"),AND(I16="Alta",M16="Leve"),AND(I16="Alta",M16="Menor")),"Moderado",IF(OR(AND(I16="Muy Baja",M16="Mayor"),AND(I16="Baja",M16="Mayor"),AND(I16="Media",M16="Mayor"),AND(I16="Alta",M16="Moderado"),AND(I16="Alta",M16="Mayor"),AND(I16="Muy Alta",M16="Leve"),AND(I16="Muy Alta",M16="Menor"),AND(I16="Muy Alta",M16="Moderado"),AND(I16="Muy Alta",M16="Mayor")),"Alto",IF(OR(AND(I16="Muy Baja",M16="Catastrófico"),AND(I16="Baja",M16="Catastrófico"),AND(I16="Media",M16="Catastrófico"),AND(I16="Alta",M16="Catastrófico"),AND(I16="Muy Alta",M16="Catastrófico")),"Extremo",""))))</f>
        <v>Alto</v>
      </c>
      <c r="P16" s="115">
        <v>1</v>
      </c>
      <c r="Q16" s="96" t="s">
        <v>283</v>
      </c>
      <c r="R16" s="97" t="str">
        <f>IF(OR(S16="Preventivo",S16="Detectivo"),"Probabilidad",IF(S16="Correctivo","Impacto",""))</f>
        <v>Probabilidad</v>
      </c>
      <c r="S16" s="98" t="s">
        <v>14</v>
      </c>
      <c r="T16" s="98" t="s">
        <v>9</v>
      </c>
      <c r="U16" s="99" t="str">
        <f t="shared" ref="U16" si="0">IF(AND(S16="Preventivo",T16="Automático"),"50%",IF(AND(S16="Preventivo",T16="Manual"),"40%",IF(AND(S16="Detectivo",T16="Automático"),"40%",IF(AND(S16="Detectivo",T16="Manual"),"30%",IF(AND(S16="Correctivo",T16="Automático"),"35%",IF(AND(S16="Correctivo",T16="Manual"),"25%",""))))))</f>
        <v>40%</v>
      </c>
      <c r="V16" s="98" t="s">
        <v>19</v>
      </c>
      <c r="W16" s="98" t="s">
        <v>22</v>
      </c>
      <c r="X16" s="98" t="s">
        <v>110</v>
      </c>
      <c r="Y16" s="100">
        <f>IFERROR(IF(R16="Probabilidad",(J16-(+J16*U16)),IF(R16="Impacto",J16,"")),"")</f>
        <v>0.6</v>
      </c>
      <c r="Z16" s="101" t="str">
        <f>IFERROR(IF(Y16="","",IF(Y16&lt;=0.2,"Muy Baja",IF(Y16&lt;=0.4,"Baja",IF(Y16&lt;=0.6,"Media",IF(Y16&lt;=0.8,"Alta","Muy Alta"))))),"")</f>
        <v>Media</v>
      </c>
      <c r="AA16" s="99">
        <f>+Y16</f>
        <v>0.6</v>
      </c>
      <c r="AB16" s="101" t="str">
        <f>IFERROR(IF(AC16="","",IF(AC16&lt;=0.2,"Leve",IF(AC16&lt;=0.4,"Menor",IF(AC16&lt;=0.6,"Moderado",IF(AC16&lt;=0.8,"Mayor","Catastrófico"))))),"")</f>
        <v>Moderado</v>
      </c>
      <c r="AC16" s="99">
        <f>IFERROR(IF(R16="Impacto",(N16-(+N16*U16)),IF(R16="Probabilidad",N16,"")),"")</f>
        <v>0.6</v>
      </c>
      <c r="AD16" s="102" t="str">
        <f>IFERROR(IF(OR(AND(Z16="Muy Baja",AB16="Leve"),AND(Z16="Muy Baja",AB16="Menor"),AND(Z16="Baja",AB16="Leve")),"Bajo",IF(OR(AND(Z16="Muy baja",AB16="Moderado"),AND(Z16="Baja",AB16="Menor"),AND(Z16="Baja",AB16="Moderado"),AND(Z16="Media",AB16="Leve"),AND(Z16="Media",AB16="Menor"),AND(Z16="Media",AB16="Moderado"),AND(Z16="Alta",AB16="Leve"),AND(Z16="Alta",AB16="Menor")),"Moderado",IF(OR(AND(Z16="Muy Baja",AB16="Mayor"),AND(Z16="Baja",AB16="Mayor"),AND(Z16="Media",AB16="Mayor"),AND(Z16="Alta",AB16="Moderado"),AND(Z16="Alta",AB16="Mayor"),AND(Z16="Muy Alta",AB16="Leve"),AND(Z16="Muy Alta",AB16="Menor"),AND(Z16="Muy Alta",AB16="Moderado"),AND(Z16="Muy Alta",AB16="Mayor")),"Alto",IF(OR(AND(Z16="Muy Baja",AB16="Catastrófico"),AND(Z16="Baja",AB16="Catastrófico"),AND(Z16="Media",AB16="Catastrófico"),AND(Z16="Alta",AB16="Catastrófico"),AND(Z16="Muy Alta",AB16="Catastrófico")),"Extremo","")))),"")</f>
        <v>Moderado</v>
      </c>
      <c r="AE16" s="98" t="s">
        <v>118</v>
      </c>
      <c r="AF16" s="195" t="s">
        <v>287</v>
      </c>
      <c r="AG16" s="195" t="s">
        <v>281</v>
      </c>
      <c r="AH16" s="103">
        <v>44469</v>
      </c>
      <c r="AI16" s="103"/>
      <c r="AJ16" s="114"/>
      <c r="AK16" s="119"/>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row>
    <row r="17" spans="2:69" ht="9.6" hidden="1" customHeight="1" x14ac:dyDescent="0.3">
      <c r="B17" s="343"/>
      <c r="C17" s="318"/>
      <c r="D17" s="345"/>
      <c r="E17" s="345"/>
      <c r="F17" s="348"/>
      <c r="G17" s="318"/>
      <c r="H17" s="341"/>
      <c r="I17" s="334"/>
      <c r="J17" s="326"/>
      <c r="K17" s="351"/>
      <c r="L17" s="326">
        <f>IF(NOT(ISERROR(MATCH(K17,_xlfn.ANCHORARRAY(F28),0))),J30&amp;"Por favor no seleccionar los criterios de impacto",K17)</f>
        <v>0</v>
      </c>
      <c r="M17" s="334"/>
      <c r="N17" s="326"/>
      <c r="O17" s="327"/>
      <c r="P17" s="115">
        <v>2</v>
      </c>
      <c r="Q17" s="96"/>
      <c r="R17" s="97" t="str">
        <f t="shared" ref="R17:R20" si="1">IF(OR(S17="Preventivo",S17="Detectivo"),"Probabilidad",IF(S17="Correctivo","Impacto",""))</f>
        <v/>
      </c>
      <c r="S17" s="98"/>
      <c r="T17" s="98"/>
      <c r="U17" s="99"/>
      <c r="V17" s="98"/>
      <c r="W17" s="98"/>
      <c r="X17" s="98"/>
      <c r="Y17" s="100" t="str">
        <f>IFERROR(IF(AND(R16="Probabilidad",R17="Probabilidad"),(AA16-(+AA16*U17)),IF(R17="Probabilidad",(J16-(+J16*U17)),IF(R17="Impacto",AA16,""))),"")</f>
        <v/>
      </c>
      <c r="Z17" s="101" t="str">
        <f t="shared" ref="Z17:Z23" si="2">IFERROR(IF(Y17="","",IF(Y17&lt;=0.2,"Muy Baja",IF(Y17&lt;=0.4,"Baja",IF(Y17&lt;=0.6,"Media",IF(Y17&lt;=0.8,"Alta","Muy Alta"))))),"")</f>
        <v/>
      </c>
      <c r="AA17" s="99" t="str">
        <f t="shared" ref="AA17:AA22" si="3">+Y17</f>
        <v/>
      </c>
      <c r="AB17" s="101" t="str">
        <f t="shared" ref="AB17:AB23" si="4">IFERROR(IF(AC17="","",IF(AC17&lt;=0.2,"Leve",IF(AC17&lt;=0.4,"Menor",IF(AC17&lt;=0.6,"Moderado",IF(AC17&lt;=0.8,"Mayor","Catastrófico"))))),"")</f>
        <v/>
      </c>
      <c r="AC17" s="99" t="str">
        <f t="shared" ref="AC17:AC22" si="5">IFERROR(IF(R17="Impacto",(N17-(+N17*U17)),IF(R17="Probabilidad",N17,"")),"")</f>
        <v/>
      </c>
      <c r="AD17" s="102" t="str">
        <f t="shared" ref="AD17:AD23" si="6">IFERROR(IF(OR(AND(Z17="Muy Baja",AB17="Leve"),AND(Z17="Muy Baja",AB17="Menor"),AND(Z17="Baja",AB17="Leve")),"Bajo",IF(OR(AND(Z17="Muy baja",AB17="Moderado"),AND(Z17="Baja",AB17="Menor"),AND(Z17="Baja",AB17="Moderado"),AND(Z17="Media",AB17="Leve"),AND(Z17="Media",AB17="Menor"),AND(Z17="Media",AB17="Moderado"),AND(Z17="Alta",AB17="Leve"),AND(Z17="Alta",AB17="Menor")),"Moderado",IF(OR(AND(Z17="Muy Baja",AB17="Mayor"),AND(Z17="Baja",AB17="Mayor"),AND(Z17="Media",AB17="Mayor"),AND(Z17="Alta",AB17="Moderado"),AND(Z17="Alta",AB17="Mayor"),AND(Z17="Muy Alta",AB17="Leve"),AND(Z17="Muy Alta",AB17="Menor"),AND(Z17="Muy Alta",AB17="Moderado"),AND(Z17="Muy Alta",AB17="Mayor")),"Alto",IF(OR(AND(Z17="Muy Baja",AB17="Catastrófico"),AND(Z17="Baja",AB17="Catastrófico"),AND(Z17="Media",AB17="Catastrófico"),AND(Z17="Alta",AB17="Catastrófico"),AND(Z17="Muy Alta",AB17="Catastrófico")),"Extremo","")))),"")</f>
        <v/>
      </c>
      <c r="AE17" s="98"/>
      <c r="AF17" s="114"/>
      <c r="AG17" s="114"/>
      <c r="AH17" s="103"/>
      <c r="AI17" s="103"/>
      <c r="AJ17" s="114"/>
      <c r="AK17" s="119"/>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c r="BP17" s="6"/>
      <c r="BQ17" s="6"/>
    </row>
    <row r="18" spans="2:69" ht="9.6" hidden="1" customHeight="1" x14ac:dyDescent="0.3">
      <c r="B18" s="343"/>
      <c r="C18" s="318"/>
      <c r="D18" s="345"/>
      <c r="E18" s="345"/>
      <c r="F18" s="348"/>
      <c r="G18" s="318"/>
      <c r="H18" s="341"/>
      <c r="I18" s="334"/>
      <c r="J18" s="326"/>
      <c r="K18" s="351"/>
      <c r="L18" s="326">
        <f>IF(NOT(ISERROR(MATCH(K18,_xlfn.ANCHORARRAY(F29),0))),J31&amp;"Por favor no seleccionar los criterios de impacto",K18)</f>
        <v>0</v>
      </c>
      <c r="M18" s="334"/>
      <c r="N18" s="326"/>
      <c r="O18" s="327"/>
      <c r="P18" s="115">
        <v>3</v>
      </c>
      <c r="Q18" s="104"/>
      <c r="R18" s="97" t="str">
        <f t="shared" si="1"/>
        <v/>
      </c>
      <c r="S18" s="98"/>
      <c r="T18" s="98"/>
      <c r="U18" s="99" t="str">
        <f t="shared" ref="U18:U21" si="7">IF(AND(S18="Preventivo",T18="Automático"),"50%",IF(AND(S18="Preventivo",T18="Manual"),"40%",IF(AND(S18="Detectivo",T18="Automático"),"40%",IF(AND(S18="Detectivo",T18="Manual"),"30%",IF(AND(S18="Correctivo",T18="Automático"),"35%",IF(AND(S18="Correctivo",T18="Manual"),"25%",""))))))</f>
        <v/>
      </c>
      <c r="V18" s="98"/>
      <c r="W18" s="98"/>
      <c r="X18" s="98"/>
      <c r="Y18" s="100" t="str">
        <f>IFERROR(IF(AND(R17="Probabilidad",R18="Probabilidad"),(AA17-(+AA17*U18)),IF(AND(R17="Impacto",R18="Probabilidad"),(AA16-(+AA16*U18)),IF(R18="Impacto",AA17,""))),"")</f>
        <v/>
      </c>
      <c r="Z18" s="101" t="str">
        <f t="shared" si="2"/>
        <v/>
      </c>
      <c r="AA18" s="99" t="str">
        <f t="shared" si="3"/>
        <v/>
      </c>
      <c r="AB18" s="101" t="str">
        <f t="shared" si="4"/>
        <v/>
      </c>
      <c r="AC18" s="99" t="str">
        <f t="shared" si="5"/>
        <v/>
      </c>
      <c r="AD18" s="102" t="str">
        <f t="shared" si="6"/>
        <v/>
      </c>
      <c r="AE18" s="98"/>
      <c r="AF18" s="114"/>
      <c r="AG18" s="114"/>
      <c r="AH18" s="103"/>
      <c r="AI18" s="103"/>
      <c r="AJ18" s="114"/>
      <c r="AK18" s="119"/>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row>
    <row r="19" spans="2:69" ht="9.6" hidden="1" customHeight="1" x14ac:dyDescent="0.3">
      <c r="B19" s="343"/>
      <c r="C19" s="318"/>
      <c r="D19" s="345"/>
      <c r="E19" s="345"/>
      <c r="F19" s="348"/>
      <c r="G19" s="318"/>
      <c r="H19" s="341"/>
      <c r="I19" s="334"/>
      <c r="J19" s="326"/>
      <c r="K19" s="351"/>
      <c r="L19" s="326">
        <f>IF(NOT(ISERROR(MATCH(K19,_xlfn.ANCHORARRAY(F30),0))),J32&amp;"Por favor no seleccionar los criterios de impacto",K19)</f>
        <v>0</v>
      </c>
      <c r="M19" s="334"/>
      <c r="N19" s="326"/>
      <c r="O19" s="327"/>
      <c r="P19" s="115">
        <v>4</v>
      </c>
      <c r="Q19" s="96"/>
      <c r="R19" s="97" t="str">
        <f t="shared" si="1"/>
        <v/>
      </c>
      <c r="S19" s="98"/>
      <c r="T19" s="98"/>
      <c r="U19" s="99" t="str">
        <f t="shared" si="7"/>
        <v/>
      </c>
      <c r="V19" s="98"/>
      <c r="W19" s="98"/>
      <c r="X19" s="98"/>
      <c r="Y19" s="100" t="str">
        <f t="shared" ref="Y19:Y21" si="8">IFERROR(IF(AND(R18="Probabilidad",R19="Probabilidad"),(AA18-(+AA18*U19)),IF(AND(R18="Impacto",R19="Probabilidad"),(AA17-(+AA17*U19)),IF(R19="Impacto",AA18,""))),"")</f>
        <v/>
      </c>
      <c r="Z19" s="101" t="str">
        <f t="shared" si="2"/>
        <v/>
      </c>
      <c r="AA19" s="99" t="str">
        <f t="shared" si="3"/>
        <v/>
      </c>
      <c r="AB19" s="101" t="str">
        <f t="shared" si="4"/>
        <v/>
      </c>
      <c r="AC19" s="99" t="str">
        <f t="shared" si="5"/>
        <v/>
      </c>
      <c r="AD19" s="102" t="str">
        <f t="shared" si="6"/>
        <v/>
      </c>
      <c r="AE19" s="98"/>
      <c r="AF19" s="114"/>
      <c r="AG19" s="114"/>
      <c r="AH19" s="103"/>
      <c r="AI19" s="103"/>
      <c r="AJ19" s="114"/>
      <c r="AK19" s="119"/>
      <c r="AL19" s="6"/>
      <c r="AM19" s="6"/>
      <c r="AN19" s="6"/>
      <c r="AO19" s="6"/>
      <c r="AP19" s="6"/>
      <c r="AQ19" s="6"/>
      <c r="AR19" s="6"/>
      <c r="AS19" s="6"/>
      <c r="AT19" s="6"/>
      <c r="AU19" s="6"/>
      <c r="AV19" s="6"/>
      <c r="AW19" s="6"/>
      <c r="AX19" s="6"/>
      <c r="AY19" s="6"/>
      <c r="AZ19" s="6"/>
      <c r="BA19" s="6"/>
      <c r="BB19" s="6"/>
      <c r="BC19" s="6"/>
      <c r="BD19" s="6"/>
      <c r="BE19" s="6"/>
      <c r="BF19" s="6"/>
      <c r="BG19" s="6"/>
      <c r="BH19" s="6"/>
      <c r="BI19" s="6"/>
      <c r="BJ19" s="6"/>
      <c r="BK19" s="6"/>
      <c r="BL19" s="6"/>
      <c r="BM19" s="6"/>
      <c r="BN19" s="6"/>
      <c r="BO19" s="6"/>
      <c r="BP19" s="6"/>
      <c r="BQ19" s="6"/>
    </row>
    <row r="20" spans="2:69" ht="9.6" hidden="1" customHeight="1" x14ac:dyDescent="0.3">
      <c r="B20" s="343"/>
      <c r="C20" s="318"/>
      <c r="D20" s="345"/>
      <c r="E20" s="345"/>
      <c r="F20" s="348"/>
      <c r="G20" s="318"/>
      <c r="H20" s="341"/>
      <c r="I20" s="334"/>
      <c r="J20" s="326"/>
      <c r="K20" s="351"/>
      <c r="L20" s="326">
        <f>IF(NOT(ISERROR(MATCH(K20,_xlfn.ANCHORARRAY(F31),0))),J33&amp;"Por favor no seleccionar los criterios de impacto",K20)</f>
        <v>0</v>
      </c>
      <c r="M20" s="334"/>
      <c r="N20" s="326"/>
      <c r="O20" s="327"/>
      <c r="P20" s="115">
        <v>5</v>
      </c>
      <c r="Q20" s="96"/>
      <c r="R20" s="97" t="str">
        <f t="shared" si="1"/>
        <v/>
      </c>
      <c r="S20" s="98"/>
      <c r="T20" s="98"/>
      <c r="U20" s="99" t="str">
        <f t="shared" si="7"/>
        <v/>
      </c>
      <c r="V20" s="98"/>
      <c r="W20" s="98"/>
      <c r="X20" s="98"/>
      <c r="Y20" s="100" t="str">
        <f t="shared" si="8"/>
        <v/>
      </c>
      <c r="Z20" s="101" t="str">
        <f t="shared" si="2"/>
        <v/>
      </c>
      <c r="AA20" s="99" t="str">
        <f t="shared" si="3"/>
        <v/>
      </c>
      <c r="AB20" s="101" t="str">
        <f t="shared" si="4"/>
        <v/>
      </c>
      <c r="AC20" s="99" t="str">
        <f t="shared" si="5"/>
        <v/>
      </c>
      <c r="AD20" s="102" t="str">
        <f t="shared" si="6"/>
        <v/>
      </c>
      <c r="AE20" s="98"/>
      <c r="AF20" s="114"/>
      <c r="AG20" s="114"/>
      <c r="AH20" s="103"/>
      <c r="AI20" s="103"/>
      <c r="AJ20" s="114"/>
      <c r="AK20" s="119"/>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row>
    <row r="21" spans="2:69" ht="30.75" hidden="1" customHeight="1" x14ac:dyDescent="0.3">
      <c r="B21" s="343"/>
      <c r="C21" s="318"/>
      <c r="D21" s="346"/>
      <c r="E21" s="346"/>
      <c r="F21" s="349"/>
      <c r="G21" s="318"/>
      <c r="H21" s="342"/>
      <c r="I21" s="334"/>
      <c r="J21" s="326"/>
      <c r="K21" s="352"/>
      <c r="L21" s="326">
        <f>IF(NOT(ISERROR(MATCH(K21,_xlfn.ANCHORARRAY(F32),0))),J34&amp;"Por favor no seleccionar los criterios de impacto",K21)</f>
        <v>0</v>
      </c>
      <c r="M21" s="334"/>
      <c r="N21" s="326"/>
      <c r="O21" s="327"/>
      <c r="P21" s="115">
        <v>6</v>
      </c>
      <c r="Q21" s="96"/>
      <c r="R21" s="97" t="str">
        <f t="shared" ref="R21" si="9">IF(OR(S21="Preventivo",S21="Detectivo"),"Probabilidad",IF(S21="Correctivo","Impacto",""))</f>
        <v/>
      </c>
      <c r="S21" s="98"/>
      <c r="T21" s="98"/>
      <c r="U21" s="99" t="str">
        <f t="shared" si="7"/>
        <v/>
      </c>
      <c r="V21" s="98"/>
      <c r="W21" s="98"/>
      <c r="X21" s="98"/>
      <c r="Y21" s="100" t="str">
        <f t="shared" si="8"/>
        <v/>
      </c>
      <c r="Z21" s="101" t="str">
        <f t="shared" si="2"/>
        <v/>
      </c>
      <c r="AA21" s="99" t="str">
        <f t="shared" si="3"/>
        <v/>
      </c>
      <c r="AB21" s="101" t="str">
        <f t="shared" si="4"/>
        <v/>
      </c>
      <c r="AC21" s="99" t="str">
        <f t="shared" si="5"/>
        <v/>
      </c>
      <c r="AD21" s="102" t="str">
        <f t="shared" si="6"/>
        <v/>
      </c>
      <c r="AE21" s="98"/>
      <c r="AF21" s="114"/>
      <c r="AG21" s="114"/>
      <c r="AH21" s="103"/>
      <c r="AI21" s="103"/>
      <c r="AJ21" s="114"/>
      <c r="AK21" s="119"/>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row>
    <row r="22" spans="2:69" ht="129" customHeight="1" x14ac:dyDescent="0.3">
      <c r="B22" s="317">
        <v>2</v>
      </c>
      <c r="C22" s="318" t="s">
        <v>115</v>
      </c>
      <c r="D22" s="328" t="s">
        <v>279</v>
      </c>
      <c r="E22" s="331" t="s">
        <v>293</v>
      </c>
      <c r="F22" s="331" t="s">
        <v>294</v>
      </c>
      <c r="G22" s="318" t="s">
        <v>189</v>
      </c>
      <c r="H22" s="320">
        <v>11284</v>
      </c>
      <c r="I22" s="321" t="str">
        <f>IF(H22&lt;=0,"",IF(H22&lt;=2,"Muy Baja",IF(H22&lt;=24,"Baja",IF(H22&lt;=500,"Media",IF(H22&lt;=5000,"Alta","Muy Alta")))))</f>
        <v>Muy Alta</v>
      </c>
      <c r="J22" s="314">
        <f>IF(I22="","",IF(I22="Muy Baja",0.2,IF(I22="Baja",0.4,IF(I22="Media",0.6,IF(I22="Alta",0.8,IF(I22="Muy Alta",1,))))))</f>
        <v>1</v>
      </c>
      <c r="K22" s="322" t="s">
        <v>136</v>
      </c>
      <c r="L22" s="314" t="str">
        <f>IF(NOT(ISERROR(MATCH(K22,'Tabla Impacto'!$B$222:$B$224,0))),'Tabla Impacto'!$F$224&amp;"Por favor no seleccionar los criterios de impacto(Afectación Económica o presupuestal y Pérdida Reputacional)",K22)</f>
        <v xml:space="preserve">     El riesgo afecta la imagen de la entidad con algunos usuarios de relevancia frente al logro de los objetivos</v>
      </c>
      <c r="M22" s="334" t="str">
        <f>IF(OR(L22='Tabla Impacto'!$C$12,L22='Tabla Impacto'!$D$12),"Leve",IF(OR(L22='Tabla Impacto'!$C$13,L22='Tabla Impacto'!$D$13),"Menor",IF(OR(L22='Tabla Impacto'!$C$14,L22='Tabla Impacto'!$D$14),"Moderado",IF(OR(L22='Tabla Impacto'!$C$15,L22='Tabla Impacto'!$D$15),"Mayor",IF(OR(L22='Tabla Impacto'!$C$16,L22='Tabla Impacto'!$D$16),"Catastrófico","")))))</f>
        <v>Moderado</v>
      </c>
      <c r="N22" s="326">
        <f t="shared" ref="N22" si="10">IF(M22="","",IF(M22="Leve",0.2,IF(M22="Menor",0.4,IF(M22="Moderado",0.6,IF(M22="Mayor",0.8,IF(M22="Catastrófico",1,))))))</f>
        <v>0.6</v>
      </c>
      <c r="O22" s="327" t="str">
        <f t="shared" ref="O22" si="11">IF(OR(AND(I22="Muy Baja",M22="Leve"),AND(I22="Muy Baja",M22="Menor"),AND(I22="Baja",M22="Leve")),"Bajo",IF(OR(AND(I22="Muy baja",M22="Moderado"),AND(I22="Baja",M22="Menor"),AND(I22="Baja",M22="Moderado"),AND(I22="Media",M22="Leve"),AND(I22="Media",M22="Menor"),AND(I22="Media",M22="Moderado"),AND(I22="Alta",M22="Leve"),AND(I22="Alta",M22="Menor")),"Moderado",IF(OR(AND(I22="Muy Baja",M22="Mayor"),AND(I22="Baja",M22="Mayor"),AND(I22="Media",M22="Mayor"),AND(I22="Alta",M22="Moderado"),AND(I22="Alta",M22="Mayor"),AND(I22="Muy Alta",M22="Leve"),AND(I22="Muy Alta",M22="Menor"),AND(I22="Muy Alta",M22="Moderado"),AND(I22="Muy Alta",M22="Mayor")),"Alto",IF(OR(AND(I22="Muy Baja",M22="Catastrófico"),AND(I22="Baja",M22="Catastrófico"),AND(I22="Media",M22="Catastrófico"),AND(I22="Alta",M22="Catastrófico"),AND(I22="Muy Alta",M22="Catastrófico")),"Extremo",""))))</f>
        <v>Alto</v>
      </c>
      <c r="P22" s="112">
        <v>1</v>
      </c>
      <c r="Q22" s="96" t="s">
        <v>297</v>
      </c>
      <c r="R22" s="87" t="str">
        <f>IF(OR(S22="Preventivo",S22="Detectivo"),"Probabilidad",IF(S22="Correctivo","Impacto",""))</f>
        <v>Probabilidad</v>
      </c>
      <c r="S22" s="88" t="s">
        <v>14</v>
      </c>
      <c r="T22" s="88" t="s">
        <v>9</v>
      </c>
      <c r="U22" s="89" t="str">
        <f>IF(AND(S22="Preventivo",T22="Automático"),"50%",IF(AND(S22="Preventivo",T22="Manual"),"40%",IF(AND(S22="Detectivo",T22="Automático"),"40%",IF(AND(S22="Detectivo",T22="Manual"),"30%",IF(AND(S22="Correctivo",T22="Automático"),"35%",IF(AND(S22="Correctivo",T22="Manual"),"25%",""))))))</f>
        <v>40%</v>
      </c>
      <c r="V22" s="88" t="s">
        <v>19</v>
      </c>
      <c r="W22" s="88" t="s">
        <v>22</v>
      </c>
      <c r="X22" s="88" t="s">
        <v>110</v>
      </c>
      <c r="Y22" s="90">
        <f>IFERROR(IF(R22="Probabilidad",(J22-(+J22*U22)),IF(R22="Impacto",J22,"")),"")</f>
        <v>0.6</v>
      </c>
      <c r="Z22" s="101" t="str">
        <f>IFERROR(IF(Y22="","",IF(Y22&lt;=0.2,"Muy Baja",IF(Y22&lt;=0.4,"Baja",IF(Y22&lt;=0.6,"Media",IF(Y22&lt;=0.8,"Alta","Muy Alta"))))),"")</f>
        <v>Media</v>
      </c>
      <c r="AA22" s="99">
        <f t="shared" si="3"/>
        <v>0.6</v>
      </c>
      <c r="AB22" s="101" t="str">
        <f t="shared" si="4"/>
        <v>Moderado</v>
      </c>
      <c r="AC22" s="99">
        <f t="shared" si="5"/>
        <v>0.6</v>
      </c>
      <c r="AD22" s="102" t="str">
        <f t="shared" si="6"/>
        <v>Moderado</v>
      </c>
      <c r="AE22" s="98" t="s">
        <v>118</v>
      </c>
      <c r="AF22" s="195" t="s">
        <v>288</v>
      </c>
      <c r="AG22" s="195" t="s">
        <v>284</v>
      </c>
      <c r="AH22" s="200">
        <v>44407</v>
      </c>
      <c r="AI22" s="93"/>
      <c r="AJ22" s="113"/>
      <c r="AK22" s="120"/>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row>
    <row r="23" spans="2:69" ht="143.25" customHeight="1" x14ac:dyDescent="0.3">
      <c r="B23" s="317"/>
      <c r="C23" s="318"/>
      <c r="D23" s="329"/>
      <c r="E23" s="332"/>
      <c r="F23" s="332"/>
      <c r="G23" s="318"/>
      <c r="H23" s="320"/>
      <c r="I23" s="321"/>
      <c r="J23" s="314"/>
      <c r="K23" s="322"/>
      <c r="L23" s="314">
        <f>IF(NOT(ISERROR(MATCH(K23,_xlfn.ANCHORARRAY(F34),0))),J36&amp;"Por favor no seleccionar los criterios de impacto",K23)</f>
        <v>0</v>
      </c>
      <c r="M23" s="334"/>
      <c r="N23" s="326"/>
      <c r="O23" s="327"/>
      <c r="P23" s="112">
        <v>2</v>
      </c>
      <c r="Q23" s="199" t="s">
        <v>296</v>
      </c>
      <c r="R23" s="87" t="str">
        <f>IF(OR(S23="Preventivo",S23="Detectivo"),"Probabilidad",IF(S23="Correctivo","Impacto",""))</f>
        <v>Probabilidad</v>
      </c>
      <c r="S23" s="88" t="s">
        <v>15</v>
      </c>
      <c r="T23" s="88" t="s">
        <v>9</v>
      </c>
      <c r="U23" s="89" t="str">
        <f t="shared" ref="U23:U27" si="12">IF(AND(S23="Preventivo",T23="Automático"),"50%",IF(AND(S23="Preventivo",T23="Manual"),"40%",IF(AND(S23="Detectivo",T23="Automático"),"40%",IF(AND(S23="Detectivo",T23="Manual"),"30%",IF(AND(S23="Correctivo",T23="Automático"),"35%",IF(AND(S23="Correctivo",T23="Manual"),"25%",""))))))</f>
        <v>30%</v>
      </c>
      <c r="V23" s="88" t="s">
        <v>19</v>
      </c>
      <c r="W23" s="88" t="s">
        <v>22</v>
      </c>
      <c r="X23" s="88" t="s">
        <v>110</v>
      </c>
      <c r="Y23" s="90">
        <f>IFERROR(IF(AND(R22="Probabilidad",R23="Probabilidad"),(AA22-(+AA22*U23)),IF(R23="Probabilidad",(J22-(+J22*U23)),IF(R23="Impacto",AA22,""))),"")</f>
        <v>0.42</v>
      </c>
      <c r="Z23" s="101" t="str">
        <f t="shared" si="2"/>
        <v>Media</v>
      </c>
      <c r="AA23" s="99">
        <f>+Y23</f>
        <v>0.42</v>
      </c>
      <c r="AB23" s="101" t="str">
        <f t="shared" si="4"/>
        <v>Leve</v>
      </c>
      <c r="AC23" s="89">
        <v>0.2</v>
      </c>
      <c r="AD23" s="102" t="str">
        <f t="shared" si="6"/>
        <v>Moderado</v>
      </c>
      <c r="AE23" s="98" t="s">
        <v>118</v>
      </c>
      <c r="AF23" s="195" t="s">
        <v>289</v>
      </c>
      <c r="AG23" s="195" t="s">
        <v>284</v>
      </c>
      <c r="AH23" s="103">
        <v>44439</v>
      </c>
      <c r="AI23" s="93"/>
      <c r="AJ23" s="113"/>
      <c r="AK23" s="120"/>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row>
    <row r="24" spans="2:69" ht="9.6" hidden="1" customHeight="1" x14ac:dyDescent="0.3">
      <c r="B24" s="317"/>
      <c r="C24" s="318"/>
      <c r="D24" s="329"/>
      <c r="E24" s="332"/>
      <c r="F24" s="332"/>
      <c r="G24" s="318"/>
      <c r="H24" s="320"/>
      <c r="I24" s="321"/>
      <c r="J24" s="314"/>
      <c r="K24" s="322"/>
      <c r="L24" s="314">
        <f>IF(NOT(ISERROR(MATCH(K24,_xlfn.ANCHORARRAY(F35),0))),J37&amp;"Por favor no seleccionar los criterios de impacto",K24)</f>
        <v>0</v>
      </c>
      <c r="M24" s="334"/>
      <c r="N24" s="326"/>
      <c r="O24" s="327"/>
      <c r="P24" s="112">
        <v>3</v>
      </c>
      <c r="Q24" s="94"/>
      <c r="R24" s="87"/>
      <c r="S24" s="88"/>
      <c r="T24" s="88"/>
      <c r="U24" s="89"/>
      <c r="V24" s="88"/>
      <c r="W24" s="88"/>
      <c r="X24" s="88"/>
      <c r="Y24" s="90"/>
      <c r="Z24" s="91"/>
      <c r="AA24" s="89"/>
      <c r="AB24" s="91"/>
      <c r="AC24" s="89"/>
      <c r="AD24" s="92"/>
      <c r="AE24" s="98"/>
      <c r="AF24" s="113"/>
      <c r="AG24" s="113"/>
      <c r="AH24" s="93"/>
      <c r="AI24" s="93"/>
      <c r="AJ24" s="113"/>
      <c r="AK24" s="120"/>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row>
    <row r="25" spans="2:69" ht="9.6" hidden="1" customHeight="1" x14ac:dyDescent="0.3">
      <c r="B25" s="317"/>
      <c r="C25" s="318"/>
      <c r="D25" s="329"/>
      <c r="E25" s="332"/>
      <c r="F25" s="332"/>
      <c r="G25" s="318"/>
      <c r="H25" s="320"/>
      <c r="I25" s="321"/>
      <c r="J25" s="314"/>
      <c r="K25" s="322"/>
      <c r="L25" s="314">
        <f>IF(NOT(ISERROR(MATCH(K25,_xlfn.ANCHORARRAY(F36),0))),J38&amp;"Por favor no seleccionar los criterios de impacto",K25)</f>
        <v>0</v>
      </c>
      <c r="M25" s="334"/>
      <c r="N25" s="326"/>
      <c r="O25" s="327"/>
      <c r="P25" s="112">
        <v>4</v>
      </c>
      <c r="Q25" s="86"/>
      <c r="R25" s="87" t="str">
        <f t="shared" ref="R25:R27" si="13">IF(OR(S25="Preventivo",S25="Detectivo"),"Probabilidad",IF(S25="Correctivo","Impacto",""))</f>
        <v/>
      </c>
      <c r="S25" s="88"/>
      <c r="T25" s="88"/>
      <c r="U25" s="89" t="str">
        <f t="shared" si="12"/>
        <v/>
      </c>
      <c r="V25" s="88"/>
      <c r="W25" s="88"/>
      <c r="X25" s="88"/>
      <c r="Y25" s="90" t="str">
        <f t="shared" ref="Y25:Y27" si="14">IFERROR(IF(AND(R24="Probabilidad",R25="Probabilidad"),(AA24-(+AA24*U25)),IF(AND(R24="Impacto",R25="Probabilidad"),(AA23-(+AA23*U25)),IF(R25="Impacto",AA24,""))),"")</f>
        <v/>
      </c>
      <c r="Z25" s="91" t="str">
        <f t="shared" ref="Z25:Z75" si="15">IFERROR(IF(Y25="","",IF(Y25&lt;=0.2,"Muy Baja",IF(Y25&lt;=0.4,"Baja",IF(Y25&lt;=0.6,"Media",IF(Y25&lt;=0.8,"Alta","Muy Alta"))))),"")</f>
        <v/>
      </c>
      <c r="AA25" s="89" t="str">
        <f t="shared" ref="AA25:AA27" si="16">+Y25</f>
        <v/>
      </c>
      <c r="AB25" s="91" t="str">
        <f t="shared" ref="AB25:AB75" si="17">IFERROR(IF(AC25="","",IF(AC25&lt;=0.2,"Leve",IF(AC25&lt;=0.4,"Menor",IF(AC25&lt;=0.6,"Moderado",IF(AC25&lt;=0.8,"Mayor","Catastrófico"))))),"")</f>
        <v/>
      </c>
      <c r="AC25" s="89" t="str">
        <f t="shared" ref="AC25:AC27" si="18">IFERROR(IF(AND(R24="Impacto",R25="Impacto"),(AC24-(+AC24*U25)),IF(AND(R24="Probabilidad",R25="Impacto"),(AC23-(+AC23*U25)),IF(R25="Probabilidad",AC24,""))),"")</f>
        <v/>
      </c>
      <c r="AD25" s="92" t="str">
        <f>IFERROR(IF(OR(AND(Z25="Muy Baja",AB25="Leve"),AND(Z25="Muy Baja",AB25="Menor"),AND(Z25="Baja",AB25="Leve")),"Bajo",IF(OR(AND(Z25="Muy baja",AB25="Moderado"),AND(Z25="Baja",AB25="Menor"),AND(Z25="Baja",AB25="Moderado"),AND(Z25="Media",AB25="Leve"),AND(Z25="Media",AB25="Menor"),AND(Z25="Media",AB25="Moderado"),AND(Z25="Alta",AB25="Leve"),AND(Z25="Alta",AB25="Menor")),"Moderado",IF(OR(AND(Z25="Muy Baja",AB25="Mayor"),AND(Z25="Baja",AB25="Mayor"),AND(Z25="Media",AB25="Mayor"),AND(Z25="Alta",AB25="Moderado"),AND(Z25="Alta",AB25="Mayor"),AND(Z25="Muy Alta",AB25="Leve"),AND(Z25="Muy Alta",AB25="Menor"),AND(Z25="Muy Alta",AB25="Moderado"),AND(Z25="Muy Alta",AB25="Mayor")),"Alto",IF(OR(AND(Z25="Muy Baja",AB25="Catastrófico"),AND(Z25="Baja",AB25="Catastrófico"),AND(Z25="Media",AB25="Catastrófico"),AND(Z25="Alta",AB25="Catastrófico"),AND(Z25="Muy Alta",AB25="Catastrófico")),"Extremo","")))),"")</f>
        <v/>
      </c>
      <c r="AE25" s="98"/>
      <c r="AF25" s="113"/>
      <c r="AG25" s="113"/>
      <c r="AH25" s="93"/>
      <c r="AI25" s="93"/>
      <c r="AJ25" s="113"/>
      <c r="AK25" s="120"/>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row>
    <row r="26" spans="2:69" ht="9.6" hidden="1" customHeight="1" x14ac:dyDescent="0.3">
      <c r="B26" s="317"/>
      <c r="C26" s="318"/>
      <c r="D26" s="329"/>
      <c r="E26" s="332"/>
      <c r="F26" s="332"/>
      <c r="G26" s="318"/>
      <c r="H26" s="320"/>
      <c r="I26" s="321"/>
      <c r="J26" s="314"/>
      <c r="K26" s="322"/>
      <c r="L26" s="314">
        <f>IF(NOT(ISERROR(MATCH(K26,_xlfn.ANCHORARRAY(F37),0))),J39&amp;"Por favor no seleccionar los criterios de impacto",K26)</f>
        <v>0</v>
      </c>
      <c r="M26" s="334"/>
      <c r="N26" s="326"/>
      <c r="O26" s="327"/>
      <c r="P26" s="112">
        <v>5</v>
      </c>
      <c r="Q26" s="86"/>
      <c r="R26" s="87" t="str">
        <f t="shared" si="13"/>
        <v/>
      </c>
      <c r="S26" s="88"/>
      <c r="T26" s="88"/>
      <c r="U26" s="89" t="str">
        <f t="shared" si="12"/>
        <v/>
      </c>
      <c r="V26" s="88"/>
      <c r="W26" s="88"/>
      <c r="X26" s="88"/>
      <c r="Y26" s="90" t="str">
        <f t="shared" si="14"/>
        <v/>
      </c>
      <c r="Z26" s="91" t="str">
        <f t="shared" si="15"/>
        <v/>
      </c>
      <c r="AA26" s="89" t="str">
        <f t="shared" si="16"/>
        <v/>
      </c>
      <c r="AB26" s="91" t="str">
        <f t="shared" si="17"/>
        <v/>
      </c>
      <c r="AC26" s="89" t="str">
        <f t="shared" si="18"/>
        <v/>
      </c>
      <c r="AD26" s="92" t="str">
        <f t="shared" ref="AD26:AD27" si="19">IFERROR(IF(OR(AND(Z26="Muy Baja",AB26="Leve"),AND(Z26="Muy Baja",AB26="Menor"),AND(Z26="Baja",AB26="Leve")),"Bajo",IF(OR(AND(Z26="Muy baja",AB26="Moderado"),AND(Z26="Baja",AB26="Menor"),AND(Z26="Baja",AB26="Moderado"),AND(Z26="Media",AB26="Leve"),AND(Z26="Media",AB26="Menor"),AND(Z26="Media",AB26="Moderado"),AND(Z26="Alta",AB26="Leve"),AND(Z26="Alta",AB26="Menor")),"Moderado",IF(OR(AND(Z26="Muy Baja",AB26="Mayor"),AND(Z26="Baja",AB26="Mayor"),AND(Z26="Media",AB26="Mayor"),AND(Z26="Alta",AB26="Moderado"),AND(Z26="Alta",AB26="Mayor"),AND(Z26="Muy Alta",AB26="Leve"),AND(Z26="Muy Alta",AB26="Menor"),AND(Z26="Muy Alta",AB26="Moderado"),AND(Z26="Muy Alta",AB26="Mayor")),"Alto",IF(OR(AND(Z26="Muy Baja",AB26="Catastrófico"),AND(Z26="Baja",AB26="Catastrófico"),AND(Z26="Media",AB26="Catastrófico"),AND(Z26="Alta",AB26="Catastrófico"),AND(Z26="Muy Alta",AB26="Catastrófico")),"Extremo","")))),"")</f>
        <v/>
      </c>
      <c r="AE26" s="98"/>
      <c r="AF26" s="113"/>
      <c r="AG26" s="113"/>
      <c r="AH26" s="93"/>
      <c r="AI26" s="93"/>
      <c r="AJ26" s="113"/>
      <c r="AK26" s="120"/>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row>
    <row r="27" spans="2:69" ht="9.6" hidden="1" customHeight="1" x14ac:dyDescent="0.3">
      <c r="B27" s="317"/>
      <c r="C27" s="318"/>
      <c r="D27" s="330"/>
      <c r="E27" s="333"/>
      <c r="F27" s="333"/>
      <c r="G27" s="318"/>
      <c r="H27" s="320"/>
      <c r="I27" s="321"/>
      <c r="J27" s="314"/>
      <c r="K27" s="322"/>
      <c r="L27" s="314">
        <f>IF(NOT(ISERROR(MATCH(K27,_xlfn.ANCHORARRAY(F38),0))),J40&amp;"Por favor no seleccionar los criterios de impacto",K27)</f>
        <v>0</v>
      </c>
      <c r="M27" s="334"/>
      <c r="N27" s="326"/>
      <c r="O27" s="327"/>
      <c r="P27" s="112">
        <v>6</v>
      </c>
      <c r="Q27" s="86"/>
      <c r="R27" s="87" t="str">
        <f t="shared" si="13"/>
        <v/>
      </c>
      <c r="S27" s="88"/>
      <c r="T27" s="88"/>
      <c r="U27" s="89" t="str">
        <f t="shared" si="12"/>
        <v/>
      </c>
      <c r="V27" s="88"/>
      <c r="W27" s="88"/>
      <c r="X27" s="88"/>
      <c r="Y27" s="90" t="str">
        <f t="shared" si="14"/>
        <v/>
      </c>
      <c r="Z27" s="91" t="str">
        <f t="shared" si="15"/>
        <v/>
      </c>
      <c r="AA27" s="89" t="str">
        <f t="shared" si="16"/>
        <v/>
      </c>
      <c r="AB27" s="91" t="str">
        <f t="shared" si="17"/>
        <v/>
      </c>
      <c r="AC27" s="89" t="str">
        <f t="shared" si="18"/>
        <v/>
      </c>
      <c r="AD27" s="92" t="str">
        <f t="shared" si="19"/>
        <v/>
      </c>
      <c r="AE27" s="98"/>
      <c r="AF27" s="113"/>
      <c r="AG27" s="113"/>
      <c r="AH27" s="93"/>
      <c r="AI27" s="93"/>
      <c r="AJ27" s="113"/>
      <c r="AK27" s="120"/>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row>
    <row r="28" spans="2:69" ht="91.15" customHeight="1" x14ac:dyDescent="0.3">
      <c r="B28" s="317">
        <v>3</v>
      </c>
      <c r="C28" s="318" t="s">
        <v>115</v>
      </c>
      <c r="D28" s="328" t="s">
        <v>279</v>
      </c>
      <c r="E28" s="331" t="s">
        <v>285</v>
      </c>
      <c r="F28" s="331" t="s">
        <v>290</v>
      </c>
      <c r="G28" s="318" t="s">
        <v>189</v>
      </c>
      <c r="H28" s="320">
        <v>1</v>
      </c>
      <c r="I28" s="321" t="str">
        <f>IF(H28&lt;=0,"",IF(H28&lt;=2,"Muy Baja",IF(H28&lt;=24,"Baja",IF(H28&lt;=500,"Media",IF(H28&lt;=5000,"Alta","Muy Alta")))))</f>
        <v>Muy Baja</v>
      </c>
      <c r="J28" s="314">
        <f>IF(I28="","",IF(I28="Muy Baja",0.2,IF(I28="Baja",0.4,IF(I28="Media",0.6,IF(I28="Alta",0.8,IF(I28="Muy Alta",1,))))))</f>
        <v>0.2</v>
      </c>
      <c r="K28" s="322" t="s">
        <v>137</v>
      </c>
      <c r="L28" s="314" t="str">
        <f>IF(NOT(ISERROR(MATCH(K28,'Tabla Impacto'!$B$222:$B$224,0))),'Tabla Impacto'!$F$224&amp;"Por favor no seleccionar los criterios de impacto(Afectación Económica o presupuestal y Pérdida Reputacional)",K28)</f>
        <v xml:space="preserve">     El riesgo afecta la imagen de de la entidad con efecto publicitario sostenido a nivel de sector administrativo, nivel departamental o municipal</v>
      </c>
      <c r="M28" s="334" t="str">
        <f>IF(OR(L28='Tabla Impacto'!$C$12,L28='Tabla Impacto'!$D$12),"Leve",IF(OR(L28='Tabla Impacto'!$C$13,L28='Tabla Impacto'!$D$13),"Menor",IF(OR(L28='Tabla Impacto'!$C$14,L28='Tabla Impacto'!$D$14),"Moderado",IF(OR(L28='Tabla Impacto'!$C$15,L28='Tabla Impacto'!$D$15),"Mayor",IF(OR(L28='Tabla Impacto'!$C$16,L28='Tabla Impacto'!$D$16),"Catastrófico","")))))</f>
        <v>Mayor</v>
      </c>
      <c r="N28" s="326">
        <f t="shared" ref="N28" si="20">IF(M28="","",IF(M28="Leve",0.2,IF(M28="Menor",0.4,IF(M28="Moderado",0.6,IF(M28="Mayor",0.8,IF(M28="Catastrófico",1,))))))</f>
        <v>0.8</v>
      </c>
      <c r="O28" s="327" t="str">
        <f t="shared" ref="O28" si="21">IF(OR(AND(I28="Muy Baja",M28="Leve"),AND(I28="Muy Baja",M28="Menor"),AND(I28="Baja",M28="Leve")),"Bajo",IF(OR(AND(I28="Muy baja",M28="Moderado"),AND(I28="Baja",M28="Menor"),AND(I28="Baja",M28="Moderado"),AND(I28="Media",M28="Leve"),AND(I28="Media",M28="Menor"),AND(I28="Media",M28="Moderado"),AND(I28="Alta",M28="Leve"),AND(I28="Alta",M28="Menor")),"Moderado",IF(OR(AND(I28="Muy Baja",M28="Mayor"),AND(I28="Baja",M28="Mayor"),AND(I28="Media",M28="Mayor"),AND(I28="Alta",M28="Moderado"),AND(I28="Alta",M28="Mayor"),AND(I28="Muy Alta",M28="Leve"),AND(I28="Muy Alta",M28="Menor"),AND(I28="Muy Alta",M28="Moderado"),AND(I28="Muy Alta",M28="Mayor")),"Alto",IF(OR(AND(I28="Muy Baja",M28="Catastrófico"),AND(I28="Baja",M28="Catastrófico"),AND(I28="Media",M28="Catastrófico"),AND(I28="Alta",M28="Catastrófico"),AND(I28="Muy Alta",M28="Catastrófico")),"Extremo",""))))</f>
        <v>Alto</v>
      </c>
      <c r="P28" s="112">
        <v>1</v>
      </c>
      <c r="Q28" s="198" t="s">
        <v>295</v>
      </c>
      <c r="R28" s="87" t="str">
        <f>IF(OR(S28="Preventivo",S28="Detectivo"),"Probabilidad",IF(S28="Correctivo","Impacto",""))</f>
        <v>Probabilidad</v>
      </c>
      <c r="S28" s="88" t="s">
        <v>14</v>
      </c>
      <c r="T28" s="88" t="s">
        <v>9</v>
      </c>
      <c r="U28" s="89" t="str">
        <f>IF(AND(S28="Preventivo",T28="Automático"),"50%",IF(AND(S28="Preventivo",T28="Manual"),"40%",IF(AND(S28="Detectivo",T28="Automático"),"40%",IF(AND(S28="Detectivo",T28="Manual"),"30%",IF(AND(S28="Correctivo",T28="Automático"),"35%",IF(AND(S28="Correctivo",T28="Manual"),"25%",""))))))</f>
        <v>40%</v>
      </c>
      <c r="V28" s="88" t="s">
        <v>19</v>
      </c>
      <c r="W28" s="88" t="s">
        <v>22</v>
      </c>
      <c r="X28" s="88" t="s">
        <v>110</v>
      </c>
      <c r="Y28" s="90">
        <f>IFERROR(IF(R28="Probabilidad",(J28-(+J28*U28)),IF(R28="Impacto",J28,"")),"")</f>
        <v>0.12</v>
      </c>
      <c r="Z28" s="91" t="str">
        <f>IFERROR(IF(Y28="","",IF(Y28&lt;=0.2,"Muy Baja",IF(Y28&lt;=0.4,"Baja",IF(Y28&lt;=0.6,"Media",IF(Y28&lt;=0.8,"Alta","Muy Alta"))))),"")</f>
        <v>Muy Baja</v>
      </c>
      <c r="AA28" s="89">
        <f>+Y28</f>
        <v>0.12</v>
      </c>
      <c r="AB28" s="91" t="str">
        <f>IFERROR(IF(AC28="","",IF(AC28&lt;=0.2,"Leve",IF(AC28&lt;=0.4,"Menor",IF(AC28&lt;=0.6,"Moderado",IF(AC28&lt;=0.8,"Mayor","Catastrófico"))))),"")</f>
        <v>Mayor</v>
      </c>
      <c r="AC28" s="89">
        <f>IFERROR(IF(R28="Impacto",(N28-(+N28*U28)),IF(R28="Probabilidad",N28,"")),"")</f>
        <v>0.8</v>
      </c>
      <c r="AD28" s="92" t="str">
        <f>IFERROR(IF(OR(AND(Z28="Muy Baja",AB28="Leve"),AND(Z28="Muy Baja",AB28="Menor"),AND(Z28="Baja",AB28="Leve")),"Bajo",IF(OR(AND(Z28="Muy baja",AB28="Moderado"),AND(Z28="Baja",AB28="Menor"),AND(Z28="Baja",AB28="Moderado"),AND(Z28="Media",AB28="Leve"),AND(Z28="Media",AB28="Menor"),AND(Z28="Media",AB28="Moderado"),AND(Z28="Alta",AB28="Leve"),AND(Z28="Alta",AB28="Menor")),"Moderado",IF(OR(AND(Z28="Muy Baja",AB28="Mayor"),AND(Z28="Baja",AB28="Mayor"),AND(Z28="Media",AB28="Mayor"),AND(Z28="Alta",AB28="Moderado"),AND(Z28="Alta",AB28="Mayor"),AND(Z28="Muy Alta",AB28="Leve"),AND(Z28="Muy Alta",AB28="Menor"),AND(Z28="Muy Alta",AB28="Moderado"),AND(Z28="Muy Alta",AB28="Mayor")),"Alto",IF(OR(AND(Z28="Muy Baja",AB28="Catastrófico"),AND(Z28="Baja",AB28="Catastrófico"),AND(Z28="Media",AB28="Catastrófico"),AND(Z28="Alta",AB28="Catastrófico"),AND(Z28="Muy Alta",AB28="Catastrófico")),"Extremo","")))),"")</f>
        <v>Alto</v>
      </c>
      <c r="AE28" s="98" t="s">
        <v>118</v>
      </c>
      <c r="AF28" s="197" t="s">
        <v>292</v>
      </c>
      <c r="AG28" s="196" t="s">
        <v>284</v>
      </c>
      <c r="AH28" s="93">
        <v>44378</v>
      </c>
      <c r="AI28" s="93"/>
      <c r="AJ28" s="113"/>
      <c r="AK28" s="120"/>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row>
    <row r="29" spans="2:69" ht="135" customHeight="1" x14ac:dyDescent="0.3">
      <c r="B29" s="317"/>
      <c r="C29" s="318"/>
      <c r="D29" s="329"/>
      <c r="E29" s="332"/>
      <c r="F29" s="332"/>
      <c r="G29" s="318"/>
      <c r="H29" s="320"/>
      <c r="I29" s="321"/>
      <c r="J29" s="314"/>
      <c r="K29" s="322"/>
      <c r="L29" s="314">
        <f t="shared" ref="L29:L33" si="22">IF(NOT(ISERROR(MATCH(K29,_xlfn.ANCHORARRAY(F40),0))),J42&amp;"Por favor no seleccionar los criterios de impacto",K29)</f>
        <v>0</v>
      </c>
      <c r="M29" s="334"/>
      <c r="N29" s="326"/>
      <c r="O29" s="327"/>
      <c r="P29" s="112">
        <v>2</v>
      </c>
      <c r="Q29" s="198" t="s">
        <v>291</v>
      </c>
      <c r="R29" s="87" t="str">
        <f>IF(OR(S29="Preventivo",S29="Detectivo"),"Probabilidad",IF(S29="Correctivo","Impacto",""))</f>
        <v>Probabilidad</v>
      </c>
      <c r="S29" s="88" t="s">
        <v>14</v>
      </c>
      <c r="T29" s="88" t="s">
        <v>9</v>
      </c>
      <c r="U29" s="89" t="str">
        <f t="shared" ref="U29:U33" si="23">IF(AND(S29="Preventivo",T29="Automático"),"50%",IF(AND(S29="Preventivo",T29="Manual"),"40%",IF(AND(S29="Detectivo",T29="Automático"),"40%",IF(AND(S29="Detectivo",T29="Manual"),"30%",IF(AND(S29="Correctivo",T29="Automático"),"35%",IF(AND(S29="Correctivo",T29="Manual"),"25%",""))))))</f>
        <v>40%</v>
      </c>
      <c r="V29" s="88" t="s">
        <v>19</v>
      </c>
      <c r="W29" s="88" t="s">
        <v>22</v>
      </c>
      <c r="X29" s="88" t="s">
        <v>110</v>
      </c>
      <c r="Y29" s="95">
        <f>IFERROR(IF(AND(R28="Probabilidad",R29="Probabilidad"),(AA28-(+AA28*U29)),IF(R29="Probabilidad",(J28-(+J28*U29)),IF(R29="Impacto",AA28,""))),"")</f>
        <v>7.1999999999999995E-2</v>
      </c>
      <c r="Z29" s="91" t="str">
        <f t="shared" si="15"/>
        <v>Muy Baja</v>
      </c>
      <c r="AA29" s="89">
        <f t="shared" ref="AA29:AA33" si="24">+Y29</f>
        <v>7.1999999999999995E-2</v>
      </c>
      <c r="AB29" s="91" t="str">
        <f t="shared" si="17"/>
        <v>Leve</v>
      </c>
      <c r="AC29" s="89">
        <v>0.2</v>
      </c>
      <c r="AD29" s="92" t="str">
        <f t="shared" ref="AD29:AD30" si="25">IFERROR(IF(OR(AND(Z29="Muy Baja",AB29="Leve"),AND(Z29="Muy Baja",AB29="Menor"),AND(Z29="Baja",AB29="Leve")),"Bajo",IF(OR(AND(Z29="Muy baja",AB29="Moderado"),AND(Z29="Baja",AB29="Menor"),AND(Z29="Baja",AB29="Moderado"),AND(Z29="Media",AB29="Leve"),AND(Z29="Media",AB29="Menor"),AND(Z29="Media",AB29="Moderado"),AND(Z29="Alta",AB29="Leve"),AND(Z29="Alta",AB29="Menor")),"Moderado",IF(OR(AND(Z29="Muy Baja",AB29="Mayor"),AND(Z29="Baja",AB29="Mayor"),AND(Z29="Media",AB29="Mayor"),AND(Z29="Alta",AB29="Moderado"),AND(Z29="Alta",AB29="Mayor"),AND(Z29="Muy Alta",AB29="Leve"),AND(Z29="Muy Alta",AB29="Menor"),AND(Z29="Muy Alta",AB29="Moderado"),AND(Z29="Muy Alta",AB29="Mayor")),"Alto",IF(OR(AND(Z29="Muy Baja",AB29="Catastrófico"),AND(Z29="Baja",AB29="Catastrófico"),AND(Z29="Media",AB29="Catastrófico"),AND(Z29="Alta",AB29="Catastrófico"),AND(Z29="Muy Alta",AB29="Catastrófico")),"Extremo","")))),"")</f>
        <v>Bajo</v>
      </c>
      <c r="AE29" s="98" t="s">
        <v>118</v>
      </c>
      <c r="AF29" s="197" t="s">
        <v>304</v>
      </c>
      <c r="AG29" s="197" t="s">
        <v>301</v>
      </c>
      <c r="AH29" s="93">
        <v>44500</v>
      </c>
      <c r="AI29" s="93"/>
      <c r="AJ29" s="113"/>
      <c r="AK29" s="120"/>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row>
    <row r="30" spans="2:69" ht="82.9" hidden="1" customHeight="1" x14ac:dyDescent="0.3">
      <c r="B30" s="317"/>
      <c r="C30" s="318"/>
      <c r="D30" s="329"/>
      <c r="E30" s="332"/>
      <c r="F30" s="332"/>
      <c r="G30" s="318"/>
      <c r="H30" s="320"/>
      <c r="I30" s="321"/>
      <c r="J30" s="314"/>
      <c r="K30" s="322"/>
      <c r="L30" s="314">
        <f t="shared" si="22"/>
        <v>0</v>
      </c>
      <c r="M30" s="334"/>
      <c r="N30" s="326"/>
      <c r="O30" s="327"/>
      <c r="P30" s="112">
        <v>3</v>
      </c>
      <c r="Q30" s="198"/>
      <c r="R30" s="87" t="str">
        <f>IF(OR(S30="Preventivo",S30="Detectivo"),"Probabilidad",IF(S30="Correctivo","Impacto",""))</f>
        <v/>
      </c>
      <c r="S30" s="88"/>
      <c r="T30" s="88"/>
      <c r="U30" s="89" t="str">
        <f t="shared" si="23"/>
        <v/>
      </c>
      <c r="V30" s="88"/>
      <c r="W30" s="88"/>
      <c r="X30" s="88"/>
      <c r="Y30" s="90" t="str">
        <f>IFERROR(IF(AND(R29="Probabilidad",R30="Probabilidad"),(AA29-(+AA29*U30)),IF(AND(R29="Impacto",R30="Probabilidad"),(AA28-(+AA28*U30)),IF(R30="Impacto",AA29,""))),"")</f>
        <v/>
      </c>
      <c r="Z30" s="91" t="str">
        <f t="shared" si="15"/>
        <v/>
      </c>
      <c r="AA30" s="89" t="str">
        <f t="shared" si="24"/>
        <v/>
      </c>
      <c r="AB30" s="91" t="str">
        <f t="shared" si="17"/>
        <v/>
      </c>
      <c r="AC30" s="89" t="str">
        <f>IFERROR(IF(AND(R29="Impacto",R30="Impacto"),(AC29-(+AC29*U30)),IF(AND(R29="Probabilidad",R30="Impacto"),(AC28-(+AC28*U30)),IF(R30="Probabilidad",AC29,""))),"")</f>
        <v/>
      </c>
      <c r="AD30" s="92" t="str">
        <f t="shared" si="25"/>
        <v/>
      </c>
      <c r="AE30" s="98"/>
      <c r="AF30" s="197" t="s">
        <v>305</v>
      </c>
      <c r="AG30" s="197" t="s">
        <v>301</v>
      </c>
      <c r="AH30" s="93">
        <v>44531</v>
      </c>
      <c r="AI30" s="93"/>
      <c r="AJ30" s="113"/>
      <c r="AK30" s="120"/>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row>
    <row r="31" spans="2:69" ht="9.6" hidden="1" customHeight="1" x14ac:dyDescent="0.3">
      <c r="B31" s="317"/>
      <c r="C31" s="318"/>
      <c r="D31" s="329"/>
      <c r="E31" s="332"/>
      <c r="F31" s="332"/>
      <c r="G31" s="318"/>
      <c r="H31" s="320"/>
      <c r="I31" s="321"/>
      <c r="J31" s="314"/>
      <c r="K31" s="322"/>
      <c r="L31" s="314">
        <f t="shared" si="22"/>
        <v>0</v>
      </c>
      <c r="M31" s="334"/>
      <c r="N31" s="326"/>
      <c r="O31" s="327"/>
      <c r="P31" s="112">
        <v>4</v>
      </c>
      <c r="Q31" s="86"/>
      <c r="R31" s="87" t="str">
        <f t="shared" ref="R31:R33" si="26">IF(OR(S31="Preventivo",S31="Detectivo"),"Probabilidad",IF(S31="Correctivo","Impacto",""))</f>
        <v/>
      </c>
      <c r="S31" s="88"/>
      <c r="T31" s="88"/>
      <c r="U31" s="89" t="str">
        <f t="shared" si="23"/>
        <v/>
      </c>
      <c r="V31" s="88"/>
      <c r="W31" s="88"/>
      <c r="X31" s="88"/>
      <c r="Y31" s="90" t="str">
        <f t="shared" ref="Y31:Y33" si="27">IFERROR(IF(AND(R30="Probabilidad",R31="Probabilidad"),(AA30-(+AA30*U31)),IF(AND(R30="Impacto",R31="Probabilidad"),(AA29-(+AA29*U31)),IF(R31="Impacto",AA30,""))),"")</f>
        <v/>
      </c>
      <c r="Z31" s="91" t="str">
        <f t="shared" si="15"/>
        <v/>
      </c>
      <c r="AA31" s="89" t="str">
        <f t="shared" si="24"/>
        <v/>
      </c>
      <c r="AB31" s="91" t="str">
        <f t="shared" si="17"/>
        <v/>
      </c>
      <c r="AC31" s="89" t="str">
        <f t="shared" ref="AC31:AC33" si="28">IFERROR(IF(AND(R30="Impacto",R31="Impacto"),(AC30-(+AC30*U31)),IF(AND(R30="Probabilidad",R31="Impacto"),(AC29-(+AC29*U31)),IF(R31="Probabilidad",AC30,""))),"")</f>
        <v/>
      </c>
      <c r="AD31" s="92" t="str">
        <f>IFERROR(IF(OR(AND(Z31="Muy Baja",AB31="Leve"),AND(Z31="Muy Baja",AB31="Menor"),AND(Z31="Baja",AB31="Leve")),"Bajo",IF(OR(AND(Z31="Muy baja",AB31="Moderado"),AND(Z31="Baja",AB31="Menor"),AND(Z31="Baja",AB31="Moderado"),AND(Z31="Media",AB31="Leve"),AND(Z31="Media",AB31="Menor"),AND(Z31="Media",AB31="Moderado"),AND(Z31="Alta",AB31="Leve"),AND(Z31="Alta",AB31="Menor")),"Moderado",IF(OR(AND(Z31="Muy Baja",AB31="Mayor"),AND(Z31="Baja",AB31="Mayor"),AND(Z31="Media",AB31="Mayor"),AND(Z31="Alta",AB31="Moderado"),AND(Z31="Alta",AB31="Mayor"),AND(Z31="Muy Alta",AB31="Leve"),AND(Z31="Muy Alta",AB31="Menor"),AND(Z31="Muy Alta",AB31="Moderado"),AND(Z31="Muy Alta",AB31="Mayor")),"Alto",IF(OR(AND(Z31="Muy Baja",AB31="Catastrófico"),AND(Z31="Baja",AB31="Catastrófico"),AND(Z31="Media",AB31="Catastrófico"),AND(Z31="Alta",AB31="Catastrófico"),AND(Z31="Muy Alta",AB31="Catastrófico")),"Extremo","")))),"")</f>
        <v/>
      </c>
      <c r="AE31" s="98"/>
      <c r="AF31" s="113"/>
      <c r="AG31" s="113"/>
      <c r="AH31" s="93"/>
      <c r="AI31" s="93"/>
      <c r="AJ31" s="113"/>
      <c r="AK31" s="120"/>
      <c r="AL31" s="6"/>
      <c r="AM31" s="6"/>
      <c r="AN31" s="6"/>
      <c r="AO31" s="6"/>
      <c r="AP31" s="6"/>
      <c r="AQ31" s="6"/>
      <c r="AR31" s="6"/>
      <c r="AS31" s="6"/>
      <c r="AT31" s="6"/>
      <c r="AU31" s="6"/>
      <c r="AV31" s="6"/>
      <c r="AW31" s="6"/>
      <c r="AX31" s="6"/>
      <c r="AY31" s="6"/>
      <c r="AZ31" s="6"/>
      <c r="BA31" s="6"/>
      <c r="BB31" s="6"/>
      <c r="BC31" s="6"/>
      <c r="BD31" s="6"/>
      <c r="BE31" s="6"/>
      <c r="BF31" s="6"/>
      <c r="BG31" s="6"/>
      <c r="BH31" s="6"/>
      <c r="BI31" s="6"/>
      <c r="BJ31" s="6"/>
      <c r="BK31" s="6"/>
      <c r="BL31" s="6"/>
      <c r="BM31" s="6"/>
      <c r="BN31" s="6"/>
      <c r="BO31" s="6"/>
      <c r="BP31" s="6"/>
      <c r="BQ31" s="6"/>
    </row>
    <row r="32" spans="2:69" ht="9.6" hidden="1" customHeight="1" x14ac:dyDescent="0.3">
      <c r="B32" s="317"/>
      <c r="C32" s="318"/>
      <c r="D32" s="329"/>
      <c r="E32" s="332"/>
      <c r="F32" s="332"/>
      <c r="G32" s="318"/>
      <c r="H32" s="320"/>
      <c r="I32" s="321"/>
      <c r="J32" s="314"/>
      <c r="K32" s="322"/>
      <c r="L32" s="314">
        <f t="shared" si="22"/>
        <v>0</v>
      </c>
      <c r="M32" s="334"/>
      <c r="N32" s="326"/>
      <c r="O32" s="327"/>
      <c r="P32" s="112">
        <v>5</v>
      </c>
      <c r="Q32" s="86"/>
      <c r="R32" s="87" t="str">
        <f t="shared" si="26"/>
        <v/>
      </c>
      <c r="S32" s="88"/>
      <c r="T32" s="88"/>
      <c r="U32" s="89" t="str">
        <f t="shared" si="23"/>
        <v/>
      </c>
      <c r="V32" s="88"/>
      <c r="W32" s="88"/>
      <c r="X32" s="88"/>
      <c r="Y32" s="90" t="str">
        <f t="shared" si="27"/>
        <v/>
      </c>
      <c r="Z32" s="91" t="str">
        <f t="shared" si="15"/>
        <v/>
      </c>
      <c r="AA32" s="89" t="str">
        <f t="shared" si="24"/>
        <v/>
      </c>
      <c r="AB32" s="91" t="str">
        <f t="shared" si="17"/>
        <v/>
      </c>
      <c r="AC32" s="89" t="str">
        <f t="shared" si="28"/>
        <v/>
      </c>
      <c r="AD32" s="92" t="str">
        <f t="shared" ref="AD32:AD33" si="29">IFERROR(IF(OR(AND(Z32="Muy Baja",AB32="Leve"),AND(Z32="Muy Baja",AB32="Menor"),AND(Z32="Baja",AB32="Leve")),"Bajo",IF(OR(AND(Z32="Muy baja",AB32="Moderado"),AND(Z32="Baja",AB32="Menor"),AND(Z32="Baja",AB32="Moderado"),AND(Z32="Media",AB32="Leve"),AND(Z32="Media",AB32="Menor"),AND(Z32="Media",AB32="Moderado"),AND(Z32="Alta",AB32="Leve"),AND(Z32="Alta",AB32="Menor")),"Moderado",IF(OR(AND(Z32="Muy Baja",AB32="Mayor"),AND(Z32="Baja",AB32="Mayor"),AND(Z32="Media",AB32="Mayor"),AND(Z32="Alta",AB32="Moderado"),AND(Z32="Alta",AB32="Mayor"),AND(Z32="Muy Alta",AB32="Leve"),AND(Z32="Muy Alta",AB32="Menor"),AND(Z32="Muy Alta",AB32="Moderado"),AND(Z32="Muy Alta",AB32="Mayor")),"Alto",IF(OR(AND(Z32="Muy Baja",AB32="Catastrófico"),AND(Z32="Baja",AB32="Catastrófico"),AND(Z32="Media",AB32="Catastrófico"),AND(Z32="Alta",AB32="Catastrófico"),AND(Z32="Muy Alta",AB32="Catastrófico")),"Extremo","")))),"")</f>
        <v/>
      </c>
      <c r="AE32" s="98"/>
      <c r="AF32" s="113"/>
      <c r="AG32" s="113"/>
      <c r="AH32" s="93"/>
      <c r="AI32" s="93"/>
      <c r="AJ32" s="113"/>
      <c r="AK32" s="120"/>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row>
    <row r="33" spans="2:69" ht="9.6" hidden="1" customHeight="1" x14ac:dyDescent="0.3">
      <c r="B33" s="317"/>
      <c r="C33" s="318"/>
      <c r="D33" s="330"/>
      <c r="E33" s="333"/>
      <c r="F33" s="333"/>
      <c r="G33" s="318"/>
      <c r="H33" s="320"/>
      <c r="I33" s="321"/>
      <c r="J33" s="314"/>
      <c r="K33" s="322"/>
      <c r="L33" s="314">
        <f t="shared" si="22"/>
        <v>0</v>
      </c>
      <c r="M33" s="334"/>
      <c r="N33" s="326"/>
      <c r="O33" s="327"/>
      <c r="P33" s="112">
        <v>6</v>
      </c>
      <c r="Q33" s="86"/>
      <c r="R33" s="87" t="str">
        <f t="shared" si="26"/>
        <v/>
      </c>
      <c r="S33" s="88"/>
      <c r="T33" s="88"/>
      <c r="U33" s="89" t="str">
        <f t="shared" si="23"/>
        <v/>
      </c>
      <c r="V33" s="88"/>
      <c r="W33" s="88"/>
      <c r="X33" s="88"/>
      <c r="Y33" s="90" t="str">
        <f t="shared" si="27"/>
        <v/>
      </c>
      <c r="Z33" s="91" t="str">
        <f t="shared" si="15"/>
        <v/>
      </c>
      <c r="AA33" s="89" t="str">
        <f t="shared" si="24"/>
        <v/>
      </c>
      <c r="AB33" s="91" t="str">
        <f t="shared" si="17"/>
        <v/>
      </c>
      <c r="AC33" s="89" t="str">
        <f t="shared" si="28"/>
        <v/>
      </c>
      <c r="AD33" s="92" t="str">
        <f t="shared" si="29"/>
        <v/>
      </c>
      <c r="AE33" s="88"/>
      <c r="AF33" s="113"/>
      <c r="AG33" s="113"/>
      <c r="AH33" s="93"/>
      <c r="AI33" s="93"/>
      <c r="AJ33" s="113"/>
      <c r="AK33" s="120"/>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row>
    <row r="34" spans="2:69" ht="160.5" customHeight="1" thickBot="1" x14ac:dyDescent="0.35">
      <c r="B34" s="317">
        <v>4</v>
      </c>
      <c r="C34" s="318" t="s">
        <v>196</v>
      </c>
      <c r="D34" s="328" t="s">
        <v>298</v>
      </c>
      <c r="E34" s="328" t="s">
        <v>299</v>
      </c>
      <c r="F34" s="331" t="s">
        <v>300</v>
      </c>
      <c r="G34" s="318" t="s">
        <v>189</v>
      </c>
      <c r="H34" s="320">
        <v>8</v>
      </c>
      <c r="I34" s="321" t="str">
        <f>IF(H34&lt;=0,"",IF(H34&lt;=2,"Muy Baja",IF(H34&lt;=24,"Baja",IF(H34&lt;=500,"Media",IF(H34&lt;=5000,"Alta","Muy Alta")))))</f>
        <v>Baja</v>
      </c>
      <c r="J34" s="314">
        <f>IF(I34="","",IF(I34="Muy Baja",0.2,IF(I34="Baja",0.4,IF(I34="Media",0.6,IF(I34="Alta",0.8,IF(I34="Muy Alta",1,))))))</f>
        <v>0.4</v>
      </c>
      <c r="K34" s="322" t="s">
        <v>136</v>
      </c>
      <c r="L34" s="314" t="str">
        <f>IF(NOT(ISERROR(MATCH(K34,'Tabla Impacto'!$B$222:$B$224,0))),'Tabla Impacto'!$F$224&amp;"Por favor no seleccionar los criterios de impacto(Afectación Económica o presupuestal y Pérdida Reputacional)",K34)</f>
        <v xml:space="preserve">     El riesgo afecta la imagen de la entidad con algunos usuarios de relevancia frente al logro de los objetivos</v>
      </c>
      <c r="M34" s="321" t="str">
        <f>IF(OR(L34='Tabla Impacto'!$C$12,L34='Tabla Impacto'!$D$12),"Leve",IF(OR(L34='Tabla Impacto'!$C$13,L34='Tabla Impacto'!$D$13),"Menor",IF(OR(L34='Tabla Impacto'!$C$14,L34='Tabla Impacto'!$D$14),"Moderado",IF(OR(L34='Tabla Impacto'!$C$15,L34='Tabla Impacto'!$D$15),"Mayor",IF(OR(L34='Tabla Impacto'!$C$16,L34='Tabla Impacto'!$D$16),"Catastrófico","")))))</f>
        <v>Moderado</v>
      </c>
      <c r="N34" s="314">
        <f>IF(M34="","",IF(M34="Leve",0.2,IF(M34="Menor",0.4,IF(M34="Moderado",0.6,IF(M34="Mayor",0.8,IF(M34="Catastrófico",1,))))))</f>
        <v>0.6</v>
      </c>
      <c r="O34" s="316" t="str">
        <f>IF(OR(AND(I34="Muy Baja",M34="Leve"),AND(I34="Muy Baja",M34="Menor"),AND(I34="Baja",M34="Leve")),"Bajo",IF(OR(AND(I34="Muy baja",M34="Moderado"),AND(I34="Baja",M34="Menor"),AND(I34="Baja",M34="Moderado"),AND(I34="Media",M34="Leve"),AND(I34="Media",M34="Menor"),AND(I34="Media",M34="Moderado"),AND(I34="Alta",M34="Leve"),AND(I34="Alta",M34="Menor")),"Moderado",IF(OR(AND(I34="Muy Baja",M34="Mayor"),AND(I34="Baja",M34="Mayor"),AND(I34="Media",M34="Mayor"),AND(I34="Alta",M34="Moderado"),AND(I34="Alta",M34="Mayor"),AND(I34="Muy Alta",M34="Leve"),AND(I34="Muy Alta",M34="Menor"),AND(I34="Muy Alta",M34="Moderado"),AND(I34="Muy Alta",M34="Mayor")),"Alto",IF(OR(AND(I34="Muy Baja",M34="Catastrófico"),AND(I34="Baja",M34="Catastrófico"),AND(I34="Media",M34="Catastrófico"),AND(I34="Alta",M34="Catastrófico"),AND(I34="Muy Alta",M34="Catastrófico")),"Extremo",""))))</f>
        <v>Moderado</v>
      </c>
      <c r="P34" s="112">
        <v>1</v>
      </c>
      <c r="Q34" s="198" t="s">
        <v>303</v>
      </c>
      <c r="R34" s="87" t="str">
        <f>IF(OR(S34="Preventivo",S34="Detectivo"),"Probabilidad",IF(S34="Correctivo","Impacto",""))</f>
        <v>Probabilidad</v>
      </c>
      <c r="S34" s="88" t="s">
        <v>14</v>
      </c>
      <c r="T34" s="88" t="s">
        <v>9</v>
      </c>
      <c r="U34" s="89" t="str">
        <f>IF(AND(S34="Preventivo",T34="Automático"),"50%",IF(AND(S34="Preventivo",T34="Manual"),"40%",IF(AND(S34="Detectivo",T34="Automático"),"40%",IF(AND(S34="Detectivo",T34="Manual"),"30%",IF(AND(S34="Correctivo",T34="Automático"),"35%",IF(AND(S34="Correctivo",T34="Manual"),"25%",""))))))</f>
        <v>40%</v>
      </c>
      <c r="V34" s="88" t="s">
        <v>19</v>
      </c>
      <c r="W34" s="88" t="s">
        <v>22</v>
      </c>
      <c r="X34" s="88" t="s">
        <v>110</v>
      </c>
      <c r="Y34" s="90">
        <f>IFERROR(IF(R34="Probabilidad",(J34-(+J34*U34)),IF(R34="Impacto",J34,"")),"")</f>
        <v>0.24</v>
      </c>
      <c r="Z34" s="91" t="str">
        <f>IFERROR(IF(Y34="","",IF(Y34&lt;=0.2,"Muy Baja",IF(Y34&lt;=0.4,"Baja",IF(Y34&lt;=0.6,"Media",IF(Y34&lt;=0.8,"Alta","Muy Alta"))))),"")</f>
        <v>Baja</v>
      </c>
      <c r="AA34" s="89">
        <f>+Y34</f>
        <v>0.24</v>
      </c>
      <c r="AB34" s="91" t="str">
        <f>IFERROR(IF(AC34="","",IF(AC34&lt;=0.2,"Leve",IF(AC34&lt;=0.4,"Menor",IF(AC34&lt;=0.6,"Moderado",IF(AC34&lt;=0.8,"Mayor","Catastrófico"))))),"")</f>
        <v>Moderado</v>
      </c>
      <c r="AC34" s="89">
        <f>IFERROR(IF(R34="Impacto",(N34-(+N34*U34)),IF(R34="Probabilidad",N34,"")),"")</f>
        <v>0.6</v>
      </c>
      <c r="AD34" s="92" t="str">
        <f>IFERROR(IF(OR(AND(Z34="Muy Baja",AB34="Leve"),AND(Z34="Muy Baja",AB34="Menor"),AND(Z34="Baja",AB34="Leve")),"Bajo",IF(OR(AND(Z34="Muy baja",AB34="Moderado"),AND(Z34="Baja",AB34="Menor"),AND(Z34="Baja",AB34="Moderado"),AND(Z34="Media",AB34="Leve"),AND(Z34="Media",AB34="Menor"),AND(Z34="Media",AB34="Moderado"),AND(Z34="Alta",AB34="Leve"),AND(Z34="Alta",AB34="Menor")),"Moderado",IF(OR(AND(Z34="Muy Baja",AB34="Mayor"),AND(Z34="Baja",AB34="Mayor"),AND(Z34="Media",AB34="Mayor"),AND(Z34="Alta",AB34="Moderado"),AND(Z34="Alta",AB34="Mayor"),AND(Z34="Muy Alta",AB34="Leve"),AND(Z34="Muy Alta",AB34="Menor"),AND(Z34="Muy Alta",AB34="Moderado"),AND(Z34="Muy Alta",AB34="Mayor")),"Alto",IF(OR(AND(Z34="Muy Baja",AB34="Catastrófico"),AND(Z34="Baja",AB34="Catastrófico"),AND(Z34="Media",AB34="Catastrófico"),AND(Z34="Alta",AB34="Catastrófico"),AND(Z34="Muy Alta",AB34="Catastrófico")),"Extremo","")))),"")</f>
        <v>Moderado</v>
      </c>
      <c r="AE34" s="88"/>
      <c r="AF34" s="113" t="s">
        <v>302</v>
      </c>
      <c r="AG34" s="113" t="s">
        <v>301</v>
      </c>
      <c r="AH34" s="93">
        <v>44378</v>
      </c>
      <c r="AI34" s="93"/>
      <c r="AJ34" s="113"/>
      <c r="AK34" s="120"/>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row>
    <row r="35" spans="2:69" ht="12.6" hidden="1" customHeight="1" x14ac:dyDescent="0.3">
      <c r="B35" s="317"/>
      <c r="C35" s="318"/>
      <c r="D35" s="329"/>
      <c r="E35" s="329"/>
      <c r="F35" s="332"/>
      <c r="G35" s="318"/>
      <c r="H35" s="320"/>
      <c r="I35" s="321"/>
      <c r="J35" s="314"/>
      <c r="K35" s="322"/>
      <c r="L35" s="314">
        <f t="shared" ref="L35:L39" si="30">IF(NOT(ISERROR(MATCH(K35,_xlfn.ANCHORARRAY(F46),0))),J48&amp;"Por favor no seleccionar los criterios de impacto",K35)</f>
        <v>0</v>
      </c>
      <c r="M35" s="321"/>
      <c r="N35" s="314"/>
      <c r="O35" s="316"/>
      <c r="P35" s="112">
        <v>2</v>
      </c>
      <c r="Q35" s="86"/>
      <c r="R35" s="87" t="str">
        <f>IF(OR(S35="Preventivo",S35="Detectivo"),"Probabilidad",IF(S35="Correctivo","Impacto",""))</f>
        <v/>
      </c>
      <c r="S35" s="88"/>
      <c r="T35" s="88"/>
      <c r="U35" s="89" t="str">
        <f t="shared" ref="U35:U39" si="31">IF(AND(S35="Preventivo",T35="Automático"),"50%",IF(AND(S35="Preventivo",T35="Manual"),"40%",IF(AND(S35="Detectivo",T35="Automático"),"40%",IF(AND(S35="Detectivo",T35="Manual"),"30%",IF(AND(S35="Correctivo",T35="Automático"),"35%",IF(AND(S35="Correctivo",T35="Manual"),"25%",""))))))</f>
        <v/>
      </c>
      <c r="V35" s="88"/>
      <c r="W35" s="88"/>
      <c r="X35" s="88"/>
      <c r="Y35" s="90" t="str">
        <f>IFERROR(IF(AND(R34="Probabilidad",R35="Probabilidad"),(AA34-(+AA34*U35)),IF(R35="Probabilidad",(J34-(+J34*U35)),IF(R35="Impacto",AA34,""))),"")</f>
        <v/>
      </c>
      <c r="Z35" s="91" t="str">
        <f t="shared" si="15"/>
        <v/>
      </c>
      <c r="AA35" s="89" t="str">
        <f t="shared" ref="AA35:AA39" si="32">+Y35</f>
        <v/>
      </c>
      <c r="AB35" s="91" t="str">
        <f t="shared" si="17"/>
        <v/>
      </c>
      <c r="AC35" s="89" t="str">
        <f>IFERROR(IF(AND(R34="Impacto",R35="Impacto"),(AC28-(+AC28*U35)),IF(R35="Impacto",($N$34-(+$N$34*U35)),IF(R35="Probabilidad",AC28,""))),"")</f>
        <v/>
      </c>
      <c r="AD35" s="92" t="str">
        <f t="shared" ref="AD35:AD36" si="33">IFERROR(IF(OR(AND(Z35="Muy Baja",AB35="Leve"),AND(Z35="Muy Baja",AB35="Menor"),AND(Z35="Baja",AB35="Leve")),"Bajo",IF(OR(AND(Z35="Muy baja",AB35="Moderado"),AND(Z35="Baja",AB35="Menor"),AND(Z35="Baja",AB35="Moderado"),AND(Z35="Media",AB35="Leve"),AND(Z35="Media",AB35="Menor"),AND(Z35="Media",AB35="Moderado"),AND(Z35="Alta",AB35="Leve"),AND(Z35="Alta",AB35="Menor")),"Moderado",IF(OR(AND(Z35="Muy Baja",AB35="Mayor"),AND(Z35="Baja",AB35="Mayor"),AND(Z35="Media",AB35="Mayor"),AND(Z35="Alta",AB35="Moderado"),AND(Z35="Alta",AB35="Mayor"),AND(Z35="Muy Alta",AB35="Leve"),AND(Z35="Muy Alta",AB35="Menor"),AND(Z35="Muy Alta",AB35="Moderado"),AND(Z35="Muy Alta",AB35="Mayor")),"Alto",IF(OR(AND(Z35="Muy Baja",AB35="Catastrófico"),AND(Z35="Baja",AB35="Catastrófico"),AND(Z35="Media",AB35="Catastrófico"),AND(Z35="Alta",AB35="Catastrófico"),AND(Z35="Muy Alta",AB35="Catastrófico")),"Extremo","")))),"")</f>
        <v/>
      </c>
      <c r="AE35" s="88"/>
      <c r="AF35" s="113"/>
      <c r="AG35" s="113"/>
      <c r="AH35" s="93"/>
      <c r="AI35" s="93"/>
      <c r="AJ35" s="113"/>
      <c r="AK35" s="120"/>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row>
    <row r="36" spans="2:69" ht="12.6" hidden="1" customHeight="1" x14ac:dyDescent="0.3">
      <c r="B36" s="317"/>
      <c r="C36" s="318"/>
      <c r="D36" s="329"/>
      <c r="E36" s="329"/>
      <c r="F36" s="332"/>
      <c r="G36" s="318"/>
      <c r="H36" s="320"/>
      <c r="I36" s="321"/>
      <c r="J36" s="314"/>
      <c r="K36" s="322"/>
      <c r="L36" s="314">
        <f t="shared" si="30"/>
        <v>0</v>
      </c>
      <c r="M36" s="321"/>
      <c r="N36" s="314"/>
      <c r="O36" s="316"/>
      <c r="P36" s="112">
        <v>3</v>
      </c>
      <c r="Q36" s="94"/>
      <c r="R36" s="87" t="str">
        <f>IF(OR(S36="Preventivo",S36="Detectivo"),"Probabilidad",IF(S36="Correctivo","Impacto",""))</f>
        <v/>
      </c>
      <c r="S36" s="88"/>
      <c r="T36" s="88"/>
      <c r="U36" s="89" t="str">
        <f t="shared" si="31"/>
        <v/>
      </c>
      <c r="V36" s="88"/>
      <c r="W36" s="88"/>
      <c r="X36" s="88"/>
      <c r="Y36" s="90" t="str">
        <f>IFERROR(IF(AND(R35="Probabilidad",R36="Probabilidad"),(AA35-(+AA35*U36)),IF(AND(R35="Impacto",R36="Probabilidad"),(AA34-(+AA34*U36)),IF(R36="Impacto",AA35,""))),"")</f>
        <v/>
      </c>
      <c r="Z36" s="91" t="str">
        <f t="shared" si="15"/>
        <v/>
      </c>
      <c r="AA36" s="89" t="str">
        <f t="shared" si="32"/>
        <v/>
      </c>
      <c r="AB36" s="91" t="str">
        <f t="shared" si="17"/>
        <v/>
      </c>
      <c r="AC36" s="89" t="str">
        <f>IFERROR(IF(AND(R35="Impacto",R36="Impacto"),(AC35-(+AC35*U36)),IF(AND(R35="Probabilidad",R36="Impacto"),(AC34-(+AC34*U36)),IF(R36="Probabilidad",AC35,""))),"")</f>
        <v/>
      </c>
      <c r="AD36" s="92" t="str">
        <f t="shared" si="33"/>
        <v/>
      </c>
      <c r="AE36" s="88"/>
      <c r="AF36" s="113"/>
      <c r="AG36" s="113"/>
      <c r="AH36" s="93"/>
      <c r="AI36" s="93"/>
      <c r="AJ36" s="113"/>
      <c r="AK36" s="120"/>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row>
    <row r="37" spans="2:69" ht="12.6" hidden="1" customHeight="1" x14ac:dyDescent="0.3">
      <c r="B37" s="317"/>
      <c r="C37" s="318"/>
      <c r="D37" s="329"/>
      <c r="E37" s="329"/>
      <c r="F37" s="332"/>
      <c r="G37" s="318"/>
      <c r="H37" s="320"/>
      <c r="I37" s="321"/>
      <c r="J37" s="314"/>
      <c r="K37" s="322"/>
      <c r="L37" s="314">
        <f t="shared" si="30"/>
        <v>0</v>
      </c>
      <c r="M37" s="321"/>
      <c r="N37" s="314"/>
      <c r="O37" s="316"/>
      <c r="P37" s="112">
        <v>4</v>
      </c>
      <c r="Q37" s="86"/>
      <c r="R37" s="87" t="str">
        <f t="shared" ref="R37:R39" si="34">IF(OR(S37="Preventivo",S37="Detectivo"),"Probabilidad",IF(S37="Correctivo","Impacto",""))</f>
        <v/>
      </c>
      <c r="S37" s="88"/>
      <c r="T37" s="88"/>
      <c r="U37" s="89" t="str">
        <f t="shared" si="31"/>
        <v/>
      </c>
      <c r="V37" s="88"/>
      <c r="W37" s="88"/>
      <c r="X37" s="88"/>
      <c r="Y37" s="90" t="str">
        <f t="shared" ref="Y37:Y39" si="35">IFERROR(IF(AND(R36="Probabilidad",R37="Probabilidad"),(AA36-(+AA36*U37)),IF(AND(R36="Impacto",R37="Probabilidad"),(AA35-(+AA35*U37)),IF(R37="Impacto",AA36,""))),"")</f>
        <v/>
      </c>
      <c r="Z37" s="91" t="str">
        <f t="shared" si="15"/>
        <v/>
      </c>
      <c r="AA37" s="89" t="str">
        <f t="shared" si="32"/>
        <v/>
      </c>
      <c r="AB37" s="91" t="str">
        <f t="shared" si="17"/>
        <v/>
      </c>
      <c r="AC37" s="89" t="str">
        <f t="shared" ref="AC37:AC39" si="36">IFERROR(IF(AND(R36="Impacto",R37="Impacto"),(AC36-(+AC36*U37)),IF(AND(R36="Probabilidad",R37="Impacto"),(AC35-(+AC35*U37)),IF(R37="Probabilidad",AC36,""))),"")</f>
        <v/>
      </c>
      <c r="AD37" s="92" t="str">
        <f>IFERROR(IF(OR(AND(Z37="Muy Baja",AB37="Leve"),AND(Z37="Muy Baja",AB37="Menor"),AND(Z37="Baja",AB37="Leve")),"Bajo",IF(OR(AND(Z37="Muy baja",AB37="Moderado"),AND(Z37="Baja",AB37="Menor"),AND(Z37="Baja",AB37="Moderado"),AND(Z37="Media",AB37="Leve"),AND(Z37="Media",AB37="Menor"),AND(Z37="Media",AB37="Moderado"),AND(Z37="Alta",AB37="Leve"),AND(Z37="Alta",AB37="Menor")),"Moderado",IF(OR(AND(Z37="Muy Baja",AB37="Mayor"),AND(Z37="Baja",AB37="Mayor"),AND(Z37="Media",AB37="Mayor"),AND(Z37="Alta",AB37="Moderado"),AND(Z37="Alta",AB37="Mayor"),AND(Z37="Muy Alta",AB37="Leve"),AND(Z37="Muy Alta",AB37="Menor"),AND(Z37="Muy Alta",AB37="Moderado"),AND(Z37="Muy Alta",AB37="Mayor")),"Alto",IF(OR(AND(Z37="Muy Baja",AB37="Catastrófico"),AND(Z37="Baja",AB37="Catastrófico"),AND(Z37="Media",AB37="Catastrófico"),AND(Z37="Alta",AB37="Catastrófico"),AND(Z37="Muy Alta",AB37="Catastrófico")),"Extremo","")))),"")</f>
        <v/>
      </c>
      <c r="AE37" s="88"/>
      <c r="AF37" s="113"/>
      <c r="AG37" s="113"/>
      <c r="AH37" s="93"/>
      <c r="AI37" s="93"/>
      <c r="AJ37" s="113"/>
      <c r="AK37" s="120"/>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row>
    <row r="38" spans="2:69" ht="12.6" hidden="1" customHeight="1" x14ac:dyDescent="0.3">
      <c r="B38" s="317"/>
      <c r="C38" s="318"/>
      <c r="D38" s="329"/>
      <c r="E38" s="329"/>
      <c r="F38" s="332"/>
      <c r="G38" s="318"/>
      <c r="H38" s="320"/>
      <c r="I38" s="321"/>
      <c r="J38" s="314"/>
      <c r="K38" s="322"/>
      <c r="L38" s="314">
        <f t="shared" si="30"/>
        <v>0</v>
      </c>
      <c r="M38" s="321"/>
      <c r="N38" s="314"/>
      <c r="O38" s="316"/>
      <c r="P38" s="112">
        <v>5</v>
      </c>
      <c r="Q38" s="86"/>
      <c r="R38" s="87" t="str">
        <f t="shared" si="34"/>
        <v/>
      </c>
      <c r="S38" s="88"/>
      <c r="T38" s="88"/>
      <c r="U38" s="89" t="str">
        <f t="shared" si="31"/>
        <v/>
      </c>
      <c r="V38" s="88"/>
      <c r="W38" s="88"/>
      <c r="X38" s="88"/>
      <c r="Y38" s="95" t="str">
        <f t="shared" si="35"/>
        <v/>
      </c>
      <c r="Z38" s="91" t="str">
        <f>IFERROR(IF(Y38="","",IF(Y38&lt;=0.2,"Muy Baja",IF(Y38&lt;=0.4,"Baja",IF(Y38&lt;=0.6,"Media",IF(Y38&lt;=0.8,"Alta","Muy Alta"))))),"")</f>
        <v/>
      </c>
      <c r="AA38" s="89" t="str">
        <f t="shared" si="32"/>
        <v/>
      </c>
      <c r="AB38" s="91" t="str">
        <f t="shared" si="17"/>
        <v/>
      </c>
      <c r="AC38" s="89" t="str">
        <f t="shared" si="36"/>
        <v/>
      </c>
      <c r="AD38" s="92" t="str">
        <f t="shared" ref="AD38:AD39" si="37">IFERROR(IF(OR(AND(Z38="Muy Baja",AB38="Leve"),AND(Z38="Muy Baja",AB38="Menor"),AND(Z38="Baja",AB38="Leve")),"Bajo",IF(OR(AND(Z38="Muy baja",AB38="Moderado"),AND(Z38="Baja",AB38="Menor"),AND(Z38="Baja",AB38="Moderado"),AND(Z38="Media",AB38="Leve"),AND(Z38="Media",AB38="Menor"),AND(Z38="Media",AB38="Moderado"),AND(Z38="Alta",AB38="Leve"),AND(Z38="Alta",AB38="Menor")),"Moderado",IF(OR(AND(Z38="Muy Baja",AB38="Mayor"),AND(Z38="Baja",AB38="Mayor"),AND(Z38="Media",AB38="Mayor"),AND(Z38="Alta",AB38="Moderado"),AND(Z38="Alta",AB38="Mayor"),AND(Z38="Muy Alta",AB38="Leve"),AND(Z38="Muy Alta",AB38="Menor"),AND(Z38="Muy Alta",AB38="Moderado"),AND(Z38="Muy Alta",AB38="Mayor")),"Alto",IF(OR(AND(Z38="Muy Baja",AB38="Catastrófico"),AND(Z38="Baja",AB38="Catastrófico"),AND(Z38="Media",AB38="Catastrófico"),AND(Z38="Alta",AB38="Catastrófico"),AND(Z38="Muy Alta",AB38="Catastrófico")),"Extremo","")))),"")</f>
        <v/>
      </c>
      <c r="AE38" s="88"/>
      <c r="AF38" s="113"/>
      <c r="AG38" s="113"/>
      <c r="AH38" s="93"/>
      <c r="AI38" s="93"/>
      <c r="AJ38" s="113"/>
      <c r="AK38" s="120"/>
      <c r="AL38" s="6"/>
      <c r="AM38" s="6"/>
      <c r="AN38" s="6"/>
      <c r="AO38" s="6"/>
      <c r="AP38" s="6"/>
      <c r="AQ38" s="6"/>
      <c r="AR38" s="6"/>
      <c r="AS38" s="6"/>
      <c r="AT38" s="6"/>
      <c r="AU38" s="6"/>
      <c r="AV38" s="6"/>
      <c r="AW38" s="6"/>
      <c r="AX38" s="6"/>
      <c r="AY38" s="6"/>
      <c r="AZ38" s="6"/>
      <c r="BA38" s="6"/>
      <c r="BB38" s="6"/>
      <c r="BC38" s="6"/>
      <c r="BD38" s="6"/>
      <c r="BE38" s="6"/>
      <c r="BF38" s="6"/>
      <c r="BG38" s="6"/>
      <c r="BH38" s="6"/>
      <c r="BI38" s="6"/>
      <c r="BJ38" s="6"/>
      <c r="BK38" s="6"/>
      <c r="BL38" s="6"/>
      <c r="BM38" s="6"/>
      <c r="BN38" s="6"/>
      <c r="BO38" s="6"/>
      <c r="BP38" s="6"/>
      <c r="BQ38" s="6"/>
    </row>
    <row r="39" spans="2:69" ht="12.6" hidden="1" customHeight="1" x14ac:dyDescent="0.3">
      <c r="B39" s="317"/>
      <c r="C39" s="318"/>
      <c r="D39" s="330"/>
      <c r="E39" s="330"/>
      <c r="F39" s="333"/>
      <c r="G39" s="318"/>
      <c r="H39" s="320"/>
      <c r="I39" s="321"/>
      <c r="J39" s="314"/>
      <c r="K39" s="322"/>
      <c r="L39" s="314">
        <f t="shared" si="30"/>
        <v>0</v>
      </c>
      <c r="M39" s="321"/>
      <c r="N39" s="314"/>
      <c r="O39" s="316"/>
      <c r="P39" s="112">
        <v>6</v>
      </c>
      <c r="Q39" s="86"/>
      <c r="R39" s="87" t="str">
        <f t="shared" si="34"/>
        <v/>
      </c>
      <c r="S39" s="88"/>
      <c r="T39" s="88"/>
      <c r="U39" s="89" t="str">
        <f t="shared" si="31"/>
        <v/>
      </c>
      <c r="V39" s="88"/>
      <c r="W39" s="88"/>
      <c r="X39" s="88"/>
      <c r="Y39" s="90" t="str">
        <f t="shared" si="35"/>
        <v/>
      </c>
      <c r="Z39" s="91" t="str">
        <f t="shared" si="15"/>
        <v/>
      </c>
      <c r="AA39" s="89" t="str">
        <f t="shared" si="32"/>
        <v/>
      </c>
      <c r="AB39" s="91" t="str">
        <f t="shared" si="17"/>
        <v/>
      </c>
      <c r="AC39" s="89" t="str">
        <f t="shared" si="36"/>
        <v/>
      </c>
      <c r="AD39" s="92" t="str">
        <f t="shared" si="37"/>
        <v/>
      </c>
      <c r="AE39" s="88"/>
      <c r="AF39" s="113"/>
      <c r="AG39" s="113"/>
      <c r="AH39" s="93"/>
      <c r="AI39" s="93"/>
      <c r="AJ39" s="113"/>
      <c r="AK39" s="120"/>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2:69" ht="24.6" hidden="1" customHeight="1" x14ac:dyDescent="0.3">
      <c r="B40" s="317">
        <v>5</v>
      </c>
      <c r="C40" s="318"/>
      <c r="D40" s="318"/>
      <c r="E40" s="318"/>
      <c r="F40" s="319"/>
      <c r="G40" s="318"/>
      <c r="H40" s="320"/>
      <c r="I40" s="321" t="str">
        <f>IF(H40&lt;=0,"",IF(H40&lt;=2,"Muy Baja",IF(H40&lt;=24,"Baja",IF(H40&lt;=500,"Media",IF(H40&lt;=5000,"Alta","Muy Alta")))))</f>
        <v/>
      </c>
      <c r="J40" s="314" t="str">
        <f>IF(I40="","",IF(I40="Muy Baja",0.2,IF(I40="Baja",0.4,IF(I40="Media",0.6,IF(I40="Alta",0.8,IF(I40="Muy Alta",1,))))))</f>
        <v/>
      </c>
      <c r="K40" s="322"/>
      <c r="L40" s="314">
        <f>IF(NOT(ISERROR(MATCH(K40,'Tabla Impacto'!$B$222:$B$224,0))),'Tabla Impacto'!$F$224&amp;"Por favor no seleccionar los criterios de impacto(Afectación Económica o presupuestal y Pérdida Reputacional)",K40)</f>
        <v>0</v>
      </c>
      <c r="M40" s="321" t="str">
        <f>IF(OR(L40='Tabla Impacto'!$C$12,L40='Tabla Impacto'!$D$12),"Leve",IF(OR(L40='Tabla Impacto'!$C$13,L40='Tabla Impacto'!$D$13),"Menor",IF(OR(L40='Tabla Impacto'!$C$14,L40='Tabla Impacto'!$D$14),"Moderado",IF(OR(L40='Tabla Impacto'!$C$15,L40='Tabla Impacto'!$D$15),"Mayor",IF(OR(L40='Tabla Impacto'!$C$16,L40='Tabla Impacto'!$D$16),"Catastrófico","")))))</f>
        <v/>
      </c>
      <c r="N40" s="314" t="str">
        <f>IF(M40="","",IF(M40="Leve",0.2,IF(M40="Menor",0.4,IF(M40="Moderado",0.6,IF(M40="Mayor",0.8,IF(M40="Catastrófico",1,))))))</f>
        <v/>
      </c>
      <c r="O40" s="316" t="str">
        <f>IF(OR(AND(I40="Muy Baja",M40="Leve"),AND(I40="Muy Baja",M40="Menor"),AND(I40="Baja",M40="Leve")),"Bajo",IF(OR(AND(I40="Muy baja",M40="Moderado"),AND(I40="Baja",M40="Menor"),AND(I40="Baja",M40="Moderado"),AND(I40="Media",M40="Leve"),AND(I40="Media",M40="Menor"),AND(I40="Media",M40="Moderado"),AND(I40="Alta",M40="Leve"),AND(I40="Alta",M40="Menor")),"Moderado",IF(OR(AND(I40="Muy Baja",M40="Mayor"),AND(I40="Baja",M40="Mayor"),AND(I40="Media",M40="Mayor"),AND(I40="Alta",M40="Moderado"),AND(I40="Alta",M40="Mayor"),AND(I40="Muy Alta",M40="Leve"),AND(I40="Muy Alta",M40="Menor"),AND(I40="Muy Alta",M40="Moderado"),AND(I40="Muy Alta",M40="Mayor")),"Alto",IF(OR(AND(I40="Muy Baja",M40="Catastrófico"),AND(I40="Baja",M40="Catastrófico"),AND(I40="Media",M40="Catastrófico"),AND(I40="Alta",M40="Catastrófico"),AND(I40="Muy Alta",M40="Catastrófico")),"Extremo",""))))</f>
        <v/>
      </c>
      <c r="P40" s="112">
        <v>1</v>
      </c>
      <c r="Q40" s="86"/>
      <c r="R40" s="87" t="str">
        <f>IF(OR(S40="Preventivo",S40="Detectivo"),"Probabilidad",IF(S40="Correctivo","Impacto",""))</f>
        <v/>
      </c>
      <c r="S40" s="88"/>
      <c r="T40" s="88"/>
      <c r="U40" s="89" t="str">
        <f>IF(AND(S40="Preventivo",T40="Automático"),"50%",IF(AND(S40="Preventivo",T40="Manual"),"40%",IF(AND(S40="Detectivo",T40="Automático"),"40%",IF(AND(S40="Detectivo",T40="Manual"),"30%",IF(AND(S40="Correctivo",T40="Automático"),"35%",IF(AND(S40="Correctivo",T40="Manual"),"25%",""))))))</f>
        <v/>
      </c>
      <c r="V40" s="88"/>
      <c r="W40" s="88"/>
      <c r="X40" s="88"/>
      <c r="Y40" s="90" t="str">
        <f>IFERROR(IF(R40="Probabilidad",(J40-(+J40*U40)),IF(R40="Impacto",J40,"")),"")</f>
        <v/>
      </c>
      <c r="Z40" s="91" t="str">
        <f>IFERROR(IF(Y40="","",IF(Y40&lt;=0.2,"Muy Baja",IF(Y40&lt;=0.4,"Baja",IF(Y40&lt;=0.6,"Media",IF(Y40&lt;=0.8,"Alta","Muy Alta"))))),"")</f>
        <v/>
      </c>
      <c r="AA40" s="89" t="str">
        <f>+Y40</f>
        <v/>
      </c>
      <c r="AB40" s="91" t="str">
        <f>IFERROR(IF(AC40="","",IF(AC40&lt;=0.2,"Leve",IF(AC40&lt;=0.4,"Menor",IF(AC40&lt;=0.6,"Moderado",IF(AC40&lt;=0.8,"Mayor","Catastrófico"))))),"")</f>
        <v/>
      </c>
      <c r="AC40" s="89" t="str">
        <f>IFERROR(IF(R40="Impacto",(N40-(+N40*U40)),IF(R40="Probabilidad",N40,"")),"")</f>
        <v/>
      </c>
      <c r="AD40" s="92" t="str">
        <f>IFERROR(IF(OR(AND(Z40="Muy Baja",AB40="Leve"),AND(Z40="Muy Baja",AB40="Menor"),AND(Z40="Baja",AB40="Leve")),"Bajo",IF(OR(AND(Z40="Muy baja",AB40="Moderado"),AND(Z40="Baja",AB40="Menor"),AND(Z40="Baja",AB40="Moderado"),AND(Z40="Media",AB40="Leve"),AND(Z40="Media",AB40="Menor"),AND(Z40="Media",AB40="Moderado"),AND(Z40="Alta",AB40="Leve"),AND(Z40="Alta",AB40="Menor")),"Moderado",IF(OR(AND(Z40="Muy Baja",AB40="Mayor"),AND(Z40="Baja",AB40="Mayor"),AND(Z40="Media",AB40="Mayor"),AND(Z40="Alta",AB40="Moderado"),AND(Z40="Alta",AB40="Mayor"),AND(Z40="Muy Alta",AB40="Leve"),AND(Z40="Muy Alta",AB40="Menor"),AND(Z40="Muy Alta",AB40="Moderado"),AND(Z40="Muy Alta",AB40="Mayor")),"Alto",IF(OR(AND(Z40="Muy Baja",AB40="Catastrófico"),AND(Z40="Baja",AB40="Catastrófico"),AND(Z40="Media",AB40="Catastrófico"),AND(Z40="Alta",AB40="Catastrófico"),AND(Z40="Muy Alta",AB40="Catastrófico")),"Extremo","")))),"")</f>
        <v/>
      </c>
      <c r="AE40" s="88"/>
      <c r="AF40" s="113"/>
      <c r="AG40" s="113"/>
      <c r="AH40" s="93"/>
      <c r="AI40" s="93"/>
      <c r="AJ40" s="113"/>
      <c r="AK40" s="120"/>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2:69" ht="24.6" hidden="1" customHeight="1" x14ac:dyDescent="0.3">
      <c r="B41" s="317"/>
      <c r="C41" s="318"/>
      <c r="D41" s="318"/>
      <c r="E41" s="318"/>
      <c r="F41" s="319"/>
      <c r="G41" s="318"/>
      <c r="H41" s="320"/>
      <c r="I41" s="321"/>
      <c r="J41" s="314"/>
      <c r="K41" s="322"/>
      <c r="L41" s="314">
        <f t="shared" ref="L41:L45" si="38">IF(NOT(ISERROR(MATCH(K41,_xlfn.ANCHORARRAY(F52),0))),J54&amp;"Por favor no seleccionar los criterios de impacto",K41)</f>
        <v>0</v>
      </c>
      <c r="M41" s="321"/>
      <c r="N41" s="314"/>
      <c r="O41" s="316"/>
      <c r="P41" s="112">
        <v>2</v>
      </c>
      <c r="Q41" s="86"/>
      <c r="R41" s="87" t="str">
        <f>IF(OR(S41="Preventivo",S41="Detectivo"),"Probabilidad",IF(S41="Correctivo","Impacto",""))</f>
        <v/>
      </c>
      <c r="S41" s="88"/>
      <c r="T41" s="88"/>
      <c r="U41" s="89" t="str">
        <f t="shared" ref="U41:U45" si="39">IF(AND(S41="Preventivo",T41="Automático"),"50%",IF(AND(S41="Preventivo",T41="Manual"),"40%",IF(AND(S41="Detectivo",T41="Automático"),"40%",IF(AND(S41="Detectivo",T41="Manual"),"30%",IF(AND(S41="Correctivo",T41="Automático"),"35%",IF(AND(S41="Correctivo",T41="Manual"),"25%",""))))))</f>
        <v/>
      </c>
      <c r="V41" s="88"/>
      <c r="W41" s="88"/>
      <c r="X41" s="88"/>
      <c r="Y41" s="90" t="str">
        <f>IFERROR(IF(AND(R40="Probabilidad",R41="Probabilidad"),(AA40-(+AA40*U41)),IF(R41="Probabilidad",(J40-(+J40*U41)),IF(R41="Impacto",AA40,""))),"")</f>
        <v/>
      </c>
      <c r="Z41" s="91" t="str">
        <f t="shared" si="15"/>
        <v/>
      </c>
      <c r="AA41" s="89" t="str">
        <f t="shared" ref="AA41:AA45" si="40">+Y41</f>
        <v/>
      </c>
      <c r="AB41" s="91" t="str">
        <f t="shared" si="17"/>
        <v/>
      </c>
      <c r="AC41" s="89" t="str">
        <f>IFERROR(IF(AND(R40="Impacto",R41="Impacto"),(AC34-(+AC34*U41)),IF(R41="Impacto",($N$40-(+$N$40*U41)),IF(R41="Probabilidad",AC34,""))),"")</f>
        <v/>
      </c>
      <c r="AD41" s="92" t="str">
        <f t="shared" ref="AD41:AD42" si="41">IFERROR(IF(OR(AND(Z41="Muy Baja",AB41="Leve"),AND(Z41="Muy Baja",AB41="Menor"),AND(Z41="Baja",AB41="Leve")),"Bajo",IF(OR(AND(Z41="Muy baja",AB41="Moderado"),AND(Z41="Baja",AB41="Menor"),AND(Z41="Baja",AB41="Moderado"),AND(Z41="Media",AB41="Leve"),AND(Z41="Media",AB41="Menor"),AND(Z41="Media",AB41="Moderado"),AND(Z41="Alta",AB41="Leve"),AND(Z41="Alta",AB41="Menor")),"Moderado",IF(OR(AND(Z41="Muy Baja",AB41="Mayor"),AND(Z41="Baja",AB41="Mayor"),AND(Z41="Media",AB41="Mayor"),AND(Z41="Alta",AB41="Moderado"),AND(Z41="Alta",AB41="Mayor"),AND(Z41="Muy Alta",AB41="Leve"),AND(Z41="Muy Alta",AB41="Menor"),AND(Z41="Muy Alta",AB41="Moderado"),AND(Z41="Muy Alta",AB41="Mayor")),"Alto",IF(OR(AND(Z41="Muy Baja",AB41="Catastrófico"),AND(Z41="Baja",AB41="Catastrófico"),AND(Z41="Media",AB41="Catastrófico"),AND(Z41="Alta",AB41="Catastrófico"),AND(Z41="Muy Alta",AB41="Catastrófico")),"Extremo","")))),"")</f>
        <v/>
      </c>
      <c r="AE41" s="88"/>
      <c r="AF41" s="113"/>
      <c r="AG41" s="113"/>
      <c r="AH41" s="93"/>
      <c r="AI41" s="93"/>
      <c r="AJ41" s="113"/>
      <c r="AK41" s="120"/>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2:69" ht="24.6" hidden="1" customHeight="1" x14ac:dyDescent="0.3">
      <c r="B42" s="317"/>
      <c r="C42" s="318"/>
      <c r="D42" s="318"/>
      <c r="E42" s="318"/>
      <c r="F42" s="319"/>
      <c r="G42" s="318"/>
      <c r="H42" s="320"/>
      <c r="I42" s="321"/>
      <c r="J42" s="314"/>
      <c r="K42" s="322"/>
      <c r="L42" s="314">
        <f t="shared" si="38"/>
        <v>0</v>
      </c>
      <c r="M42" s="321"/>
      <c r="N42" s="314"/>
      <c r="O42" s="316"/>
      <c r="P42" s="112">
        <v>3</v>
      </c>
      <c r="Q42" s="94"/>
      <c r="R42" s="87" t="str">
        <f>IF(OR(S42="Preventivo",S42="Detectivo"),"Probabilidad",IF(S42="Correctivo","Impacto",""))</f>
        <v/>
      </c>
      <c r="S42" s="88"/>
      <c r="T42" s="88"/>
      <c r="U42" s="89" t="str">
        <f t="shared" si="39"/>
        <v/>
      </c>
      <c r="V42" s="88"/>
      <c r="W42" s="88"/>
      <c r="X42" s="88"/>
      <c r="Y42" s="90" t="str">
        <f>IFERROR(IF(AND(R41="Probabilidad",R42="Probabilidad"),(AA41-(+AA41*U42)),IF(AND(R41="Impacto",R42="Probabilidad"),(AA40-(+AA40*U42)),IF(R42="Impacto",AA41,""))),"")</f>
        <v/>
      </c>
      <c r="Z42" s="91" t="str">
        <f t="shared" si="15"/>
        <v/>
      </c>
      <c r="AA42" s="89" t="str">
        <f t="shared" si="40"/>
        <v/>
      </c>
      <c r="AB42" s="91" t="str">
        <f t="shared" si="17"/>
        <v/>
      </c>
      <c r="AC42" s="89" t="str">
        <f>IFERROR(IF(AND(R41="Impacto",R42="Impacto"),(AC41-(+AC41*U42)),IF(AND(R41="Probabilidad",R42="Impacto"),(AC40-(+AC40*U42)),IF(R42="Probabilidad",AC41,""))),"")</f>
        <v/>
      </c>
      <c r="AD42" s="92" t="str">
        <f t="shared" si="41"/>
        <v/>
      </c>
      <c r="AE42" s="88"/>
      <c r="AF42" s="113"/>
      <c r="AG42" s="113"/>
      <c r="AH42" s="93"/>
      <c r="AI42" s="93"/>
      <c r="AJ42" s="113"/>
      <c r="AK42" s="120"/>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2:69" ht="24.6" hidden="1" customHeight="1" x14ac:dyDescent="0.3">
      <c r="B43" s="317"/>
      <c r="C43" s="318"/>
      <c r="D43" s="318"/>
      <c r="E43" s="318"/>
      <c r="F43" s="319"/>
      <c r="G43" s="318"/>
      <c r="H43" s="320"/>
      <c r="I43" s="321"/>
      <c r="J43" s="314"/>
      <c r="K43" s="322"/>
      <c r="L43" s="314">
        <f t="shared" si="38"/>
        <v>0</v>
      </c>
      <c r="M43" s="321"/>
      <c r="N43" s="314"/>
      <c r="O43" s="316"/>
      <c r="P43" s="112">
        <v>4</v>
      </c>
      <c r="Q43" s="86"/>
      <c r="R43" s="87" t="str">
        <f t="shared" ref="R43:R45" si="42">IF(OR(S43="Preventivo",S43="Detectivo"),"Probabilidad",IF(S43="Correctivo","Impacto",""))</f>
        <v/>
      </c>
      <c r="S43" s="88"/>
      <c r="T43" s="88"/>
      <c r="U43" s="89" t="str">
        <f t="shared" si="39"/>
        <v/>
      </c>
      <c r="V43" s="88"/>
      <c r="W43" s="88"/>
      <c r="X43" s="88"/>
      <c r="Y43" s="90" t="str">
        <f t="shared" ref="Y43:Y45" si="43">IFERROR(IF(AND(R42="Probabilidad",R43="Probabilidad"),(AA42-(+AA42*U43)),IF(AND(R42="Impacto",R43="Probabilidad"),(AA41-(+AA41*U43)),IF(R43="Impacto",AA42,""))),"")</f>
        <v/>
      </c>
      <c r="Z43" s="91" t="str">
        <f t="shared" si="15"/>
        <v/>
      </c>
      <c r="AA43" s="89" t="str">
        <f t="shared" si="40"/>
        <v/>
      </c>
      <c r="AB43" s="91" t="str">
        <f t="shared" si="17"/>
        <v/>
      </c>
      <c r="AC43" s="89" t="str">
        <f t="shared" ref="AC43:AC45" si="44">IFERROR(IF(AND(R42="Impacto",R43="Impacto"),(AC42-(+AC42*U43)),IF(AND(R42="Probabilidad",R43="Impacto"),(AC41-(+AC41*U43)),IF(R43="Probabilidad",AC42,""))),"")</f>
        <v/>
      </c>
      <c r="AD43" s="92" t="str">
        <f>IFERROR(IF(OR(AND(Z43="Muy Baja",AB43="Leve"),AND(Z43="Muy Baja",AB43="Menor"),AND(Z43="Baja",AB43="Leve")),"Bajo",IF(OR(AND(Z43="Muy baja",AB43="Moderado"),AND(Z43="Baja",AB43="Menor"),AND(Z43="Baja",AB43="Moderado"),AND(Z43="Media",AB43="Leve"),AND(Z43="Media",AB43="Menor"),AND(Z43="Media",AB43="Moderado"),AND(Z43="Alta",AB43="Leve"),AND(Z43="Alta",AB43="Menor")),"Moderado",IF(OR(AND(Z43="Muy Baja",AB43="Mayor"),AND(Z43="Baja",AB43="Mayor"),AND(Z43="Media",AB43="Mayor"),AND(Z43="Alta",AB43="Moderado"),AND(Z43="Alta",AB43="Mayor"),AND(Z43="Muy Alta",AB43="Leve"),AND(Z43="Muy Alta",AB43="Menor"),AND(Z43="Muy Alta",AB43="Moderado"),AND(Z43="Muy Alta",AB43="Mayor")),"Alto",IF(OR(AND(Z43="Muy Baja",AB43="Catastrófico"),AND(Z43="Baja",AB43="Catastrófico"),AND(Z43="Media",AB43="Catastrófico"),AND(Z43="Alta",AB43="Catastrófico"),AND(Z43="Muy Alta",AB43="Catastrófico")),"Extremo","")))),"")</f>
        <v/>
      </c>
      <c r="AE43" s="88"/>
      <c r="AF43" s="113"/>
      <c r="AG43" s="113"/>
      <c r="AH43" s="93"/>
      <c r="AI43" s="93"/>
      <c r="AJ43" s="113"/>
      <c r="AK43" s="120"/>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row>
    <row r="44" spans="2:69" ht="24.6" hidden="1" customHeight="1" x14ac:dyDescent="0.3">
      <c r="B44" s="317"/>
      <c r="C44" s="318"/>
      <c r="D44" s="318"/>
      <c r="E44" s="318"/>
      <c r="F44" s="319"/>
      <c r="G44" s="318"/>
      <c r="H44" s="320"/>
      <c r="I44" s="321"/>
      <c r="J44" s="314"/>
      <c r="K44" s="322"/>
      <c r="L44" s="314">
        <f t="shared" si="38"/>
        <v>0</v>
      </c>
      <c r="M44" s="321"/>
      <c r="N44" s="314"/>
      <c r="O44" s="316"/>
      <c r="P44" s="112">
        <v>5</v>
      </c>
      <c r="Q44" s="86"/>
      <c r="R44" s="87" t="str">
        <f t="shared" si="42"/>
        <v/>
      </c>
      <c r="S44" s="88"/>
      <c r="T44" s="88"/>
      <c r="U44" s="89" t="str">
        <f t="shared" si="39"/>
        <v/>
      </c>
      <c r="V44" s="88"/>
      <c r="W44" s="88"/>
      <c r="X44" s="88"/>
      <c r="Y44" s="90" t="str">
        <f t="shared" si="43"/>
        <v/>
      </c>
      <c r="Z44" s="91" t="str">
        <f t="shared" si="15"/>
        <v/>
      </c>
      <c r="AA44" s="89" t="str">
        <f t="shared" si="40"/>
        <v/>
      </c>
      <c r="AB44" s="91" t="str">
        <f t="shared" si="17"/>
        <v/>
      </c>
      <c r="AC44" s="89" t="str">
        <f t="shared" si="44"/>
        <v/>
      </c>
      <c r="AD44" s="92" t="str">
        <f t="shared" ref="AD44:AD45" si="45">IFERROR(IF(OR(AND(Z44="Muy Baja",AB44="Leve"),AND(Z44="Muy Baja",AB44="Menor"),AND(Z44="Baja",AB44="Leve")),"Bajo",IF(OR(AND(Z44="Muy baja",AB44="Moderado"),AND(Z44="Baja",AB44="Menor"),AND(Z44="Baja",AB44="Moderado"),AND(Z44="Media",AB44="Leve"),AND(Z44="Media",AB44="Menor"),AND(Z44="Media",AB44="Moderado"),AND(Z44="Alta",AB44="Leve"),AND(Z44="Alta",AB44="Menor")),"Moderado",IF(OR(AND(Z44="Muy Baja",AB44="Mayor"),AND(Z44="Baja",AB44="Mayor"),AND(Z44="Media",AB44="Mayor"),AND(Z44="Alta",AB44="Moderado"),AND(Z44="Alta",AB44="Mayor"),AND(Z44="Muy Alta",AB44="Leve"),AND(Z44="Muy Alta",AB44="Menor"),AND(Z44="Muy Alta",AB44="Moderado"),AND(Z44="Muy Alta",AB44="Mayor")),"Alto",IF(OR(AND(Z44="Muy Baja",AB44="Catastrófico"),AND(Z44="Baja",AB44="Catastrófico"),AND(Z44="Media",AB44="Catastrófico"),AND(Z44="Alta",AB44="Catastrófico"),AND(Z44="Muy Alta",AB44="Catastrófico")),"Extremo","")))),"")</f>
        <v/>
      </c>
      <c r="AE44" s="88"/>
      <c r="AF44" s="113"/>
      <c r="AG44" s="113"/>
      <c r="AH44" s="93"/>
      <c r="AI44" s="93"/>
      <c r="AJ44" s="113"/>
      <c r="AK44" s="120"/>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row>
    <row r="45" spans="2:69" ht="24.6" hidden="1" customHeight="1" x14ac:dyDescent="0.3">
      <c r="B45" s="317"/>
      <c r="C45" s="318"/>
      <c r="D45" s="318"/>
      <c r="E45" s="318"/>
      <c r="F45" s="319"/>
      <c r="G45" s="318"/>
      <c r="H45" s="320"/>
      <c r="I45" s="321"/>
      <c r="J45" s="314"/>
      <c r="K45" s="322"/>
      <c r="L45" s="314">
        <f t="shared" si="38"/>
        <v>0</v>
      </c>
      <c r="M45" s="321"/>
      <c r="N45" s="314"/>
      <c r="O45" s="316"/>
      <c r="P45" s="112">
        <v>6</v>
      </c>
      <c r="Q45" s="86"/>
      <c r="R45" s="87" t="str">
        <f t="shared" si="42"/>
        <v/>
      </c>
      <c r="S45" s="88"/>
      <c r="T45" s="88"/>
      <c r="U45" s="89" t="str">
        <f t="shared" si="39"/>
        <v/>
      </c>
      <c r="V45" s="88"/>
      <c r="W45" s="88"/>
      <c r="X45" s="88"/>
      <c r="Y45" s="90" t="str">
        <f t="shared" si="43"/>
        <v/>
      </c>
      <c r="Z45" s="91" t="str">
        <f t="shared" si="15"/>
        <v/>
      </c>
      <c r="AA45" s="89" t="str">
        <f t="shared" si="40"/>
        <v/>
      </c>
      <c r="AB45" s="91" t="str">
        <f t="shared" si="17"/>
        <v/>
      </c>
      <c r="AC45" s="89" t="str">
        <f t="shared" si="44"/>
        <v/>
      </c>
      <c r="AD45" s="92" t="str">
        <f t="shared" si="45"/>
        <v/>
      </c>
      <c r="AE45" s="88"/>
      <c r="AF45" s="113"/>
      <c r="AG45" s="113"/>
      <c r="AH45" s="93"/>
      <c r="AI45" s="93"/>
      <c r="AJ45" s="113"/>
      <c r="AK45" s="120"/>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row>
    <row r="46" spans="2:69" ht="24.6" hidden="1" customHeight="1" x14ac:dyDescent="0.3">
      <c r="B46" s="317">
        <v>6</v>
      </c>
      <c r="C46" s="318"/>
      <c r="D46" s="318"/>
      <c r="E46" s="318"/>
      <c r="F46" s="319"/>
      <c r="G46" s="318"/>
      <c r="H46" s="320"/>
      <c r="I46" s="321" t="str">
        <f>IF(H46&lt;=0,"",IF(H46&lt;=2,"Muy Baja",IF(H46&lt;=24,"Baja",IF(H46&lt;=500,"Media",IF(H46&lt;=5000,"Alta","Muy Alta")))))</f>
        <v/>
      </c>
      <c r="J46" s="314" t="str">
        <f>IF(I46="","",IF(I46="Muy Baja",0.2,IF(I46="Baja",0.4,IF(I46="Media",0.6,IF(I46="Alta",0.8,IF(I46="Muy Alta",1,))))))</f>
        <v/>
      </c>
      <c r="K46" s="322"/>
      <c r="L46" s="314">
        <f>IF(NOT(ISERROR(MATCH(K46,'Tabla Impacto'!$B$222:$B$224,0))),'Tabla Impacto'!$F$224&amp;"Por favor no seleccionar los criterios de impacto(Afectación Económica o presupuestal y Pérdida Reputacional)",K46)</f>
        <v>0</v>
      </c>
      <c r="M46" s="321" t="str">
        <f>IF(OR(L46='Tabla Impacto'!$C$12,L46='Tabla Impacto'!$D$12),"Leve",IF(OR(L46='Tabla Impacto'!$C$13,L46='Tabla Impacto'!$D$13),"Menor",IF(OR(L46='Tabla Impacto'!$C$14,L46='Tabla Impacto'!$D$14),"Moderado",IF(OR(L46='Tabla Impacto'!$C$15,L46='Tabla Impacto'!$D$15),"Mayor",IF(OR(L46='Tabla Impacto'!$C$16,L46='Tabla Impacto'!$D$16),"Catastrófico","")))))</f>
        <v/>
      </c>
      <c r="N46" s="314" t="str">
        <f>IF(M46="","",IF(M46="Leve",0.2,IF(M46="Menor",0.4,IF(M46="Moderado",0.6,IF(M46="Mayor",0.8,IF(M46="Catastrófico",1,))))))</f>
        <v/>
      </c>
      <c r="O46" s="316" t="str">
        <f>IF(OR(AND(I46="Muy Baja",M46="Leve"),AND(I46="Muy Baja",M46="Menor"),AND(I46="Baja",M46="Leve")),"Bajo",IF(OR(AND(I46="Muy baja",M46="Moderado"),AND(I46="Baja",M46="Menor"),AND(I46="Baja",M46="Moderado"),AND(I46="Media",M46="Leve"),AND(I46="Media",M46="Menor"),AND(I46="Media",M46="Moderado"),AND(I46="Alta",M46="Leve"),AND(I46="Alta",M46="Menor")),"Moderado",IF(OR(AND(I46="Muy Baja",M46="Mayor"),AND(I46="Baja",M46="Mayor"),AND(I46="Media",M46="Mayor"),AND(I46="Alta",M46="Moderado"),AND(I46="Alta",M46="Mayor"),AND(I46="Muy Alta",M46="Leve"),AND(I46="Muy Alta",M46="Menor"),AND(I46="Muy Alta",M46="Moderado"),AND(I46="Muy Alta",M46="Mayor")),"Alto",IF(OR(AND(I46="Muy Baja",M46="Catastrófico"),AND(I46="Baja",M46="Catastrófico"),AND(I46="Media",M46="Catastrófico"),AND(I46="Alta",M46="Catastrófico"),AND(I46="Muy Alta",M46="Catastrófico")),"Extremo",""))))</f>
        <v/>
      </c>
      <c r="P46" s="112">
        <v>1</v>
      </c>
      <c r="Q46" s="86"/>
      <c r="R46" s="87" t="str">
        <f>IF(OR(S46="Preventivo",S46="Detectivo"),"Probabilidad",IF(S46="Correctivo","Impacto",""))</f>
        <v/>
      </c>
      <c r="S46" s="88"/>
      <c r="T46" s="88"/>
      <c r="U46" s="89" t="str">
        <f>IF(AND(S46="Preventivo",T46="Automático"),"50%",IF(AND(S46="Preventivo",T46="Manual"),"40%",IF(AND(S46="Detectivo",T46="Automático"),"40%",IF(AND(S46="Detectivo",T46="Manual"),"30%",IF(AND(S46="Correctivo",T46="Automático"),"35%",IF(AND(S46="Correctivo",T46="Manual"),"25%",""))))))</f>
        <v/>
      </c>
      <c r="V46" s="88"/>
      <c r="W46" s="88"/>
      <c r="X46" s="88"/>
      <c r="Y46" s="90" t="str">
        <f>IFERROR(IF(R46="Probabilidad",(J46-(+J46*U46)),IF(R46="Impacto",J46,"")),"")</f>
        <v/>
      </c>
      <c r="Z46" s="91" t="str">
        <f>IFERROR(IF(Y46="","",IF(Y46&lt;=0.2,"Muy Baja",IF(Y46&lt;=0.4,"Baja",IF(Y46&lt;=0.6,"Media",IF(Y46&lt;=0.8,"Alta","Muy Alta"))))),"")</f>
        <v/>
      </c>
      <c r="AA46" s="89" t="str">
        <f>+Y46</f>
        <v/>
      </c>
      <c r="AB46" s="91" t="str">
        <f>IFERROR(IF(AC46="","",IF(AC46&lt;=0.2,"Leve",IF(AC46&lt;=0.4,"Menor",IF(AC46&lt;=0.6,"Moderado",IF(AC46&lt;=0.8,"Mayor","Catastrófico"))))),"")</f>
        <v/>
      </c>
      <c r="AC46" s="89" t="str">
        <f>IFERROR(IF(R46="Impacto",(N46-(+N46*U46)),IF(R46="Probabilidad",N46,"")),"")</f>
        <v/>
      </c>
      <c r="AD46" s="92" t="str">
        <f>IFERROR(IF(OR(AND(Z46="Muy Baja",AB46="Leve"),AND(Z46="Muy Baja",AB46="Menor"),AND(Z46="Baja",AB46="Leve")),"Bajo",IF(OR(AND(Z46="Muy baja",AB46="Moderado"),AND(Z46="Baja",AB46="Menor"),AND(Z46="Baja",AB46="Moderado"),AND(Z46="Media",AB46="Leve"),AND(Z46="Media",AB46="Menor"),AND(Z46="Media",AB46="Moderado"),AND(Z46="Alta",AB46="Leve"),AND(Z46="Alta",AB46="Menor")),"Moderado",IF(OR(AND(Z46="Muy Baja",AB46="Mayor"),AND(Z46="Baja",AB46="Mayor"),AND(Z46="Media",AB46="Mayor"),AND(Z46="Alta",AB46="Moderado"),AND(Z46="Alta",AB46="Mayor"),AND(Z46="Muy Alta",AB46="Leve"),AND(Z46="Muy Alta",AB46="Menor"),AND(Z46="Muy Alta",AB46="Moderado"),AND(Z46="Muy Alta",AB46="Mayor")),"Alto",IF(OR(AND(Z46="Muy Baja",AB46="Catastrófico"),AND(Z46="Baja",AB46="Catastrófico"),AND(Z46="Media",AB46="Catastrófico"),AND(Z46="Alta",AB46="Catastrófico"),AND(Z46="Muy Alta",AB46="Catastrófico")),"Extremo","")))),"")</f>
        <v/>
      </c>
      <c r="AE46" s="88"/>
      <c r="AF46" s="113"/>
      <c r="AG46" s="113"/>
      <c r="AH46" s="93"/>
      <c r="AI46" s="93"/>
      <c r="AJ46" s="113"/>
      <c r="AK46" s="120"/>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row>
    <row r="47" spans="2:69" ht="24.6" hidden="1" customHeight="1" x14ac:dyDescent="0.3">
      <c r="B47" s="317"/>
      <c r="C47" s="318"/>
      <c r="D47" s="318"/>
      <c r="E47" s="318"/>
      <c r="F47" s="319"/>
      <c r="G47" s="318"/>
      <c r="H47" s="320"/>
      <c r="I47" s="321"/>
      <c r="J47" s="314"/>
      <c r="K47" s="322"/>
      <c r="L47" s="314">
        <f t="shared" ref="L47:L51" si="46">IF(NOT(ISERROR(MATCH(K47,_xlfn.ANCHORARRAY(F58),0))),J60&amp;"Por favor no seleccionar los criterios de impacto",K47)</f>
        <v>0</v>
      </c>
      <c r="M47" s="321"/>
      <c r="N47" s="314"/>
      <c r="O47" s="316"/>
      <c r="P47" s="112">
        <v>2</v>
      </c>
      <c r="Q47" s="86"/>
      <c r="R47" s="87" t="str">
        <f>IF(OR(S47="Preventivo",S47="Detectivo"),"Probabilidad",IF(S47="Correctivo","Impacto",""))</f>
        <v/>
      </c>
      <c r="S47" s="88"/>
      <c r="T47" s="88"/>
      <c r="U47" s="89" t="str">
        <f t="shared" ref="U47:U51" si="47">IF(AND(S47="Preventivo",T47="Automático"),"50%",IF(AND(S47="Preventivo",T47="Manual"),"40%",IF(AND(S47="Detectivo",T47="Automático"),"40%",IF(AND(S47="Detectivo",T47="Manual"),"30%",IF(AND(S47="Correctivo",T47="Automático"),"35%",IF(AND(S47="Correctivo",T47="Manual"),"25%",""))))))</f>
        <v/>
      </c>
      <c r="V47" s="88"/>
      <c r="W47" s="88"/>
      <c r="X47" s="88"/>
      <c r="Y47" s="90" t="str">
        <f>IFERROR(IF(AND(R46="Probabilidad",R47="Probabilidad"),(AA46-(+AA46*U47)),IF(R47="Probabilidad",(J46-(+J46*U47)),IF(R47="Impacto",AA46,""))),"")</f>
        <v/>
      </c>
      <c r="Z47" s="91" t="str">
        <f t="shared" si="15"/>
        <v/>
      </c>
      <c r="AA47" s="89" t="str">
        <f t="shared" ref="AA47:AA51" si="48">+Y47</f>
        <v/>
      </c>
      <c r="AB47" s="91" t="str">
        <f t="shared" si="17"/>
        <v/>
      </c>
      <c r="AC47" s="89" t="str">
        <f>IFERROR(IF(AND(R46="Impacto",R47="Impacto"),(AC40-(+AC40*U47)),IF(R47="Impacto",($N$46-(+$N$46*U47)),IF(R47="Probabilidad",AC40,""))),"")</f>
        <v/>
      </c>
      <c r="AD47" s="92" t="str">
        <f t="shared" ref="AD47:AD48" si="49">IFERROR(IF(OR(AND(Z47="Muy Baja",AB47="Leve"),AND(Z47="Muy Baja",AB47="Menor"),AND(Z47="Baja",AB47="Leve")),"Bajo",IF(OR(AND(Z47="Muy baja",AB47="Moderado"),AND(Z47="Baja",AB47="Menor"),AND(Z47="Baja",AB47="Moderado"),AND(Z47="Media",AB47="Leve"),AND(Z47="Media",AB47="Menor"),AND(Z47="Media",AB47="Moderado"),AND(Z47="Alta",AB47="Leve"),AND(Z47="Alta",AB47="Menor")),"Moderado",IF(OR(AND(Z47="Muy Baja",AB47="Mayor"),AND(Z47="Baja",AB47="Mayor"),AND(Z47="Media",AB47="Mayor"),AND(Z47="Alta",AB47="Moderado"),AND(Z47="Alta",AB47="Mayor"),AND(Z47="Muy Alta",AB47="Leve"),AND(Z47="Muy Alta",AB47="Menor"),AND(Z47="Muy Alta",AB47="Moderado"),AND(Z47="Muy Alta",AB47="Mayor")),"Alto",IF(OR(AND(Z47="Muy Baja",AB47="Catastrófico"),AND(Z47="Baja",AB47="Catastrófico"),AND(Z47="Media",AB47="Catastrófico"),AND(Z47="Alta",AB47="Catastrófico"),AND(Z47="Muy Alta",AB47="Catastrófico")),"Extremo","")))),"")</f>
        <v/>
      </c>
      <c r="AE47" s="88"/>
      <c r="AF47" s="113"/>
      <c r="AG47" s="113"/>
      <c r="AH47" s="93"/>
      <c r="AI47" s="93"/>
      <c r="AJ47" s="113"/>
      <c r="AK47" s="120"/>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row>
    <row r="48" spans="2:69" ht="24.6" hidden="1" customHeight="1" x14ac:dyDescent="0.3">
      <c r="B48" s="317"/>
      <c r="C48" s="318"/>
      <c r="D48" s="318"/>
      <c r="E48" s="318"/>
      <c r="F48" s="319"/>
      <c r="G48" s="318"/>
      <c r="H48" s="320"/>
      <c r="I48" s="321"/>
      <c r="J48" s="314"/>
      <c r="K48" s="322"/>
      <c r="L48" s="314">
        <f t="shared" si="46"/>
        <v>0</v>
      </c>
      <c r="M48" s="321"/>
      <c r="N48" s="314"/>
      <c r="O48" s="316"/>
      <c r="P48" s="112">
        <v>3</v>
      </c>
      <c r="Q48" s="94"/>
      <c r="R48" s="87" t="str">
        <f>IF(OR(S48="Preventivo",S48="Detectivo"),"Probabilidad",IF(S48="Correctivo","Impacto",""))</f>
        <v/>
      </c>
      <c r="S48" s="88"/>
      <c r="T48" s="88"/>
      <c r="U48" s="89" t="str">
        <f t="shared" si="47"/>
        <v/>
      </c>
      <c r="V48" s="88"/>
      <c r="W48" s="88"/>
      <c r="X48" s="88"/>
      <c r="Y48" s="90" t="str">
        <f>IFERROR(IF(AND(R47="Probabilidad",R48="Probabilidad"),(AA47-(+AA47*U48)),IF(AND(R47="Impacto",R48="Probabilidad"),(AA46-(+AA46*U48)),IF(R48="Impacto",AA47,""))),"")</f>
        <v/>
      </c>
      <c r="Z48" s="91" t="str">
        <f t="shared" si="15"/>
        <v/>
      </c>
      <c r="AA48" s="89" t="str">
        <f t="shared" si="48"/>
        <v/>
      </c>
      <c r="AB48" s="91" t="str">
        <f t="shared" si="17"/>
        <v/>
      </c>
      <c r="AC48" s="89" t="str">
        <f>IFERROR(IF(AND(R47="Impacto",R48="Impacto"),(AC47-(+AC47*U48)),IF(AND(R47="Probabilidad",R48="Impacto"),(AC46-(+AC46*U48)),IF(R48="Probabilidad",AC47,""))),"")</f>
        <v/>
      </c>
      <c r="AD48" s="92" t="str">
        <f t="shared" si="49"/>
        <v/>
      </c>
      <c r="AE48" s="88"/>
      <c r="AF48" s="113"/>
      <c r="AG48" s="113"/>
      <c r="AH48" s="93"/>
      <c r="AI48" s="93"/>
      <c r="AJ48" s="113"/>
      <c r="AK48" s="120"/>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row>
    <row r="49" spans="2:69" ht="24.6" hidden="1" customHeight="1" x14ac:dyDescent="0.3">
      <c r="B49" s="317"/>
      <c r="C49" s="318"/>
      <c r="D49" s="318"/>
      <c r="E49" s="318"/>
      <c r="F49" s="319"/>
      <c r="G49" s="318"/>
      <c r="H49" s="320"/>
      <c r="I49" s="321"/>
      <c r="J49" s="314"/>
      <c r="K49" s="322"/>
      <c r="L49" s="314">
        <f t="shared" si="46"/>
        <v>0</v>
      </c>
      <c r="M49" s="321"/>
      <c r="N49" s="314"/>
      <c r="O49" s="316"/>
      <c r="P49" s="112">
        <v>4</v>
      </c>
      <c r="Q49" s="86"/>
      <c r="R49" s="87" t="str">
        <f t="shared" ref="R49:R51" si="50">IF(OR(S49="Preventivo",S49="Detectivo"),"Probabilidad",IF(S49="Correctivo","Impacto",""))</f>
        <v/>
      </c>
      <c r="S49" s="88"/>
      <c r="T49" s="88"/>
      <c r="U49" s="89" t="str">
        <f t="shared" si="47"/>
        <v/>
      </c>
      <c r="V49" s="88"/>
      <c r="W49" s="88"/>
      <c r="X49" s="88"/>
      <c r="Y49" s="90" t="str">
        <f t="shared" ref="Y49:Y51" si="51">IFERROR(IF(AND(R48="Probabilidad",R49="Probabilidad"),(AA48-(+AA48*U49)),IF(AND(R48="Impacto",R49="Probabilidad"),(AA47-(+AA47*U49)),IF(R49="Impacto",AA48,""))),"")</f>
        <v/>
      </c>
      <c r="Z49" s="91" t="str">
        <f t="shared" si="15"/>
        <v/>
      </c>
      <c r="AA49" s="89" t="str">
        <f t="shared" si="48"/>
        <v/>
      </c>
      <c r="AB49" s="91" t="str">
        <f t="shared" si="17"/>
        <v/>
      </c>
      <c r="AC49" s="89" t="str">
        <f t="shared" ref="AC49:AC51" si="52">IFERROR(IF(AND(R48="Impacto",R49="Impacto"),(AC48-(+AC48*U49)),IF(AND(R48="Probabilidad",R49="Impacto"),(AC47-(+AC47*U49)),IF(R49="Probabilidad",AC48,""))),"")</f>
        <v/>
      </c>
      <c r="AD49" s="92" t="str">
        <f>IFERROR(IF(OR(AND(Z49="Muy Baja",AB49="Leve"),AND(Z49="Muy Baja",AB49="Menor"),AND(Z49="Baja",AB49="Leve")),"Bajo",IF(OR(AND(Z49="Muy baja",AB49="Moderado"),AND(Z49="Baja",AB49="Menor"),AND(Z49="Baja",AB49="Moderado"),AND(Z49="Media",AB49="Leve"),AND(Z49="Media",AB49="Menor"),AND(Z49="Media",AB49="Moderado"),AND(Z49="Alta",AB49="Leve"),AND(Z49="Alta",AB49="Menor")),"Moderado",IF(OR(AND(Z49="Muy Baja",AB49="Mayor"),AND(Z49="Baja",AB49="Mayor"),AND(Z49="Media",AB49="Mayor"),AND(Z49="Alta",AB49="Moderado"),AND(Z49="Alta",AB49="Mayor"),AND(Z49="Muy Alta",AB49="Leve"),AND(Z49="Muy Alta",AB49="Menor"),AND(Z49="Muy Alta",AB49="Moderado"),AND(Z49="Muy Alta",AB49="Mayor")),"Alto",IF(OR(AND(Z49="Muy Baja",AB49="Catastrófico"),AND(Z49="Baja",AB49="Catastrófico"),AND(Z49="Media",AB49="Catastrófico"),AND(Z49="Alta",AB49="Catastrófico"),AND(Z49="Muy Alta",AB49="Catastrófico")),"Extremo","")))),"")</f>
        <v/>
      </c>
      <c r="AE49" s="88"/>
      <c r="AF49" s="113"/>
      <c r="AG49" s="113"/>
      <c r="AH49" s="93"/>
      <c r="AI49" s="93"/>
      <c r="AJ49" s="113"/>
      <c r="AK49" s="120"/>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row>
    <row r="50" spans="2:69" ht="24.6" hidden="1" customHeight="1" x14ac:dyDescent="0.3">
      <c r="B50" s="317"/>
      <c r="C50" s="318"/>
      <c r="D50" s="318"/>
      <c r="E50" s="318"/>
      <c r="F50" s="319"/>
      <c r="G50" s="318"/>
      <c r="H50" s="320"/>
      <c r="I50" s="321"/>
      <c r="J50" s="314"/>
      <c r="K50" s="322"/>
      <c r="L50" s="314">
        <f t="shared" si="46"/>
        <v>0</v>
      </c>
      <c r="M50" s="321"/>
      <c r="N50" s="314"/>
      <c r="O50" s="316"/>
      <c r="P50" s="112">
        <v>5</v>
      </c>
      <c r="Q50" s="86"/>
      <c r="R50" s="87" t="str">
        <f t="shared" si="50"/>
        <v/>
      </c>
      <c r="S50" s="88"/>
      <c r="T50" s="88"/>
      <c r="U50" s="89" t="str">
        <f t="shared" si="47"/>
        <v/>
      </c>
      <c r="V50" s="88"/>
      <c r="W50" s="88"/>
      <c r="X50" s="88"/>
      <c r="Y50" s="90" t="str">
        <f t="shared" si="51"/>
        <v/>
      </c>
      <c r="Z50" s="91" t="str">
        <f t="shared" si="15"/>
        <v/>
      </c>
      <c r="AA50" s="89" t="str">
        <f t="shared" si="48"/>
        <v/>
      </c>
      <c r="AB50" s="91" t="str">
        <f t="shared" si="17"/>
        <v/>
      </c>
      <c r="AC50" s="89" t="str">
        <f t="shared" si="52"/>
        <v/>
      </c>
      <c r="AD50" s="92" t="str">
        <f t="shared" ref="AD50" si="53">IFERROR(IF(OR(AND(Z50="Muy Baja",AB50="Leve"),AND(Z50="Muy Baja",AB50="Menor"),AND(Z50="Baja",AB50="Leve")),"Bajo",IF(OR(AND(Z50="Muy baja",AB50="Moderado"),AND(Z50="Baja",AB50="Menor"),AND(Z50="Baja",AB50="Moderado"),AND(Z50="Media",AB50="Leve"),AND(Z50="Media",AB50="Menor"),AND(Z50="Media",AB50="Moderado"),AND(Z50="Alta",AB50="Leve"),AND(Z50="Alta",AB50="Menor")),"Moderado",IF(OR(AND(Z50="Muy Baja",AB50="Mayor"),AND(Z50="Baja",AB50="Mayor"),AND(Z50="Media",AB50="Mayor"),AND(Z50="Alta",AB50="Moderado"),AND(Z50="Alta",AB50="Mayor"),AND(Z50="Muy Alta",AB50="Leve"),AND(Z50="Muy Alta",AB50="Menor"),AND(Z50="Muy Alta",AB50="Moderado"),AND(Z50="Muy Alta",AB50="Mayor")),"Alto",IF(OR(AND(Z50="Muy Baja",AB50="Catastrófico"),AND(Z50="Baja",AB50="Catastrófico"),AND(Z50="Media",AB50="Catastrófico"),AND(Z50="Alta",AB50="Catastrófico"),AND(Z50="Muy Alta",AB50="Catastrófico")),"Extremo","")))),"")</f>
        <v/>
      </c>
      <c r="AE50" s="88"/>
      <c r="AF50" s="113"/>
      <c r="AG50" s="113"/>
      <c r="AH50" s="93"/>
      <c r="AI50" s="93"/>
      <c r="AJ50" s="113"/>
      <c r="AK50" s="120"/>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row>
    <row r="51" spans="2:69" ht="24.6" hidden="1" customHeight="1" x14ac:dyDescent="0.3">
      <c r="B51" s="317"/>
      <c r="C51" s="318"/>
      <c r="D51" s="318"/>
      <c r="E51" s="318"/>
      <c r="F51" s="319"/>
      <c r="G51" s="318"/>
      <c r="H51" s="320"/>
      <c r="I51" s="321"/>
      <c r="J51" s="314"/>
      <c r="K51" s="322"/>
      <c r="L51" s="314">
        <f t="shared" si="46"/>
        <v>0</v>
      </c>
      <c r="M51" s="321"/>
      <c r="N51" s="314"/>
      <c r="O51" s="316"/>
      <c r="P51" s="112">
        <v>6</v>
      </c>
      <c r="Q51" s="86"/>
      <c r="R51" s="87" t="str">
        <f t="shared" si="50"/>
        <v/>
      </c>
      <c r="S51" s="88"/>
      <c r="T51" s="88"/>
      <c r="U51" s="89" t="str">
        <f t="shared" si="47"/>
        <v/>
      </c>
      <c r="V51" s="88"/>
      <c r="W51" s="88"/>
      <c r="X51" s="88"/>
      <c r="Y51" s="90" t="str">
        <f t="shared" si="51"/>
        <v/>
      </c>
      <c r="Z51" s="91" t="str">
        <f t="shared" si="15"/>
        <v/>
      </c>
      <c r="AA51" s="89" t="str">
        <f t="shared" si="48"/>
        <v/>
      </c>
      <c r="AB51" s="91" t="str">
        <f>IFERROR(IF(AC51="","",IF(AC51&lt;=0.2,"Leve",IF(AC51&lt;=0.4,"Menor",IF(AC51&lt;=0.6,"Moderado",IF(AC51&lt;=0.8,"Mayor","Catastrófico"))))),"")</f>
        <v/>
      </c>
      <c r="AC51" s="89" t="str">
        <f t="shared" si="52"/>
        <v/>
      </c>
      <c r="AD51" s="92" t="str">
        <f>IFERROR(IF(OR(AND(Z51="Muy Baja",AB51="Leve"),AND(Z51="Muy Baja",AB51="Menor"),AND(Z51="Baja",AB51="Leve")),"Bajo",IF(OR(AND(Z51="Muy baja",AB51="Moderado"),AND(Z51="Baja",AB51="Menor"),AND(Z51="Baja",AB51="Moderado"),AND(Z51="Media",AB51="Leve"),AND(Z51="Media",AB51="Menor"),AND(Z51="Media",AB51="Moderado"),AND(Z51="Alta",AB51="Leve"),AND(Z51="Alta",AB51="Menor")),"Moderado",IF(OR(AND(Z51="Muy Baja",AB51="Mayor"),AND(Z51="Baja",AB51="Mayor"),AND(Z51="Media",AB51="Mayor"),AND(Z51="Alta",AB51="Moderado"),AND(Z51="Alta",AB51="Mayor"),AND(Z51="Muy Alta",AB51="Leve"),AND(Z51="Muy Alta",AB51="Menor"),AND(Z51="Muy Alta",AB51="Moderado"),AND(Z51="Muy Alta",AB51="Mayor")),"Alto",IF(OR(AND(Z51="Muy Baja",AB51="Catastrófico"),AND(Z51="Baja",AB51="Catastrófico"),AND(Z51="Media",AB51="Catastrófico"),AND(Z51="Alta",AB51="Catastrófico"),AND(Z51="Muy Alta",AB51="Catastrófico")),"Extremo","")))),"")</f>
        <v/>
      </c>
      <c r="AE51" s="88"/>
      <c r="AF51" s="113"/>
      <c r="AG51" s="113"/>
      <c r="AH51" s="93"/>
      <c r="AI51" s="93"/>
      <c r="AJ51" s="113"/>
      <c r="AK51" s="120"/>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row>
    <row r="52" spans="2:69" ht="24.6" hidden="1" customHeight="1" x14ac:dyDescent="0.3">
      <c r="B52" s="317">
        <v>7</v>
      </c>
      <c r="C52" s="318"/>
      <c r="D52" s="318"/>
      <c r="E52" s="318"/>
      <c r="F52" s="319"/>
      <c r="G52" s="318"/>
      <c r="H52" s="320"/>
      <c r="I52" s="321" t="str">
        <f>IF(H52&lt;=0,"",IF(H52&lt;=2,"Muy Baja",IF(H52&lt;=24,"Baja",IF(H52&lt;=500,"Media",IF(H52&lt;=5000,"Alta","Muy Alta")))))</f>
        <v/>
      </c>
      <c r="J52" s="314" t="str">
        <f>IF(I52="","",IF(I52="Muy Baja",0.2,IF(I52="Baja",0.4,IF(I52="Media",0.6,IF(I52="Alta",0.8,IF(I52="Muy Alta",1,))))))</f>
        <v/>
      </c>
      <c r="K52" s="322"/>
      <c r="L52" s="314">
        <f>IF(NOT(ISERROR(MATCH(K52,'Tabla Impacto'!$B$222:$B$224,0))),'Tabla Impacto'!$F$224&amp;"Por favor no seleccionar los criterios de impacto(Afectación Económica o presupuestal y Pérdida Reputacional)",K52)</f>
        <v>0</v>
      </c>
      <c r="M52" s="321" t="str">
        <f>IF(OR(L52='Tabla Impacto'!$C$12,L52='Tabla Impacto'!$D$12),"Leve",IF(OR(L52='Tabla Impacto'!$C$13,L52='Tabla Impacto'!$D$13),"Menor",IF(OR(L52='Tabla Impacto'!$C$14,L52='Tabla Impacto'!$D$14),"Moderado",IF(OR(L52='Tabla Impacto'!$C$15,L52='Tabla Impacto'!$D$15),"Mayor",IF(OR(L52='Tabla Impacto'!$C$16,L52='Tabla Impacto'!$D$16),"Catastrófico","")))))</f>
        <v/>
      </c>
      <c r="N52" s="314" t="str">
        <f>IF(M52="","",IF(M52="Leve",0.2,IF(M52="Menor",0.4,IF(M52="Moderado",0.6,IF(M52="Mayor",0.8,IF(M52="Catastrófico",1,))))))</f>
        <v/>
      </c>
      <c r="O52" s="316" t="str">
        <f>IF(OR(AND(I52="Muy Baja",M52="Leve"),AND(I52="Muy Baja",M52="Menor"),AND(I52="Baja",M52="Leve")),"Bajo",IF(OR(AND(I52="Muy baja",M52="Moderado"),AND(I52="Baja",M52="Menor"),AND(I52="Baja",M52="Moderado"),AND(I52="Media",M52="Leve"),AND(I52="Media",M52="Menor"),AND(I52="Media",M52="Moderado"),AND(I52="Alta",M52="Leve"),AND(I52="Alta",M52="Menor")),"Moderado",IF(OR(AND(I52="Muy Baja",M52="Mayor"),AND(I52="Baja",M52="Mayor"),AND(I52="Media",M52="Mayor"),AND(I52="Alta",M52="Moderado"),AND(I52="Alta",M52="Mayor"),AND(I52="Muy Alta",M52="Leve"),AND(I52="Muy Alta",M52="Menor"),AND(I52="Muy Alta",M52="Moderado"),AND(I52="Muy Alta",M52="Mayor")),"Alto",IF(OR(AND(I52="Muy Baja",M52="Catastrófico"),AND(I52="Baja",M52="Catastrófico"),AND(I52="Media",M52="Catastrófico"),AND(I52="Alta",M52="Catastrófico"),AND(I52="Muy Alta",M52="Catastrófico")),"Extremo",""))))</f>
        <v/>
      </c>
      <c r="P52" s="112">
        <v>1</v>
      </c>
      <c r="Q52" s="86"/>
      <c r="R52" s="87" t="str">
        <f>IF(OR(S52="Preventivo",S52="Detectivo"),"Probabilidad",IF(S52="Correctivo","Impacto",""))</f>
        <v/>
      </c>
      <c r="S52" s="88"/>
      <c r="T52" s="88"/>
      <c r="U52" s="89" t="str">
        <f>IF(AND(S52="Preventivo",T52="Automático"),"50%",IF(AND(S52="Preventivo",T52="Manual"),"40%",IF(AND(S52="Detectivo",T52="Automático"),"40%",IF(AND(S52="Detectivo",T52="Manual"),"30%",IF(AND(S52="Correctivo",T52="Automático"),"35%",IF(AND(S52="Correctivo",T52="Manual"),"25%",""))))))</f>
        <v/>
      </c>
      <c r="V52" s="88"/>
      <c r="W52" s="88"/>
      <c r="X52" s="88"/>
      <c r="Y52" s="90" t="str">
        <f>IFERROR(IF(R52="Probabilidad",(J52-(+J52*U52)),IF(R52="Impacto",J52,"")),"")</f>
        <v/>
      </c>
      <c r="Z52" s="91" t="str">
        <f>IFERROR(IF(Y52="","",IF(Y52&lt;=0.2,"Muy Baja",IF(Y52&lt;=0.4,"Baja",IF(Y52&lt;=0.6,"Media",IF(Y52&lt;=0.8,"Alta","Muy Alta"))))),"")</f>
        <v/>
      </c>
      <c r="AA52" s="89" t="str">
        <f>+Y52</f>
        <v/>
      </c>
      <c r="AB52" s="91" t="str">
        <f>IFERROR(IF(AC52="","",IF(AC52&lt;=0.2,"Leve",IF(AC52&lt;=0.4,"Menor",IF(AC52&lt;=0.6,"Moderado",IF(AC52&lt;=0.8,"Mayor","Catastrófico"))))),"")</f>
        <v/>
      </c>
      <c r="AC52" s="89" t="str">
        <f>IFERROR(IF(R52="Impacto",(N52-(+N52*U52)),IF(R52="Probabilidad",N52,"")),"")</f>
        <v/>
      </c>
      <c r="AD52" s="92" t="str">
        <f>IFERROR(IF(OR(AND(Z52="Muy Baja",AB52="Leve"),AND(Z52="Muy Baja",AB52="Menor"),AND(Z52="Baja",AB52="Leve")),"Bajo",IF(OR(AND(Z52="Muy baja",AB52="Moderado"),AND(Z52="Baja",AB52="Menor"),AND(Z52="Baja",AB52="Moderado"),AND(Z52="Media",AB52="Leve"),AND(Z52="Media",AB52="Menor"),AND(Z52="Media",AB52="Moderado"),AND(Z52="Alta",AB52="Leve"),AND(Z52="Alta",AB52="Menor")),"Moderado",IF(OR(AND(Z52="Muy Baja",AB52="Mayor"),AND(Z52="Baja",AB52="Mayor"),AND(Z52="Media",AB52="Mayor"),AND(Z52="Alta",AB52="Moderado"),AND(Z52="Alta",AB52="Mayor"),AND(Z52="Muy Alta",AB52="Leve"),AND(Z52="Muy Alta",AB52="Menor"),AND(Z52="Muy Alta",AB52="Moderado"),AND(Z52="Muy Alta",AB52="Mayor")),"Alto",IF(OR(AND(Z52="Muy Baja",AB52="Catastrófico"),AND(Z52="Baja",AB52="Catastrófico"),AND(Z52="Media",AB52="Catastrófico"),AND(Z52="Alta",AB52="Catastrófico"),AND(Z52="Muy Alta",AB52="Catastrófico")),"Extremo","")))),"")</f>
        <v/>
      </c>
      <c r="AE52" s="88"/>
      <c r="AF52" s="113"/>
      <c r="AG52" s="113"/>
      <c r="AH52" s="93"/>
      <c r="AI52" s="93"/>
      <c r="AJ52" s="113"/>
      <c r="AK52" s="120"/>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row>
    <row r="53" spans="2:69" ht="24.6" hidden="1" customHeight="1" x14ac:dyDescent="0.3">
      <c r="B53" s="317"/>
      <c r="C53" s="318"/>
      <c r="D53" s="318"/>
      <c r="E53" s="318"/>
      <c r="F53" s="319"/>
      <c r="G53" s="318"/>
      <c r="H53" s="320"/>
      <c r="I53" s="321"/>
      <c r="J53" s="314"/>
      <c r="K53" s="322"/>
      <c r="L53" s="314">
        <f t="shared" ref="L53:L57" si="54">IF(NOT(ISERROR(MATCH(K53,_xlfn.ANCHORARRAY(F64),0))),J66&amp;"Por favor no seleccionar los criterios de impacto",K53)</f>
        <v>0</v>
      </c>
      <c r="M53" s="321"/>
      <c r="N53" s="314"/>
      <c r="O53" s="316"/>
      <c r="P53" s="112">
        <v>2</v>
      </c>
      <c r="Q53" s="86"/>
      <c r="R53" s="87" t="str">
        <f>IF(OR(S53="Preventivo",S53="Detectivo"),"Probabilidad",IF(S53="Correctivo","Impacto",""))</f>
        <v/>
      </c>
      <c r="S53" s="88"/>
      <c r="T53" s="88"/>
      <c r="U53" s="89" t="str">
        <f t="shared" ref="U53:U57" si="55">IF(AND(S53="Preventivo",T53="Automático"),"50%",IF(AND(S53="Preventivo",T53="Manual"),"40%",IF(AND(S53="Detectivo",T53="Automático"),"40%",IF(AND(S53="Detectivo",T53="Manual"),"30%",IF(AND(S53="Correctivo",T53="Automático"),"35%",IF(AND(S53="Correctivo",T53="Manual"),"25%",""))))))</f>
        <v/>
      </c>
      <c r="V53" s="88"/>
      <c r="W53" s="88"/>
      <c r="X53" s="88"/>
      <c r="Y53" s="90" t="str">
        <f>IFERROR(IF(AND(R52="Probabilidad",R53="Probabilidad"),(AA52-(+AA52*U53)),IF(R53="Probabilidad",(J52-(+J52*U53)),IF(R53="Impacto",AA52,""))),"")</f>
        <v/>
      </c>
      <c r="Z53" s="91" t="str">
        <f t="shared" si="15"/>
        <v/>
      </c>
      <c r="AA53" s="89" t="str">
        <f t="shared" ref="AA53:AA57" si="56">+Y53</f>
        <v/>
      </c>
      <c r="AB53" s="91" t="str">
        <f t="shared" si="17"/>
        <v/>
      </c>
      <c r="AC53" s="89" t="str">
        <f>IFERROR(IF(AND(R52="Impacto",R53="Impacto"),(AC46-(+AC46*U53)),IF(R53="Impacto",($N$52-(+$N$52*U53)),IF(R53="Probabilidad",AC46,""))),"")</f>
        <v/>
      </c>
      <c r="AD53" s="92" t="str">
        <f t="shared" ref="AD53:AD54" si="57">IFERROR(IF(OR(AND(Z53="Muy Baja",AB53="Leve"),AND(Z53="Muy Baja",AB53="Menor"),AND(Z53="Baja",AB53="Leve")),"Bajo",IF(OR(AND(Z53="Muy baja",AB53="Moderado"),AND(Z53="Baja",AB53="Menor"),AND(Z53="Baja",AB53="Moderado"),AND(Z53="Media",AB53="Leve"),AND(Z53="Media",AB53="Menor"),AND(Z53="Media",AB53="Moderado"),AND(Z53="Alta",AB53="Leve"),AND(Z53="Alta",AB53="Menor")),"Moderado",IF(OR(AND(Z53="Muy Baja",AB53="Mayor"),AND(Z53="Baja",AB53="Mayor"),AND(Z53="Media",AB53="Mayor"),AND(Z53="Alta",AB53="Moderado"),AND(Z53="Alta",AB53="Mayor"),AND(Z53="Muy Alta",AB53="Leve"),AND(Z53="Muy Alta",AB53="Menor"),AND(Z53="Muy Alta",AB53="Moderado"),AND(Z53="Muy Alta",AB53="Mayor")),"Alto",IF(OR(AND(Z53="Muy Baja",AB53="Catastrófico"),AND(Z53="Baja",AB53="Catastrófico"),AND(Z53="Media",AB53="Catastrófico"),AND(Z53="Alta",AB53="Catastrófico"),AND(Z53="Muy Alta",AB53="Catastrófico")),"Extremo","")))),"")</f>
        <v/>
      </c>
      <c r="AE53" s="88"/>
      <c r="AF53" s="113"/>
      <c r="AG53" s="113"/>
      <c r="AH53" s="93"/>
      <c r="AI53" s="93"/>
      <c r="AJ53" s="113"/>
      <c r="AK53" s="120"/>
      <c r="AL53" s="6"/>
      <c r="AM53" s="6"/>
      <c r="AN53" s="6"/>
      <c r="AO53" s="6"/>
      <c r="AP53" s="6"/>
      <c r="AQ53" s="6"/>
      <c r="AR53" s="6"/>
      <c r="AS53" s="6"/>
      <c r="AT53" s="6"/>
      <c r="AU53" s="6"/>
      <c r="AV53" s="6"/>
      <c r="AW53" s="6"/>
      <c r="AX53" s="6"/>
      <c r="AY53" s="6"/>
      <c r="AZ53" s="6"/>
      <c r="BA53" s="6"/>
      <c r="BB53" s="6"/>
      <c r="BC53" s="6"/>
      <c r="BD53" s="6"/>
      <c r="BE53" s="6"/>
      <c r="BF53" s="6"/>
      <c r="BG53" s="6"/>
      <c r="BH53" s="6"/>
      <c r="BI53" s="6"/>
      <c r="BJ53" s="6"/>
      <c r="BK53" s="6"/>
      <c r="BL53" s="6"/>
      <c r="BM53" s="6"/>
      <c r="BN53" s="6"/>
      <c r="BO53" s="6"/>
      <c r="BP53" s="6"/>
      <c r="BQ53" s="6"/>
    </row>
    <row r="54" spans="2:69" ht="24.6" hidden="1" customHeight="1" x14ac:dyDescent="0.3">
      <c r="B54" s="317"/>
      <c r="C54" s="318"/>
      <c r="D54" s="318"/>
      <c r="E54" s="318"/>
      <c r="F54" s="319"/>
      <c r="G54" s="318"/>
      <c r="H54" s="320"/>
      <c r="I54" s="321"/>
      <c r="J54" s="314"/>
      <c r="K54" s="322"/>
      <c r="L54" s="314">
        <f t="shared" si="54"/>
        <v>0</v>
      </c>
      <c r="M54" s="321"/>
      <c r="N54" s="314"/>
      <c r="O54" s="316"/>
      <c r="P54" s="112">
        <v>3</v>
      </c>
      <c r="Q54" s="94"/>
      <c r="R54" s="87" t="str">
        <f>IF(OR(S54="Preventivo",S54="Detectivo"),"Probabilidad",IF(S54="Correctivo","Impacto",""))</f>
        <v/>
      </c>
      <c r="S54" s="88"/>
      <c r="T54" s="88"/>
      <c r="U54" s="89" t="str">
        <f t="shared" si="55"/>
        <v/>
      </c>
      <c r="V54" s="88"/>
      <c r="W54" s="88"/>
      <c r="X54" s="88"/>
      <c r="Y54" s="90" t="str">
        <f>IFERROR(IF(AND(R53="Probabilidad",R54="Probabilidad"),(AA53-(+AA53*U54)),IF(AND(R53="Impacto",R54="Probabilidad"),(AA52-(+AA52*U54)),IF(R54="Impacto",AA53,""))),"")</f>
        <v/>
      </c>
      <c r="Z54" s="91" t="str">
        <f t="shared" si="15"/>
        <v/>
      </c>
      <c r="AA54" s="89" t="str">
        <f t="shared" si="56"/>
        <v/>
      </c>
      <c r="AB54" s="91" t="str">
        <f t="shared" si="17"/>
        <v/>
      </c>
      <c r="AC54" s="89" t="str">
        <f>IFERROR(IF(AND(R53="Impacto",R54="Impacto"),(AC53-(+AC53*U54)),IF(AND(R53="Probabilidad",R54="Impacto"),(AC52-(+AC52*U54)),IF(R54="Probabilidad",AC53,""))),"")</f>
        <v/>
      </c>
      <c r="AD54" s="92" t="str">
        <f t="shared" si="57"/>
        <v/>
      </c>
      <c r="AE54" s="88"/>
      <c r="AF54" s="113"/>
      <c r="AG54" s="113"/>
      <c r="AH54" s="93"/>
      <c r="AI54" s="93"/>
      <c r="AJ54" s="113"/>
      <c r="AK54" s="120"/>
      <c r="AL54" s="6"/>
      <c r="AM54" s="6"/>
      <c r="AN54" s="6"/>
      <c r="AO54" s="6"/>
      <c r="AP54" s="6"/>
      <c r="AQ54" s="6"/>
      <c r="AR54" s="6"/>
      <c r="AS54" s="6"/>
      <c r="AT54" s="6"/>
      <c r="AU54" s="6"/>
      <c r="AV54" s="6"/>
      <c r="AW54" s="6"/>
      <c r="AX54" s="6"/>
      <c r="AY54" s="6"/>
      <c r="AZ54" s="6"/>
      <c r="BA54" s="6"/>
      <c r="BB54" s="6"/>
      <c r="BC54" s="6"/>
      <c r="BD54" s="6"/>
      <c r="BE54" s="6"/>
      <c r="BF54" s="6"/>
      <c r="BG54" s="6"/>
      <c r="BH54" s="6"/>
      <c r="BI54" s="6"/>
      <c r="BJ54" s="6"/>
      <c r="BK54" s="6"/>
      <c r="BL54" s="6"/>
      <c r="BM54" s="6"/>
      <c r="BN54" s="6"/>
      <c r="BO54" s="6"/>
      <c r="BP54" s="6"/>
      <c r="BQ54" s="6"/>
    </row>
    <row r="55" spans="2:69" ht="24.6" hidden="1" customHeight="1" x14ac:dyDescent="0.3">
      <c r="B55" s="317"/>
      <c r="C55" s="318"/>
      <c r="D55" s="318"/>
      <c r="E55" s="318"/>
      <c r="F55" s="319"/>
      <c r="G55" s="318"/>
      <c r="H55" s="320"/>
      <c r="I55" s="321"/>
      <c r="J55" s="314"/>
      <c r="K55" s="322"/>
      <c r="L55" s="314">
        <f t="shared" si="54"/>
        <v>0</v>
      </c>
      <c r="M55" s="321"/>
      <c r="N55" s="314"/>
      <c r="O55" s="316"/>
      <c r="P55" s="112">
        <v>4</v>
      </c>
      <c r="Q55" s="86"/>
      <c r="R55" s="87" t="str">
        <f t="shared" ref="R55:R57" si="58">IF(OR(S55="Preventivo",S55="Detectivo"),"Probabilidad",IF(S55="Correctivo","Impacto",""))</f>
        <v/>
      </c>
      <c r="S55" s="88"/>
      <c r="T55" s="88"/>
      <c r="U55" s="89" t="str">
        <f t="shared" si="55"/>
        <v/>
      </c>
      <c r="V55" s="88"/>
      <c r="W55" s="88"/>
      <c r="X55" s="88"/>
      <c r="Y55" s="90" t="str">
        <f t="shared" ref="Y55:Y57" si="59">IFERROR(IF(AND(R54="Probabilidad",R55="Probabilidad"),(AA54-(+AA54*U55)),IF(AND(R54="Impacto",R55="Probabilidad"),(AA53-(+AA53*U55)),IF(R55="Impacto",AA54,""))),"")</f>
        <v/>
      </c>
      <c r="Z55" s="91" t="str">
        <f t="shared" si="15"/>
        <v/>
      </c>
      <c r="AA55" s="89" t="str">
        <f t="shared" si="56"/>
        <v/>
      </c>
      <c r="AB55" s="91" t="str">
        <f t="shared" si="17"/>
        <v/>
      </c>
      <c r="AC55" s="89" t="str">
        <f t="shared" ref="AC55:AC57" si="60">IFERROR(IF(AND(R54="Impacto",R55="Impacto"),(AC54-(+AC54*U55)),IF(AND(R54="Probabilidad",R55="Impacto"),(AC53-(+AC53*U55)),IF(R55="Probabilidad",AC54,""))),"")</f>
        <v/>
      </c>
      <c r="AD55" s="92" t="str">
        <f>IFERROR(IF(OR(AND(Z55="Muy Baja",AB55="Leve"),AND(Z55="Muy Baja",AB55="Menor"),AND(Z55="Baja",AB55="Leve")),"Bajo",IF(OR(AND(Z55="Muy baja",AB55="Moderado"),AND(Z55="Baja",AB55="Menor"),AND(Z55="Baja",AB55="Moderado"),AND(Z55="Media",AB55="Leve"),AND(Z55="Media",AB55="Menor"),AND(Z55="Media",AB55="Moderado"),AND(Z55="Alta",AB55="Leve"),AND(Z55="Alta",AB55="Menor")),"Moderado",IF(OR(AND(Z55="Muy Baja",AB55="Mayor"),AND(Z55="Baja",AB55="Mayor"),AND(Z55="Media",AB55="Mayor"),AND(Z55="Alta",AB55="Moderado"),AND(Z55="Alta",AB55="Mayor"),AND(Z55="Muy Alta",AB55="Leve"),AND(Z55="Muy Alta",AB55="Menor"),AND(Z55="Muy Alta",AB55="Moderado"),AND(Z55="Muy Alta",AB55="Mayor")),"Alto",IF(OR(AND(Z55="Muy Baja",AB55="Catastrófico"),AND(Z55="Baja",AB55="Catastrófico"),AND(Z55="Media",AB55="Catastrófico"),AND(Z55="Alta",AB55="Catastrófico"),AND(Z55="Muy Alta",AB55="Catastrófico")),"Extremo","")))),"")</f>
        <v/>
      </c>
      <c r="AE55" s="88"/>
      <c r="AF55" s="113"/>
      <c r="AG55" s="113"/>
      <c r="AH55" s="93"/>
      <c r="AI55" s="93"/>
      <c r="AJ55" s="113"/>
      <c r="AK55" s="120"/>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row>
    <row r="56" spans="2:69" ht="24.6" hidden="1" customHeight="1" x14ac:dyDescent="0.3">
      <c r="B56" s="317"/>
      <c r="C56" s="318"/>
      <c r="D56" s="318"/>
      <c r="E56" s="318"/>
      <c r="F56" s="319"/>
      <c r="G56" s="318"/>
      <c r="H56" s="320"/>
      <c r="I56" s="321"/>
      <c r="J56" s="314"/>
      <c r="K56" s="322"/>
      <c r="L56" s="314">
        <f t="shared" si="54"/>
        <v>0</v>
      </c>
      <c r="M56" s="321"/>
      <c r="N56" s="314"/>
      <c r="O56" s="316"/>
      <c r="P56" s="112">
        <v>5</v>
      </c>
      <c r="Q56" s="86"/>
      <c r="R56" s="87" t="str">
        <f t="shared" si="58"/>
        <v/>
      </c>
      <c r="S56" s="88"/>
      <c r="T56" s="88"/>
      <c r="U56" s="89" t="str">
        <f t="shared" si="55"/>
        <v/>
      </c>
      <c r="V56" s="88"/>
      <c r="W56" s="88"/>
      <c r="X56" s="88"/>
      <c r="Y56" s="90" t="str">
        <f t="shared" si="59"/>
        <v/>
      </c>
      <c r="Z56" s="91" t="str">
        <f t="shared" si="15"/>
        <v/>
      </c>
      <c r="AA56" s="89" t="str">
        <f t="shared" si="56"/>
        <v/>
      </c>
      <c r="AB56" s="91" t="str">
        <f t="shared" si="17"/>
        <v/>
      </c>
      <c r="AC56" s="89" t="str">
        <f t="shared" si="60"/>
        <v/>
      </c>
      <c r="AD56" s="92" t="str">
        <f t="shared" ref="AD56:AD57" si="61">IFERROR(IF(OR(AND(Z56="Muy Baja",AB56="Leve"),AND(Z56="Muy Baja",AB56="Menor"),AND(Z56="Baja",AB56="Leve")),"Bajo",IF(OR(AND(Z56="Muy baja",AB56="Moderado"),AND(Z56="Baja",AB56="Menor"),AND(Z56="Baja",AB56="Moderado"),AND(Z56="Media",AB56="Leve"),AND(Z56="Media",AB56="Menor"),AND(Z56="Media",AB56="Moderado"),AND(Z56="Alta",AB56="Leve"),AND(Z56="Alta",AB56="Menor")),"Moderado",IF(OR(AND(Z56="Muy Baja",AB56="Mayor"),AND(Z56="Baja",AB56="Mayor"),AND(Z56="Media",AB56="Mayor"),AND(Z56="Alta",AB56="Moderado"),AND(Z56="Alta",AB56="Mayor"),AND(Z56="Muy Alta",AB56="Leve"),AND(Z56="Muy Alta",AB56="Menor"),AND(Z56="Muy Alta",AB56="Moderado"),AND(Z56="Muy Alta",AB56="Mayor")),"Alto",IF(OR(AND(Z56="Muy Baja",AB56="Catastrófico"),AND(Z56="Baja",AB56="Catastrófico"),AND(Z56="Media",AB56="Catastrófico"),AND(Z56="Alta",AB56="Catastrófico"),AND(Z56="Muy Alta",AB56="Catastrófico")),"Extremo","")))),"")</f>
        <v/>
      </c>
      <c r="AE56" s="88"/>
      <c r="AF56" s="113"/>
      <c r="AG56" s="113"/>
      <c r="AH56" s="93"/>
      <c r="AI56" s="93"/>
      <c r="AJ56" s="113"/>
      <c r="AK56" s="120"/>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row>
    <row r="57" spans="2:69" ht="24.6" hidden="1" customHeight="1" x14ac:dyDescent="0.3">
      <c r="B57" s="317"/>
      <c r="C57" s="318"/>
      <c r="D57" s="318"/>
      <c r="E57" s="318"/>
      <c r="F57" s="319"/>
      <c r="G57" s="318"/>
      <c r="H57" s="320"/>
      <c r="I57" s="321"/>
      <c r="J57" s="314"/>
      <c r="K57" s="322"/>
      <c r="L57" s="314">
        <f t="shared" si="54"/>
        <v>0</v>
      </c>
      <c r="M57" s="321"/>
      <c r="N57" s="314"/>
      <c r="O57" s="316"/>
      <c r="P57" s="112">
        <v>6</v>
      </c>
      <c r="Q57" s="86"/>
      <c r="R57" s="87" t="str">
        <f t="shared" si="58"/>
        <v/>
      </c>
      <c r="S57" s="88"/>
      <c r="T57" s="88"/>
      <c r="U57" s="89" t="str">
        <f t="shared" si="55"/>
        <v/>
      </c>
      <c r="V57" s="88"/>
      <c r="W57" s="88"/>
      <c r="X57" s="88"/>
      <c r="Y57" s="90" t="str">
        <f t="shared" si="59"/>
        <v/>
      </c>
      <c r="Z57" s="91" t="str">
        <f t="shared" si="15"/>
        <v/>
      </c>
      <c r="AA57" s="89" t="str">
        <f t="shared" si="56"/>
        <v/>
      </c>
      <c r="AB57" s="91" t="str">
        <f t="shared" si="17"/>
        <v/>
      </c>
      <c r="AC57" s="89" t="str">
        <f t="shared" si="60"/>
        <v/>
      </c>
      <c r="AD57" s="92" t="str">
        <f t="shared" si="61"/>
        <v/>
      </c>
      <c r="AE57" s="88"/>
      <c r="AF57" s="113"/>
      <c r="AG57" s="113"/>
      <c r="AH57" s="93"/>
      <c r="AI57" s="93"/>
      <c r="AJ57" s="113"/>
      <c r="AK57" s="120"/>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row>
    <row r="58" spans="2:69" ht="24.6" hidden="1" customHeight="1" x14ac:dyDescent="0.3">
      <c r="B58" s="317">
        <v>8</v>
      </c>
      <c r="C58" s="318"/>
      <c r="D58" s="318"/>
      <c r="E58" s="318"/>
      <c r="F58" s="319"/>
      <c r="G58" s="318"/>
      <c r="H58" s="320"/>
      <c r="I58" s="321" t="str">
        <f>IF(H58&lt;=0,"",IF(H58&lt;=2,"Muy Baja",IF(H58&lt;=24,"Baja",IF(H58&lt;=500,"Media",IF(H58&lt;=5000,"Alta","Muy Alta")))))</f>
        <v/>
      </c>
      <c r="J58" s="314" t="str">
        <f>IF(I58="","",IF(I58="Muy Baja",0.2,IF(I58="Baja",0.4,IF(I58="Media",0.6,IF(I58="Alta",0.8,IF(I58="Muy Alta",1,))))))</f>
        <v/>
      </c>
      <c r="K58" s="322"/>
      <c r="L58" s="314">
        <f>IF(NOT(ISERROR(MATCH(K58,'Tabla Impacto'!$B$222:$B$224,0))),'Tabla Impacto'!$F$224&amp;"Por favor no seleccionar los criterios de impacto(Afectación Económica o presupuestal y Pérdida Reputacional)",K58)</f>
        <v>0</v>
      </c>
      <c r="M58" s="321" t="str">
        <f>IF(OR(L58='Tabla Impacto'!$C$12,L58='Tabla Impacto'!$D$12),"Leve",IF(OR(L58='Tabla Impacto'!$C$13,L58='Tabla Impacto'!$D$13),"Menor",IF(OR(L58='Tabla Impacto'!$C$14,L58='Tabla Impacto'!$D$14),"Moderado",IF(OR(L58='Tabla Impacto'!$C$15,L58='Tabla Impacto'!$D$15),"Mayor",IF(OR(L58='Tabla Impacto'!$C$16,L58='Tabla Impacto'!$D$16),"Catastrófico","")))))</f>
        <v/>
      </c>
      <c r="N58" s="314" t="str">
        <f>IF(M58="","",IF(M58="Leve",0.2,IF(M58="Menor",0.4,IF(M58="Moderado",0.6,IF(M58="Mayor",0.8,IF(M58="Catastrófico",1,))))))</f>
        <v/>
      </c>
      <c r="O58" s="316" t="str">
        <f>IF(OR(AND(I58="Muy Baja",M58="Leve"),AND(I58="Muy Baja",M58="Menor"),AND(I58="Baja",M58="Leve")),"Bajo",IF(OR(AND(I58="Muy baja",M58="Moderado"),AND(I58="Baja",M58="Menor"),AND(I58="Baja",M58="Moderado"),AND(I58="Media",M58="Leve"),AND(I58="Media",M58="Menor"),AND(I58="Media",M58="Moderado"),AND(I58="Alta",M58="Leve"),AND(I58="Alta",M58="Menor")),"Moderado",IF(OR(AND(I58="Muy Baja",M58="Mayor"),AND(I58="Baja",M58="Mayor"),AND(I58="Media",M58="Mayor"),AND(I58="Alta",M58="Moderado"),AND(I58="Alta",M58="Mayor"),AND(I58="Muy Alta",M58="Leve"),AND(I58="Muy Alta",M58="Menor"),AND(I58="Muy Alta",M58="Moderado"),AND(I58="Muy Alta",M58="Mayor")),"Alto",IF(OR(AND(I58="Muy Baja",M58="Catastrófico"),AND(I58="Baja",M58="Catastrófico"),AND(I58="Media",M58="Catastrófico"),AND(I58="Alta",M58="Catastrófico"),AND(I58="Muy Alta",M58="Catastrófico")),"Extremo",""))))</f>
        <v/>
      </c>
      <c r="P58" s="112">
        <v>1</v>
      </c>
      <c r="Q58" s="86"/>
      <c r="R58" s="87" t="str">
        <f>IF(OR(S58="Preventivo",S58="Detectivo"),"Probabilidad",IF(S58="Correctivo","Impacto",""))</f>
        <v/>
      </c>
      <c r="S58" s="88"/>
      <c r="T58" s="88"/>
      <c r="U58" s="89" t="str">
        <f>IF(AND(S58="Preventivo",T58="Automático"),"50%",IF(AND(S58="Preventivo",T58="Manual"),"40%",IF(AND(S58="Detectivo",T58="Automático"),"40%",IF(AND(S58="Detectivo",T58="Manual"),"30%",IF(AND(S58="Correctivo",T58="Automático"),"35%",IF(AND(S58="Correctivo",T58="Manual"),"25%",""))))))</f>
        <v/>
      </c>
      <c r="V58" s="88"/>
      <c r="W58" s="88"/>
      <c r="X58" s="88"/>
      <c r="Y58" s="90" t="str">
        <f>IFERROR(IF(R58="Probabilidad",(J58-(+J58*U58)),IF(R58="Impacto",J58,"")),"")</f>
        <v/>
      </c>
      <c r="Z58" s="91" t="str">
        <f>IFERROR(IF(Y58="","",IF(Y58&lt;=0.2,"Muy Baja",IF(Y58&lt;=0.4,"Baja",IF(Y58&lt;=0.6,"Media",IF(Y58&lt;=0.8,"Alta","Muy Alta"))))),"")</f>
        <v/>
      </c>
      <c r="AA58" s="89" t="str">
        <f>+Y58</f>
        <v/>
      </c>
      <c r="AB58" s="91" t="str">
        <f>IFERROR(IF(AC58="","",IF(AC58&lt;=0.2,"Leve",IF(AC58&lt;=0.4,"Menor",IF(AC58&lt;=0.6,"Moderado",IF(AC58&lt;=0.8,"Mayor","Catastrófico"))))),"")</f>
        <v/>
      </c>
      <c r="AC58" s="89" t="str">
        <f>IFERROR(IF(R58="Impacto",(N58-(+N58*U58)),IF(R58="Probabilidad",N58,"")),"")</f>
        <v/>
      </c>
      <c r="AD58" s="92" t="str">
        <f>IFERROR(IF(OR(AND(Z58="Muy Baja",AB58="Leve"),AND(Z58="Muy Baja",AB58="Menor"),AND(Z58="Baja",AB58="Leve")),"Bajo",IF(OR(AND(Z58="Muy baja",AB58="Moderado"),AND(Z58="Baja",AB58="Menor"),AND(Z58="Baja",AB58="Moderado"),AND(Z58="Media",AB58="Leve"),AND(Z58="Media",AB58="Menor"),AND(Z58="Media",AB58="Moderado"),AND(Z58="Alta",AB58="Leve"),AND(Z58="Alta",AB58="Menor")),"Moderado",IF(OR(AND(Z58="Muy Baja",AB58="Mayor"),AND(Z58="Baja",AB58="Mayor"),AND(Z58="Media",AB58="Mayor"),AND(Z58="Alta",AB58="Moderado"),AND(Z58="Alta",AB58="Mayor"),AND(Z58="Muy Alta",AB58="Leve"),AND(Z58="Muy Alta",AB58="Menor"),AND(Z58="Muy Alta",AB58="Moderado"),AND(Z58="Muy Alta",AB58="Mayor")),"Alto",IF(OR(AND(Z58="Muy Baja",AB58="Catastrófico"),AND(Z58="Baja",AB58="Catastrófico"),AND(Z58="Media",AB58="Catastrófico"),AND(Z58="Alta",AB58="Catastrófico"),AND(Z58="Muy Alta",AB58="Catastrófico")),"Extremo","")))),"")</f>
        <v/>
      </c>
      <c r="AE58" s="88"/>
      <c r="AF58" s="113"/>
      <c r="AG58" s="113"/>
      <c r="AH58" s="93"/>
      <c r="AI58" s="93"/>
      <c r="AJ58" s="113"/>
      <c r="AK58" s="120"/>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row>
    <row r="59" spans="2:69" ht="24.6" hidden="1" customHeight="1" x14ac:dyDescent="0.3">
      <c r="B59" s="317"/>
      <c r="C59" s="318"/>
      <c r="D59" s="318"/>
      <c r="E59" s="318"/>
      <c r="F59" s="319"/>
      <c r="G59" s="318"/>
      <c r="H59" s="320"/>
      <c r="I59" s="321"/>
      <c r="J59" s="314"/>
      <c r="K59" s="322"/>
      <c r="L59" s="314">
        <f>IF(NOT(ISERROR(MATCH(K59,_xlfn.ANCHORARRAY(F70),0))),J72&amp;"Por favor no seleccionar los criterios de impacto",K59)</f>
        <v>0</v>
      </c>
      <c r="M59" s="321"/>
      <c r="N59" s="314"/>
      <c r="O59" s="316"/>
      <c r="P59" s="112">
        <v>2</v>
      </c>
      <c r="Q59" s="86"/>
      <c r="R59" s="87" t="str">
        <f>IF(OR(S59="Preventivo",S59="Detectivo"),"Probabilidad",IF(S59="Correctivo","Impacto",""))</f>
        <v/>
      </c>
      <c r="S59" s="88"/>
      <c r="T59" s="88"/>
      <c r="U59" s="89" t="str">
        <f t="shared" ref="U59:U63" si="62">IF(AND(S59="Preventivo",T59="Automático"),"50%",IF(AND(S59="Preventivo",T59="Manual"),"40%",IF(AND(S59="Detectivo",T59="Automático"),"40%",IF(AND(S59="Detectivo",T59="Manual"),"30%",IF(AND(S59="Correctivo",T59="Automático"),"35%",IF(AND(S59="Correctivo",T59="Manual"),"25%",""))))))</f>
        <v/>
      </c>
      <c r="V59" s="88"/>
      <c r="W59" s="88"/>
      <c r="X59" s="88"/>
      <c r="Y59" s="90" t="str">
        <f>IFERROR(IF(AND(R58="Probabilidad",R59="Probabilidad"),(AA58-(+AA58*U59)),IF(R59="Probabilidad",(J58-(+J58*U59)),IF(R59="Impacto",AA58,""))),"")</f>
        <v/>
      </c>
      <c r="Z59" s="91" t="str">
        <f t="shared" si="15"/>
        <v/>
      </c>
      <c r="AA59" s="89" t="str">
        <f t="shared" ref="AA59:AA63" si="63">+Y59</f>
        <v/>
      </c>
      <c r="AB59" s="91" t="str">
        <f t="shared" si="17"/>
        <v/>
      </c>
      <c r="AC59" s="89" t="str">
        <f>IFERROR(IF(AND(R58="Impacto",R59="Impacto"),(AC52-(+AC52*U59)),IF(R59="Impacto",($N$58-(+$N$58*U59)),IF(R59="Probabilidad",AC52,""))),"")</f>
        <v/>
      </c>
      <c r="AD59" s="92" t="str">
        <f t="shared" ref="AD59:AD60" si="64">IFERROR(IF(OR(AND(Z59="Muy Baja",AB59="Leve"),AND(Z59="Muy Baja",AB59="Menor"),AND(Z59="Baja",AB59="Leve")),"Bajo",IF(OR(AND(Z59="Muy baja",AB59="Moderado"),AND(Z59="Baja",AB59="Menor"),AND(Z59="Baja",AB59="Moderado"),AND(Z59="Media",AB59="Leve"),AND(Z59="Media",AB59="Menor"),AND(Z59="Media",AB59="Moderado"),AND(Z59="Alta",AB59="Leve"),AND(Z59="Alta",AB59="Menor")),"Moderado",IF(OR(AND(Z59="Muy Baja",AB59="Mayor"),AND(Z59="Baja",AB59="Mayor"),AND(Z59="Media",AB59="Mayor"),AND(Z59="Alta",AB59="Moderado"),AND(Z59="Alta",AB59="Mayor"),AND(Z59="Muy Alta",AB59="Leve"),AND(Z59="Muy Alta",AB59="Menor"),AND(Z59="Muy Alta",AB59="Moderado"),AND(Z59="Muy Alta",AB59="Mayor")),"Alto",IF(OR(AND(Z59="Muy Baja",AB59="Catastrófico"),AND(Z59="Baja",AB59="Catastrófico"),AND(Z59="Media",AB59="Catastrófico"),AND(Z59="Alta",AB59="Catastrófico"),AND(Z59="Muy Alta",AB59="Catastrófico")),"Extremo","")))),"")</f>
        <v/>
      </c>
      <c r="AE59" s="88"/>
      <c r="AF59" s="113"/>
      <c r="AG59" s="113"/>
      <c r="AH59" s="93"/>
      <c r="AI59" s="93"/>
      <c r="AJ59" s="113"/>
      <c r="AK59" s="120"/>
      <c r="AL59" s="6"/>
      <c r="AM59" s="6"/>
      <c r="AN59" s="6"/>
      <c r="AO59" s="6"/>
      <c r="AP59" s="6"/>
      <c r="AQ59" s="6"/>
      <c r="AR59" s="6"/>
      <c r="AS59" s="6"/>
      <c r="AT59" s="6"/>
      <c r="AU59" s="6"/>
      <c r="AV59" s="6"/>
      <c r="AW59" s="6"/>
      <c r="AX59" s="6"/>
      <c r="AY59" s="6"/>
      <c r="AZ59" s="6"/>
      <c r="BA59" s="6"/>
      <c r="BB59" s="6"/>
      <c r="BC59" s="6"/>
      <c r="BD59" s="6"/>
      <c r="BE59" s="6"/>
      <c r="BF59" s="6"/>
      <c r="BG59" s="6"/>
      <c r="BH59" s="6"/>
      <c r="BI59" s="6"/>
      <c r="BJ59" s="6"/>
      <c r="BK59" s="6"/>
      <c r="BL59" s="6"/>
      <c r="BM59" s="6"/>
      <c r="BN59" s="6"/>
      <c r="BO59" s="6"/>
      <c r="BP59" s="6"/>
      <c r="BQ59" s="6"/>
    </row>
    <row r="60" spans="2:69" ht="24.6" hidden="1" customHeight="1" x14ac:dyDescent="0.3">
      <c r="B60" s="317"/>
      <c r="C60" s="318"/>
      <c r="D60" s="318"/>
      <c r="E60" s="318"/>
      <c r="F60" s="319"/>
      <c r="G60" s="318"/>
      <c r="H60" s="320"/>
      <c r="I60" s="321"/>
      <c r="J60" s="314"/>
      <c r="K60" s="322"/>
      <c r="L60" s="314">
        <f>IF(NOT(ISERROR(MATCH(K60,_xlfn.ANCHORARRAY(F71),0))),J73&amp;"Por favor no seleccionar los criterios de impacto",K60)</f>
        <v>0</v>
      </c>
      <c r="M60" s="321"/>
      <c r="N60" s="314"/>
      <c r="O60" s="316"/>
      <c r="P60" s="112">
        <v>3</v>
      </c>
      <c r="Q60" s="94"/>
      <c r="R60" s="87" t="str">
        <f>IF(OR(S60="Preventivo",S60="Detectivo"),"Probabilidad",IF(S60="Correctivo","Impacto",""))</f>
        <v/>
      </c>
      <c r="S60" s="88"/>
      <c r="T60" s="88"/>
      <c r="U60" s="89" t="str">
        <f t="shared" si="62"/>
        <v/>
      </c>
      <c r="V60" s="88"/>
      <c r="W60" s="88"/>
      <c r="X60" s="88"/>
      <c r="Y60" s="90" t="str">
        <f>IFERROR(IF(AND(R59="Probabilidad",R60="Probabilidad"),(AA59-(+AA59*U60)),IF(AND(R59="Impacto",R60="Probabilidad"),(AA58-(+AA58*U60)),IF(R60="Impacto",AA59,""))),"")</f>
        <v/>
      </c>
      <c r="Z60" s="91" t="str">
        <f t="shared" si="15"/>
        <v/>
      </c>
      <c r="AA60" s="89" t="str">
        <f t="shared" si="63"/>
        <v/>
      </c>
      <c r="AB60" s="91" t="str">
        <f t="shared" si="17"/>
        <v/>
      </c>
      <c r="AC60" s="89" t="str">
        <f>IFERROR(IF(AND(R59="Impacto",R60="Impacto"),(AC59-(+AC59*U60)),IF(AND(R59="Probabilidad",R60="Impacto"),(AC58-(+AC58*U60)),IF(R60="Probabilidad",AC59,""))),"")</f>
        <v/>
      </c>
      <c r="AD60" s="92" t="str">
        <f t="shared" si="64"/>
        <v/>
      </c>
      <c r="AE60" s="88"/>
      <c r="AF60" s="113"/>
      <c r="AG60" s="113"/>
      <c r="AH60" s="93"/>
      <c r="AI60" s="93"/>
      <c r="AJ60" s="113"/>
      <c r="AK60" s="120"/>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row>
    <row r="61" spans="2:69" ht="24.6" hidden="1" customHeight="1" x14ac:dyDescent="0.3">
      <c r="B61" s="317"/>
      <c r="C61" s="318"/>
      <c r="D61" s="318"/>
      <c r="E61" s="318"/>
      <c r="F61" s="319"/>
      <c r="G61" s="318"/>
      <c r="H61" s="320"/>
      <c r="I61" s="321"/>
      <c r="J61" s="314"/>
      <c r="K61" s="322"/>
      <c r="L61" s="314">
        <f>IF(NOT(ISERROR(MATCH(K61,_xlfn.ANCHORARRAY(F72),0))),J74&amp;"Por favor no seleccionar los criterios de impacto",K61)</f>
        <v>0</v>
      </c>
      <c r="M61" s="321"/>
      <c r="N61" s="314"/>
      <c r="O61" s="316"/>
      <c r="P61" s="112">
        <v>4</v>
      </c>
      <c r="Q61" s="86"/>
      <c r="R61" s="87" t="str">
        <f t="shared" ref="R61:R63" si="65">IF(OR(S61="Preventivo",S61="Detectivo"),"Probabilidad",IF(S61="Correctivo","Impacto",""))</f>
        <v/>
      </c>
      <c r="S61" s="88"/>
      <c r="T61" s="88"/>
      <c r="U61" s="89" t="str">
        <f t="shared" si="62"/>
        <v/>
      </c>
      <c r="V61" s="88"/>
      <c r="W61" s="88"/>
      <c r="X61" s="88"/>
      <c r="Y61" s="90" t="str">
        <f t="shared" ref="Y61:Y63" si="66">IFERROR(IF(AND(R60="Probabilidad",R61="Probabilidad"),(AA60-(+AA60*U61)),IF(AND(R60="Impacto",R61="Probabilidad"),(AA59-(+AA59*U61)),IF(R61="Impacto",AA60,""))),"")</f>
        <v/>
      </c>
      <c r="Z61" s="91" t="str">
        <f t="shared" si="15"/>
        <v/>
      </c>
      <c r="AA61" s="89" t="str">
        <f t="shared" si="63"/>
        <v/>
      </c>
      <c r="AB61" s="91" t="str">
        <f t="shared" si="17"/>
        <v/>
      </c>
      <c r="AC61" s="89" t="str">
        <f t="shared" ref="AC61:AC63" si="67">IFERROR(IF(AND(R60="Impacto",R61="Impacto"),(AC60-(+AC60*U61)),IF(AND(R60="Probabilidad",R61="Impacto"),(AC59-(+AC59*U61)),IF(R61="Probabilidad",AC60,""))),"")</f>
        <v/>
      </c>
      <c r="AD61" s="92" t="str">
        <f>IFERROR(IF(OR(AND(Z61="Muy Baja",AB61="Leve"),AND(Z61="Muy Baja",AB61="Menor"),AND(Z61="Baja",AB61="Leve")),"Bajo",IF(OR(AND(Z61="Muy baja",AB61="Moderado"),AND(Z61="Baja",AB61="Menor"),AND(Z61="Baja",AB61="Moderado"),AND(Z61="Media",AB61="Leve"),AND(Z61="Media",AB61="Menor"),AND(Z61="Media",AB61="Moderado"),AND(Z61="Alta",AB61="Leve"),AND(Z61="Alta",AB61="Menor")),"Moderado",IF(OR(AND(Z61="Muy Baja",AB61="Mayor"),AND(Z61="Baja",AB61="Mayor"),AND(Z61="Media",AB61="Mayor"),AND(Z61="Alta",AB61="Moderado"),AND(Z61="Alta",AB61="Mayor"),AND(Z61="Muy Alta",AB61="Leve"),AND(Z61="Muy Alta",AB61="Menor"),AND(Z61="Muy Alta",AB61="Moderado"),AND(Z61="Muy Alta",AB61="Mayor")),"Alto",IF(OR(AND(Z61="Muy Baja",AB61="Catastrófico"),AND(Z61="Baja",AB61="Catastrófico"),AND(Z61="Media",AB61="Catastrófico"),AND(Z61="Alta",AB61="Catastrófico"),AND(Z61="Muy Alta",AB61="Catastrófico")),"Extremo","")))),"")</f>
        <v/>
      </c>
      <c r="AE61" s="88"/>
      <c r="AF61" s="113"/>
      <c r="AG61" s="113"/>
      <c r="AH61" s="93"/>
      <c r="AI61" s="93"/>
      <c r="AJ61" s="113"/>
      <c r="AK61" s="120"/>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row>
    <row r="62" spans="2:69" ht="24.6" hidden="1" customHeight="1" x14ac:dyDescent="0.3">
      <c r="B62" s="317"/>
      <c r="C62" s="318"/>
      <c r="D62" s="318"/>
      <c r="E62" s="318"/>
      <c r="F62" s="319"/>
      <c r="G62" s="318"/>
      <c r="H62" s="320"/>
      <c r="I62" s="321"/>
      <c r="J62" s="314"/>
      <c r="K62" s="322"/>
      <c r="L62" s="314">
        <f>IF(NOT(ISERROR(MATCH(K62,_xlfn.ANCHORARRAY(F73),0))),J75&amp;"Por favor no seleccionar los criterios de impacto",K62)</f>
        <v>0</v>
      </c>
      <c r="M62" s="321"/>
      <c r="N62" s="314"/>
      <c r="O62" s="316"/>
      <c r="P62" s="112">
        <v>5</v>
      </c>
      <c r="Q62" s="86"/>
      <c r="R62" s="87" t="str">
        <f t="shared" si="65"/>
        <v/>
      </c>
      <c r="S62" s="88"/>
      <c r="T62" s="88"/>
      <c r="U62" s="89" t="str">
        <f t="shared" si="62"/>
        <v/>
      </c>
      <c r="V62" s="88"/>
      <c r="W62" s="88"/>
      <c r="X62" s="88"/>
      <c r="Y62" s="90" t="str">
        <f t="shared" si="66"/>
        <v/>
      </c>
      <c r="Z62" s="91" t="str">
        <f t="shared" si="15"/>
        <v/>
      </c>
      <c r="AA62" s="89" t="str">
        <f t="shared" si="63"/>
        <v/>
      </c>
      <c r="AB62" s="91" t="str">
        <f t="shared" si="17"/>
        <v/>
      </c>
      <c r="AC62" s="89" t="str">
        <f t="shared" si="67"/>
        <v/>
      </c>
      <c r="AD62" s="92" t="str">
        <f t="shared" ref="AD62:AD63" si="68">IFERROR(IF(OR(AND(Z62="Muy Baja",AB62="Leve"),AND(Z62="Muy Baja",AB62="Menor"),AND(Z62="Baja",AB62="Leve")),"Bajo",IF(OR(AND(Z62="Muy baja",AB62="Moderado"),AND(Z62="Baja",AB62="Menor"),AND(Z62="Baja",AB62="Moderado"),AND(Z62="Media",AB62="Leve"),AND(Z62="Media",AB62="Menor"),AND(Z62="Media",AB62="Moderado"),AND(Z62="Alta",AB62="Leve"),AND(Z62="Alta",AB62="Menor")),"Moderado",IF(OR(AND(Z62="Muy Baja",AB62="Mayor"),AND(Z62="Baja",AB62="Mayor"),AND(Z62="Media",AB62="Mayor"),AND(Z62="Alta",AB62="Moderado"),AND(Z62="Alta",AB62="Mayor"),AND(Z62="Muy Alta",AB62="Leve"),AND(Z62="Muy Alta",AB62="Menor"),AND(Z62="Muy Alta",AB62="Moderado"),AND(Z62="Muy Alta",AB62="Mayor")),"Alto",IF(OR(AND(Z62="Muy Baja",AB62="Catastrófico"),AND(Z62="Baja",AB62="Catastrófico"),AND(Z62="Media",AB62="Catastrófico"),AND(Z62="Alta",AB62="Catastrófico"),AND(Z62="Muy Alta",AB62="Catastrófico")),"Extremo","")))),"")</f>
        <v/>
      </c>
      <c r="AE62" s="88"/>
      <c r="AF62" s="113"/>
      <c r="AG62" s="113"/>
      <c r="AH62" s="93"/>
      <c r="AI62" s="93"/>
      <c r="AJ62" s="113"/>
      <c r="AK62" s="120"/>
      <c r="AL62" s="6"/>
      <c r="AM62" s="6"/>
      <c r="AN62" s="6"/>
      <c r="AO62" s="6"/>
      <c r="AP62" s="6"/>
      <c r="AQ62" s="6"/>
      <c r="AR62" s="6"/>
      <c r="AS62" s="6"/>
      <c r="AT62" s="6"/>
      <c r="AU62" s="6"/>
      <c r="AV62" s="6"/>
      <c r="AW62" s="6"/>
      <c r="AX62" s="6"/>
      <c r="AY62" s="6"/>
      <c r="AZ62" s="6"/>
      <c r="BA62" s="6"/>
      <c r="BB62" s="6"/>
      <c r="BC62" s="6"/>
      <c r="BD62" s="6"/>
      <c r="BE62" s="6"/>
      <c r="BF62" s="6"/>
      <c r="BG62" s="6"/>
      <c r="BH62" s="6"/>
      <c r="BI62" s="6"/>
      <c r="BJ62" s="6"/>
      <c r="BK62" s="6"/>
      <c r="BL62" s="6"/>
      <c r="BM62" s="6"/>
      <c r="BN62" s="6"/>
      <c r="BO62" s="6"/>
      <c r="BP62" s="6"/>
      <c r="BQ62" s="6"/>
    </row>
    <row r="63" spans="2:69" ht="24.6" hidden="1" customHeight="1" x14ac:dyDescent="0.3">
      <c r="B63" s="317"/>
      <c r="C63" s="318"/>
      <c r="D63" s="318"/>
      <c r="E63" s="318"/>
      <c r="F63" s="319"/>
      <c r="G63" s="318"/>
      <c r="H63" s="320"/>
      <c r="I63" s="321"/>
      <c r="J63" s="314"/>
      <c r="K63" s="322"/>
      <c r="L63" s="314">
        <f>IF(NOT(ISERROR(MATCH(K63,_xlfn.ANCHORARRAY(F74),0))),J76&amp;"Por favor no seleccionar los criterios de impacto",K63)</f>
        <v>0</v>
      </c>
      <c r="M63" s="321"/>
      <c r="N63" s="314"/>
      <c r="O63" s="316"/>
      <c r="P63" s="112">
        <v>6</v>
      </c>
      <c r="Q63" s="86"/>
      <c r="R63" s="87" t="str">
        <f t="shared" si="65"/>
        <v/>
      </c>
      <c r="S63" s="88"/>
      <c r="T63" s="88"/>
      <c r="U63" s="89" t="str">
        <f t="shared" si="62"/>
        <v/>
      </c>
      <c r="V63" s="88"/>
      <c r="W63" s="88"/>
      <c r="X63" s="88"/>
      <c r="Y63" s="90" t="str">
        <f t="shared" si="66"/>
        <v/>
      </c>
      <c r="Z63" s="91" t="str">
        <f t="shared" si="15"/>
        <v/>
      </c>
      <c r="AA63" s="89" t="str">
        <f t="shared" si="63"/>
        <v/>
      </c>
      <c r="AB63" s="91" t="str">
        <f t="shared" si="17"/>
        <v/>
      </c>
      <c r="AC63" s="89" t="str">
        <f t="shared" si="67"/>
        <v/>
      </c>
      <c r="AD63" s="92" t="str">
        <f t="shared" si="68"/>
        <v/>
      </c>
      <c r="AE63" s="88"/>
      <c r="AF63" s="113"/>
      <c r="AG63" s="113"/>
      <c r="AH63" s="93"/>
      <c r="AI63" s="93"/>
      <c r="AJ63" s="113"/>
      <c r="AK63" s="120"/>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row>
    <row r="64" spans="2:69" ht="24.6" hidden="1" customHeight="1" x14ac:dyDescent="0.3">
      <c r="B64" s="317">
        <v>9</v>
      </c>
      <c r="C64" s="318"/>
      <c r="D64" s="318"/>
      <c r="E64" s="318"/>
      <c r="F64" s="319"/>
      <c r="G64" s="318"/>
      <c r="H64" s="320"/>
      <c r="I64" s="321" t="str">
        <f>IF(H64&lt;=0,"",IF(H64&lt;=2,"Muy Baja",IF(H64&lt;=24,"Baja",IF(H64&lt;=500,"Media",IF(H64&lt;=5000,"Alta","Muy Alta")))))</f>
        <v/>
      </c>
      <c r="J64" s="314" t="str">
        <f>IF(I64="","",IF(I64="Muy Baja",0.2,IF(I64="Baja",0.4,IF(I64="Media",0.6,IF(I64="Alta",0.8,IF(I64="Muy Alta",1,))))))</f>
        <v/>
      </c>
      <c r="K64" s="322"/>
      <c r="L64" s="314">
        <f>IF(NOT(ISERROR(MATCH(K64,'Tabla Impacto'!$B$222:$B$224,0))),'Tabla Impacto'!$F$224&amp;"Por favor no seleccionar los criterios de impacto(Afectación Económica o presupuestal y Pérdida Reputacional)",K64)</f>
        <v>0</v>
      </c>
      <c r="M64" s="321" t="str">
        <f>IF(OR(L64='Tabla Impacto'!$C$12,L64='Tabla Impacto'!$D$12),"Leve",IF(OR(L64='Tabla Impacto'!$C$13,L64='Tabla Impacto'!$D$13),"Menor",IF(OR(L64='Tabla Impacto'!$C$14,L64='Tabla Impacto'!$D$14),"Moderado",IF(OR(L64='Tabla Impacto'!$C$15,L64='Tabla Impacto'!$D$15),"Mayor",IF(OR(L64='Tabla Impacto'!$C$16,L64='Tabla Impacto'!$D$16),"Catastrófico","")))))</f>
        <v/>
      </c>
      <c r="N64" s="314" t="str">
        <f>IF(M64="","",IF(M64="Leve",0.2,IF(M64="Menor",0.4,IF(M64="Moderado",0.6,IF(M64="Mayor",0.8,IF(M64="Catastrófico",1,))))))</f>
        <v/>
      </c>
      <c r="O64" s="316" t="str">
        <f>IF(OR(AND(I64="Muy Baja",M64="Leve"),AND(I64="Muy Baja",M64="Menor"),AND(I64="Baja",M64="Leve")),"Bajo",IF(OR(AND(I64="Muy baja",M64="Moderado"),AND(I64="Baja",M64="Menor"),AND(I64="Baja",M64="Moderado"),AND(I64="Media",M64="Leve"),AND(I64="Media",M64="Menor"),AND(I64="Media",M64="Moderado"),AND(I64="Alta",M64="Leve"),AND(I64="Alta",M64="Menor")),"Moderado",IF(OR(AND(I64="Muy Baja",M64="Mayor"),AND(I64="Baja",M64="Mayor"),AND(I64="Media",M64="Mayor"),AND(I64="Alta",M64="Moderado"),AND(I64="Alta",M64="Mayor"),AND(I64="Muy Alta",M64="Leve"),AND(I64="Muy Alta",M64="Menor"),AND(I64="Muy Alta",M64="Moderado"),AND(I64="Muy Alta",M64="Mayor")),"Alto",IF(OR(AND(I64="Muy Baja",M64="Catastrófico"),AND(I64="Baja",M64="Catastrófico"),AND(I64="Media",M64="Catastrófico"),AND(I64="Alta",M64="Catastrófico"),AND(I64="Muy Alta",M64="Catastrófico")),"Extremo",""))))</f>
        <v/>
      </c>
      <c r="P64" s="112">
        <v>1</v>
      </c>
      <c r="Q64" s="86"/>
      <c r="R64" s="87" t="str">
        <f>IF(OR(S64="Preventivo",S64="Detectivo"),"Probabilidad",IF(S64="Correctivo","Impacto",""))</f>
        <v/>
      </c>
      <c r="S64" s="88"/>
      <c r="T64" s="88"/>
      <c r="U64" s="89" t="str">
        <f>IF(AND(S64="Preventivo",T64="Automático"),"50%",IF(AND(S64="Preventivo",T64="Manual"),"40%",IF(AND(S64="Detectivo",T64="Automático"),"40%",IF(AND(S64="Detectivo",T64="Manual"),"30%",IF(AND(S64="Correctivo",T64="Automático"),"35%",IF(AND(S64="Correctivo",T64="Manual"),"25%",""))))))</f>
        <v/>
      </c>
      <c r="V64" s="88"/>
      <c r="W64" s="88"/>
      <c r="X64" s="88"/>
      <c r="Y64" s="90" t="str">
        <f>IFERROR(IF(R64="Probabilidad",(J64-(+J64*U64)),IF(R64="Impacto",J64,"")),"")</f>
        <v/>
      </c>
      <c r="Z64" s="91" t="str">
        <f>IFERROR(IF(Y64="","",IF(Y64&lt;=0.2,"Muy Baja",IF(Y64&lt;=0.4,"Baja",IF(Y64&lt;=0.6,"Media",IF(Y64&lt;=0.8,"Alta","Muy Alta"))))),"")</f>
        <v/>
      </c>
      <c r="AA64" s="89" t="str">
        <f>+Y64</f>
        <v/>
      </c>
      <c r="AB64" s="91" t="str">
        <f>IFERROR(IF(AC64="","",IF(AC64&lt;=0.2,"Leve",IF(AC64&lt;=0.4,"Menor",IF(AC64&lt;=0.6,"Moderado",IF(AC64&lt;=0.8,"Mayor","Catastrófico"))))),"")</f>
        <v/>
      </c>
      <c r="AC64" s="89" t="str">
        <f>IFERROR(IF(R64="Impacto",(N64-(+N64*U64)),IF(R64="Probabilidad",N64,"")),"")</f>
        <v/>
      </c>
      <c r="AD64" s="92" t="str">
        <f>IFERROR(IF(OR(AND(Z64="Muy Baja",AB64="Leve"),AND(Z64="Muy Baja",AB64="Menor"),AND(Z64="Baja",AB64="Leve")),"Bajo",IF(OR(AND(Z64="Muy baja",AB64="Moderado"),AND(Z64="Baja",AB64="Menor"),AND(Z64="Baja",AB64="Moderado"),AND(Z64="Media",AB64="Leve"),AND(Z64="Media",AB64="Menor"),AND(Z64="Media",AB64="Moderado"),AND(Z64="Alta",AB64="Leve"),AND(Z64="Alta",AB64="Menor")),"Moderado",IF(OR(AND(Z64="Muy Baja",AB64="Mayor"),AND(Z64="Baja",AB64="Mayor"),AND(Z64="Media",AB64="Mayor"),AND(Z64="Alta",AB64="Moderado"),AND(Z64="Alta",AB64="Mayor"),AND(Z64="Muy Alta",AB64="Leve"),AND(Z64="Muy Alta",AB64="Menor"),AND(Z64="Muy Alta",AB64="Moderado"),AND(Z64="Muy Alta",AB64="Mayor")),"Alto",IF(OR(AND(Z64="Muy Baja",AB64="Catastrófico"),AND(Z64="Baja",AB64="Catastrófico"),AND(Z64="Media",AB64="Catastrófico"),AND(Z64="Alta",AB64="Catastrófico"),AND(Z64="Muy Alta",AB64="Catastrófico")),"Extremo","")))),"")</f>
        <v/>
      </c>
      <c r="AE64" s="88"/>
      <c r="AF64" s="113"/>
      <c r="AG64" s="113"/>
      <c r="AH64" s="93"/>
      <c r="AI64" s="93"/>
      <c r="AJ64" s="113"/>
      <c r="AK64" s="120"/>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row>
    <row r="65" spans="2:69" ht="24.6" hidden="1" customHeight="1" x14ac:dyDescent="0.3">
      <c r="B65" s="317"/>
      <c r="C65" s="318"/>
      <c r="D65" s="318"/>
      <c r="E65" s="318"/>
      <c r="F65" s="319"/>
      <c r="G65" s="318"/>
      <c r="H65" s="320"/>
      <c r="I65" s="321"/>
      <c r="J65" s="314"/>
      <c r="K65" s="322"/>
      <c r="L65" s="314">
        <f>IF(NOT(ISERROR(MATCH(K65,_xlfn.ANCHORARRAY(F76),0))),J78&amp;"Por favor no seleccionar los criterios de impacto",K65)</f>
        <v>0</v>
      </c>
      <c r="M65" s="321"/>
      <c r="N65" s="314"/>
      <c r="O65" s="316"/>
      <c r="P65" s="112">
        <v>2</v>
      </c>
      <c r="Q65" s="86"/>
      <c r="R65" s="87" t="str">
        <f>IF(OR(S65="Preventivo",S65="Detectivo"),"Probabilidad",IF(S65="Correctivo","Impacto",""))</f>
        <v/>
      </c>
      <c r="S65" s="88"/>
      <c r="T65" s="88"/>
      <c r="U65" s="89" t="str">
        <f t="shared" ref="U65:U69" si="69">IF(AND(S65="Preventivo",T65="Automático"),"50%",IF(AND(S65="Preventivo",T65="Manual"),"40%",IF(AND(S65="Detectivo",T65="Automático"),"40%",IF(AND(S65="Detectivo",T65="Manual"),"30%",IF(AND(S65="Correctivo",T65="Automático"),"35%",IF(AND(S65="Correctivo",T65="Manual"),"25%",""))))))</f>
        <v/>
      </c>
      <c r="V65" s="88"/>
      <c r="W65" s="88"/>
      <c r="X65" s="88"/>
      <c r="Y65" s="90" t="str">
        <f>IFERROR(IF(AND(R64="Probabilidad",R65="Probabilidad"),(AA64-(+AA64*U65)),IF(R65="Probabilidad",(J64-(+J64*U65)),IF(R65="Impacto",AA64,""))),"")</f>
        <v/>
      </c>
      <c r="Z65" s="91" t="str">
        <f t="shared" si="15"/>
        <v/>
      </c>
      <c r="AA65" s="89" t="str">
        <f t="shared" ref="AA65:AA69" si="70">+Y65</f>
        <v/>
      </c>
      <c r="AB65" s="91" t="str">
        <f t="shared" si="17"/>
        <v/>
      </c>
      <c r="AC65" s="89" t="str">
        <f>IFERROR(IF(AND(R64="Impacto",R65="Impacto"),(AC58-(+AC58*U65)),IF(R65="Impacto",($N$64-(+$N$64*U65)),IF(R65="Probabilidad",AC58,""))),"")</f>
        <v/>
      </c>
      <c r="AD65" s="92" t="str">
        <f t="shared" ref="AD65:AD66" si="71">IFERROR(IF(OR(AND(Z65="Muy Baja",AB65="Leve"),AND(Z65="Muy Baja",AB65="Menor"),AND(Z65="Baja",AB65="Leve")),"Bajo",IF(OR(AND(Z65="Muy baja",AB65="Moderado"),AND(Z65="Baja",AB65="Menor"),AND(Z65="Baja",AB65="Moderado"),AND(Z65="Media",AB65="Leve"),AND(Z65="Media",AB65="Menor"),AND(Z65="Media",AB65="Moderado"),AND(Z65="Alta",AB65="Leve"),AND(Z65="Alta",AB65="Menor")),"Moderado",IF(OR(AND(Z65="Muy Baja",AB65="Mayor"),AND(Z65="Baja",AB65="Mayor"),AND(Z65="Media",AB65="Mayor"),AND(Z65="Alta",AB65="Moderado"),AND(Z65="Alta",AB65="Mayor"),AND(Z65="Muy Alta",AB65="Leve"),AND(Z65="Muy Alta",AB65="Menor"),AND(Z65="Muy Alta",AB65="Moderado"),AND(Z65="Muy Alta",AB65="Mayor")),"Alto",IF(OR(AND(Z65="Muy Baja",AB65="Catastrófico"),AND(Z65="Baja",AB65="Catastrófico"),AND(Z65="Media",AB65="Catastrófico"),AND(Z65="Alta",AB65="Catastrófico"),AND(Z65="Muy Alta",AB65="Catastrófico")),"Extremo","")))),"")</f>
        <v/>
      </c>
      <c r="AE65" s="88"/>
      <c r="AF65" s="113"/>
      <c r="AG65" s="113"/>
      <c r="AH65" s="93"/>
      <c r="AI65" s="93"/>
      <c r="AJ65" s="113"/>
      <c r="AK65" s="120"/>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row>
    <row r="66" spans="2:69" ht="24.6" hidden="1" customHeight="1" x14ac:dyDescent="0.3">
      <c r="B66" s="317"/>
      <c r="C66" s="318"/>
      <c r="D66" s="318"/>
      <c r="E66" s="318"/>
      <c r="F66" s="319"/>
      <c r="G66" s="318"/>
      <c r="H66" s="320"/>
      <c r="I66" s="321"/>
      <c r="J66" s="314"/>
      <c r="K66" s="322"/>
      <c r="L66" s="314">
        <f>IF(NOT(ISERROR(MATCH(K66,_xlfn.ANCHORARRAY(F77),0))),J79&amp;"Por favor no seleccionar los criterios de impacto",K66)</f>
        <v>0</v>
      </c>
      <c r="M66" s="321"/>
      <c r="N66" s="314"/>
      <c r="O66" s="316"/>
      <c r="P66" s="112">
        <v>3</v>
      </c>
      <c r="Q66" s="94"/>
      <c r="R66" s="87" t="str">
        <f>IF(OR(S66="Preventivo",S66="Detectivo"),"Probabilidad",IF(S66="Correctivo","Impacto",""))</f>
        <v/>
      </c>
      <c r="S66" s="88"/>
      <c r="T66" s="88"/>
      <c r="U66" s="89" t="str">
        <f t="shared" si="69"/>
        <v/>
      </c>
      <c r="V66" s="88"/>
      <c r="W66" s="88"/>
      <c r="X66" s="88"/>
      <c r="Y66" s="90" t="str">
        <f>IFERROR(IF(AND(R65="Probabilidad",R66="Probabilidad"),(AA65-(+AA65*U66)),IF(AND(R65="Impacto",R66="Probabilidad"),(AA64-(+AA64*U66)),IF(R66="Impacto",AA65,""))),"")</f>
        <v/>
      </c>
      <c r="Z66" s="91" t="str">
        <f t="shared" si="15"/>
        <v/>
      </c>
      <c r="AA66" s="89" t="str">
        <f t="shared" si="70"/>
        <v/>
      </c>
      <c r="AB66" s="91" t="str">
        <f t="shared" si="17"/>
        <v/>
      </c>
      <c r="AC66" s="89" t="str">
        <f>IFERROR(IF(AND(R65="Impacto",R66="Impacto"),(AC65-(+AC65*U66)),IF(AND(R65="Probabilidad",R66="Impacto"),(AC64-(+AC64*U66)),IF(R66="Probabilidad",AC65,""))),"")</f>
        <v/>
      </c>
      <c r="AD66" s="92" t="str">
        <f t="shared" si="71"/>
        <v/>
      </c>
      <c r="AE66" s="88"/>
      <c r="AF66" s="113"/>
      <c r="AG66" s="113"/>
      <c r="AH66" s="93"/>
      <c r="AI66" s="93"/>
      <c r="AJ66" s="113"/>
      <c r="AK66" s="120"/>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row>
    <row r="67" spans="2:69" ht="24.6" hidden="1" customHeight="1" x14ac:dyDescent="0.3">
      <c r="B67" s="323"/>
      <c r="C67" s="324"/>
      <c r="D67" s="324"/>
      <c r="E67" s="324"/>
      <c r="F67" s="315"/>
      <c r="G67" s="325"/>
      <c r="H67" s="315"/>
      <c r="I67" s="315"/>
      <c r="J67" s="315"/>
      <c r="K67" s="315"/>
      <c r="L67" s="315"/>
      <c r="M67" s="315"/>
      <c r="N67" s="315"/>
      <c r="O67" s="315"/>
      <c r="P67" s="121"/>
      <c r="Q67" s="121"/>
      <c r="R67" s="121"/>
      <c r="S67" s="121"/>
      <c r="T67" s="121"/>
      <c r="U67" s="121"/>
      <c r="V67" s="121"/>
      <c r="W67" s="121"/>
      <c r="X67" s="121"/>
      <c r="Y67" s="121"/>
      <c r="Z67" s="121"/>
      <c r="AA67" s="121"/>
      <c r="AB67" s="121"/>
      <c r="AC67" s="121"/>
      <c r="AD67" s="121"/>
      <c r="AE67" s="121"/>
      <c r="AF67" s="121"/>
      <c r="AG67" s="122"/>
      <c r="AH67" s="121"/>
      <c r="AI67" s="121"/>
      <c r="AJ67" s="121"/>
      <c r="AK67" s="123"/>
    </row>
    <row r="68" spans="2:69" ht="24.6" hidden="1" customHeight="1" x14ac:dyDescent="0.3">
      <c r="B68" s="317"/>
      <c r="C68" s="318"/>
      <c r="D68" s="318"/>
      <c r="E68" s="318"/>
      <c r="F68" s="319"/>
      <c r="G68" s="318"/>
      <c r="H68" s="320"/>
      <c r="I68" s="321"/>
      <c r="J68" s="314"/>
      <c r="K68" s="322"/>
      <c r="L68" s="314">
        <f>IF(NOT(ISERROR(MATCH(K68,_xlfn.ANCHORARRAY(F79),0))),J81&amp;"Por favor no seleccionar los criterios de impacto",K68)</f>
        <v>0</v>
      </c>
      <c r="M68" s="321"/>
      <c r="N68" s="314"/>
      <c r="O68" s="316"/>
      <c r="P68" s="112">
        <v>5</v>
      </c>
      <c r="Q68" s="86"/>
      <c r="R68" s="87" t="str">
        <f t="shared" ref="R68:R69" si="72">IF(OR(S68="Preventivo",S68="Detectivo"),"Probabilidad",IF(S68="Correctivo","Impacto",""))</f>
        <v/>
      </c>
      <c r="S68" s="88"/>
      <c r="T68" s="88"/>
      <c r="U68" s="89" t="str">
        <f t="shared" si="69"/>
        <v/>
      </c>
      <c r="V68" s="88"/>
      <c r="W68" s="88"/>
      <c r="X68" s="88"/>
      <c r="Y68" s="90" t="str">
        <f t="shared" ref="Y68:Y69" si="73">IFERROR(IF(AND(R67="Probabilidad",R68="Probabilidad"),(AA67-(+AA67*U68)),IF(AND(R67="Impacto",R68="Probabilidad"),(AA66-(+AA66*U68)),IF(R68="Impacto",AA67,""))),"")</f>
        <v/>
      </c>
      <c r="Z68" s="91" t="str">
        <f t="shared" si="15"/>
        <v/>
      </c>
      <c r="AA68" s="89" t="str">
        <f t="shared" si="70"/>
        <v/>
      </c>
      <c r="AB68" s="91" t="str">
        <f t="shared" si="17"/>
        <v/>
      </c>
      <c r="AC68" s="89" t="str">
        <f t="shared" ref="AC68:AC69" si="74">IFERROR(IF(AND(R67="Impacto",R68="Impacto"),(AC67-(+AC67*U68)),IF(AND(R67="Probabilidad",R68="Impacto"),(AC66-(+AC66*U68)),IF(R68="Probabilidad",AC67,""))),"")</f>
        <v/>
      </c>
      <c r="AD68" s="92" t="str">
        <f t="shared" ref="AD68:AD69" si="75">IFERROR(IF(OR(AND(Z68="Muy Baja",AB68="Leve"),AND(Z68="Muy Baja",AB68="Menor"),AND(Z68="Baja",AB68="Leve")),"Bajo",IF(OR(AND(Z68="Muy baja",AB68="Moderado"),AND(Z68="Baja",AB68="Menor"),AND(Z68="Baja",AB68="Moderado"),AND(Z68="Media",AB68="Leve"),AND(Z68="Media",AB68="Menor"),AND(Z68="Media",AB68="Moderado"),AND(Z68="Alta",AB68="Leve"),AND(Z68="Alta",AB68="Menor")),"Moderado",IF(OR(AND(Z68="Muy Baja",AB68="Mayor"),AND(Z68="Baja",AB68="Mayor"),AND(Z68="Media",AB68="Mayor"),AND(Z68="Alta",AB68="Moderado"),AND(Z68="Alta",AB68="Mayor"),AND(Z68="Muy Alta",AB68="Leve"),AND(Z68="Muy Alta",AB68="Menor"),AND(Z68="Muy Alta",AB68="Moderado"),AND(Z68="Muy Alta",AB68="Mayor")),"Alto",IF(OR(AND(Z68="Muy Baja",AB68="Catastrófico"),AND(Z68="Baja",AB68="Catastrófico"),AND(Z68="Media",AB68="Catastrófico"),AND(Z68="Alta",AB68="Catastrófico"),AND(Z68="Muy Alta",AB68="Catastrófico")),"Extremo","")))),"")</f>
        <v/>
      </c>
      <c r="AE68" s="88"/>
      <c r="AF68" s="113"/>
      <c r="AG68" s="113"/>
      <c r="AH68" s="93"/>
      <c r="AI68" s="93"/>
      <c r="AJ68" s="113"/>
      <c r="AK68" s="120"/>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row>
    <row r="69" spans="2:69" ht="24.6" hidden="1" customHeight="1" x14ac:dyDescent="0.3">
      <c r="B69" s="317"/>
      <c r="C69" s="318"/>
      <c r="D69" s="318"/>
      <c r="E69" s="318"/>
      <c r="F69" s="319"/>
      <c r="G69" s="318"/>
      <c r="H69" s="320"/>
      <c r="I69" s="321"/>
      <c r="J69" s="314"/>
      <c r="K69" s="322"/>
      <c r="L69" s="314">
        <f>IF(NOT(ISERROR(MATCH(K69,_xlfn.ANCHORARRAY(F80),0))),J82&amp;"Por favor no seleccionar los criterios de impacto",K69)</f>
        <v>0</v>
      </c>
      <c r="M69" s="321"/>
      <c r="N69" s="314"/>
      <c r="O69" s="316"/>
      <c r="P69" s="112">
        <v>6</v>
      </c>
      <c r="Q69" s="86"/>
      <c r="R69" s="87" t="str">
        <f t="shared" si="72"/>
        <v/>
      </c>
      <c r="S69" s="88"/>
      <c r="T69" s="88"/>
      <c r="U69" s="89" t="str">
        <f t="shared" si="69"/>
        <v/>
      </c>
      <c r="V69" s="88"/>
      <c r="W69" s="88"/>
      <c r="X69" s="88"/>
      <c r="Y69" s="90" t="str">
        <f t="shared" si="73"/>
        <v/>
      </c>
      <c r="Z69" s="91" t="str">
        <f t="shared" si="15"/>
        <v/>
      </c>
      <c r="AA69" s="89" t="str">
        <f t="shared" si="70"/>
        <v/>
      </c>
      <c r="AB69" s="91" t="str">
        <f t="shared" si="17"/>
        <v/>
      </c>
      <c r="AC69" s="89" t="str">
        <f t="shared" si="74"/>
        <v/>
      </c>
      <c r="AD69" s="92" t="str">
        <f t="shared" si="75"/>
        <v/>
      </c>
      <c r="AE69" s="88"/>
      <c r="AF69" s="113"/>
      <c r="AG69" s="113"/>
      <c r="AH69" s="93"/>
      <c r="AI69" s="93"/>
      <c r="AJ69" s="113"/>
      <c r="AK69" s="120"/>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2:69" ht="24.6" hidden="1" customHeight="1" x14ac:dyDescent="0.3">
      <c r="B70" s="317">
        <v>10</v>
      </c>
      <c r="C70" s="318"/>
      <c r="D70" s="318"/>
      <c r="E70" s="318"/>
      <c r="F70" s="319"/>
      <c r="G70" s="318"/>
      <c r="H70" s="320"/>
      <c r="I70" s="321" t="str">
        <f>IF(H70&lt;=0,"",IF(H70&lt;=2,"Muy Baja",IF(H70&lt;=24,"Baja",IF(H70&lt;=500,"Media",IF(H70&lt;=5000,"Alta","Muy Alta")))))</f>
        <v/>
      </c>
      <c r="J70" s="314" t="str">
        <f>IF(I70="","",IF(I70="Muy Baja",0.2,IF(I70="Baja",0.4,IF(I70="Media",0.6,IF(I70="Alta",0.8,IF(I70="Muy Alta",1,))))))</f>
        <v/>
      </c>
      <c r="K70" s="322"/>
      <c r="L70" s="314">
        <f>IF(NOT(ISERROR(MATCH(K70,'Tabla Impacto'!$B$222:$B$224,0))),'Tabla Impacto'!$F$224&amp;"Por favor no seleccionar los criterios de impacto(Afectación Económica o presupuestal y Pérdida Reputacional)",K70)</f>
        <v>0</v>
      </c>
      <c r="M70" s="321" t="str">
        <f>IF(OR(L70='Tabla Impacto'!$C$12,L70='Tabla Impacto'!$D$12),"Leve",IF(OR(L70='Tabla Impacto'!$C$13,L70='Tabla Impacto'!$D$13),"Menor",IF(OR(L70='Tabla Impacto'!$C$14,L70='Tabla Impacto'!$D$14),"Moderado",IF(OR(L70='Tabla Impacto'!$C$15,L70='Tabla Impacto'!$D$15),"Mayor",IF(OR(L70='Tabla Impacto'!$C$16,L70='Tabla Impacto'!$D$16),"Catastrófico","")))))</f>
        <v/>
      </c>
      <c r="N70" s="314" t="str">
        <f>IF(M70="","",IF(M70="Leve",0.2,IF(M70="Menor",0.4,IF(M70="Moderado",0.6,IF(M70="Mayor",0.8,IF(M70="Catastrófico",1,))))))</f>
        <v/>
      </c>
      <c r="O70" s="316" t="str">
        <f>IF(OR(AND(I70="Muy Baja",M70="Leve"),AND(I70="Muy Baja",M70="Menor"),AND(I70="Baja",M70="Leve")),"Bajo",IF(OR(AND(I70="Muy baja",M70="Moderado"),AND(I70="Baja",M70="Menor"),AND(I70="Baja",M70="Moderado"),AND(I70="Media",M70="Leve"),AND(I70="Media",M70="Menor"),AND(I70="Media",M70="Moderado"),AND(I70="Alta",M70="Leve"),AND(I70="Alta",M70="Menor")),"Moderado",IF(OR(AND(I70="Muy Baja",M70="Mayor"),AND(I70="Baja",M70="Mayor"),AND(I70="Media",M70="Mayor"),AND(I70="Alta",M70="Moderado"),AND(I70="Alta",M70="Mayor"),AND(I70="Muy Alta",M70="Leve"),AND(I70="Muy Alta",M70="Menor"),AND(I70="Muy Alta",M70="Moderado"),AND(I70="Muy Alta",M70="Mayor")),"Alto",IF(OR(AND(I70="Muy Baja",M70="Catastrófico"),AND(I70="Baja",M70="Catastrófico"),AND(I70="Media",M70="Catastrófico"),AND(I70="Alta",M70="Catastrófico"),AND(I70="Muy Alta",M70="Catastrófico")),"Extremo",""))))</f>
        <v/>
      </c>
      <c r="P70" s="112">
        <v>1</v>
      </c>
      <c r="Q70" s="86"/>
      <c r="R70" s="87" t="str">
        <f>IF(OR(S70="Preventivo",S70="Detectivo"),"Probabilidad",IF(S70="Correctivo","Impacto",""))</f>
        <v/>
      </c>
      <c r="S70" s="88"/>
      <c r="T70" s="88"/>
      <c r="U70" s="89" t="str">
        <f>IF(AND(S70="Preventivo",T70="Automático"),"50%",IF(AND(S70="Preventivo",T70="Manual"),"40%",IF(AND(S70="Detectivo",T70="Automático"),"40%",IF(AND(S70="Detectivo",T70="Manual"),"30%",IF(AND(S70="Correctivo",T70="Automático"),"35%",IF(AND(S70="Correctivo",T70="Manual"),"25%",""))))))</f>
        <v/>
      </c>
      <c r="V70" s="88"/>
      <c r="W70" s="88"/>
      <c r="X70" s="88"/>
      <c r="Y70" s="90" t="str">
        <f>IFERROR(IF(R70="Probabilidad",(J70-(+J70*U70)),IF(R70="Impacto",J70,"")),"")</f>
        <v/>
      </c>
      <c r="Z70" s="91" t="str">
        <f>IFERROR(IF(Y70="","",IF(Y70&lt;=0.2,"Muy Baja",IF(Y70&lt;=0.4,"Baja",IF(Y70&lt;=0.6,"Media",IF(Y70&lt;=0.8,"Alta","Muy Alta"))))),"")</f>
        <v/>
      </c>
      <c r="AA70" s="89" t="str">
        <f>+Y70</f>
        <v/>
      </c>
      <c r="AB70" s="91" t="str">
        <f>IFERROR(IF(AC70="","",IF(AC70&lt;=0.2,"Leve",IF(AC70&lt;=0.4,"Menor",IF(AC70&lt;=0.6,"Moderado",IF(AC70&lt;=0.8,"Mayor","Catastrófico"))))),"")</f>
        <v/>
      </c>
      <c r="AC70" s="89" t="str">
        <f>IFERROR(IF(R70="Impacto",(N70-(+N70*U70)),IF(R70="Probabilidad",N70,"")),"")</f>
        <v/>
      </c>
      <c r="AD70" s="92" t="str">
        <f>IFERROR(IF(OR(AND(Z70="Muy Baja",AB70="Leve"),AND(Z70="Muy Baja",AB70="Menor"),AND(Z70="Baja",AB70="Leve")),"Bajo",IF(OR(AND(Z70="Muy baja",AB70="Moderado"),AND(Z70="Baja",AB70="Menor"),AND(Z70="Baja",AB70="Moderado"),AND(Z70="Media",AB70="Leve"),AND(Z70="Media",AB70="Menor"),AND(Z70="Media",AB70="Moderado"),AND(Z70="Alta",AB70="Leve"),AND(Z70="Alta",AB70="Menor")),"Moderado",IF(OR(AND(Z70="Muy Baja",AB70="Mayor"),AND(Z70="Baja",AB70="Mayor"),AND(Z70="Media",AB70="Mayor"),AND(Z70="Alta",AB70="Moderado"),AND(Z70="Alta",AB70="Mayor"),AND(Z70="Muy Alta",AB70="Leve"),AND(Z70="Muy Alta",AB70="Menor"),AND(Z70="Muy Alta",AB70="Moderado"),AND(Z70="Muy Alta",AB70="Mayor")),"Alto",IF(OR(AND(Z70="Muy Baja",AB70="Catastrófico"),AND(Z70="Baja",AB70="Catastrófico"),AND(Z70="Media",AB70="Catastrófico"),AND(Z70="Alta",AB70="Catastrófico"),AND(Z70="Muy Alta",AB70="Catastrófico")),"Extremo","")))),"")</f>
        <v/>
      </c>
      <c r="AE70" s="88"/>
      <c r="AF70" s="113"/>
      <c r="AG70" s="113"/>
      <c r="AH70" s="93"/>
      <c r="AI70" s="93"/>
      <c r="AJ70" s="113"/>
      <c r="AK70" s="120"/>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2:69" ht="24.6" hidden="1" customHeight="1" x14ac:dyDescent="0.3">
      <c r="B71" s="317"/>
      <c r="C71" s="318"/>
      <c r="D71" s="318"/>
      <c r="E71" s="318"/>
      <c r="F71" s="319"/>
      <c r="G71" s="318"/>
      <c r="H71" s="320"/>
      <c r="I71" s="321"/>
      <c r="J71" s="314"/>
      <c r="K71" s="322"/>
      <c r="L71" s="314">
        <f>IF(NOT(ISERROR(MATCH(K71,_xlfn.ANCHORARRAY(F82),0))),J84&amp;"Por favor no seleccionar los criterios de impacto",K71)</f>
        <v>0</v>
      </c>
      <c r="M71" s="321"/>
      <c r="N71" s="314"/>
      <c r="O71" s="316"/>
      <c r="P71" s="112">
        <v>2</v>
      </c>
      <c r="Q71" s="86"/>
      <c r="R71" s="87" t="str">
        <f>IF(OR(S71="Preventivo",S71="Detectivo"),"Probabilidad",IF(S71="Correctivo","Impacto",""))</f>
        <v/>
      </c>
      <c r="S71" s="88"/>
      <c r="T71" s="88"/>
      <c r="U71" s="89" t="str">
        <f t="shared" ref="U71:U75" si="76">IF(AND(S71="Preventivo",T71="Automático"),"50%",IF(AND(S71="Preventivo",T71="Manual"),"40%",IF(AND(S71="Detectivo",T71="Automático"),"40%",IF(AND(S71="Detectivo",T71="Manual"),"30%",IF(AND(S71="Correctivo",T71="Automático"),"35%",IF(AND(S71="Correctivo",T71="Manual"),"25%",""))))))</f>
        <v/>
      </c>
      <c r="V71" s="88"/>
      <c r="W71" s="88"/>
      <c r="X71" s="88"/>
      <c r="Y71" s="90" t="str">
        <f>IFERROR(IF(AND(R70="Probabilidad",R71="Probabilidad"),(AA70-(+AA70*U71)),IF(R71="Probabilidad",(J70-(+J70*U71)),IF(R71="Impacto",AA70,""))),"")</f>
        <v/>
      </c>
      <c r="Z71" s="91" t="str">
        <f t="shared" si="15"/>
        <v/>
      </c>
      <c r="AA71" s="89" t="str">
        <f t="shared" ref="AA71:AA75" si="77">+Y71</f>
        <v/>
      </c>
      <c r="AB71" s="91" t="str">
        <f t="shared" si="17"/>
        <v/>
      </c>
      <c r="AC71" s="89" t="str">
        <f>IFERROR(IF(AND(R70="Impacto",R71="Impacto"),(AC64-(+AC64*U71)),IF(R71="Impacto",($N$70-(+$N$70*U71)),IF(R71="Probabilidad",AC64,""))),"")</f>
        <v/>
      </c>
      <c r="AD71" s="92" t="str">
        <f t="shared" ref="AD71:AD72" si="78">IFERROR(IF(OR(AND(Z71="Muy Baja",AB71="Leve"),AND(Z71="Muy Baja",AB71="Menor"),AND(Z71="Baja",AB71="Leve")),"Bajo",IF(OR(AND(Z71="Muy baja",AB71="Moderado"),AND(Z71="Baja",AB71="Menor"),AND(Z71="Baja",AB71="Moderado"),AND(Z71="Media",AB71="Leve"),AND(Z71="Media",AB71="Menor"),AND(Z71="Media",AB71="Moderado"),AND(Z71="Alta",AB71="Leve"),AND(Z71="Alta",AB71="Menor")),"Moderado",IF(OR(AND(Z71="Muy Baja",AB71="Mayor"),AND(Z71="Baja",AB71="Mayor"),AND(Z71="Media",AB71="Mayor"),AND(Z71="Alta",AB71="Moderado"),AND(Z71="Alta",AB71="Mayor"),AND(Z71="Muy Alta",AB71="Leve"),AND(Z71="Muy Alta",AB71="Menor"),AND(Z71="Muy Alta",AB71="Moderado"),AND(Z71="Muy Alta",AB71="Mayor")),"Alto",IF(OR(AND(Z71="Muy Baja",AB71="Catastrófico"),AND(Z71="Baja",AB71="Catastrófico"),AND(Z71="Media",AB71="Catastrófico"),AND(Z71="Alta",AB71="Catastrófico"),AND(Z71="Muy Alta",AB71="Catastrófico")),"Extremo","")))),"")</f>
        <v/>
      </c>
      <c r="AE71" s="88"/>
      <c r="AF71" s="113"/>
      <c r="AG71" s="113"/>
      <c r="AH71" s="93"/>
      <c r="AI71" s="93"/>
      <c r="AJ71" s="113"/>
      <c r="AK71" s="120"/>
    </row>
    <row r="72" spans="2:69" ht="24.6" hidden="1" customHeight="1" x14ac:dyDescent="0.3">
      <c r="B72" s="317"/>
      <c r="C72" s="318"/>
      <c r="D72" s="318"/>
      <c r="E72" s="318"/>
      <c r="F72" s="319"/>
      <c r="G72" s="318"/>
      <c r="H72" s="320"/>
      <c r="I72" s="321"/>
      <c r="J72" s="314"/>
      <c r="K72" s="322"/>
      <c r="L72" s="314">
        <f>IF(NOT(ISERROR(MATCH(K72,_xlfn.ANCHORARRAY(F83),0))),J85&amp;"Por favor no seleccionar los criterios de impacto",K72)</f>
        <v>0</v>
      </c>
      <c r="M72" s="321"/>
      <c r="N72" s="314"/>
      <c r="O72" s="316"/>
      <c r="P72" s="112">
        <v>3</v>
      </c>
      <c r="Q72" s="94"/>
      <c r="R72" s="87" t="str">
        <f>IF(OR(S72="Preventivo",S72="Detectivo"),"Probabilidad",IF(S72="Correctivo","Impacto",""))</f>
        <v/>
      </c>
      <c r="S72" s="88"/>
      <c r="T72" s="88"/>
      <c r="U72" s="89" t="str">
        <f t="shared" si="76"/>
        <v/>
      </c>
      <c r="V72" s="88"/>
      <c r="W72" s="88"/>
      <c r="X72" s="88"/>
      <c r="Y72" s="90" t="str">
        <f>IFERROR(IF(AND(R71="Probabilidad",R72="Probabilidad"),(AA71-(+AA71*U72)),IF(AND(R71="Impacto",R72="Probabilidad"),(AA70-(+AA70*U72)),IF(R72="Impacto",AA71,""))),"")</f>
        <v/>
      </c>
      <c r="Z72" s="91" t="str">
        <f t="shared" si="15"/>
        <v/>
      </c>
      <c r="AA72" s="89" t="str">
        <f t="shared" si="77"/>
        <v/>
      </c>
      <c r="AB72" s="91" t="str">
        <f t="shared" si="17"/>
        <v/>
      </c>
      <c r="AC72" s="89" t="str">
        <f>IFERROR(IF(AND(R71="Impacto",R72="Impacto"),(AC71-(+AC71*U72)),IF(AND(R71="Probabilidad",R72="Impacto"),(AC70-(+AC70*U72)),IF(R72="Probabilidad",AC71,""))),"")</f>
        <v/>
      </c>
      <c r="AD72" s="92" t="str">
        <f t="shared" si="78"/>
        <v/>
      </c>
      <c r="AE72" s="88"/>
      <c r="AF72" s="113"/>
      <c r="AG72" s="113"/>
      <c r="AH72" s="93"/>
      <c r="AI72" s="93"/>
      <c r="AJ72" s="113"/>
      <c r="AK72" s="120"/>
    </row>
    <row r="73" spans="2:69" ht="24.6" hidden="1" customHeight="1" x14ac:dyDescent="0.3">
      <c r="B73" s="317"/>
      <c r="C73" s="318"/>
      <c r="D73" s="318"/>
      <c r="E73" s="318"/>
      <c r="F73" s="319"/>
      <c r="G73" s="318"/>
      <c r="H73" s="320"/>
      <c r="I73" s="321"/>
      <c r="J73" s="314"/>
      <c r="K73" s="322"/>
      <c r="L73" s="314">
        <f>IF(NOT(ISERROR(MATCH(K73,_xlfn.ANCHORARRAY(F84),0))),J86&amp;"Por favor no seleccionar los criterios de impacto",K73)</f>
        <v>0</v>
      </c>
      <c r="M73" s="321"/>
      <c r="N73" s="314"/>
      <c r="O73" s="316"/>
      <c r="P73" s="112">
        <v>4</v>
      </c>
      <c r="Q73" s="86"/>
      <c r="R73" s="87" t="str">
        <f t="shared" ref="R73:R75" si="79">IF(OR(S73="Preventivo",S73="Detectivo"),"Probabilidad",IF(S73="Correctivo","Impacto",""))</f>
        <v/>
      </c>
      <c r="S73" s="88"/>
      <c r="T73" s="88"/>
      <c r="U73" s="89" t="str">
        <f t="shared" si="76"/>
        <v/>
      </c>
      <c r="V73" s="88"/>
      <c r="W73" s="88"/>
      <c r="X73" s="88"/>
      <c r="Y73" s="90" t="str">
        <f t="shared" ref="Y73:Y75" si="80">IFERROR(IF(AND(R72="Probabilidad",R73="Probabilidad"),(AA72-(+AA72*U73)),IF(AND(R72="Impacto",R73="Probabilidad"),(AA71-(+AA71*U73)),IF(R73="Impacto",AA72,""))),"")</f>
        <v/>
      </c>
      <c r="Z73" s="91" t="str">
        <f t="shared" si="15"/>
        <v/>
      </c>
      <c r="AA73" s="89" t="str">
        <f t="shared" si="77"/>
        <v/>
      </c>
      <c r="AB73" s="91" t="str">
        <f t="shared" si="17"/>
        <v/>
      </c>
      <c r="AC73" s="89" t="str">
        <f t="shared" ref="AC73:AC75" si="81">IFERROR(IF(AND(R72="Impacto",R73="Impacto"),(AC72-(+AC72*U73)),IF(AND(R72="Probabilidad",R73="Impacto"),(AC71-(+AC71*U73)),IF(R73="Probabilidad",AC72,""))),"")</f>
        <v/>
      </c>
      <c r="AD73" s="92" t="str">
        <f>IFERROR(IF(OR(AND(Z73="Muy Baja",AB73="Leve"),AND(Z73="Muy Baja",AB73="Menor"),AND(Z73="Baja",AB73="Leve")),"Bajo",IF(OR(AND(Z73="Muy baja",AB73="Moderado"),AND(Z73="Baja",AB73="Menor"),AND(Z73="Baja",AB73="Moderado"),AND(Z73="Media",AB73="Leve"),AND(Z73="Media",AB73="Menor"),AND(Z73="Media",AB73="Moderado"),AND(Z73="Alta",AB73="Leve"),AND(Z73="Alta",AB73="Menor")),"Moderado",IF(OR(AND(Z73="Muy Baja",AB73="Mayor"),AND(Z73="Baja",AB73="Mayor"),AND(Z73="Media",AB73="Mayor"),AND(Z73="Alta",AB73="Moderado"),AND(Z73="Alta",AB73="Mayor"),AND(Z73="Muy Alta",AB73="Leve"),AND(Z73="Muy Alta",AB73="Menor"),AND(Z73="Muy Alta",AB73="Moderado"),AND(Z73="Muy Alta",AB73="Mayor")),"Alto",IF(OR(AND(Z73="Muy Baja",AB73="Catastrófico"),AND(Z73="Baja",AB73="Catastrófico"),AND(Z73="Media",AB73="Catastrófico"),AND(Z73="Alta",AB73="Catastrófico"),AND(Z73="Muy Alta",AB73="Catastrófico")),"Extremo","")))),"")</f>
        <v/>
      </c>
      <c r="AE73" s="88"/>
      <c r="AF73" s="113"/>
      <c r="AG73" s="113"/>
      <c r="AH73" s="93"/>
      <c r="AI73" s="93"/>
      <c r="AJ73" s="113"/>
      <c r="AK73" s="120"/>
    </row>
    <row r="74" spans="2:69" ht="24.6" hidden="1" customHeight="1" x14ac:dyDescent="0.3">
      <c r="B74" s="317"/>
      <c r="C74" s="318"/>
      <c r="D74" s="318"/>
      <c r="E74" s="318"/>
      <c r="F74" s="319"/>
      <c r="G74" s="318"/>
      <c r="H74" s="320"/>
      <c r="I74" s="321"/>
      <c r="J74" s="314"/>
      <c r="K74" s="322"/>
      <c r="L74" s="314">
        <f>IF(NOT(ISERROR(MATCH(K74,_xlfn.ANCHORARRAY(F85),0))),J87&amp;"Por favor no seleccionar los criterios de impacto",K74)</f>
        <v>0</v>
      </c>
      <c r="M74" s="321"/>
      <c r="N74" s="314"/>
      <c r="O74" s="316"/>
      <c r="P74" s="112">
        <v>5</v>
      </c>
      <c r="Q74" s="86"/>
      <c r="R74" s="87" t="str">
        <f t="shared" si="79"/>
        <v/>
      </c>
      <c r="S74" s="88"/>
      <c r="T74" s="88"/>
      <c r="U74" s="89" t="str">
        <f t="shared" si="76"/>
        <v/>
      </c>
      <c r="V74" s="88"/>
      <c r="W74" s="88"/>
      <c r="X74" s="88"/>
      <c r="Y74" s="90" t="str">
        <f t="shared" si="80"/>
        <v/>
      </c>
      <c r="Z74" s="91" t="str">
        <f t="shared" si="15"/>
        <v/>
      </c>
      <c r="AA74" s="89" t="str">
        <f t="shared" si="77"/>
        <v/>
      </c>
      <c r="AB74" s="91" t="str">
        <f t="shared" si="17"/>
        <v/>
      </c>
      <c r="AC74" s="89" t="str">
        <f t="shared" si="81"/>
        <v/>
      </c>
      <c r="AD74" s="92" t="str">
        <f t="shared" ref="AD74:AD75" si="82">IFERROR(IF(OR(AND(Z74="Muy Baja",AB74="Leve"),AND(Z74="Muy Baja",AB74="Menor"),AND(Z74="Baja",AB74="Leve")),"Bajo",IF(OR(AND(Z74="Muy baja",AB74="Moderado"),AND(Z74="Baja",AB74="Menor"),AND(Z74="Baja",AB74="Moderado"),AND(Z74="Media",AB74="Leve"),AND(Z74="Media",AB74="Menor"),AND(Z74="Media",AB74="Moderado"),AND(Z74="Alta",AB74="Leve"),AND(Z74="Alta",AB74="Menor")),"Moderado",IF(OR(AND(Z74="Muy Baja",AB74="Mayor"),AND(Z74="Baja",AB74="Mayor"),AND(Z74="Media",AB74="Mayor"),AND(Z74="Alta",AB74="Moderado"),AND(Z74="Alta",AB74="Mayor"),AND(Z74="Muy Alta",AB74="Leve"),AND(Z74="Muy Alta",AB74="Menor"),AND(Z74="Muy Alta",AB74="Moderado"),AND(Z74="Muy Alta",AB74="Mayor")),"Alto",IF(OR(AND(Z74="Muy Baja",AB74="Catastrófico"),AND(Z74="Baja",AB74="Catastrófico"),AND(Z74="Media",AB74="Catastrófico"),AND(Z74="Alta",AB74="Catastrófico"),AND(Z74="Muy Alta",AB74="Catastrófico")),"Extremo","")))),"")</f>
        <v/>
      </c>
      <c r="AE74" s="88"/>
      <c r="AF74" s="113"/>
      <c r="AG74" s="113"/>
      <c r="AH74" s="93"/>
      <c r="AI74" s="93"/>
      <c r="AJ74" s="113"/>
      <c r="AK74" s="120"/>
    </row>
    <row r="75" spans="2:69" ht="24.6" hidden="1" customHeight="1" x14ac:dyDescent="0.3">
      <c r="B75" s="503"/>
      <c r="C75" s="328"/>
      <c r="D75" s="328"/>
      <c r="E75" s="328"/>
      <c r="F75" s="331"/>
      <c r="G75" s="328"/>
      <c r="H75" s="504"/>
      <c r="I75" s="505"/>
      <c r="J75" s="506"/>
      <c r="K75" s="507"/>
      <c r="L75" s="506">
        <f>IF(NOT(ISERROR(MATCH(K75,_xlfn.ANCHORARRAY(F86),0))),J88&amp;"Por favor no seleccionar los criterios de impacto",K75)</f>
        <v>0</v>
      </c>
      <c r="M75" s="505"/>
      <c r="N75" s="506"/>
      <c r="O75" s="508"/>
      <c r="P75" s="509">
        <v>6</v>
      </c>
      <c r="Q75" s="510"/>
      <c r="R75" s="511" t="str">
        <f t="shared" si="79"/>
        <v/>
      </c>
      <c r="S75" s="512"/>
      <c r="T75" s="512"/>
      <c r="U75" s="513" t="str">
        <f t="shared" si="76"/>
        <v/>
      </c>
      <c r="V75" s="512"/>
      <c r="W75" s="512"/>
      <c r="X75" s="512"/>
      <c r="Y75" s="514" t="str">
        <f t="shared" si="80"/>
        <v/>
      </c>
      <c r="Z75" s="515" t="str">
        <f t="shared" si="15"/>
        <v/>
      </c>
      <c r="AA75" s="513" t="str">
        <f t="shared" si="77"/>
        <v/>
      </c>
      <c r="AB75" s="515" t="str">
        <f t="shared" si="17"/>
        <v/>
      </c>
      <c r="AC75" s="513" t="str">
        <f t="shared" si="81"/>
        <v/>
      </c>
      <c r="AD75" s="516" t="str">
        <f t="shared" si="82"/>
        <v/>
      </c>
      <c r="AE75" s="512"/>
      <c r="AF75" s="201"/>
      <c r="AG75" s="201"/>
      <c r="AH75" s="517"/>
      <c r="AI75" s="517"/>
      <c r="AJ75" s="201"/>
      <c r="AK75" s="518"/>
    </row>
    <row r="76" spans="2:69" ht="30.75" customHeight="1" thickBot="1" x14ac:dyDescent="0.35">
      <c r="B76" s="519"/>
      <c r="C76" s="520" t="s">
        <v>114</v>
      </c>
      <c r="D76" s="521"/>
      <c r="E76" s="521"/>
      <c r="F76" s="521"/>
      <c r="G76" s="521"/>
      <c r="H76" s="521"/>
      <c r="I76" s="521"/>
      <c r="J76" s="521"/>
      <c r="K76" s="521"/>
      <c r="L76" s="521"/>
      <c r="M76" s="521"/>
      <c r="N76" s="521"/>
      <c r="O76" s="521"/>
      <c r="P76" s="521"/>
      <c r="Q76" s="521"/>
      <c r="R76" s="521"/>
      <c r="S76" s="521"/>
      <c r="T76" s="521"/>
      <c r="U76" s="521"/>
      <c r="V76" s="521"/>
      <c r="W76" s="521"/>
      <c r="X76" s="521"/>
      <c r="Y76" s="521"/>
      <c r="Z76" s="521"/>
      <c r="AA76" s="521"/>
      <c r="AB76" s="521"/>
      <c r="AC76" s="521"/>
      <c r="AD76" s="521"/>
      <c r="AE76" s="521"/>
      <c r="AF76" s="521"/>
      <c r="AG76" s="521"/>
      <c r="AH76" s="521"/>
      <c r="AI76" s="521"/>
      <c r="AJ76" s="521"/>
      <c r="AK76" s="522"/>
    </row>
    <row r="78" spans="2:69" x14ac:dyDescent="0.3">
      <c r="B78" s="1"/>
      <c r="C78" s="9" t="s">
        <v>125</v>
      </c>
      <c r="D78" s="1"/>
      <c r="E78" s="1"/>
      <c r="G78" s="1"/>
    </row>
  </sheetData>
  <dataConsolidate/>
  <mergeCells count="190">
    <mergeCell ref="G16:G21"/>
    <mergeCell ref="H16:H21"/>
    <mergeCell ref="I16:I21"/>
    <mergeCell ref="B16:B21"/>
    <mergeCell ref="C16:C21"/>
    <mergeCell ref="D16:D21"/>
    <mergeCell ref="E16:E21"/>
    <mergeCell ref="F16:F21"/>
    <mergeCell ref="O16:O21"/>
    <mergeCell ref="J16:J21"/>
    <mergeCell ref="K16:K21"/>
    <mergeCell ref="L16:L21"/>
    <mergeCell ref="M16:M21"/>
    <mergeCell ref="N16:N21"/>
    <mergeCell ref="J14:J15"/>
    <mergeCell ref="M14:M15"/>
    <mergeCell ref="N14:N15"/>
    <mergeCell ref="C14:C15"/>
    <mergeCell ref="O14:O15"/>
    <mergeCell ref="K14:K15"/>
    <mergeCell ref="L14:L15"/>
    <mergeCell ref="R14:R15"/>
    <mergeCell ref="S14:X14"/>
    <mergeCell ref="E22:E27"/>
    <mergeCell ref="F22:F27"/>
    <mergeCell ref="AF14:AF15"/>
    <mergeCell ref="AK14:AK15"/>
    <mergeCell ref="AJ14:AJ15"/>
    <mergeCell ref="AI14:AI15"/>
    <mergeCell ref="AH14:AH15"/>
    <mergeCell ref="AG14:AG15"/>
    <mergeCell ref="B14:B15"/>
    <mergeCell ref="G14:G15"/>
    <mergeCell ref="F14:F15"/>
    <mergeCell ref="E14:E15"/>
    <mergeCell ref="D14:D15"/>
    <mergeCell ref="AE14:AE15"/>
    <mergeCell ref="P14:P15"/>
    <mergeCell ref="AD14:AD15"/>
    <mergeCell ref="AC14:AC15"/>
    <mergeCell ref="Y14:Y15"/>
    <mergeCell ref="Q14:Q15"/>
    <mergeCell ref="AB14:AB15"/>
    <mergeCell ref="Z14:Z15"/>
    <mergeCell ref="AA14:AA15"/>
    <mergeCell ref="H14:H15"/>
    <mergeCell ref="I14:I15"/>
    <mergeCell ref="L22:L27"/>
    <mergeCell ref="M22:M27"/>
    <mergeCell ref="N22:N27"/>
    <mergeCell ref="O22:O27"/>
    <mergeCell ref="B28:B33"/>
    <mergeCell ref="C28:C33"/>
    <mergeCell ref="D28:D33"/>
    <mergeCell ref="E28:E33"/>
    <mergeCell ref="F28:F33"/>
    <mergeCell ref="G28:G33"/>
    <mergeCell ref="H28:H33"/>
    <mergeCell ref="I28:I33"/>
    <mergeCell ref="J28:J33"/>
    <mergeCell ref="K28:K33"/>
    <mergeCell ref="L28:L33"/>
    <mergeCell ref="M28:M33"/>
    <mergeCell ref="G22:G27"/>
    <mergeCell ref="H22:H27"/>
    <mergeCell ref="I22:I27"/>
    <mergeCell ref="J22:J27"/>
    <mergeCell ref="K22:K27"/>
    <mergeCell ref="B22:B27"/>
    <mergeCell ref="C22:C27"/>
    <mergeCell ref="D22:D27"/>
    <mergeCell ref="N28:N33"/>
    <mergeCell ref="O28:O33"/>
    <mergeCell ref="B34:B39"/>
    <mergeCell ref="C34:C39"/>
    <mergeCell ref="D34:D39"/>
    <mergeCell ref="E34:E39"/>
    <mergeCell ref="F34:F39"/>
    <mergeCell ref="G34:G39"/>
    <mergeCell ref="H34:H39"/>
    <mergeCell ref="I34:I39"/>
    <mergeCell ref="J34:J39"/>
    <mergeCell ref="K34:K39"/>
    <mergeCell ref="L34:L39"/>
    <mergeCell ref="M34:M39"/>
    <mergeCell ref="N34:N39"/>
    <mergeCell ref="O34:O39"/>
    <mergeCell ref="N40:N45"/>
    <mergeCell ref="O40:O45"/>
    <mergeCell ref="N46:N51"/>
    <mergeCell ref="O46:O51"/>
    <mergeCell ref="K52:K57"/>
    <mergeCell ref="L52:L57"/>
    <mergeCell ref="M52:M57"/>
    <mergeCell ref="B40:B45"/>
    <mergeCell ref="C40:C45"/>
    <mergeCell ref="D40:D45"/>
    <mergeCell ref="B46:B51"/>
    <mergeCell ref="C46:C51"/>
    <mergeCell ref="D46:D51"/>
    <mergeCell ref="E46:E51"/>
    <mergeCell ref="F46:F51"/>
    <mergeCell ref="G46:G51"/>
    <mergeCell ref="E40:E45"/>
    <mergeCell ref="F40:F45"/>
    <mergeCell ref="K46:K51"/>
    <mergeCell ref="L46:L51"/>
    <mergeCell ref="M46:M51"/>
    <mergeCell ref="G40:G45"/>
    <mergeCell ref="H40:H45"/>
    <mergeCell ref="I40:I45"/>
    <mergeCell ref="J40:J45"/>
    <mergeCell ref="K40:K45"/>
    <mergeCell ref="H46:H51"/>
    <mergeCell ref="I46:I51"/>
    <mergeCell ref="J46:J51"/>
    <mergeCell ref="L40:L45"/>
    <mergeCell ref="M40:M45"/>
    <mergeCell ref="B58:B63"/>
    <mergeCell ref="C58:C63"/>
    <mergeCell ref="D58:D63"/>
    <mergeCell ref="E58:E63"/>
    <mergeCell ref="F58:F63"/>
    <mergeCell ref="B52:B57"/>
    <mergeCell ref="C52:C57"/>
    <mergeCell ref="D52:D57"/>
    <mergeCell ref="E52:E57"/>
    <mergeCell ref="F52:F57"/>
    <mergeCell ref="N52:N57"/>
    <mergeCell ref="O52:O57"/>
    <mergeCell ref="G58:G63"/>
    <mergeCell ref="H58:H63"/>
    <mergeCell ref="I58:I63"/>
    <mergeCell ref="J58:J63"/>
    <mergeCell ref="K58:K63"/>
    <mergeCell ref="G52:G57"/>
    <mergeCell ref="H52:H57"/>
    <mergeCell ref="I52:I57"/>
    <mergeCell ref="J52:J57"/>
    <mergeCell ref="L58:L63"/>
    <mergeCell ref="M58:M63"/>
    <mergeCell ref="N58:N63"/>
    <mergeCell ref="O58:O63"/>
    <mergeCell ref="M64:M69"/>
    <mergeCell ref="B64:B69"/>
    <mergeCell ref="C64:C69"/>
    <mergeCell ref="D64:D69"/>
    <mergeCell ref="E64:E69"/>
    <mergeCell ref="F64:F69"/>
    <mergeCell ref="G64:G69"/>
    <mergeCell ref="H64:H69"/>
    <mergeCell ref="I64:I69"/>
    <mergeCell ref="J64:J69"/>
    <mergeCell ref="B13:H13"/>
    <mergeCell ref="I13:O13"/>
    <mergeCell ref="P13:X13"/>
    <mergeCell ref="Y13:AE13"/>
    <mergeCell ref="AF13:AK13"/>
    <mergeCell ref="C76:AK76"/>
    <mergeCell ref="N64:N69"/>
    <mergeCell ref="O64:O69"/>
    <mergeCell ref="B70:B75"/>
    <mergeCell ref="C70:C75"/>
    <mergeCell ref="D70:D75"/>
    <mergeCell ref="E70:E75"/>
    <mergeCell ref="F70:F75"/>
    <mergeCell ref="G70:G75"/>
    <mergeCell ref="H70:H75"/>
    <mergeCell ref="I70:I75"/>
    <mergeCell ref="J70:J75"/>
    <mergeCell ref="K70:K75"/>
    <mergeCell ref="L70:L75"/>
    <mergeCell ref="M70:M75"/>
    <mergeCell ref="N70:N75"/>
    <mergeCell ref="O70:O75"/>
    <mergeCell ref="K64:K69"/>
    <mergeCell ref="L64:L69"/>
    <mergeCell ref="AJ7:AK7"/>
    <mergeCell ref="AJ6:AK6"/>
    <mergeCell ref="AJ5:AK5"/>
    <mergeCell ref="AJ4:AK4"/>
    <mergeCell ref="F4:AI7"/>
    <mergeCell ref="B4:E7"/>
    <mergeCell ref="B12:AK12"/>
    <mergeCell ref="B9:C9"/>
    <mergeCell ref="B10:C10"/>
    <mergeCell ref="B11:C11"/>
    <mergeCell ref="D9:AK9"/>
    <mergeCell ref="D10:AK10"/>
    <mergeCell ref="D11:AK11"/>
  </mergeCells>
  <conditionalFormatting sqref="I16 I22">
    <cfRule type="cellIs" dxfId="232" priority="319" operator="equal">
      <formula>"Muy Alta"</formula>
    </cfRule>
    <cfRule type="cellIs" dxfId="231" priority="320" operator="equal">
      <formula>"Alta"</formula>
    </cfRule>
    <cfRule type="cellIs" dxfId="230" priority="321" operator="equal">
      <formula>"Media"</formula>
    </cfRule>
    <cfRule type="cellIs" dxfId="229" priority="322" operator="equal">
      <formula>"Baja"</formula>
    </cfRule>
    <cfRule type="cellIs" dxfId="228" priority="323" operator="equal">
      <formula>"Muy Baja"</formula>
    </cfRule>
  </conditionalFormatting>
  <conditionalFormatting sqref="M16 M34 M40 M46 M52 M58 M64 M70 M22 M28">
    <cfRule type="cellIs" dxfId="227" priority="314" operator="equal">
      <formula>"Catastrófico"</formula>
    </cfRule>
    <cfRule type="cellIs" dxfId="226" priority="315" operator="equal">
      <formula>"Mayor"</formula>
    </cfRule>
    <cfRule type="cellIs" dxfId="225" priority="316" operator="equal">
      <formula>"Moderado"</formula>
    </cfRule>
    <cfRule type="cellIs" dxfId="224" priority="317" operator="equal">
      <formula>"Menor"</formula>
    </cfRule>
    <cfRule type="cellIs" dxfId="223" priority="318" operator="equal">
      <formula>"Leve"</formula>
    </cfRule>
  </conditionalFormatting>
  <conditionalFormatting sqref="O16 O22 O28">
    <cfRule type="cellIs" dxfId="222" priority="310" operator="equal">
      <formula>"Extremo"</formula>
    </cfRule>
    <cfRule type="cellIs" dxfId="221" priority="311" operator="equal">
      <formula>"Alto"</formula>
    </cfRule>
    <cfRule type="cellIs" dxfId="220" priority="312" operator="equal">
      <formula>"Moderado"</formula>
    </cfRule>
    <cfRule type="cellIs" dxfId="219" priority="313" operator="equal">
      <formula>"Bajo"</formula>
    </cfRule>
  </conditionalFormatting>
  <conditionalFormatting sqref="Z16:Z23">
    <cfRule type="cellIs" dxfId="218" priority="305" operator="equal">
      <formula>"Muy Alta"</formula>
    </cfRule>
    <cfRule type="cellIs" dxfId="217" priority="306" operator="equal">
      <formula>"Alta"</formula>
    </cfRule>
    <cfRule type="cellIs" dxfId="216" priority="307" operator="equal">
      <formula>"Media"</formula>
    </cfRule>
    <cfRule type="cellIs" dxfId="215" priority="308" operator="equal">
      <formula>"Baja"</formula>
    </cfRule>
    <cfRule type="cellIs" dxfId="214" priority="309" operator="equal">
      <formula>"Muy Baja"</formula>
    </cfRule>
  </conditionalFormatting>
  <conditionalFormatting sqref="AB16:AB23">
    <cfRule type="cellIs" dxfId="213" priority="300" operator="equal">
      <formula>"Catastrófico"</formula>
    </cfRule>
    <cfRule type="cellIs" dxfId="212" priority="301" operator="equal">
      <formula>"Mayor"</formula>
    </cfRule>
    <cfRule type="cellIs" dxfId="211" priority="302" operator="equal">
      <formula>"Moderado"</formula>
    </cfRule>
    <cfRule type="cellIs" dxfId="210" priority="303" operator="equal">
      <formula>"Menor"</formula>
    </cfRule>
    <cfRule type="cellIs" dxfId="209" priority="304" operator="equal">
      <formula>"Leve"</formula>
    </cfRule>
  </conditionalFormatting>
  <conditionalFormatting sqref="AD16:AD23">
    <cfRule type="cellIs" dxfId="208" priority="296" operator="equal">
      <formula>"Extremo"</formula>
    </cfRule>
    <cfRule type="cellIs" dxfId="207" priority="297" operator="equal">
      <formula>"Alto"</formula>
    </cfRule>
    <cfRule type="cellIs" dxfId="206" priority="298" operator="equal">
      <formula>"Moderado"</formula>
    </cfRule>
    <cfRule type="cellIs" dxfId="205" priority="299" operator="equal">
      <formula>"Bajo"</formula>
    </cfRule>
  </conditionalFormatting>
  <conditionalFormatting sqref="I64">
    <cfRule type="cellIs" dxfId="204" priority="53" operator="equal">
      <formula>"Muy Alta"</formula>
    </cfRule>
    <cfRule type="cellIs" dxfId="203" priority="54" operator="equal">
      <formula>"Alta"</formula>
    </cfRule>
    <cfRule type="cellIs" dxfId="202" priority="55" operator="equal">
      <formula>"Media"</formula>
    </cfRule>
    <cfRule type="cellIs" dxfId="201" priority="56" operator="equal">
      <formula>"Baja"</formula>
    </cfRule>
    <cfRule type="cellIs" dxfId="200" priority="57" operator="equal">
      <formula>"Muy Baja"</formula>
    </cfRule>
  </conditionalFormatting>
  <conditionalFormatting sqref="Z24:Z27">
    <cfRule type="cellIs" dxfId="199" priority="235" operator="equal">
      <formula>"Muy Alta"</formula>
    </cfRule>
    <cfRule type="cellIs" dxfId="198" priority="236" operator="equal">
      <formula>"Alta"</formula>
    </cfRule>
    <cfRule type="cellIs" dxfId="197" priority="237" operator="equal">
      <formula>"Media"</formula>
    </cfRule>
    <cfRule type="cellIs" dxfId="196" priority="238" operator="equal">
      <formula>"Baja"</formula>
    </cfRule>
    <cfRule type="cellIs" dxfId="195" priority="239" operator="equal">
      <formula>"Muy Baja"</formula>
    </cfRule>
  </conditionalFormatting>
  <conditionalFormatting sqref="AB24:AB27">
    <cfRule type="cellIs" dxfId="194" priority="230" operator="equal">
      <formula>"Catastrófico"</formula>
    </cfRule>
    <cfRule type="cellIs" dxfId="193" priority="231" operator="equal">
      <formula>"Mayor"</formula>
    </cfRule>
    <cfRule type="cellIs" dxfId="192" priority="232" operator="equal">
      <formula>"Moderado"</formula>
    </cfRule>
    <cfRule type="cellIs" dxfId="191" priority="233" operator="equal">
      <formula>"Menor"</formula>
    </cfRule>
    <cfRule type="cellIs" dxfId="190" priority="234" operator="equal">
      <formula>"Leve"</formula>
    </cfRule>
  </conditionalFormatting>
  <conditionalFormatting sqref="AD24:AD27">
    <cfRule type="cellIs" dxfId="189" priority="226" operator="equal">
      <formula>"Extremo"</formula>
    </cfRule>
    <cfRule type="cellIs" dxfId="188" priority="227" operator="equal">
      <formula>"Alto"</formula>
    </cfRule>
    <cfRule type="cellIs" dxfId="187" priority="228" operator="equal">
      <formula>"Moderado"</formula>
    </cfRule>
    <cfRule type="cellIs" dxfId="186" priority="229" operator="equal">
      <formula>"Bajo"</formula>
    </cfRule>
  </conditionalFormatting>
  <conditionalFormatting sqref="I28">
    <cfRule type="cellIs" dxfId="185" priority="221" operator="equal">
      <formula>"Muy Alta"</formula>
    </cfRule>
    <cfRule type="cellIs" dxfId="184" priority="222" operator="equal">
      <formula>"Alta"</formula>
    </cfRule>
    <cfRule type="cellIs" dxfId="183" priority="223" operator="equal">
      <formula>"Media"</formula>
    </cfRule>
    <cfRule type="cellIs" dxfId="182" priority="224" operator="equal">
      <formula>"Baja"</formula>
    </cfRule>
    <cfRule type="cellIs" dxfId="181" priority="225" operator="equal">
      <formula>"Muy Baja"</formula>
    </cfRule>
  </conditionalFormatting>
  <conditionalFormatting sqref="Z28:Z33">
    <cfRule type="cellIs" dxfId="180" priority="207" operator="equal">
      <formula>"Muy Alta"</formula>
    </cfRule>
    <cfRule type="cellIs" dxfId="179" priority="208" operator="equal">
      <formula>"Alta"</formula>
    </cfRule>
    <cfRule type="cellIs" dxfId="178" priority="209" operator="equal">
      <formula>"Media"</formula>
    </cfRule>
    <cfRule type="cellIs" dxfId="177" priority="210" operator="equal">
      <formula>"Baja"</formula>
    </cfRule>
    <cfRule type="cellIs" dxfId="176" priority="211" operator="equal">
      <formula>"Muy Baja"</formula>
    </cfRule>
  </conditionalFormatting>
  <conditionalFormatting sqref="AB28:AB33">
    <cfRule type="cellIs" dxfId="175" priority="202" operator="equal">
      <formula>"Catastrófico"</formula>
    </cfRule>
    <cfRule type="cellIs" dxfId="174" priority="203" operator="equal">
      <formula>"Mayor"</formula>
    </cfRule>
    <cfRule type="cellIs" dxfId="173" priority="204" operator="equal">
      <formula>"Moderado"</formula>
    </cfRule>
    <cfRule type="cellIs" dxfId="172" priority="205" operator="equal">
      <formula>"Menor"</formula>
    </cfRule>
    <cfRule type="cellIs" dxfId="171" priority="206" operator="equal">
      <formula>"Leve"</formula>
    </cfRule>
  </conditionalFormatting>
  <conditionalFormatting sqref="AD28:AD33">
    <cfRule type="cellIs" dxfId="170" priority="198" operator="equal">
      <formula>"Extremo"</formula>
    </cfRule>
    <cfRule type="cellIs" dxfId="169" priority="199" operator="equal">
      <formula>"Alto"</formula>
    </cfRule>
    <cfRule type="cellIs" dxfId="168" priority="200" operator="equal">
      <formula>"Moderado"</formula>
    </cfRule>
    <cfRule type="cellIs" dxfId="167" priority="201" operator="equal">
      <formula>"Bajo"</formula>
    </cfRule>
  </conditionalFormatting>
  <conditionalFormatting sqref="I34">
    <cfRule type="cellIs" dxfId="166" priority="193" operator="equal">
      <formula>"Muy Alta"</formula>
    </cfRule>
    <cfRule type="cellIs" dxfId="165" priority="194" operator="equal">
      <formula>"Alta"</formula>
    </cfRule>
    <cfRule type="cellIs" dxfId="164" priority="195" operator="equal">
      <formula>"Media"</formula>
    </cfRule>
    <cfRule type="cellIs" dxfId="163" priority="196" operator="equal">
      <formula>"Baja"</formula>
    </cfRule>
    <cfRule type="cellIs" dxfId="162" priority="197" operator="equal">
      <formula>"Muy Baja"</formula>
    </cfRule>
  </conditionalFormatting>
  <conditionalFormatting sqref="O34">
    <cfRule type="cellIs" dxfId="161" priority="184" operator="equal">
      <formula>"Extremo"</formula>
    </cfRule>
    <cfRule type="cellIs" dxfId="160" priority="185" operator="equal">
      <formula>"Alto"</formula>
    </cfRule>
    <cfRule type="cellIs" dxfId="159" priority="186" operator="equal">
      <formula>"Moderado"</formula>
    </cfRule>
    <cfRule type="cellIs" dxfId="158" priority="187" operator="equal">
      <formula>"Bajo"</formula>
    </cfRule>
  </conditionalFormatting>
  <conditionalFormatting sqref="Z34:Z39">
    <cfRule type="cellIs" dxfId="157" priority="179" operator="equal">
      <formula>"Muy Alta"</formula>
    </cfRule>
    <cfRule type="cellIs" dxfId="156" priority="180" operator="equal">
      <formula>"Alta"</formula>
    </cfRule>
    <cfRule type="cellIs" dxfId="155" priority="181" operator="equal">
      <formula>"Media"</formula>
    </cfRule>
    <cfRule type="cellIs" dxfId="154" priority="182" operator="equal">
      <formula>"Baja"</formula>
    </cfRule>
    <cfRule type="cellIs" dxfId="153" priority="183" operator="equal">
      <formula>"Muy Baja"</formula>
    </cfRule>
  </conditionalFormatting>
  <conditionalFormatting sqref="AB34:AB39">
    <cfRule type="cellIs" dxfId="152" priority="174" operator="equal">
      <formula>"Catastrófico"</formula>
    </cfRule>
    <cfRule type="cellIs" dxfId="151" priority="175" operator="equal">
      <formula>"Mayor"</formula>
    </cfRule>
    <cfRule type="cellIs" dxfId="150" priority="176" operator="equal">
      <formula>"Moderado"</formula>
    </cfRule>
    <cfRule type="cellIs" dxfId="149" priority="177" operator="equal">
      <formula>"Menor"</formula>
    </cfRule>
    <cfRule type="cellIs" dxfId="148" priority="178" operator="equal">
      <formula>"Leve"</formula>
    </cfRule>
  </conditionalFormatting>
  <conditionalFormatting sqref="AD34:AD39">
    <cfRule type="cellIs" dxfId="147" priority="170" operator="equal">
      <formula>"Extremo"</formula>
    </cfRule>
    <cfRule type="cellIs" dxfId="146" priority="171" operator="equal">
      <formula>"Alto"</formula>
    </cfRule>
    <cfRule type="cellIs" dxfId="145" priority="172" operator="equal">
      <formula>"Moderado"</formula>
    </cfRule>
    <cfRule type="cellIs" dxfId="144" priority="173" operator="equal">
      <formula>"Bajo"</formula>
    </cfRule>
  </conditionalFormatting>
  <conditionalFormatting sqref="I40">
    <cfRule type="cellIs" dxfId="143" priority="165" operator="equal">
      <formula>"Muy Alta"</formula>
    </cfRule>
    <cfRule type="cellIs" dxfId="142" priority="166" operator="equal">
      <formula>"Alta"</formula>
    </cfRule>
    <cfRule type="cellIs" dxfId="141" priority="167" operator="equal">
      <formula>"Media"</formula>
    </cfRule>
    <cfRule type="cellIs" dxfId="140" priority="168" operator="equal">
      <formula>"Baja"</formula>
    </cfRule>
    <cfRule type="cellIs" dxfId="139" priority="169" operator="equal">
      <formula>"Muy Baja"</formula>
    </cfRule>
  </conditionalFormatting>
  <conditionalFormatting sqref="O40">
    <cfRule type="cellIs" dxfId="138" priority="156" operator="equal">
      <formula>"Extremo"</formula>
    </cfRule>
    <cfRule type="cellIs" dxfId="137" priority="157" operator="equal">
      <formula>"Alto"</formula>
    </cfRule>
    <cfRule type="cellIs" dxfId="136" priority="158" operator="equal">
      <formula>"Moderado"</formula>
    </cfRule>
    <cfRule type="cellIs" dxfId="135" priority="159" operator="equal">
      <formula>"Bajo"</formula>
    </cfRule>
  </conditionalFormatting>
  <conditionalFormatting sqref="Z40:Z45">
    <cfRule type="cellIs" dxfId="134" priority="151" operator="equal">
      <formula>"Muy Alta"</formula>
    </cfRule>
    <cfRule type="cellIs" dxfId="133" priority="152" operator="equal">
      <formula>"Alta"</formula>
    </cfRule>
    <cfRule type="cellIs" dxfId="132" priority="153" operator="equal">
      <formula>"Media"</formula>
    </cfRule>
    <cfRule type="cellIs" dxfId="131" priority="154" operator="equal">
      <formula>"Baja"</formula>
    </cfRule>
    <cfRule type="cellIs" dxfId="130" priority="155" operator="equal">
      <formula>"Muy Baja"</formula>
    </cfRule>
  </conditionalFormatting>
  <conditionalFormatting sqref="AB40:AB45">
    <cfRule type="cellIs" dxfId="129" priority="146" operator="equal">
      <formula>"Catastrófico"</formula>
    </cfRule>
    <cfRule type="cellIs" dxfId="128" priority="147" operator="equal">
      <formula>"Mayor"</formula>
    </cfRule>
    <cfRule type="cellIs" dxfId="127" priority="148" operator="equal">
      <formula>"Moderado"</formula>
    </cfRule>
    <cfRule type="cellIs" dxfId="126" priority="149" operator="equal">
      <formula>"Menor"</formula>
    </cfRule>
    <cfRule type="cellIs" dxfId="125" priority="150" operator="equal">
      <formula>"Leve"</formula>
    </cfRule>
  </conditionalFormatting>
  <conditionalFormatting sqref="AD40:AD45">
    <cfRule type="cellIs" dxfId="124" priority="142" operator="equal">
      <formula>"Extremo"</formula>
    </cfRule>
    <cfRule type="cellIs" dxfId="123" priority="143" operator="equal">
      <formula>"Alto"</formula>
    </cfRule>
    <cfRule type="cellIs" dxfId="122" priority="144" operator="equal">
      <formula>"Moderado"</formula>
    </cfRule>
    <cfRule type="cellIs" dxfId="121" priority="145" operator="equal">
      <formula>"Bajo"</formula>
    </cfRule>
  </conditionalFormatting>
  <conditionalFormatting sqref="I46">
    <cfRule type="cellIs" dxfId="120" priority="137" operator="equal">
      <formula>"Muy Alta"</formula>
    </cfRule>
    <cfRule type="cellIs" dxfId="119" priority="138" operator="equal">
      <formula>"Alta"</formula>
    </cfRule>
    <cfRule type="cellIs" dxfId="118" priority="139" operator="equal">
      <formula>"Media"</formula>
    </cfRule>
    <cfRule type="cellIs" dxfId="117" priority="140" operator="equal">
      <formula>"Baja"</formula>
    </cfRule>
    <cfRule type="cellIs" dxfId="116" priority="141" operator="equal">
      <formula>"Muy Baja"</formula>
    </cfRule>
  </conditionalFormatting>
  <conditionalFormatting sqref="O46">
    <cfRule type="cellIs" dxfId="115" priority="128" operator="equal">
      <formula>"Extremo"</formula>
    </cfRule>
    <cfRule type="cellIs" dxfId="114" priority="129" operator="equal">
      <formula>"Alto"</formula>
    </cfRule>
    <cfRule type="cellIs" dxfId="113" priority="130" operator="equal">
      <formula>"Moderado"</formula>
    </cfRule>
    <cfRule type="cellIs" dxfId="112" priority="131" operator="equal">
      <formula>"Bajo"</formula>
    </cfRule>
  </conditionalFormatting>
  <conditionalFormatting sqref="Z46:Z51">
    <cfRule type="cellIs" dxfId="111" priority="123" operator="equal">
      <formula>"Muy Alta"</formula>
    </cfRule>
    <cfRule type="cellIs" dxfId="110" priority="124" operator="equal">
      <formula>"Alta"</formula>
    </cfRule>
    <cfRule type="cellIs" dxfId="109" priority="125" operator="equal">
      <formula>"Media"</formula>
    </cfRule>
    <cfRule type="cellIs" dxfId="108" priority="126" operator="equal">
      <formula>"Baja"</formula>
    </cfRule>
    <cfRule type="cellIs" dxfId="107" priority="127" operator="equal">
      <formula>"Muy Baja"</formula>
    </cfRule>
  </conditionalFormatting>
  <conditionalFormatting sqref="AB46:AB51">
    <cfRule type="cellIs" dxfId="106" priority="118" operator="equal">
      <formula>"Catastrófico"</formula>
    </cfRule>
    <cfRule type="cellIs" dxfId="105" priority="119" operator="equal">
      <formula>"Mayor"</formula>
    </cfRule>
    <cfRule type="cellIs" dxfId="104" priority="120" operator="equal">
      <formula>"Moderado"</formula>
    </cfRule>
    <cfRule type="cellIs" dxfId="103" priority="121" operator="equal">
      <formula>"Menor"</formula>
    </cfRule>
    <cfRule type="cellIs" dxfId="102" priority="122" operator="equal">
      <formula>"Leve"</formula>
    </cfRule>
  </conditionalFormatting>
  <conditionalFormatting sqref="AD46:AD51">
    <cfRule type="cellIs" dxfId="101" priority="114" operator="equal">
      <formula>"Extremo"</formula>
    </cfRule>
    <cfRule type="cellIs" dxfId="100" priority="115" operator="equal">
      <formula>"Alto"</formula>
    </cfRule>
    <cfRule type="cellIs" dxfId="99" priority="116" operator="equal">
      <formula>"Moderado"</formula>
    </cfRule>
    <cfRule type="cellIs" dxfId="98" priority="117" operator="equal">
      <formula>"Bajo"</formula>
    </cfRule>
  </conditionalFormatting>
  <conditionalFormatting sqref="I52">
    <cfRule type="cellIs" dxfId="97" priority="109" operator="equal">
      <formula>"Muy Alta"</formula>
    </cfRule>
    <cfRule type="cellIs" dxfId="96" priority="110" operator="equal">
      <formula>"Alta"</formula>
    </cfRule>
    <cfRule type="cellIs" dxfId="95" priority="111" operator="equal">
      <formula>"Media"</formula>
    </cfRule>
    <cfRule type="cellIs" dxfId="94" priority="112" operator="equal">
      <formula>"Baja"</formula>
    </cfRule>
    <cfRule type="cellIs" dxfId="93" priority="113" operator="equal">
      <formula>"Muy Baja"</formula>
    </cfRule>
  </conditionalFormatting>
  <conditionalFormatting sqref="O52">
    <cfRule type="cellIs" dxfId="92" priority="100" operator="equal">
      <formula>"Extremo"</formula>
    </cfRule>
    <cfRule type="cellIs" dxfId="91" priority="101" operator="equal">
      <formula>"Alto"</formula>
    </cfRule>
    <cfRule type="cellIs" dxfId="90" priority="102" operator="equal">
      <formula>"Moderado"</formula>
    </cfRule>
    <cfRule type="cellIs" dxfId="89" priority="103" operator="equal">
      <formula>"Bajo"</formula>
    </cfRule>
  </conditionalFormatting>
  <conditionalFormatting sqref="Z52:Z57">
    <cfRule type="cellIs" dxfId="88" priority="95" operator="equal">
      <formula>"Muy Alta"</formula>
    </cfRule>
    <cfRule type="cellIs" dxfId="87" priority="96" operator="equal">
      <formula>"Alta"</formula>
    </cfRule>
    <cfRule type="cellIs" dxfId="86" priority="97" operator="equal">
      <formula>"Media"</formula>
    </cfRule>
    <cfRule type="cellIs" dxfId="85" priority="98" operator="equal">
      <formula>"Baja"</formula>
    </cfRule>
    <cfRule type="cellIs" dxfId="84" priority="99" operator="equal">
      <formula>"Muy Baja"</formula>
    </cfRule>
  </conditionalFormatting>
  <conditionalFormatting sqref="AB52:AB57">
    <cfRule type="cellIs" dxfId="83" priority="90" operator="equal">
      <formula>"Catastrófico"</formula>
    </cfRule>
    <cfRule type="cellIs" dxfId="82" priority="91" operator="equal">
      <formula>"Mayor"</formula>
    </cfRule>
    <cfRule type="cellIs" dxfId="81" priority="92" operator="equal">
      <formula>"Moderado"</formula>
    </cfRule>
    <cfRule type="cellIs" dxfId="80" priority="93" operator="equal">
      <formula>"Menor"</formula>
    </cfRule>
    <cfRule type="cellIs" dxfId="79" priority="94" operator="equal">
      <formula>"Leve"</formula>
    </cfRule>
  </conditionalFormatting>
  <conditionalFormatting sqref="AD52:AD57">
    <cfRule type="cellIs" dxfId="78" priority="86" operator="equal">
      <formula>"Extremo"</formula>
    </cfRule>
    <cfRule type="cellIs" dxfId="77" priority="87" operator="equal">
      <formula>"Alto"</formula>
    </cfRule>
    <cfRule type="cellIs" dxfId="76" priority="88" operator="equal">
      <formula>"Moderado"</formula>
    </cfRule>
    <cfRule type="cellIs" dxfId="75" priority="89" operator="equal">
      <formula>"Bajo"</formula>
    </cfRule>
  </conditionalFormatting>
  <conditionalFormatting sqref="I58">
    <cfRule type="cellIs" dxfId="74" priority="81" operator="equal">
      <formula>"Muy Alta"</formula>
    </cfRule>
    <cfRule type="cellIs" dxfId="73" priority="82" operator="equal">
      <formula>"Alta"</formula>
    </cfRule>
    <cfRule type="cellIs" dxfId="72" priority="83" operator="equal">
      <formula>"Media"</formula>
    </cfRule>
    <cfRule type="cellIs" dxfId="71" priority="84" operator="equal">
      <formula>"Baja"</formula>
    </cfRule>
    <cfRule type="cellIs" dxfId="70" priority="85" operator="equal">
      <formula>"Muy Baja"</formula>
    </cfRule>
  </conditionalFormatting>
  <conditionalFormatting sqref="O58">
    <cfRule type="cellIs" dxfId="69" priority="72" operator="equal">
      <formula>"Extremo"</formula>
    </cfRule>
    <cfRule type="cellIs" dxfId="68" priority="73" operator="equal">
      <formula>"Alto"</formula>
    </cfRule>
    <cfRule type="cellIs" dxfId="67" priority="74" operator="equal">
      <formula>"Moderado"</formula>
    </cfRule>
    <cfRule type="cellIs" dxfId="66" priority="75" operator="equal">
      <formula>"Bajo"</formula>
    </cfRule>
  </conditionalFormatting>
  <conditionalFormatting sqref="Z58:Z63">
    <cfRule type="cellIs" dxfId="65" priority="67" operator="equal">
      <formula>"Muy Alta"</formula>
    </cfRule>
    <cfRule type="cellIs" dxfId="64" priority="68" operator="equal">
      <formula>"Alta"</formula>
    </cfRule>
    <cfRule type="cellIs" dxfId="63" priority="69" operator="equal">
      <formula>"Media"</formula>
    </cfRule>
    <cfRule type="cellIs" dxfId="62" priority="70" operator="equal">
      <formula>"Baja"</formula>
    </cfRule>
    <cfRule type="cellIs" dxfId="61" priority="71" operator="equal">
      <formula>"Muy Baja"</formula>
    </cfRule>
  </conditionalFormatting>
  <conditionalFormatting sqref="AB58:AB63">
    <cfRule type="cellIs" dxfId="60" priority="62" operator="equal">
      <formula>"Catastrófico"</formula>
    </cfRule>
    <cfRule type="cellIs" dxfId="59" priority="63" operator="equal">
      <formula>"Mayor"</formula>
    </cfRule>
    <cfRule type="cellIs" dxfId="58" priority="64" operator="equal">
      <formula>"Moderado"</formula>
    </cfRule>
    <cfRule type="cellIs" dxfId="57" priority="65" operator="equal">
      <formula>"Menor"</formula>
    </cfRule>
    <cfRule type="cellIs" dxfId="56" priority="66" operator="equal">
      <formula>"Leve"</formula>
    </cfRule>
  </conditionalFormatting>
  <conditionalFormatting sqref="AD58:AD63">
    <cfRule type="cellIs" dxfId="55" priority="58" operator="equal">
      <formula>"Extremo"</formula>
    </cfRule>
    <cfRule type="cellIs" dxfId="54" priority="59" operator="equal">
      <formula>"Alto"</formula>
    </cfRule>
    <cfRule type="cellIs" dxfId="53" priority="60" operator="equal">
      <formula>"Moderado"</formula>
    </cfRule>
    <cfRule type="cellIs" dxfId="52" priority="61" operator="equal">
      <formula>"Bajo"</formula>
    </cfRule>
  </conditionalFormatting>
  <conditionalFormatting sqref="O64">
    <cfRule type="cellIs" dxfId="51" priority="44" operator="equal">
      <formula>"Extremo"</formula>
    </cfRule>
    <cfRule type="cellIs" dxfId="50" priority="45" operator="equal">
      <formula>"Alto"</formula>
    </cfRule>
    <cfRule type="cellIs" dxfId="49" priority="46" operator="equal">
      <formula>"Moderado"</formula>
    </cfRule>
    <cfRule type="cellIs" dxfId="48" priority="47" operator="equal">
      <formula>"Bajo"</formula>
    </cfRule>
  </conditionalFormatting>
  <conditionalFormatting sqref="Z64:Z69">
    <cfRule type="cellIs" dxfId="47" priority="39" operator="equal">
      <formula>"Muy Alta"</formula>
    </cfRule>
    <cfRule type="cellIs" dxfId="46" priority="40" operator="equal">
      <formula>"Alta"</formula>
    </cfRule>
    <cfRule type="cellIs" dxfId="45" priority="41" operator="equal">
      <formula>"Media"</formula>
    </cfRule>
    <cfRule type="cellIs" dxfId="44" priority="42" operator="equal">
      <formula>"Baja"</formula>
    </cfRule>
    <cfRule type="cellIs" dxfId="43" priority="43" operator="equal">
      <formula>"Muy Baja"</formula>
    </cfRule>
  </conditionalFormatting>
  <conditionalFormatting sqref="AB64:AB69">
    <cfRule type="cellIs" dxfId="42" priority="34" operator="equal">
      <formula>"Catastrófico"</formula>
    </cfRule>
    <cfRule type="cellIs" dxfId="41" priority="35" operator="equal">
      <formula>"Mayor"</formula>
    </cfRule>
    <cfRule type="cellIs" dxfId="40" priority="36" operator="equal">
      <formula>"Moderado"</formula>
    </cfRule>
    <cfRule type="cellIs" dxfId="39" priority="37" operator="equal">
      <formula>"Menor"</formula>
    </cfRule>
    <cfRule type="cellIs" dxfId="38" priority="38" operator="equal">
      <formula>"Leve"</formula>
    </cfRule>
  </conditionalFormatting>
  <conditionalFormatting sqref="AD64:AD69">
    <cfRule type="cellIs" dxfId="37" priority="30" operator="equal">
      <formula>"Extremo"</formula>
    </cfRule>
    <cfRule type="cellIs" dxfId="36" priority="31" operator="equal">
      <formula>"Alto"</formula>
    </cfRule>
    <cfRule type="cellIs" dxfId="35" priority="32" operator="equal">
      <formula>"Moderado"</formula>
    </cfRule>
    <cfRule type="cellIs" dxfId="34" priority="33" operator="equal">
      <formula>"Bajo"</formula>
    </cfRule>
  </conditionalFormatting>
  <conditionalFormatting sqref="I70">
    <cfRule type="cellIs" dxfId="33" priority="25" operator="equal">
      <formula>"Muy Alta"</formula>
    </cfRule>
    <cfRule type="cellIs" dxfId="32" priority="26" operator="equal">
      <formula>"Alta"</formula>
    </cfRule>
    <cfRule type="cellIs" dxfId="31" priority="27" operator="equal">
      <formula>"Media"</formula>
    </cfRule>
    <cfRule type="cellIs" dxfId="30" priority="28" operator="equal">
      <formula>"Baja"</formula>
    </cfRule>
    <cfRule type="cellIs" dxfId="29" priority="29" operator="equal">
      <formula>"Muy Baja"</formula>
    </cfRule>
  </conditionalFormatting>
  <conditionalFormatting sqref="O70">
    <cfRule type="cellIs" dxfId="28" priority="16" operator="equal">
      <formula>"Extremo"</formula>
    </cfRule>
    <cfRule type="cellIs" dxfId="27" priority="17" operator="equal">
      <formula>"Alto"</formula>
    </cfRule>
    <cfRule type="cellIs" dxfId="26" priority="18" operator="equal">
      <formula>"Moderado"</formula>
    </cfRule>
    <cfRule type="cellIs" dxfId="25" priority="19" operator="equal">
      <formula>"Bajo"</formula>
    </cfRule>
  </conditionalFormatting>
  <conditionalFormatting sqref="Z70:Z75">
    <cfRule type="cellIs" dxfId="24" priority="11" operator="equal">
      <formula>"Muy Alta"</formula>
    </cfRule>
    <cfRule type="cellIs" dxfId="23" priority="12" operator="equal">
      <formula>"Alta"</formula>
    </cfRule>
    <cfRule type="cellIs" dxfId="22" priority="13" operator="equal">
      <formula>"Media"</formula>
    </cfRule>
    <cfRule type="cellIs" dxfId="21" priority="14" operator="equal">
      <formula>"Baja"</formula>
    </cfRule>
    <cfRule type="cellIs" dxfId="20" priority="15" operator="equal">
      <formula>"Muy Baja"</formula>
    </cfRule>
  </conditionalFormatting>
  <conditionalFormatting sqref="AB70:AB75">
    <cfRule type="cellIs" dxfId="19" priority="6" operator="equal">
      <formula>"Catastrófico"</formula>
    </cfRule>
    <cfRule type="cellIs" dxfId="18" priority="7" operator="equal">
      <formula>"Mayor"</formula>
    </cfRule>
    <cfRule type="cellIs" dxfId="17" priority="8" operator="equal">
      <formula>"Moderado"</formula>
    </cfRule>
    <cfRule type="cellIs" dxfId="16" priority="9" operator="equal">
      <formula>"Menor"</formula>
    </cfRule>
    <cfRule type="cellIs" dxfId="15" priority="10" operator="equal">
      <formula>"Leve"</formula>
    </cfRule>
  </conditionalFormatting>
  <conditionalFormatting sqref="AD70:AD75">
    <cfRule type="cellIs" dxfId="14" priority="2" operator="equal">
      <formula>"Extremo"</formula>
    </cfRule>
    <cfRule type="cellIs" dxfId="13" priority="3" operator="equal">
      <formula>"Alto"</formula>
    </cfRule>
    <cfRule type="cellIs" dxfId="12" priority="4" operator="equal">
      <formula>"Moderado"</formula>
    </cfRule>
    <cfRule type="cellIs" dxfId="11" priority="5" operator="equal">
      <formula>"Bajo"</formula>
    </cfRule>
  </conditionalFormatting>
  <conditionalFormatting sqref="L16:L75">
    <cfRule type="containsText" dxfId="10" priority="1" operator="containsText" text="❌">
      <formula>NOT(ISERROR(SEARCH("❌",L16)))</formula>
    </cfRule>
  </conditionalFormatting>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100-000000000000}">
          <x14:formula1>
            <xm:f>'Tabla Valoración controles'!$D$5:$D$7</xm:f>
          </x14:formula1>
          <xm:sqref>S16:S75</xm:sqref>
        </x14:dataValidation>
        <x14:dataValidation type="list" allowBlank="1" showInputMessage="1" showErrorMessage="1" xr:uid="{00000000-0002-0000-0100-000001000000}">
          <x14:formula1>
            <xm:f>'Tabla Valoración controles'!$D$8:$D$9</xm:f>
          </x14:formula1>
          <xm:sqref>T16:T75</xm:sqref>
        </x14:dataValidation>
        <x14:dataValidation type="list" allowBlank="1" showInputMessage="1" showErrorMessage="1" xr:uid="{00000000-0002-0000-0100-000002000000}">
          <x14:formula1>
            <xm:f>'Tabla Valoración controles'!$D$10:$D$11</xm:f>
          </x14:formula1>
          <xm:sqref>V16:V75</xm:sqref>
        </x14:dataValidation>
        <x14:dataValidation type="list" allowBlank="1" showInputMessage="1" showErrorMessage="1" xr:uid="{00000000-0002-0000-0100-000003000000}">
          <x14:formula1>
            <xm:f>'Tabla Valoración controles'!$D$12:$D$13</xm:f>
          </x14:formula1>
          <xm:sqref>W16:W75</xm:sqref>
        </x14:dataValidation>
        <x14:dataValidation type="list" allowBlank="1" showInputMessage="1" showErrorMessage="1" xr:uid="{00000000-0002-0000-0100-000004000000}">
          <x14:formula1>
            <xm:f>'Opciones Tratamiento'!$B$9:$B$10</xm:f>
          </x14:formula1>
          <xm:sqref>AK16:AK17 AK19:AK20 AK22:AK23 AK25:AK26 AK28:AK29 AK31:AK32 AK34:AK35 AK37:AK38 AK40:AK41 AK43:AK44 AK46:AK47 AK49:AK50 AK52:AK53 AK55:AK56 AK58:AK59 AK61:AK62 AK64:AK65 AK67:AK68 AK70:AK71 AK73:AK74</xm:sqref>
        </x14:dataValidation>
        <x14:dataValidation type="list" allowBlank="1" showInputMessage="1" showErrorMessage="1" xr:uid="{00000000-0002-0000-0100-000005000000}">
          <x14:formula1>
            <xm:f>'Tabla Valoración controles'!$D$14:$D$15</xm:f>
          </x14:formula1>
          <xm:sqref>X16:X75</xm:sqref>
        </x14:dataValidation>
        <x14:dataValidation type="list" allowBlank="1" showInputMessage="1" showErrorMessage="1" xr:uid="{00000000-0002-0000-0100-000006000000}">
          <x14:formula1>
            <xm:f>'Opciones Tratamiento'!$B$13:$B$19</xm:f>
          </x14:formula1>
          <xm:sqref>G16:G75</xm:sqref>
        </x14:dataValidation>
        <x14:dataValidation type="list" allowBlank="1" showInputMessage="1" showErrorMessage="1" xr:uid="{00000000-0002-0000-0100-000007000000}">
          <x14:formula1>
            <xm:f>'Opciones Tratamiento'!$E$2:$E$4</xm:f>
          </x14:formula1>
          <xm:sqref>C16:C33 C40:C75</xm:sqref>
        </x14:dataValidation>
        <x14:dataValidation type="list" allowBlank="1" showInputMessage="1" showErrorMessage="1" xr:uid="{00000000-0002-0000-0100-000008000000}">
          <x14:formula1>
            <xm:f>'Opciones Tratamiento'!$B$2:$B$5</xm:f>
          </x14:formula1>
          <xm:sqref>AE16:AE75</xm:sqref>
        </x14:dataValidation>
        <x14:dataValidation type="list" allowBlank="1" showInputMessage="1" showErrorMessage="1" xr:uid="{00000000-0002-0000-0100-000009000000}">
          <x14:formula1>
            <xm:f>'Tabla Impacto'!$F$211:$F$222</xm:f>
          </x14:formula1>
          <xm:sqref>K22:K75</xm:sqref>
        </x14:dataValidation>
        <x14:dataValidation type="custom" allowBlank="1" showInputMessage="1" showErrorMessage="1" error="Recuerde que las acciones se generan bajo la medida de mitigar el riesgo" xr:uid="{00000000-0002-0000-0100-00000A000000}">
          <x14:formula1>
            <xm:f>IF(OR(AE17='Opciones Tratamiento'!$B$2,AE17='Opciones Tratamiento'!$B$3,AE17='Opciones Tratamiento'!$B$4),ISBLANK(AE17),ISTEXT(AE17))</xm:f>
          </x14:formula1>
          <xm:sqref>AF17:AF21 AF24:AF27 AF31:AF75</xm:sqref>
        </x14:dataValidation>
        <x14:dataValidation type="custom" allowBlank="1" showInputMessage="1" showErrorMessage="1" error="Recuerde que las acciones se generan bajo la medida de mitigar el riesgo" xr:uid="{00000000-0002-0000-0100-00000B000000}">
          <x14:formula1>
            <xm:f>IF(OR(AE17='Opciones Tratamiento'!$B$2,AE17='Opciones Tratamiento'!$B$3,AE17='Opciones Tratamiento'!$B$4),ISBLANK(AE17),ISTEXT(AE17))</xm:f>
          </x14:formula1>
          <xm:sqref>AG17:AG21 AG24:AG27 AG29:AG75</xm:sqref>
        </x14:dataValidation>
        <x14:dataValidation type="custom" allowBlank="1" showInputMessage="1" showErrorMessage="1" error="Recuerde que las acciones se generan bajo la medida de mitigar el riesgo" xr:uid="{00000000-0002-0000-0100-00000C000000}">
          <x14:formula1>
            <xm:f>IF(OR(AE16='Opciones Tratamiento'!$B$2,AE16='Opciones Tratamiento'!$B$3,AE16='Opciones Tratamiento'!$B$4),ISBLANK(AE16),ISTEXT(AE16))</xm:f>
          </x14:formula1>
          <xm:sqref>AI16:AI17 AH17:AH21 AH24:AH27 AH30:AH33 AH35:AH75</xm:sqref>
        </x14:dataValidation>
        <x14:dataValidation type="custom" allowBlank="1" showInputMessage="1" showErrorMessage="1" error="Recuerde que las acciones se generan bajo la medida de mitigar el riesgo" xr:uid="{00000000-0002-0000-0100-00000D000000}">
          <x14:formula1>
            <xm:f>IF(OR(AE18='Opciones Tratamiento'!$B$2,AE18='Opciones Tratamiento'!$B$3,AE18='Opciones Tratamiento'!$B$4),ISBLANK(AE18),ISTEXT(AE18))</xm:f>
          </x14:formula1>
          <xm:sqref>AI18:AI75</xm:sqref>
        </x14:dataValidation>
        <x14:dataValidation type="custom" allowBlank="1" showInputMessage="1" showErrorMessage="1" error="Recuerde que las acciones se generan bajo la medida de mitigar el riesgo" xr:uid="{00000000-0002-0000-0100-00000E000000}">
          <x14:formula1>
            <xm:f>IF(OR(AE16='Opciones Tratamiento'!$B$2,AE16='Opciones Tratamiento'!$B$3,AE16='Opciones Tratamiento'!$B$4),ISBLANK(AE16),ISTEXT(AE16))</xm:f>
          </x14:formula1>
          <xm:sqref>AJ16:AJ75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U140"/>
  <sheetViews>
    <sheetView zoomScale="40" zoomScaleNormal="40" workbookViewId="0">
      <selection activeCell="AC59" sqref="AC59"/>
    </sheetView>
  </sheetViews>
  <sheetFormatPr baseColWidth="10" defaultRowHeight="15" x14ac:dyDescent="0.25"/>
  <cols>
    <col min="2" max="39" width="5.7109375" customWidth="1" collapsed="1"/>
    <col min="41" max="46" width="5.7109375" customWidth="1" collapsed="1"/>
  </cols>
  <sheetData>
    <row r="1" spans="1:99"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c r="CN1" s="55"/>
      <c r="CO1" s="55"/>
      <c r="CP1" s="55"/>
      <c r="CQ1" s="55"/>
      <c r="CR1" s="55"/>
      <c r="CS1" s="55"/>
      <c r="CT1" s="55"/>
      <c r="CU1" s="55"/>
    </row>
    <row r="2" spans="1:99" ht="18" customHeight="1" x14ac:dyDescent="0.25">
      <c r="A2" s="55"/>
      <c r="B2" s="440" t="s">
        <v>142</v>
      </c>
      <c r="C2" s="440"/>
      <c r="D2" s="440"/>
      <c r="E2" s="440"/>
      <c r="F2" s="440"/>
      <c r="G2" s="440"/>
      <c r="H2" s="440"/>
      <c r="I2" s="440"/>
      <c r="J2" s="407" t="s">
        <v>2</v>
      </c>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c r="CN2" s="55"/>
      <c r="CO2" s="55"/>
      <c r="CP2" s="55"/>
      <c r="CQ2" s="55"/>
      <c r="CR2" s="55"/>
      <c r="CS2" s="55"/>
      <c r="CT2" s="55"/>
      <c r="CU2" s="55"/>
    </row>
    <row r="3" spans="1:99" ht="18.75" customHeight="1" x14ac:dyDescent="0.25">
      <c r="A3" s="55"/>
      <c r="B3" s="440"/>
      <c r="C3" s="440"/>
      <c r="D3" s="440"/>
      <c r="E3" s="440"/>
      <c r="F3" s="440"/>
      <c r="G3" s="440"/>
      <c r="H3" s="440"/>
      <c r="I3" s="440"/>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c r="CN3" s="55"/>
      <c r="CO3" s="55"/>
      <c r="CP3" s="55"/>
      <c r="CQ3" s="55"/>
      <c r="CR3" s="55"/>
      <c r="CS3" s="55"/>
      <c r="CT3" s="55"/>
      <c r="CU3" s="55"/>
    </row>
    <row r="4" spans="1:99" ht="15" customHeight="1" x14ac:dyDescent="0.25">
      <c r="A4" s="55"/>
      <c r="B4" s="440"/>
      <c r="C4" s="440"/>
      <c r="D4" s="440"/>
      <c r="E4" s="440"/>
      <c r="F4" s="440"/>
      <c r="G4" s="440"/>
      <c r="H4" s="440"/>
      <c r="I4" s="440"/>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c r="CN4" s="55"/>
      <c r="CO4" s="55"/>
      <c r="CP4" s="55"/>
      <c r="CQ4" s="55"/>
      <c r="CR4" s="55"/>
      <c r="CS4" s="55"/>
      <c r="CT4" s="55"/>
      <c r="CU4" s="55"/>
    </row>
    <row r="5" spans="1:99"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c r="BV5" s="55"/>
      <c r="BW5" s="55"/>
      <c r="BX5" s="55"/>
      <c r="BY5" s="55"/>
      <c r="BZ5" s="55"/>
      <c r="CA5" s="55"/>
      <c r="CB5" s="55"/>
      <c r="CC5" s="55"/>
      <c r="CD5" s="55"/>
      <c r="CE5" s="55"/>
      <c r="CF5" s="55"/>
      <c r="CG5" s="55"/>
      <c r="CH5" s="55"/>
      <c r="CI5" s="55"/>
      <c r="CJ5" s="55"/>
      <c r="CK5" s="55"/>
      <c r="CL5" s="55"/>
      <c r="CM5" s="55"/>
      <c r="CN5" s="55"/>
      <c r="CO5" s="55"/>
      <c r="CP5" s="55"/>
      <c r="CQ5" s="55"/>
      <c r="CR5" s="55"/>
      <c r="CS5" s="55"/>
      <c r="CT5" s="55"/>
      <c r="CU5" s="55"/>
    </row>
    <row r="6" spans="1:99" ht="15" customHeight="1" x14ac:dyDescent="0.25">
      <c r="A6" s="55"/>
      <c r="B6" s="353" t="s">
        <v>4</v>
      </c>
      <c r="C6" s="353"/>
      <c r="D6" s="354"/>
      <c r="E6" s="391" t="s">
        <v>107</v>
      </c>
      <c r="F6" s="392"/>
      <c r="G6" s="392"/>
      <c r="H6" s="392"/>
      <c r="I6" s="393"/>
      <c r="J6" s="403" t="str">
        <f>IF(AND('MAPA DE RIESGO'!$I$16="Muy Alta",'MAPA DE RIESGO'!$M$16="Leve"),CONCATENATE("R",'MAPA DE RIESGO'!$B$16),"")</f>
        <v/>
      </c>
      <c r="K6" s="404"/>
      <c r="L6" s="404" t="str">
        <f>IF(AND('MAPA DE RIESGO'!$I$22="Muy Alta",'MAPA DE RIESGO'!$M$22="Leve"),CONCATENATE("R",'MAPA DE RIESGO'!$B$22),"")</f>
        <v/>
      </c>
      <c r="M6" s="404"/>
      <c r="N6" s="404" t="str">
        <f>IF(AND('MAPA DE RIESGO'!$I$28="Muy Alta",'MAPA DE RIESGO'!$M$28="Leve"),CONCATENATE("R",'MAPA DE RIESGO'!$B$28),"")</f>
        <v/>
      </c>
      <c r="O6" s="406"/>
      <c r="P6" s="403" t="str">
        <f>IF(AND('MAPA DE RIESGO'!$I$16="Muy Alta",'MAPA DE RIESGO'!$M$16="Menor"),CONCATENATE("R",'MAPA DE RIESGO'!$B$16),"")</f>
        <v/>
      </c>
      <c r="Q6" s="404"/>
      <c r="R6" s="404" t="str">
        <f>IF(AND('MAPA DE RIESGO'!$I$22="Muy Alta",'MAPA DE RIESGO'!$M$22="Menor"),CONCATENATE("R",'MAPA DE RIESGO'!$B$22),"")</f>
        <v/>
      </c>
      <c r="S6" s="404"/>
      <c r="T6" s="404" t="str">
        <f>IF(AND('MAPA DE RIESGO'!$I$28="Muy Alta",'MAPA DE RIESGO'!$M$28="Menor"),CONCATENATE("R",'MAPA DE RIESGO'!$B$28),"")</f>
        <v/>
      </c>
      <c r="U6" s="406"/>
      <c r="V6" s="403" t="str">
        <f>IF(AND('MAPA DE RIESGO'!$I$16="Muy Alta",'MAPA DE RIESGO'!$M$16="Moderado"),CONCATENATE("R",'MAPA DE RIESGO'!$B$16),"")</f>
        <v>R1</v>
      </c>
      <c r="W6" s="404"/>
      <c r="X6" s="404" t="str">
        <f>IF(AND('MAPA DE RIESGO'!$I$22="Muy Alta",'MAPA DE RIESGO'!$M$22="Moderado"),CONCATENATE("R",'MAPA DE RIESGO'!$B$22),"")</f>
        <v>R2</v>
      </c>
      <c r="Y6" s="404"/>
      <c r="Z6" s="404" t="str">
        <f>IF(AND('MAPA DE RIESGO'!$I$28="Muy Alta",'MAPA DE RIESGO'!$M$28="Moderado"),CONCATENATE("R",'MAPA DE RIESGO'!$B$28),"")</f>
        <v/>
      </c>
      <c r="AA6" s="406"/>
      <c r="AB6" s="403" t="str">
        <f>IF(AND('MAPA DE RIESGO'!$I$16="Muy Alta",'MAPA DE RIESGO'!$M$16="Mayor"),CONCATENATE("R",'MAPA DE RIESGO'!$B$16),"")</f>
        <v/>
      </c>
      <c r="AC6" s="404"/>
      <c r="AD6" s="404" t="str">
        <f>IF(AND('MAPA DE RIESGO'!$I$22="Muy Alta",'MAPA DE RIESGO'!$M$22="Mayor"),CONCATENATE("R",'MAPA DE RIESGO'!$B$22),"")</f>
        <v/>
      </c>
      <c r="AE6" s="404"/>
      <c r="AF6" s="404" t="str">
        <f>IF(AND('MAPA DE RIESGO'!$I$28="Muy Alta",'MAPA DE RIESGO'!$M$28="Mayor"),CONCATENATE("R",'MAPA DE RIESGO'!$B$28),"")</f>
        <v/>
      </c>
      <c r="AG6" s="406"/>
      <c r="AH6" s="419" t="str">
        <f>IF(AND('MAPA DE RIESGO'!$I$16="Muy Alta",'MAPA DE RIESGO'!$M$16="Catastrófico"),CONCATENATE("R",'MAPA DE RIESGO'!$B$16),"")</f>
        <v/>
      </c>
      <c r="AI6" s="420"/>
      <c r="AJ6" s="420" t="str">
        <f>IF(AND('MAPA DE RIESGO'!$I$22="Muy Alta",'MAPA DE RIESGO'!$M$22="Catastrófico"),CONCATENATE("R",'MAPA DE RIESGO'!$B$22),"")</f>
        <v/>
      </c>
      <c r="AK6" s="420"/>
      <c r="AL6" s="420" t="str">
        <f>IF(AND('MAPA DE RIESGO'!$I$28="Muy Alta",'MAPA DE RIESGO'!$M$28="Catastrófico"),CONCATENATE("R",'MAPA DE RIESGO'!$B$28),"")</f>
        <v/>
      </c>
      <c r="AM6" s="421"/>
      <c r="AO6" s="355" t="s">
        <v>71</v>
      </c>
      <c r="AP6" s="356"/>
      <c r="AQ6" s="356"/>
      <c r="AR6" s="356"/>
      <c r="AS6" s="356"/>
      <c r="AT6" s="357"/>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c r="BY6" s="55"/>
      <c r="BZ6" s="55"/>
      <c r="CA6" s="55"/>
      <c r="CB6" s="55"/>
    </row>
    <row r="7" spans="1:99" ht="15" customHeight="1" x14ac:dyDescent="0.25">
      <c r="A7" s="55"/>
      <c r="B7" s="353"/>
      <c r="C7" s="353"/>
      <c r="D7" s="354"/>
      <c r="E7" s="394"/>
      <c r="F7" s="395"/>
      <c r="G7" s="395"/>
      <c r="H7" s="395"/>
      <c r="I7" s="396"/>
      <c r="J7" s="405"/>
      <c r="K7" s="402"/>
      <c r="L7" s="402"/>
      <c r="M7" s="402"/>
      <c r="N7" s="402"/>
      <c r="O7" s="401"/>
      <c r="P7" s="405"/>
      <c r="Q7" s="402"/>
      <c r="R7" s="402"/>
      <c r="S7" s="402"/>
      <c r="T7" s="402"/>
      <c r="U7" s="401"/>
      <c r="V7" s="405"/>
      <c r="W7" s="402"/>
      <c r="X7" s="402"/>
      <c r="Y7" s="402"/>
      <c r="Z7" s="402"/>
      <c r="AA7" s="401"/>
      <c r="AB7" s="405"/>
      <c r="AC7" s="402"/>
      <c r="AD7" s="402"/>
      <c r="AE7" s="402"/>
      <c r="AF7" s="402"/>
      <c r="AG7" s="401"/>
      <c r="AH7" s="413"/>
      <c r="AI7" s="414"/>
      <c r="AJ7" s="414"/>
      <c r="AK7" s="414"/>
      <c r="AL7" s="414"/>
      <c r="AM7" s="415"/>
      <c r="AN7" s="55"/>
      <c r="AO7" s="358"/>
      <c r="AP7" s="359"/>
      <c r="AQ7" s="359"/>
      <c r="AR7" s="359"/>
      <c r="AS7" s="359"/>
      <c r="AT7" s="360"/>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c r="BY7" s="55"/>
      <c r="BZ7" s="55"/>
      <c r="CA7" s="55"/>
      <c r="CB7" s="55"/>
    </row>
    <row r="8" spans="1:99" ht="15" customHeight="1" x14ac:dyDescent="0.25">
      <c r="A8" s="55"/>
      <c r="B8" s="353"/>
      <c r="C8" s="353"/>
      <c r="D8" s="354"/>
      <c r="E8" s="394"/>
      <c r="F8" s="395"/>
      <c r="G8" s="395"/>
      <c r="H8" s="395"/>
      <c r="I8" s="396"/>
      <c r="J8" s="405" t="str">
        <f>IF(AND('MAPA DE RIESGO'!$I$34="Muy Alta",'MAPA DE RIESGO'!$M$34="Leve"),CONCATENATE("R",'MAPA DE RIESGO'!$B$34),"")</f>
        <v/>
      </c>
      <c r="K8" s="402"/>
      <c r="L8" s="400" t="str">
        <f>IF(AND('MAPA DE RIESGO'!$I$40="Muy Alta",'MAPA DE RIESGO'!$M$40="Leve"),CONCATENATE("R",'MAPA DE RIESGO'!$B$40),"")</f>
        <v/>
      </c>
      <c r="M8" s="400"/>
      <c r="N8" s="400" t="str">
        <f>IF(AND('MAPA DE RIESGO'!$I$46="Muy Alta",'MAPA DE RIESGO'!$M$46="Leve"),CONCATENATE("R",'MAPA DE RIESGO'!$B$46),"")</f>
        <v/>
      </c>
      <c r="O8" s="401"/>
      <c r="P8" s="405" t="str">
        <f>IF(AND('MAPA DE RIESGO'!$I$34="Muy Alta",'MAPA DE RIESGO'!$M$34="Menor"),CONCATENATE("R",'MAPA DE RIESGO'!$B$34),"")</f>
        <v/>
      </c>
      <c r="Q8" s="402"/>
      <c r="R8" s="400" t="str">
        <f>IF(AND('MAPA DE RIESGO'!$I$40="Muy Alta",'MAPA DE RIESGO'!$M$40="Menor"),CONCATENATE("R",'MAPA DE RIESGO'!$B$40),"")</f>
        <v/>
      </c>
      <c r="S8" s="400"/>
      <c r="T8" s="400" t="str">
        <f>IF(AND('MAPA DE RIESGO'!$I$46="Muy Alta",'MAPA DE RIESGO'!$M$46="Menor"),CONCATENATE("R",'MAPA DE RIESGO'!$B$46),"")</f>
        <v/>
      </c>
      <c r="U8" s="401"/>
      <c r="V8" s="405" t="str">
        <f>IF(AND('MAPA DE RIESGO'!$I$34="Muy Alta",'MAPA DE RIESGO'!$M$34="Moderado"),CONCATENATE("R",'MAPA DE RIESGO'!$B$34),"")</f>
        <v/>
      </c>
      <c r="W8" s="402"/>
      <c r="X8" s="400" t="str">
        <f>IF(AND('MAPA DE RIESGO'!$I$40="Muy Alta",'MAPA DE RIESGO'!$M$40="Moderado"),CONCATENATE("R",'MAPA DE RIESGO'!$B$40),"")</f>
        <v/>
      </c>
      <c r="Y8" s="400"/>
      <c r="Z8" s="400" t="str">
        <f>IF(AND('MAPA DE RIESGO'!$I$46="Muy Alta",'MAPA DE RIESGO'!$M$46="Moderado"),CONCATENATE("R",'MAPA DE RIESGO'!$B$46),"")</f>
        <v/>
      </c>
      <c r="AA8" s="401"/>
      <c r="AB8" s="405" t="str">
        <f>IF(AND('MAPA DE RIESGO'!$I$34="Muy Alta",'MAPA DE RIESGO'!$M$34="Mayor"),CONCATENATE("R",'MAPA DE RIESGO'!$B$34),"")</f>
        <v/>
      </c>
      <c r="AC8" s="402"/>
      <c r="AD8" s="400" t="str">
        <f>IF(AND('MAPA DE RIESGO'!$I$40="Muy Alta",'MAPA DE RIESGO'!$M$40="Mayor"),CONCATENATE("R",'MAPA DE RIESGO'!$B$40),"")</f>
        <v/>
      </c>
      <c r="AE8" s="400"/>
      <c r="AF8" s="400" t="str">
        <f>IF(AND('MAPA DE RIESGO'!$I$46="Muy Alta",'MAPA DE RIESGO'!$M$46="Mayor"),CONCATENATE("R",'MAPA DE RIESGO'!$B$46),"")</f>
        <v/>
      </c>
      <c r="AG8" s="401"/>
      <c r="AH8" s="413" t="str">
        <f>IF(AND('MAPA DE RIESGO'!$I$34="Muy Alta",'MAPA DE RIESGO'!$M$34="Catastrófico"),CONCATENATE("R",'MAPA DE RIESGO'!$B$34),"")</f>
        <v/>
      </c>
      <c r="AI8" s="414"/>
      <c r="AJ8" s="414" t="str">
        <f>IF(AND('MAPA DE RIESGO'!$I$40="Muy Alta",'MAPA DE RIESGO'!$M$40="Catastrófico"),CONCATENATE("R",'MAPA DE RIESGO'!$B$40),"")</f>
        <v/>
      </c>
      <c r="AK8" s="414"/>
      <c r="AL8" s="414" t="str">
        <f>IF(AND('MAPA DE RIESGO'!$I$46="Muy Alta",'MAPA DE RIESGO'!$M$46="Catastrófico"),CONCATENATE("R",'MAPA DE RIESGO'!$B$46),"")</f>
        <v/>
      </c>
      <c r="AM8" s="415"/>
      <c r="AN8" s="55"/>
      <c r="AO8" s="358"/>
      <c r="AP8" s="359"/>
      <c r="AQ8" s="359"/>
      <c r="AR8" s="359"/>
      <c r="AS8" s="359"/>
      <c r="AT8" s="360"/>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c r="BY8" s="55"/>
      <c r="BZ8" s="55"/>
      <c r="CA8" s="55"/>
      <c r="CB8" s="55"/>
    </row>
    <row r="9" spans="1:99" ht="15" customHeight="1" x14ac:dyDescent="0.25">
      <c r="A9" s="55"/>
      <c r="B9" s="353"/>
      <c r="C9" s="353"/>
      <c r="D9" s="354"/>
      <c r="E9" s="394"/>
      <c r="F9" s="395"/>
      <c r="G9" s="395"/>
      <c r="H9" s="395"/>
      <c r="I9" s="396"/>
      <c r="J9" s="405"/>
      <c r="K9" s="402"/>
      <c r="L9" s="400"/>
      <c r="M9" s="400"/>
      <c r="N9" s="400"/>
      <c r="O9" s="401"/>
      <c r="P9" s="405"/>
      <c r="Q9" s="402"/>
      <c r="R9" s="400"/>
      <c r="S9" s="400"/>
      <c r="T9" s="400"/>
      <c r="U9" s="401"/>
      <c r="V9" s="405"/>
      <c r="W9" s="402"/>
      <c r="X9" s="400"/>
      <c r="Y9" s="400"/>
      <c r="Z9" s="400"/>
      <c r="AA9" s="401"/>
      <c r="AB9" s="405"/>
      <c r="AC9" s="402"/>
      <c r="AD9" s="400"/>
      <c r="AE9" s="400"/>
      <c r="AF9" s="400"/>
      <c r="AG9" s="401"/>
      <c r="AH9" s="413"/>
      <c r="AI9" s="414"/>
      <c r="AJ9" s="414"/>
      <c r="AK9" s="414"/>
      <c r="AL9" s="414"/>
      <c r="AM9" s="415"/>
      <c r="AN9" s="55"/>
      <c r="AO9" s="358"/>
      <c r="AP9" s="359"/>
      <c r="AQ9" s="359"/>
      <c r="AR9" s="359"/>
      <c r="AS9" s="359"/>
      <c r="AT9" s="360"/>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c r="BY9" s="55"/>
      <c r="BZ9" s="55"/>
      <c r="CA9" s="55"/>
      <c r="CB9" s="55"/>
    </row>
    <row r="10" spans="1:99" ht="15" customHeight="1" x14ac:dyDescent="0.25">
      <c r="A10" s="55"/>
      <c r="B10" s="353"/>
      <c r="C10" s="353"/>
      <c r="D10" s="354"/>
      <c r="E10" s="394"/>
      <c r="F10" s="395"/>
      <c r="G10" s="395"/>
      <c r="H10" s="395"/>
      <c r="I10" s="396"/>
      <c r="J10" s="405" t="str">
        <f>IF(AND('MAPA DE RIESGO'!$I$52="Muy Alta",'MAPA DE RIESGO'!$M$52="Leve"),CONCATENATE("R",'MAPA DE RIESGO'!$B$52),"")</f>
        <v/>
      </c>
      <c r="K10" s="402"/>
      <c r="L10" s="400" t="str">
        <f>IF(AND('MAPA DE RIESGO'!$I$58="Muy Alta",'MAPA DE RIESGO'!$M$58="Leve"),CONCATENATE("R",'MAPA DE RIESGO'!$B$58),"")</f>
        <v/>
      </c>
      <c r="M10" s="400"/>
      <c r="N10" s="400" t="str">
        <f>IF(AND('MAPA DE RIESGO'!$I$64="Muy Alta",'MAPA DE RIESGO'!$M$64="Leve"),CONCATENATE("R",'MAPA DE RIESGO'!$B$64),"")</f>
        <v/>
      </c>
      <c r="O10" s="401"/>
      <c r="P10" s="405" t="str">
        <f>IF(AND('MAPA DE RIESGO'!$I$52="Muy Alta",'MAPA DE RIESGO'!$M$52="Menor"),CONCATENATE("R",'MAPA DE RIESGO'!$B$52),"")</f>
        <v/>
      </c>
      <c r="Q10" s="402"/>
      <c r="R10" s="400" t="str">
        <f>IF(AND('MAPA DE RIESGO'!$I$58="Muy Alta",'MAPA DE RIESGO'!$M$58="Menor"),CONCATENATE("R",'MAPA DE RIESGO'!$B$58),"")</f>
        <v/>
      </c>
      <c r="S10" s="400"/>
      <c r="T10" s="400" t="str">
        <f>IF(AND('MAPA DE RIESGO'!$I$64="Muy Alta",'MAPA DE RIESGO'!$M$64="Menor"),CONCATENATE("R",'MAPA DE RIESGO'!$B$64),"")</f>
        <v/>
      </c>
      <c r="U10" s="401"/>
      <c r="V10" s="405" t="str">
        <f>IF(AND('MAPA DE RIESGO'!$I$52="Muy Alta",'MAPA DE RIESGO'!$M$52="Moderado"),CONCATENATE("R",'MAPA DE RIESGO'!$B$52),"")</f>
        <v/>
      </c>
      <c r="W10" s="402"/>
      <c r="X10" s="400" t="str">
        <f>IF(AND('MAPA DE RIESGO'!$I$58="Muy Alta",'MAPA DE RIESGO'!$M$58="Moderado"),CONCATENATE("R",'MAPA DE RIESGO'!$B$58),"")</f>
        <v/>
      </c>
      <c r="Y10" s="400"/>
      <c r="Z10" s="400" t="str">
        <f>IF(AND('MAPA DE RIESGO'!$I$64="Muy Alta",'MAPA DE RIESGO'!$M$64="Moderado"),CONCATENATE("R",'MAPA DE RIESGO'!$B$64),"")</f>
        <v/>
      </c>
      <c r="AA10" s="401"/>
      <c r="AB10" s="405" t="str">
        <f>IF(AND('MAPA DE RIESGO'!$I$52="Muy Alta",'MAPA DE RIESGO'!$M$52="Mayor"),CONCATENATE("R",'MAPA DE RIESGO'!$B$52),"")</f>
        <v/>
      </c>
      <c r="AC10" s="402"/>
      <c r="AD10" s="400" t="str">
        <f>IF(AND('MAPA DE RIESGO'!$I$58="Muy Alta",'MAPA DE RIESGO'!$M$58="Mayor"),CONCATENATE("R",'MAPA DE RIESGO'!$B$58),"")</f>
        <v/>
      </c>
      <c r="AE10" s="400"/>
      <c r="AF10" s="400" t="str">
        <f>IF(AND('MAPA DE RIESGO'!$I$64="Muy Alta",'MAPA DE RIESGO'!$M$64="Mayor"),CONCATENATE("R",'MAPA DE RIESGO'!$B$64),"")</f>
        <v/>
      </c>
      <c r="AG10" s="401"/>
      <c r="AH10" s="413" t="str">
        <f>IF(AND('MAPA DE RIESGO'!$I$52="Muy Alta",'MAPA DE RIESGO'!$M$52="Catastrófico"),CONCATENATE("R",'MAPA DE RIESGO'!$B$52),"")</f>
        <v/>
      </c>
      <c r="AI10" s="414"/>
      <c r="AJ10" s="414" t="str">
        <f>IF(AND('MAPA DE RIESGO'!$I$58="Muy Alta",'MAPA DE RIESGO'!$M$58="Catastrófico"),CONCATENATE("R",'MAPA DE RIESGO'!$B$58),"")</f>
        <v/>
      </c>
      <c r="AK10" s="414"/>
      <c r="AL10" s="414" t="str">
        <f>IF(AND('MAPA DE RIESGO'!$I$64="Muy Alta",'MAPA DE RIESGO'!$M$64="Catastrófico"),CONCATENATE("R",'MAPA DE RIESGO'!$B$64),"")</f>
        <v/>
      </c>
      <c r="AM10" s="415"/>
      <c r="AN10" s="55"/>
      <c r="AO10" s="358"/>
      <c r="AP10" s="359"/>
      <c r="AQ10" s="359"/>
      <c r="AR10" s="359"/>
      <c r="AS10" s="359"/>
      <c r="AT10" s="360"/>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c r="BY10" s="55"/>
      <c r="BZ10" s="55"/>
      <c r="CA10" s="55"/>
      <c r="CB10" s="55"/>
    </row>
    <row r="11" spans="1:99" ht="15" customHeight="1" x14ac:dyDescent="0.25">
      <c r="A11" s="55"/>
      <c r="B11" s="353"/>
      <c r="C11" s="353"/>
      <c r="D11" s="354"/>
      <c r="E11" s="394"/>
      <c r="F11" s="395"/>
      <c r="G11" s="395"/>
      <c r="H11" s="395"/>
      <c r="I11" s="396"/>
      <c r="J11" s="405"/>
      <c r="K11" s="402"/>
      <c r="L11" s="400"/>
      <c r="M11" s="400"/>
      <c r="N11" s="400"/>
      <c r="O11" s="401"/>
      <c r="P11" s="405"/>
      <c r="Q11" s="402"/>
      <c r="R11" s="400"/>
      <c r="S11" s="400"/>
      <c r="T11" s="400"/>
      <c r="U11" s="401"/>
      <c r="V11" s="405"/>
      <c r="W11" s="402"/>
      <c r="X11" s="400"/>
      <c r="Y11" s="400"/>
      <c r="Z11" s="400"/>
      <c r="AA11" s="401"/>
      <c r="AB11" s="405"/>
      <c r="AC11" s="402"/>
      <c r="AD11" s="400"/>
      <c r="AE11" s="400"/>
      <c r="AF11" s="400"/>
      <c r="AG11" s="401"/>
      <c r="AH11" s="413"/>
      <c r="AI11" s="414"/>
      <c r="AJ11" s="414"/>
      <c r="AK11" s="414"/>
      <c r="AL11" s="414"/>
      <c r="AM11" s="415"/>
      <c r="AN11" s="55"/>
      <c r="AO11" s="358"/>
      <c r="AP11" s="359"/>
      <c r="AQ11" s="359"/>
      <c r="AR11" s="359"/>
      <c r="AS11" s="359"/>
      <c r="AT11" s="360"/>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c r="BY11" s="55"/>
      <c r="BZ11" s="55"/>
      <c r="CA11" s="55"/>
      <c r="CB11" s="55"/>
    </row>
    <row r="12" spans="1:99" ht="15" customHeight="1" x14ac:dyDescent="0.25">
      <c r="A12" s="55"/>
      <c r="B12" s="353"/>
      <c r="C12" s="353"/>
      <c r="D12" s="354"/>
      <c r="E12" s="394"/>
      <c r="F12" s="395"/>
      <c r="G12" s="395"/>
      <c r="H12" s="395"/>
      <c r="I12" s="396"/>
      <c r="J12" s="405" t="str">
        <f>IF(AND('MAPA DE RIESGO'!$I$70="Muy Alta",'MAPA DE RIESGO'!$M$70="Leve"),CONCATENATE("R",'MAPA DE RIESGO'!$B$70),"")</f>
        <v/>
      </c>
      <c r="K12" s="402"/>
      <c r="L12" s="400" t="str">
        <f>IF(AND('MAPA DE RIESGO'!$I$76="Muy Alta",'MAPA DE RIESGO'!$M$76="Leve"),CONCATENATE("R",'MAPA DE RIESGO'!$B$76),"")</f>
        <v/>
      </c>
      <c r="M12" s="400"/>
      <c r="N12" s="400" t="str">
        <f>IF(AND('MAPA DE RIESGO'!$I$82="Muy Alta",'MAPA DE RIESGO'!$M$82="Leve"),CONCATENATE("R",'MAPA DE RIESGO'!$B$82),"")</f>
        <v/>
      </c>
      <c r="O12" s="401"/>
      <c r="P12" s="405" t="str">
        <f>IF(AND('MAPA DE RIESGO'!$I$70="Muy Alta",'MAPA DE RIESGO'!$M$70="Menor"),CONCATENATE("R",'MAPA DE RIESGO'!$B$70),"")</f>
        <v/>
      </c>
      <c r="Q12" s="402"/>
      <c r="R12" s="400" t="str">
        <f>IF(AND('MAPA DE RIESGO'!$I$76="Muy Alta",'MAPA DE RIESGO'!$M$76="Menor"),CONCATENATE("R",'MAPA DE RIESGO'!$B$76),"")</f>
        <v/>
      </c>
      <c r="S12" s="400"/>
      <c r="T12" s="400" t="str">
        <f>IF(AND('MAPA DE RIESGO'!$I$82="Muy Alta",'MAPA DE RIESGO'!$M$82="Menor"),CONCATENATE("R",'MAPA DE RIESGO'!$B$82),"")</f>
        <v/>
      </c>
      <c r="U12" s="401"/>
      <c r="V12" s="405" t="str">
        <f>IF(AND('MAPA DE RIESGO'!$I$70="Muy Alta",'MAPA DE RIESGO'!$M$70="Moderado"),CONCATENATE("R",'MAPA DE RIESGO'!$B$70),"")</f>
        <v/>
      </c>
      <c r="W12" s="402"/>
      <c r="X12" s="400" t="str">
        <f>IF(AND('MAPA DE RIESGO'!$I$76="Muy Alta",'MAPA DE RIESGO'!$M$76="Moderado"),CONCATENATE("R",'MAPA DE RIESGO'!$B$76),"")</f>
        <v/>
      </c>
      <c r="Y12" s="400"/>
      <c r="Z12" s="400" t="str">
        <f>IF(AND('MAPA DE RIESGO'!$I$82="Muy Alta",'MAPA DE RIESGO'!$M$82="Moderado"),CONCATENATE("R",'MAPA DE RIESGO'!$B$82),"")</f>
        <v/>
      </c>
      <c r="AA12" s="401"/>
      <c r="AB12" s="405" t="str">
        <f>IF(AND('MAPA DE RIESGO'!$I$70="Muy Alta",'MAPA DE RIESGO'!$M$70="Mayor"),CONCATENATE("R",'MAPA DE RIESGO'!$B$70),"")</f>
        <v/>
      </c>
      <c r="AC12" s="402"/>
      <c r="AD12" s="400" t="str">
        <f>IF(AND('MAPA DE RIESGO'!$I$76="Muy Alta",'MAPA DE RIESGO'!$M$76="Mayor"),CONCATENATE("R",'MAPA DE RIESGO'!$B$76),"")</f>
        <v/>
      </c>
      <c r="AE12" s="400"/>
      <c r="AF12" s="400" t="str">
        <f>IF(AND('MAPA DE RIESGO'!$I$82="Muy Alta",'MAPA DE RIESGO'!$M$82="Mayor"),CONCATENATE("R",'MAPA DE RIESGO'!$B$82),"")</f>
        <v/>
      </c>
      <c r="AG12" s="401"/>
      <c r="AH12" s="413" t="str">
        <f>IF(AND('MAPA DE RIESGO'!$I$70="Muy Alta",'MAPA DE RIESGO'!$M$70="Catastrófico"),CONCATENATE("R",'MAPA DE RIESGO'!$B$70),"")</f>
        <v/>
      </c>
      <c r="AI12" s="414"/>
      <c r="AJ12" s="414" t="str">
        <f>IF(AND('MAPA DE RIESGO'!$I$76="Muy Alta",'MAPA DE RIESGO'!$M$76="Catastrófico"),CONCATENATE("R",'MAPA DE RIESGO'!$B$76),"")</f>
        <v/>
      </c>
      <c r="AK12" s="414"/>
      <c r="AL12" s="414" t="str">
        <f>IF(AND('MAPA DE RIESGO'!$I$82="Muy Alta",'MAPA DE RIESGO'!$M$82="Catastrófico"),CONCATENATE("R",'MAPA DE RIESGO'!$B$82),"")</f>
        <v/>
      </c>
      <c r="AM12" s="415"/>
      <c r="AN12" s="55"/>
      <c r="AO12" s="358"/>
      <c r="AP12" s="359"/>
      <c r="AQ12" s="359"/>
      <c r="AR12" s="359"/>
      <c r="AS12" s="359"/>
      <c r="AT12" s="360"/>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c r="BY12" s="55"/>
      <c r="BZ12" s="55"/>
      <c r="CA12" s="55"/>
      <c r="CB12" s="55"/>
    </row>
    <row r="13" spans="1:99" ht="15.75" customHeight="1" thickBot="1" x14ac:dyDescent="0.3">
      <c r="A13" s="55"/>
      <c r="B13" s="353"/>
      <c r="C13" s="353"/>
      <c r="D13" s="354"/>
      <c r="E13" s="397"/>
      <c r="F13" s="398"/>
      <c r="G13" s="398"/>
      <c r="H13" s="398"/>
      <c r="I13" s="399"/>
      <c r="J13" s="405"/>
      <c r="K13" s="402"/>
      <c r="L13" s="402"/>
      <c r="M13" s="402"/>
      <c r="N13" s="402"/>
      <c r="O13" s="401"/>
      <c r="P13" s="405"/>
      <c r="Q13" s="402"/>
      <c r="R13" s="402"/>
      <c r="S13" s="402"/>
      <c r="T13" s="402"/>
      <c r="U13" s="401"/>
      <c r="V13" s="405"/>
      <c r="W13" s="402"/>
      <c r="X13" s="402"/>
      <c r="Y13" s="402"/>
      <c r="Z13" s="402"/>
      <c r="AA13" s="401"/>
      <c r="AB13" s="405"/>
      <c r="AC13" s="402"/>
      <c r="AD13" s="402"/>
      <c r="AE13" s="402"/>
      <c r="AF13" s="402"/>
      <c r="AG13" s="401"/>
      <c r="AH13" s="416"/>
      <c r="AI13" s="417"/>
      <c r="AJ13" s="417"/>
      <c r="AK13" s="417"/>
      <c r="AL13" s="417"/>
      <c r="AM13" s="418"/>
      <c r="AN13" s="55"/>
      <c r="AO13" s="361"/>
      <c r="AP13" s="362"/>
      <c r="AQ13" s="362"/>
      <c r="AR13" s="362"/>
      <c r="AS13" s="362"/>
      <c r="AT13" s="363"/>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c r="BY13" s="55"/>
      <c r="BZ13" s="55"/>
      <c r="CA13" s="55"/>
      <c r="CB13" s="55"/>
    </row>
    <row r="14" spans="1:99" ht="15" customHeight="1" x14ac:dyDescent="0.25">
      <c r="A14" s="55"/>
      <c r="B14" s="353"/>
      <c r="C14" s="353"/>
      <c r="D14" s="354"/>
      <c r="E14" s="391" t="s">
        <v>106</v>
      </c>
      <c r="F14" s="392"/>
      <c r="G14" s="392"/>
      <c r="H14" s="392"/>
      <c r="I14" s="392"/>
      <c r="J14" s="428" t="str">
        <f>IF(AND('MAPA DE RIESGO'!$I$16="Alta",'MAPA DE RIESGO'!$M$16="Leve"),CONCATENATE("R",'MAPA DE RIESGO'!$B$16),"")</f>
        <v/>
      </c>
      <c r="K14" s="429"/>
      <c r="L14" s="429" t="str">
        <f>IF(AND('MAPA DE RIESGO'!$I$22="Alta",'MAPA DE RIESGO'!$M$22="Leve"),CONCATENATE("R",'MAPA DE RIESGO'!$B$22),"")</f>
        <v/>
      </c>
      <c r="M14" s="429"/>
      <c r="N14" s="429" t="str">
        <f>IF(AND('MAPA DE RIESGO'!$I$28="Alta",'MAPA DE RIESGO'!$M$28="Leve"),CONCATENATE("R",'MAPA DE RIESGO'!$B$28),"")</f>
        <v/>
      </c>
      <c r="O14" s="430"/>
      <c r="P14" s="428" t="str">
        <f>IF(AND('MAPA DE RIESGO'!$I$16="Alta",'MAPA DE RIESGO'!$M$16="Menor"),CONCATENATE("R",'MAPA DE RIESGO'!$B$16),"")</f>
        <v/>
      </c>
      <c r="Q14" s="429"/>
      <c r="R14" s="429" t="str">
        <f>IF(AND('MAPA DE RIESGO'!$I$22="Alta",'MAPA DE RIESGO'!$M$22="Menor"),CONCATENATE("R",'MAPA DE RIESGO'!$B$22),"")</f>
        <v/>
      </c>
      <c r="S14" s="429"/>
      <c r="T14" s="429" t="str">
        <f>IF(AND('MAPA DE RIESGO'!$I$28="Alta",'MAPA DE RIESGO'!$M$28="Menor"),CONCATENATE("R",'MAPA DE RIESGO'!$B$28),"")</f>
        <v/>
      </c>
      <c r="U14" s="430"/>
      <c r="V14" s="403" t="str">
        <f>IF(AND('MAPA DE RIESGO'!$I$16="Alta",'MAPA DE RIESGO'!$M$16="Moderado"),CONCATENATE("R",'MAPA DE RIESGO'!$B$16),"")</f>
        <v/>
      </c>
      <c r="W14" s="404"/>
      <c r="X14" s="404" t="str">
        <f>IF(AND('MAPA DE RIESGO'!$I$22="Alta",'MAPA DE RIESGO'!$M$22="Moderado"),CONCATENATE("R",'MAPA DE RIESGO'!$B$22),"")</f>
        <v/>
      </c>
      <c r="Y14" s="404"/>
      <c r="Z14" s="404" t="str">
        <f>IF(AND('MAPA DE RIESGO'!$I$28="Alta",'MAPA DE RIESGO'!$M$28="Moderado"),CONCATENATE("R",'MAPA DE RIESGO'!$B$28),"")</f>
        <v/>
      </c>
      <c r="AA14" s="406"/>
      <c r="AB14" s="403" t="str">
        <f>IF(AND('MAPA DE RIESGO'!$I$16="Alta",'MAPA DE RIESGO'!$M$16="Mayor"),CONCATENATE("R",'MAPA DE RIESGO'!$B$16),"")</f>
        <v/>
      </c>
      <c r="AC14" s="404"/>
      <c r="AD14" s="404" t="str">
        <f>IF(AND('MAPA DE RIESGO'!$I$22="Alta",'MAPA DE RIESGO'!$M$22="Mayor"),CONCATENATE("R",'MAPA DE RIESGO'!$B$22),"")</f>
        <v/>
      </c>
      <c r="AE14" s="404"/>
      <c r="AF14" s="404" t="str">
        <f>IF(AND('MAPA DE RIESGO'!$I$28="Alta",'MAPA DE RIESGO'!$M$28="Mayor"),CONCATENATE("R",'MAPA DE RIESGO'!$B$28),"")</f>
        <v/>
      </c>
      <c r="AG14" s="406"/>
      <c r="AH14" s="419" t="str">
        <f>IF(AND('MAPA DE RIESGO'!$I$16="Alta",'MAPA DE RIESGO'!$M$16="Catastrófico"),CONCATENATE("R",'MAPA DE RIESGO'!$B$16),"")</f>
        <v/>
      </c>
      <c r="AI14" s="420"/>
      <c r="AJ14" s="420" t="str">
        <f>IF(AND('MAPA DE RIESGO'!$I$22="Alta",'MAPA DE RIESGO'!$M$22="Catastrófico"),CONCATENATE("R",'MAPA DE RIESGO'!$B$22),"")</f>
        <v/>
      </c>
      <c r="AK14" s="420"/>
      <c r="AL14" s="420" t="str">
        <f>IF(AND('MAPA DE RIESGO'!$I$28="Alta",'MAPA DE RIESGO'!$M$28="Catastrófico"),CONCATENATE("R",'MAPA DE RIESGO'!$B$28),"")</f>
        <v/>
      </c>
      <c r="AM14" s="421"/>
      <c r="AN14" s="55"/>
      <c r="AO14" s="364" t="s">
        <v>72</v>
      </c>
      <c r="AP14" s="365"/>
      <c r="AQ14" s="365"/>
      <c r="AR14" s="365"/>
      <c r="AS14" s="365"/>
      <c r="AT14" s="366"/>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row>
    <row r="15" spans="1:99" ht="15" customHeight="1" x14ac:dyDescent="0.25">
      <c r="A15" s="55"/>
      <c r="B15" s="353"/>
      <c r="C15" s="353"/>
      <c r="D15" s="354"/>
      <c r="E15" s="394"/>
      <c r="F15" s="395"/>
      <c r="G15" s="395"/>
      <c r="H15" s="395"/>
      <c r="I15" s="408"/>
      <c r="J15" s="422"/>
      <c r="K15" s="423"/>
      <c r="L15" s="423"/>
      <c r="M15" s="423"/>
      <c r="N15" s="423"/>
      <c r="O15" s="424"/>
      <c r="P15" s="422"/>
      <c r="Q15" s="423"/>
      <c r="R15" s="423"/>
      <c r="S15" s="423"/>
      <c r="T15" s="423"/>
      <c r="U15" s="424"/>
      <c r="V15" s="405"/>
      <c r="W15" s="402"/>
      <c r="X15" s="402"/>
      <c r="Y15" s="402"/>
      <c r="Z15" s="402"/>
      <c r="AA15" s="401"/>
      <c r="AB15" s="405"/>
      <c r="AC15" s="402"/>
      <c r="AD15" s="402"/>
      <c r="AE15" s="402"/>
      <c r="AF15" s="402"/>
      <c r="AG15" s="401"/>
      <c r="AH15" s="413"/>
      <c r="AI15" s="414"/>
      <c r="AJ15" s="414"/>
      <c r="AK15" s="414"/>
      <c r="AL15" s="414"/>
      <c r="AM15" s="415"/>
      <c r="AN15" s="55"/>
      <c r="AO15" s="367"/>
      <c r="AP15" s="368"/>
      <c r="AQ15" s="368"/>
      <c r="AR15" s="368"/>
      <c r="AS15" s="368"/>
      <c r="AT15" s="369"/>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c r="BY15" s="55"/>
      <c r="BZ15" s="55"/>
      <c r="CA15" s="55"/>
      <c r="CB15" s="55"/>
    </row>
    <row r="16" spans="1:99" ht="15" customHeight="1" x14ac:dyDescent="0.25">
      <c r="A16" s="55"/>
      <c r="B16" s="353"/>
      <c r="C16" s="353"/>
      <c r="D16" s="354"/>
      <c r="E16" s="394"/>
      <c r="F16" s="395"/>
      <c r="G16" s="395"/>
      <c r="H16" s="395"/>
      <c r="I16" s="408"/>
      <c r="J16" s="422" t="str">
        <f>IF(AND('MAPA DE RIESGO'!$I$34="Alta",'MAPA DE RIESGO'!$M$34="Leve"),CONCATENATE("R",'MAPA DE RIESGO'!$B$34),"")</f>
        <v/>
      </c>
      <c r="K16" s="423"/>
      <c r="L16" s="423" t="str">
        <f>IF(AND('MAPA DE RIESGO'!$I$40="Alta",'MAPA DE RIESGO'!$M$40="Leve"),CONCATENATE("R",'MAPA DE RIESGO'!$B$40),"")</f>
        <v/>
      </c>
      <c r="M16" s="423"/>
      <c r="N16" s="423" t="str">
        <f>IF(AND('MAPA DE RIESGO'!$I$46="Alta",'MAPA DE RIESGO'!$M$46="Leve"),CONCATENATE("R",'MAPA DE RIESGO'!$B$46),"")</f>
        <v/>
      </c>
      <c r="O16" s="424"/>
      <c r="P16" s="422" t="str">
        <f>IF(AND('MAPA DE RIESGO'!$I$34="Alta",'MAPA DE RIESGO'!$M$34="Menor"),CONCATENATE("R",'MAPA DE RIESGO'!$B$34),"")</f>
        <v/>
      </c>
      <c r="Q16" s="423"/>
      <c r="R16" s="423" t="str">
        <f>IF(AND('MAPA DE RIESGO'!$I$40="Alta",'MAPA DE RIESGO'!$M$40="Menor"),CONCATENATE("R",'MAPA DE RIESGO'!$B$40),"")</f>
        <v/>
      </c>
      <c r="S16" s="423"/>
      <c r="T16" s="423" t="str">
        <f>IF(AND('MAPA DE RIESGO'!$I$46="Alta",'MAPA DE RIESGO'!$M$46="Menor"),CONCATENATE("R",'MAPA DE RIESGO'!$B$46),"")</f>
        <v/>
      </c>
      <c r="U16" s="424"/>
      <c r="V16" s="405" t="str">
        <f>IF(AND('MAPA DE RIESGO'!$I$34="Alta",'MAPA DE RIESGO'!$M$34="Moderado"),CONCATENATE("R",'MAPA DE RIESGO'!$B$34),"")</f>
        <v/>
      </c>
      <c r="W16" s="402"/>
      <c r="X16" s="400" t="str">
        <f>IF(AND('MAPA DE RIESGO'!$I$40="Alta",'MAPA DE RIESGO'!$M$40="Moderado"),CONCATENATE("R",'MAPA DE RIESGO'!$B$40),"")</f>
        <v/>
      </c>
      <c r="Y16" s="400"/>
      <c r="Z16" s="400" t="str">
        <f>IF(AND('MAPA DE RIESGO'!$I$46="Alta",'MAPA DE RIESGO'!$M$46="Moderado"),CONCATENATE("R",'MAPA DE RIESGO'!$B$46),"")</f>
        <v/>
      </c>
      <c r="AA16" s="401"/>
      <c r="AB16" s="405" t="str">
        <f>IF(AND('MAPA DE RIESGO'!$I$34="Alta",'MAPA DE RIESGO'!$M$34="Mayor"),CONCATENATE("R",'MAPA DE RIESGO'!$B$34),"")</f>
        <v/>
      </c>
      <c r="AC16" s="402"/>
      <c r="AD16" s="400" t="str">
        <f>IF(AND('MAPA DE RIESGO'!$I$40="Alta",'MAPA DE RIESGO'!$M$40="Mayor"),CONCATENATE("R",'MAPA DE RIESGO'!$B$40),"")</f>
        <v/>
      </c>
      <c r="AE16" s="400"/>
      <c r="AF16" s="400" t="str">
        <f>IF(AND('MAPA DE RIESGO'!$I$46="Alta",'MAPA DE RIESGO'!$M$46="Mayor"),CONCATENATE("R",'MAPA DE RIESGO'!$B$46),"")</f>
        <v/>
      </c>
      <c r="AG16" s="401"/>
      <c r="AH16" s="413" t="str">
        <f>IF(AND('MAPA DE RIESGO'!$I$34="Alta",'MAPA DE RIESGO'!$M$34="Catastrófico"),CONCATENATE("R",'MAPA DE RIESGO'!$B$34),"")</f>
        <v/>
      </c>
      <c r="AI16" s="414"/>
      <c r="AJ16" s="414" t="str">
        <f>IF(AND('MAPA DE RIESGO'!$I$40="Alta",'MAPA DE RIESGO'!$M$40="Catastrófico"),CONCATENATE("R",'MAPA DE RIESGO'!$B$40),"")</f>
        <v/>
      </c>
      <c r="AK16" s="414"/>
      <c r="AL16" s="414" t="str">
        <f>IF(AND('MAPA DE RIESGO'!$I$46="Alta",'MAPA DE RIESGO'!$M$46="Catastrófico"),CONCATENATE("R",'MAPA DE RIESGO'!$B$46),"")</f>
        <v/>
      </c>
      <c r="AM16" s="415"/>
      <c r="AN16" s="55"/>
      <c r="AO16" s="367"/>
      <c r="AP16" s="368"/>
      <c r="AQ16" s="368"/>
      <c r="AR16" s="368"/>
      <c r="AS16" s="368"/>
      <c r="AT16" s="369"/>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c r="BY16" s="55"/>
      <c r="BZ16" s="55"/>
      <c r="CA16" s="55"/>
      <c r="CB16" s="55"/>
    </row>
    <row r="17" spans="1:80" ht="15" customHeight="1" x14ac:dyDescent="0.25">
      <c r="A17" s="55"/>
      <c r="B17" s="353"/>
      <c r="C17" s="353"/>
      <c r="D17" s="354"/>
      <c r="E17" s="394"/>
      <c r="F17" s="395"/>
      <c r="G17" s="395"/>
      <c r="H17" s="395"/>
      <c r="I17" s="408"/>
      <c r="J17" s="422"/>
      <c r="K17" s="423"/>
      <c r="L17" s="423"/>
      <c r="M17" s="423"/>
      <c r="N17" s="423"/>
      <c r="O17" s="424"/>
      <c r="P17" s="422"/>
      <c r="Q17" s="423"/>
      <c r="R17" s="423"/>
      <c r="S17" s="423"/>
      <c r="T17" s="423"/>
      <c r="U17" s="424"/>
      <c r="V17" s="405"/>
      <c r="W17" s="402"/>
      <c r="X17" s="400"/>
      <c r="Y17" s="400"/>
      <c r="Z17" s="400"/>
      <c r="AA17" s="401"/>
      <c r="AB17" s="405"/>
      <c r="AC17" s="402"/>
      <c r="AD17" s="400"/>
      <c r="AE17" s="400"/>
      <c r="AF17" s="400"/>
      <c r="AG17" s="401"/>
      <c r="AH17" s="413"/>
      <c r="AI17" s="414"/>
      <c r="AJ17" s="414"/>
      <c r="AK17" s="414"/>
      <c r="AL17" s="414"/>
      <c r="AM17" s="415"/>
      <c r="AN17" s="55"/>
      <c r="AO17" s="367"/>
      <c r="AP17" s="368"/>
      <c r="AQ17" s="368"/>
      <c r="AR17" s="368"/>
      <c r="AS17" s="368"/>
      <c r="AT17" s="369"/>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c r="BY17" s="55"/>
      <c r="BZ17" s="55"/>
      <c r="CA17" s="55"/>
      <c r="CB17" s="55"/>
    </row>
    <row r="18" spans="1:80" ht="15" customHeight="1" x14ac:dyDescent="0.25">
      <c r="A18" s="55"/>
      <c r="B18" s="353"/>
      <c r="C18" s="353"/>
      <c r="D18" s="354"/>
      <c r="E18" s="394"/>
      <c r="F18" s="395"/>
      <c r="G18" s="395"/>
      <c r="H18" s="395"/>
      <c r="I18" s="408"/>
      <c r="J18" s="422" t="str">
        <f>IF(AND('MAPA DE RIESGO'!$I$52="Alta",'MAPA DE RIESGO'!$M$52="Leve"),CONCATENATE("R",'MAPA DE RIESGO'!$B$52),"")</f>
        <v/>
      </c>
      <c r="K18" s="423"/>
      <c r="L18" s="423" t="str">
        <f>IF(AND('MAPA DE RIESGO'!$I$58="Alta",'MAPA DE RIESGO'!$M$58="Leve"),CONCATENATE("R",'MAPA DE RIESGO'!$B$58),"")</f>
        <v/>
      </c>
      <c r="M18" s="423"/>
      <c r="N18" s="423" t="str">
        <f>IF(AND('MAPA DE RIESGO'!$I$64="Alta",'MAPA DE RIESGO'!$M$64="Leve"),CONCATENATE("R",'MAPA DE RIESGO'!$B$64),"")</f>
        <v/>
      </c>
      <c r="O18" s="424"/>
      <c r="P18" s="422" t="str">
        <f>IF(AND('MAPA DE RIESGO'!$I$52="Alta",'MAPA DE RIESGO'!$M$52="Menor"),CONCATENATE("R",'MAPA DE RIESGO'!$B$52),"")</f>
        <v/>
      </c>
      <c r="Q18" s="423"/>
      <c r="R18" s="423" t="str">
        <f>IF(AND('MAPA DE RIESGO'!$I$58="Alta",'MAPA DE RIESGO'!$M$58="Menor"),CONCATENATE("R",'MAPA DE RIESGO'!$B$58),"")</f>
        <v/>
      </c>
      <c r="S18" s="423"/>
      <c r="T18" s="423" t="str">
        <f>IF(AND('MAPA DE RIESGO'!$I$64="Alta",'MAPA DE RIESGO'!$M$64="Menor"),CONCATENATE("R",'MAPA DE RIESGO'!$B$64),"")</f>
        <v/>
      </c>
      <c r="U18" s="424"/>
      <c r="V18" s="405" t="str">
        <f>IF(AND('MAPA DE RIESGO'!$I$52="Alta",'MAPA DE RIESGO'!$M$52="Moderado"),CONCATENATE("R",'MAPA DE RIESGO'!$B$52),"")</f>
        <v/>
      </c>
      <c r="W18" s="402"/>
      <c r="X18" s="400" t="str">
        <f>IF(AND('MAPA DE RIESGO'!$I$58="Alta",'MAPA DE RIESGO'!$M$58="Moderado"),CONCATENATE("R",'MAPA DE RIESGO'!$B$58),"")</f>
        <v/>
      </c>
      <c r="Y18" s="400"/>
      <c r="Z18" s="400" t="str">
        <f>IF(AND('MAPA DE RIESGO'!$I$64="Alta",'MAPA DE RIESGO'!$M$64="Moderado"),CONCATENATE("R",'MAPA DE RIESGO'!$B$64),"")</f>
        <v/>
      </c>
      <c r="AA18" s="401"/>
      <c r="AB18" s="405" t="str">
        <f>IF(AND('MAPA DE RIESGO'!$I$52="Alta",'MAPA DE RIESGO'!$M$52="Mayor"),CONCATENATE("R",'MAPA DE RIESGO'!$B$52),"")</f>
        <v/>
      </c>
      <c r="AC18" s="402"/>
      <c r="AD18" s="400" t="str">
        <f>IF(AND('MAPA DE RIESGO'!$I$58="Alta",'MAPA DE RIESGO'!$M$58="Mayor"),CONCATENATE("R",'MAPA DE RIESGO'!$B$58),"")</f>
        <v/>
      </c>
      <c r="AE18" s="400"/>
      <c r="AF18" s="400" t="str">
        <f>IF(AND('MAPA DE RIESGO'!$I$64="Alta",'MAPA DE RIESGO'!$M$64="Mayor"),CONCATENATE("R",'MAPA DE RIESGO'!$B$64),"")</f>
        <v/>
      </c>
      <c r="AG18" s="401"/>
      <c r="AH18" s="413" t="str">
        <f>IF(AND('MAPA DE RIESGO'!$I$52="Alta",'MAPA DE RIESGO'!$M$52="Catastrófico"),CONCATENATE("R",'MAPA DE RIESGO'!$B$52),"")</f>
        <v/>
      </c>
      <c r="AI18" s="414"/>
      <c r="AJ18" s="414" t="str">
        <f>IF(AND('MAPA DE RIESGO'!$I$58="Alta",'MAPA DE RIESGO'!$M$58="Catastrófico"),CONCATENATE("R",'MAPA DE RIESGO'!$B$58),"")</f>
        <v/>
      </c>
      <c r="AK18" s="414"/>
      <c r="AL18" s="414" t="str">
        <f>IF(AND('MAPA DE RIESGO'!$I$64="Alta",'MAPA DE RIESGO'!$M$64="Catastrófico"),CONCATENATE("R",'MAPA DE RIESGO'!$B$64),"")</f>
        <v/>
      </c>
      <c r="AM18" s="415"/>
      <c r="AN18" s="55"/>
      <c r="AO18" s="367"/>
      <c r="AP18" s="368"/>
      <c r="AQ18" s="368"/>
      <c r="AR18" s="368"/>
      <c r="AS18" s="368"/>
      <c r="AT18" s="369"/>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c r="BY18" s="55"/>
      <c r="BZ18" s="55"/>
      <c r="CA18" s="55"/>
      <c r="CB18" s="55"/>
    </row>
    <row r="19" spans="1:80" ht="15" customHeight="1" x14ac:dyDescent="0.25">
      <c r="A19" s="55"/>
      <c r="B19" s="353"/>
      <c r="C19" s="353"/>
      <c r="D19" s="354"/>
      <c r="E19" s="394"/>
      <c r="F19" s="395"/>
      <c r="G19" s="395"/>
      <c r="H19" s="395"/>
      <c r="I19" s="408"/>
      <c r="J19" s="422"/>
      <c r="K19" s="423"/>
      <c r="L19" s="423"/>
      <c r="M19" s="423"/>
      <c r="N19" s="423"/>
      <c r="O19" s="424"/>
      <c r="P19" s="422"/>
      <c r="Q19" s="423"/>
      <c r="R19" s="423"/>
      <c r="S19" s="423"/>
      <c r="T19" s="423"/>
      <c r="U19" s="424"/>
      <c r="V19" s="405"/>
      <c r="W19" s="402"/>
      <c r="X19" s="400"/>
      <c r="Y19" s="400"/>
      <c r="Z19" s="400"/>
      <c r="AA19" s="401"/>
      <c r="AB19" s="405"/>
      <c r="AC19" s="402"/>
      <c r="AD19" s="400"/>
      <c r="AE19" s="400"/>
      <c r="AF19" s="400"/>
      <c r="AG19" s="401"/>
      <c r="AH19" s="413"/>
      <c r="AI19" s="414"/>
      <c r="AJ19" s="414"/>
      <c r="AK19" s="414"/>
      <c r="AL19" s="414"/>
      <c r="AM19" s="415"/>
      <c r="AN19" s="55"/>
      <c r="AO19" s="367"/>
      <c r="AP19" s="368"/>
      <c r="AQ19" s="368"/>
      <c r="AR19" s="368"/>
      <c r="AS19" s="368"/>
      <c r="AT19" s="369"/>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c r="BY19" s="55"/>
      <c r="BZ19" s="55"/>
      <c r="CA19" s="55"/>
      <c r="CB19" s="55"/>
    </row>
    <row r="20" spans="1:80" ht="15" customHeight="1" x14ac:dyDescent="0.25">
      <c r="A20" s="55"/>
      <c r="B20" s="353"/>
      <c r="C20" s="353"/>
      <c r="D20" s="354"/>
      <c r="E20" s="394"/>
      <c r="F20" s="395"/>
      <c r="G20" s="395"/>
      <c r="H20" s="395"/>
      <c r="I20" s="408"/>
      <c r="J20" s="422" t="str">
        <f>IF(AND('MAPA DE RIESGO'!$I$70="Alta",'MAPA DE RIESGO'!$M$70="Leve"),CONCATENATE("R",'MAPA DE RIESGO'!$B$70),"")</f>
        <v/>
      </c>
      <c r="K20" s="423"/>
      <c r="L20" s="423" t="str">
        <f>IF(AND('MAPA DE RIESGO'!$I$76="Alta",'MAPA DE RIESGO'!$M$76="Leve"),CONCATENATE("R",'MAPA DE RIESGO'!$B$76),"")</f>
        <v/>
      </c>
      <c r="M20" s="423"/>
      <c r="N20" s="423" t="str">
        <f>IF(AND('MAPA DE RIESGO'!$I$82="Alta",'MAPA DE RIESGO'!$M$82="Leve"),CONCATENATE("R",'MAPA DE RIESGO'!$B$82),"")</f>
        <v/>
      </c>
      <c r="O20" s="424"/>
      <c r="P20" s="422" t="str">
        <f>IF(AND('MAPA DE RIESGO'!$I$70="Alta",'MAPA DE RIESGO'!$M$70="Menor"),CONCATENATE("R",'MAPA DE RIESGO'!$B$70),"")</f>
        <v/>
      </c>
      <c r="Q20" s="423"/>
      <c r="R20" s="423" t="str">
        <f>IF(AND('MAPA DE RIESGO'!$I$76="Alta",'MAPA DE RIESGO'!$M$76="Menor"),CONCATENATE("R",'MAPA DE RIESGO'!$B$76),"")</f>
        <v/>
      </c>
      <c r="S20" s="423"/>
      <c r="T20" s="423" t="str">
        <f>IF(AND('MAPA DE RIESGO'!$I$82="Alta",'MAPA DE RIESGO'!$M$82="Menor"),CONCATENATE("R",'MAPA DE RIESGO'!$B$82),"")</f>
        <v/>
      </c>
      <c r="U20" s="424"/>
      <c r="V20" s="405" t="str">
        <f>IF(AND('MAPA DE RIESGO'!$I$70="Alta",'MAPA DE RIESGO'!$M$70="Moderado"),CONCATENATE("R",'MAPA DE RIESGO'!$B$70),"")</f>
        <v/>
      </c>
      <c r="W20" s="402"/>
      <c r="X20" s="400" t="str">
        <f>IF(AND('MAPA DE RIESGO'!$I$76="Alta",'MAPA DE RIESGO'!$M$76="Moderado"),CONCATENATE("R",'MAPA DE RIESGO'!$B$76),"")</f>
        <v/>
      </c>
      <c r="Y20" s="400"/>
      <c r="Z20" s="400" t="str">
        <f>IF(AND('MAPA DE RIESGO'!$I$82="Alta",'MAPA DE RIESGO'!$M$82="Moderado"),CONCATENATE("R",'MAPA DE RIESGO'!$B$82),"")</f>
        <v/>
      </c>
      <c r="AA20" s="401"/>
      <c r="AB20" s="405" t="str">
        <f>IF(AND('MAPA DE RIESGO'!$I$70="Alta",'MAPA DE RIESGO'!$M$70="Mayor"),CONCATENATE("R",'MAPA DE RIESGO'!$B$70),"")</f>
        <v/>
      </c>
      <c r="AC20" s="402"/>
      <c r="AD20" s="400" t="str">
        <f>IF(AND('MAPA DE RIESGO'!$I$76="Alta",'MAPA DE RIESGO'!$M$76="Mayor"),CONCATENATE("R",'MAPA DE RIESGO'!$B$76),"")</f>
        <v/>
      </c>
      <c r="AE20" s="400"/>
      <c r="AF20" s="400" t="str">
        <f>IF(AND('MAPA DE RIESGO'!$I$82="Alta",'MAPA DE RIESGO'!$M$82="Mayor"),CONCATENATE("R",'MAPA DE RIESGO'!$B$82),"")</f>
        <v/>
      </c>
      <c r="AG20" s="401"/>
      <c r="AH20" s="413" t="str">
        <f>IF(AND('MAPA DE RIESGO'!$I$70="Alta",'MAPA DE RIESGO'!$M$70="Catastrófico"),CONCATENATE("R",'MAPA DE RIESGO'!$B$70),"")</f>
        <v/>
      </c>
      <c r="AI20" s="414"/>
      <c r="AJ20" s="414" t="str">
        <f>IF(AND('MAPA DE RIESGO'!$I$76="Alta",'MAPA DE RIESGO'!$M$76="Catastrófico"),CONCATENATE("R",'MAPA DE RIESGO'!$B$76),"")</f>
        <v/>
      </c>
      <c r="AK20" s="414"/>
      <c r="AL20" s="414" t="str">
        <f>IF(AND('MAPA DE RIESGO'!$I$82="Alta",'MAPA DE RIESGO'!$M$82="Catastrófico"),CONCATENATE("R",'MAPA DE RIESGO'!$B$82),"")</f>
        <v/>
      </c>
      <c r="AM20" s="415"/>
      <c r="AN20" s="55"/>
      <c r="AO20" s="367"/>
      <c r="AP20" s="368"/>
      <c r="AQ20" s="368"/>
      <c r="AR20" s="368"/>
      <c r="AS20" s="368"/>
      <c r="AT20" s="369"/>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c r="BY20" s="55"/>
      <c r="BZ20" s="55"/>
      <c r="CA20" s="55"/>
      <c r="CB20" s="55"/>
    </row>
    <row r="21" spans="1:80" ht="15.75" customHeight="1" thickBot="1" x14ac:dyDescent="0.3">
      <c r="A21" s="55"/>
      <c r="B21" s="353"/>
      <c r="C21" s="353"/>
      <c r="D21" s="354"/>
      <c r="E21" s="397"/>
      <c r="F21" s="398"/>
      <c r="G21" s="398"/>
      <c r="H21" s="398"/>
      <c r="I21" s="398"/>
      <c r="J21" s="425"/>
      <c r="K21" s="426"/>
      <c r="L21" s="426"/>
      <c r="M21" s="426"/>
      <c r="N21" s="426"/>
      <c r="O21" s="427"/>
      <c r="P21" s="425"/>
      <c r="Q21" s="426"/>
      <c r="R21" s="426"/>
      <c r="S21" s="426"/>
      <c r="T21" s="426"/>
      <c r="U21" s="427"/>
      <c r="V21" s="410"/>
      <c r="W21" s="411"/>
      <c r="X21" s="411"/>
      <c r="Y21" s="411"/>
      <c r="Z21" s="411"/>
      <c r="AA21" s="412"/>
      <c r="AB21" s="410"/>
      <c r="AC21" s="411"/>
      <c r="AD21" s="411"/>
      <c r="AE21" s="411"/>
      <c r="AF21" s="411"/>
      <c r="AG21" s="412"/>
      <c r="AH21" s="416"/>
      <c r="AI21" s="417"/>
      <c r="AJ21" s="417"/>
      <c r="AK21" s="417"/>
      <c r="AL21" s="417"/>
      <c r="AM21" s="418"/>
      <c r="AN21" s="55"/>
      <c r="AO21" s="370"/>
      <c r="AP21" s="371"/>
      <c r="AQ21" s="371"/>
      <c r="AR21" s="371"/>
      <c r="AS21" s="371"/>
      <c r="AT21" s="372"/>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c r="BY21" s="55"/>
      <c r="BZ21" s="55"/>
      <c r="CA21" s="55"/>
      <c r="CB21" s="55"/>
    </row>
    <row r="22" spans="1:80" x14ac:dyDescent="0.25">
      <c r="A22" s="55"/>
      <c r="B22" s="353"/>
      <c r="C22" s="353"/>
      <c r="D22" s="354"/>
      <c r="E22" s="391" t="s">
        <v>108</v>
      </c>
      <c r="F22" s="392"/>
      <c r="G22" s="392"/>
      <c r="H22" s="392"/>
      <c r="I22" s="393"/>
      <c r="J22" s="428" t="str">
        <f>IF(AND('MAPA DE RIESGO'!$I$16="Media",'MAPA DE RIESGO'!$M$16="Leve"),CONCATENATE("R",'MAPA DE RIESGO'!$B$16),"")</f>
        <v/>
      </c>
      <c r="K22" s="429"/>
      <c r="L22" s="429" t="str">
        <f>IF(AND('MAPA DE RIESGO'!$I$22="Media",'MAPA DE RIESGO'!$M$22="Leve"),CONCATENATE("R",'MAPA DE RIESGO'!$B$22),"")</f>
        <v/>
      </c>
      <c r="M22" s="429"/>
      <c r="N22" s="429" t="str">
        <f>IF(AND('MAPA DE RIESGO'!$I$28="Media",'MAPA DE RIESGO'!$M$28="Leve"),CONCATENATE("R",'MAPA DE RIESGO'!$B$28),"")</f>
        <v/>
      </c>
      <c r="O22" s="430"/>
      <c r="P22" s="428" t="str">
        <f>IF(AND('MAPA DE RIESGO'!$I$16="Media",'MAPA DE RIESGO'!$M$16="Menor"),CONCATENATE("R",'MAPA DE RIESGO'!$B$16),"")</f>
        <v/>
      </c>
      <c r="Q22" s="429"/>
      <c r="R22" s="429" t="str">
        <f>IF(AND('MAPA DE RIESGO'!$I$22="Media",'MAPA DE RIESGO'!$M$22="Menor"),CONCATENATE("R",'MAPA DE RIESGO'!$B$22),"")</f>
        <v/>
      </c>
      <c r="S22" s="429"/>
      <c r="T22" s="429" t="str">
        <f>IF(AND('MAPA DE RIESGO'!$I$28="Media",'MAPA DE RIESGO'!$M$28="Menor"),CONCATENATE("R",'MAPA DE RIESGO'!$B$28),"")</f>
        <v/>
      </c>
      <c r="U22" s="430"/>
      <c r="V22" s="428" t="str">
        <f>IF(AND('MAPA DE RIESGO'!$I$16="Media",'MAPA DE RIESGO'!$M$16="Moderado"),CONCATENATE("R",'MAPA DE RIESGO'!$B$16),"")</f>
        <v/>
      </c>
      <c r="W22" s="429"/>
      <c r="X22" s="429" t="str">
        <f>IF(AND('MAPA DE RIESGO'!$I$22="Media",'MAPA DE RIESGO'!$M$22="Moderado"),CONCATENATE("R",'MAPA DE RIESGO'!$B$22),"")</f>
        <v/>
      </c>
      <c r="Y22" s="429"/>
      <c r="Z22" s="429" t="str">
        <f>IF(AND('MAPA DE RIESGO'!$I$28="Media",'MAPA DE RIESGO'!$M$28="Moderado"),CONCATENATE("R",'MAPA DE RIESGO'!$B$28),"")</f>
        <v/>
      </c>
      <c r="AA22" s="430"/>
      <c r="AB22" s="403" t="str">
        <f>IF(AND('MAPA DE RIESGO'!$I$16="Media",'MAPA DE RIESGO'!$M$16="Mayor"),CONCATENATE("R",'MAPA DE RIESGO'!$B$16),"")</f>
        <v/>
      </c>
      <c r="AC22" s="404"/>
      <c r="AD22" s="404" t="str">
        <f>IF(AND('MAPA DE RIESGO'!$I$22="Media",'MAPA DE RIESGO'!$M$22="Mayor"),CONCATENATE("R",'MAPA DE RIESGO'!$B$22),"")</f>
        <v/>
      </c>
      <c r="AE22" s="404"/>
      <c r="AF22" s="404" t="str">
        <f>IF(AND('MAPA DE RIESGO'!$I$28="Media",'MAPA DE RIESGO'!$M$28="Mayor"),CONCATENATE("R",'MAPA DE RIESGO'!$B$28),"")</f>
        <v/>
      </c>
      <c r="AG22" s="406"/>
      <c r="AH22" s="419" t="str">
        <f>IF(AND('MAPA DE RIESGO'!$I$16="Media",'MAPA DE RIESGO'!$M$16="Catastrófico"),CONCATENATE("R",'MAPA DE RIESGO'!$B$16),"")</f>
        <v/>
      </c>
      <c r="AI22" s="420"/>
      <c r="AJ22" s="420" t="str">
        <f>IF(AND('MAPA DE RIESGO'!$I$22="Media",'MAPA DE RIESGO'!$M$22="Catastrófico"),CONCATENATE("R",'MAPA DE RIESGO'!$B$22),"")</f>
        <v/>
      </c>
      <c r="AK22" s="420"/>
      <c r="AL22" s="420" t="str">
        <f>IF(AND('MAPA DE RIESGO'!$I$28="Media",'MAPA DE RIESGO'!$M$28="Catastrófico"),CONCATENATE("R",'MAPA DE RIESGO'!$B$28),"")</f>
        <v/>
      </c>
      <c r="AM22" s="421"/>
      <c r="AN22" s="55"/>
      <c r="AO22" s="373" t="s">
        <v>73</v>
      </c>
      <c r="AP22" s="374"/>
      <c r="AQ22" s="374"/>
      <c r="AR22" s="374"/>
      <c r="AS22" s="374"/>
      <c r="AT22" s="375"/>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c r="BY22" s="55"/>
      <c r="BZ22" s="55"/>
      <c r="CA22" s="55"/>
      <c r="CB22" s="55"/>
    </row>
    <row r="23" spans="1:80" x14ac:dyDescent="0.25">
      <c r="A23" s="55"/>
      <c r="B23" s="353"/>
      <c r="C23" s="353"/>
      <c r="D23" s="354"/>
      <c r="E23" s="394"/>
      <c r="F23" s="395"/>
      <c r="G23" s="395"/>
      <c r="H23" s="395"/>
      <c r="I23" s="396"/>
      <c r="J23" s="422"/>
      <c r="K23" s="423"/>
      <c r="L23" s="423"/>
      <c r="M23" s="423"/>
      <c r="N23" s="423"/>
      <c r="O23" s="424"/>
      <c r="P23" s="422"/>
      <c r="Q23" s="423"/>
      <c r="R23" s="423"/>
      <c r="S23" s="423"/>
      <c r="T23" s="423"/>
      <c r="U23" s="424"/>
      <c r="V23" s="422"/>
      <c r="W23" s="423"/>
      <c r="X23" s="423"/>
      <c r="Y23" s="423"/>
      <c r="Z23" s="423"/>
      <c r="AA23" s="424"/>
      <c r="AB23" s="405"/>
      <c r="AC23" s="402"/>
      <c r="AD23" s="402"/>
      <c r="AE23" s="402"/>
      <c r="AF23" s="402"/>
      <c r="AG23" s="401"/>
      <c r="AH23" s="413"/>
      <c r="AI23" s="414"/>
      <c r="AJ23" s="414"/>
      <c r="AK23" s="414"/>
      <c r="AL23" s="414"/>
      <c r="AM23" s="415"/>
      <c r="AN23" s="55"/>
      <c r="AO23" s="376"/>
      <c r="AP23" s="377"/>
      <c r="AQ23" s="377"/>
      <c r="AR23" s="377"/>
      <c r="AS23" s="377"/>
      <c r="AT23" s="378"/>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c r="BY23" s="55"/>
      <c r="BZ23" s="55"/>
      <c r="CA23" s="55"/>
      <c r="CB23" s="55"/>
    </row>
    <row r="24" spans="1:80" x14ac:dyDescent="0.25">
      <c r="A24" s="55"/>
      <c r="B24" s="353"/>
      <c r="C24" s="353"/>
      <c r="D24" s="354"/>
      <c r="E24" s="394"/>
      <c r="F24" s="395"/>
      <c r="G24" s="395"/>
      <c r="H24" s="395"/>
      <c r="I24" s="396"/>
      <c r="J24" s="422" t="str">
        <f>IF(AND('MAPA DE RIESGO'!$I$34="Media",'MAPA DE RIESGO'!$M$34="Leve"),CONCATENATE("R",'MAPA DE RIESGO'!$B$34),"")</f>
        <v/>
      </c>
      <c r="K24" s="423"/>
      <c r="L24" s="423" t="str">
        <f>IF(AND('MAPA DE RIESGO'!$I$40="Media",'MAPA DE RIESGO'!$M$40="Leve"),CONCATENATE("R",'MAPA DE RIESGO'!$B$40),"")</f>
        <v/>
      </c>
      <c r="M24" s="423"/>
      <c r="N24" s="423" t="str">
        <f>IF(AND('MAPA DE RIESGO'!$I$46="Media",'MAPA DE RIESGO'!$M$46="Leve"),CONCATENATE("R",'MAPA DE RIESGO'!$B$46),"")</f>
        <v/>
      </c>
      <c r="O24" s="424"/>
      <c r="P24" s="422" t="str">
        <f>IF(AND('MAPA DE RIESGO'!$I$34="Media",'MAPA DE RIESGO'!$M$34="Menor"),CONCATENATE("R",'MAPA DE RIESGO'!$B$34),"")</f>
        <v/>
      </c>
      <c r="Q24" s="423"/>
      <c r="R24" s="423" t="str">
        <f>IF(AND('MAPA DE RIESGO'!$I$40="Media",'MAPA DE RIESGO'!$M$40="Menor"),CONCATENATE("R",'MAPA DE RIESGO'!$B$40),"")</f>
        <v/>
      </c>
      <c r="S24" s="423"/>
      <c r="T24" s="423" t="str">
        <f>IF(AND('MAPA DE RIESGO'!$I$46="Media",'MAPA DE RIESGO'!$M$46="Menor"),CONCATENATE("R",'MAPA DE RIESGO'!$B$46),"")</f>
        <v/>
      </c>
      <c r="U24" s="424"/>
      <c r="V24" s="422" t="str">
        <f>IF(AND('MAPA DE RIESGO'!$I$34="Media",'MAPA DE RIESGO'!$M$34="Moderado"),CONCATENATE("R",'MAPA DE RIESGO'!$B$34),"")</f>
        <v/>
      </c>
      <c r="W24" s="423"/>
      <c r="X24" s="423" t="str">
        <f>IF(AND('MAPA DE RIESGO'!$I$40="Media",'MAPA DE RIESGO'!$M$40="Moderado"),CONCATENATE("R",'MAPA DE RIESGO'!$B$40),"")</f>
        <v/>
      </c>
      <c r="Y24" s="423"/>
      <c r="Z24" s="423" t="str">
        <f>IF(AND('MAPA DE RIESGO'!$I$46="Media",'MAPA DE RIESGO'!$M$46="Moderado"),CONCATENATE("R",'MAPA DE RIESGO'!$B$46),"")</f>
        <v/>
      </c>
      <c r="AA24" s="424"/>
      <c r="AB24" s="405" t="str">
        <f>IF(AND('MAPA DE RIESGO'!$I$34="Media",'MAPA DE RIESGO'!$M$34="Mayor"),CONCATENATE("R",'MAPA DE RIESGO'!$B$34),"")</f>
        <v/>
      </c>
      <c r="AC24" s="402"/>
      <c r="AD24" s="400" t="str">
        <f>IF(AND('MAPA DE RIESGO'!$I$40="Media",'MAPA DE RIESGO'!$M$40="Mayor"),CONCATENATE("R",'MAPA DE RIESGO'!$B$40),"")</f>
        <v/>
      </c>
      <c r="AE24" s="400"/>
      <c r="AF24" s="400" t="str">
        <f>IF(AND('MAPA DE RIESGO'!$I$46="Media",'MAPA DE RIESGO'!$M$46="Mayor"),CONCATENATE("R",'MAPA DE RIESGO'!$B$46),"")</f>
        <v/>
      </c>
      <c r="AG24" s="401"/>
      <c r="AH24" s="413" t="str">
        <f>IF(AND('MAPA DE RIESGO'!$I$34="Media",'MAPA DE RIESGO'!$M$34="Catastrófico"),CONCATENATE("R",'MAPA DE RIESGO'!$B$34),"")</f>
        <v/>
      </c>
      <c r="AI24" s="414"/>
      <c r="AJ24" s="414" t="str">
        <f>IF(AND('MAPA DE RIESGO'!$I$40="Media",'MAPA DE RIESGO'!$M$40="Catastrófico"),CONCATENATE("R",'MAPA DE RIESGO'!$B$40),"")</f>
        <v/>
      </c>
      <c r="AK24" s="414"/>
      <c r="AL24" s="414" t="str">
        <f>IF(AND('MAPA DE RIESGO'!$I$46="Media",'MAPA DE RIESGO'!$M$46="Catastrófico"),CONCATENATE("R",'MAPA DE RIESGO'!$B$46),"")</f>
        <v/>
      </c>
      <c r="AM24" s="415"/>
      <c r="AN24" s="55"/>
      <c r="AO24" s="376"/>
      <c r="AP24" s="377"/>
      <c r="AQ24" s="377"/>
      <c r="AR24" s="377"/>
      <c r="AS24" s="377"/>
      <c r="AT24" s="378"/>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c r="BY24" s="55"/>
      <c r="BZ24" s="55"/>
      <c r="CA24" s="55"/>
      <c r="CB24" s="55"/>
    </row>
    <row r="25" spans="1:80" x14ac:dyDescent="0.25">
      <c r="A25" s="55"/>
      <c r="B25" s="353"/>
      <c r="C25" s="353"/>
      <c r="D25" s="354"/>
      <c r="E25" s="394"/>
      <c r="F25" s="395"/>
      <c r="G25" s="395"/>
      <c r="H25" s="395"/>
      <c r="I25" s="396"/>
      <c r="J25" s="422"/>
      <c r="K25" s="423"/>
      <c r="L25" s="423"/>
      <c r="M25" s="423"/>
      <c r="N25" s="423"/>
      <c r="O25" s="424"/>
      <c r="P25" s="422"/>
      <c r="Q25" s="423"/>
      <c r="R25" s="423"/>
      <c r="S25" s="423"/>
      <c r="T25" s="423"/>
      <c r="U25" s="424"/>
      <c r="V25" s="422"/>
      <c r="W25" s="423"/>
      <c r="X25" s="423"/>
      <c r="Y25" s="423"/>
      <c r="Z25" s="423"/>
      <c r="AA25" s="424"/>
      <c r="AB25" s="405"/>
      <c r="AC25" s="402"/>
      <c r="AD25" s="400"/>
      <c r="AE25" s="400"/>
      <c r="AF25" s="400"/>
      <c r="AG25" s="401"/>
      <c r="AH25" s="413"/>
      <c r="AI25" s="414"/>
      <c r="AJ25" s="414"/>
      <c r="AK25" s="414"/>
      <c r="AL25" s="414"/>
      <c r="AM25" s="415"/>
      <c r="AN25" s="55"/>
      <c r="AO25" s="376"/>
      <c r="AP25" s="377"/>
      <c r="AQ25" s="377"/>
      <c r="AR25" s="377"/>
      <c r="AS25" s="377"/>
      <c r="AT25" s="378"/>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c r="BY25" s="55"/>
      <c r="BZ25" s="55"/>
      <c r="CA25" s="55"/>
      <c r="CB25" s="55"/>
    </row>
    <row r="26" spans="1:80" x14ac:dyDescent="0.25">
      <c r="A26" s="55"/>
      <c r="B26" s="353"/>
      <c r="C26" s="353"/>
      <c r="D26" s="354"/>
      <c r="E26" s="394"/>
      <c r="F26" s="395"/>
      <c r="G26" s="395"/>
      <c r="H26" s="395"/>
      <c r="I26" s="396"/>
      <c r="J26" s="422" t="str">
        <f>IF(AND('MAPA DE RIESGO'!$I$52="Media",'MAPA DE RIESGO'!$M$52="Leve"),CONCATENATE("R",'MAPA DE RIESGO'!$B$52),"")</f>
        <v/>
      </c>
      <c r="K26" s="423"/>
      <c r="L26" s="423" t="str">
        <f>IF(AND('MAPA DE RIESGO'!$I$58="Media",'MAPA DE RIESGO'!$M$58="Leve"),CONCATENATE("R",'MAPA DE RIESGO'!$B$58),"")</f>
        <v/>
      </c>
      <c r="M26" s="423"/>
      <c r="N26" s="423" t="str">
        <f>IF(AND('MAPA DE RIESGO'!$I$64="Media",'MAPA DE RIESGO'!$M$64="Leve"),CONCATENATE("R",'MAPA DE RIESGO'!$B$64),"")</f>
        <v/>
      </c>
      <c r="O26" s="424"/>
      <c r="P26" s="422" t="str">
        <f>IF(AND('MAPA DE RIESGO'!$I$52="Media",'MAPA DE RIESGO'!$M$52="Menor"),CONCATENATE("R",'MAPA DE RIESGO'!$B$52),"")</f>
        <v/>
      </c>
      <c r="Q26" s="423"/>
      <c r="R26" s="423" t="str">
        <f>IF(AND('MAPA DE RIESGO'!$I$58="Media",'MAPA DE RIESGO'!$M$58="Menor"),CONCATENATE("R",'MAPA DE RIESGO'!$B$58),"")</f>
        <v/>
      </c>
      <c r="S26" s="423"/>
      <c r="T26" s="423" t="str">
        <f>IF(AND('MAPA DE RIESGO'!$I$64="Media",'MAPA DE RIESGO'!$M$64="Menor"),CONCATENATE("R",'MAPA DE RIESGO'!$B$64),"")</f>
        <v/>
      </c>
      <c r="U26" s="424"/>
      <c r="V26" s="422" t="str">
        <f>IF(AND('MAPA DE RIESGO'!$I$52="Media",'MAPA DE RIESGO'!$M$52="Moderado"),CONCATENATE("R",'MAPA DE RIESGO'!$B$52),"")</f>
        <v/>
      </c>
      <c r="W26" s="423"/>
      <c r="X26" s="423" t="str">
        <f>IF(AND('MAPA DE RIESGO'!$I$58="Media",'MAPA DE RIESGO'!$M$58="Moderado"),CONCATENATE("R",'MAPA DE RIESGO'!$B$58),"")</f>
        <v/>
      </c>
      <c r="Y26" s="423"/>
      <c r="Z26" s="423" t="str">
        <f>IF(AND('MAPA DE RIESGO'!$I$64="Media",'MAPA DE RIESGO'!$M$64="Moderado"),CONCATENATE("R",'MAPA DE RIESGO'!$B$64),"")</f>
        <v/>
      </c>
      <c r="AA26" s="424"/>
      <c r="AB26" s="405" t="str">
        <f>IF(AND('MAPA DE RIESGO'!$I$52="Media",'MAPA DE RIESGO'!$M$52="Mayor"),CONCATENATE("R",'MAPA DE RIESGO'!$B$52),"")</f>
        <v/>
      </c>
      <c r="AC26" s="402"/>
      <c r="AD26" s="400" t="str">
        <f>IF(AND('MAPA DE RIESGO'!$I$58="Media",'MAPA DE RIESGO'!$M$58="Mayor"),CONCATENATE("R",'MAPA DE RIESGO'!$B$58),"")</f>
        <v/>
      </c>
      <c r="AE26" s="400"/>
      <c r="AF26" s="400" t="str">
        <f>IF(AND('MAPA DE RIESGO'!$I$64="Media",'MAPA DE RIESGO'!$M$64="Mayor"),CONCATENATE("R",'MAPA DE RIESGO'!$B$64),"")</f>
        <v/>
      </c>
      <c r="AG26" s="401"/>
      <c r="AH26" s="413" t="str">
        <f>IF(AND('MAPA DE RIESGO'!$I$52="Media",'MAPA DE RIESGO'!$M$52="Catastrófico"),CONCATENATE("R",'MAPA DE RIESGO'!$B$52),"")</f>
        <v/>
      </c>
      <c r="AI26" s="414"/>
      <c r="AJ26" s="414" t="str">
        <f>IF(AND('MAPA DE RIESGO'!$I$58="Media",'MAPA DE RIESGO'!$M$58="Catastrófico"),CONCATENATE("R",'MAPA DE RIESGO'!$B$58),"")</f>
        <v/>
      </c>
      <c r="AK26" s="414"/>
      <c r="AL26" s="414" t="str">
        <f>IF(AND('MAPA DE RIESGO'!$I$64="Media",'MAPA DE RIESGO'!$M$64="Catastrófico"),CONCATENATE("R",'MAPA DE RIESGO'!$B$64),"")</f>
        <v/>
      </c>
      <c r="AM26" s="415"/>
      <c r="AN26" s="55"/>
      <c r="AO26" s="376"/>
      <c r="AP26" s="377"/>
      <c r="AQ26" s="377"/>
      <c r="AR26" s="377"/>
      <c r="AS26" s="377"/>
      <c r="AT26" s="378"/>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c r="BY26" s="55"/>
      <c r="BZ26" s="55"/>
      <c r="CA26" s="55"/>
      <c r="CB26" s="55"/>
    </row>
    <row r="27" spans="1:80" x14ac:dyDescent="0.25">
      <c r="A27" s="55"/>
      <c r="B27" s="353"/>
      <c r="C27" s="353"/>
      <c r="D27" s="354"/>
      <c r="E27" s="394"/>
      <c r="F27" s="395"/>
      <c r="G27" s="395"/>
      <c r="H27" s="395"/>
      <c r="I27" s="396"/>
      <c r="J27" s="422"/>
      <c r="K27" s="423"/>
      <c r="L27" s="423"/>
      <c r="M27" s="423"/>
      <c r="N27" s="423"/>
      <c r="O27" s="424"/>
      <c r="P27" s="422"/>
      <c r="Q27" s="423"/>
      <c r="R27" s="423"/>
      <c r="S27" s="423"/>
      <c r="T27" s="423"/>
      <c r="U27" s="424"/>
      <c r="V27" s="422"/>
      <c r="W27" s="423"/>
      <c r="X27" s="423"/>
      <c r="Y27" s="423"/>
      <c r="Z27" s="423"/>
      <c r="AA27" s="424"/>
      <c r="AB27" s="405"/>
      <c r="AC27" s="402"/>
      <c r="AD27" s="400"/>
      <c r="AE27" s="400"/>
      <c r="AF27" s="400"/>
      <c r="AG27" s="401"/>
      <c r="AH27" s="413"/>
      <c r="AI27" s="414"/>
      <c r="AJ27" s="414"/>
      <c r="AK27" s="414"/>
      <c r="AL27" s="414"/>
      <c r="AM27" s="415"/>
      <c r="AN27" s="55"/>
      <c r="AO27" s="376"/>
      <c r="AP27" s="377"/>
      <c r="AQ27" s="377"/>
      <c r="AR27" s="377"/>
      <c r="AS27" s="377"/>
      <c r="AT27" s="378"/>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c r="BY27" s="55"/>
      <c r="BZ27" s="55"/>
      <c r="CA27" s="55"/>
      <c r="CB27" s="55"/>
    </row>
    <row r="28" spans="1:80" x14ac:dyDescent="0.25">
      <c r="A28" s="55"/>
      <c r="B28" s="353"/>
      <c r="C28" s="353"/>
      <c r="D28" s="354"/>
      <c r="E28" s="394"/>
      <c r="F28" s="395"/>
      <c r="G28" s="395"/>
      <c r="H28" s="395"/>
      <c r="I28" s="396"/>
      <c r="J28" s="422" t="str">
        <f>IF(AND('MAPA DE RIESGO'!$I$70="Media",'MAPA DE RIESGO'!$M$70="Leve"),CONCATENATE("R",'MAPA DE RIESGO'!$B$70),"")</f>
        <v/>
      </c>
      <c r="K28" s="423"/>
      <c r="L28" s="423" t="str">
        <f>IF(AND('MAPA DE RIESGO'!$I$76="Media",'MAPA DE RIESGO'!$M$76="Leve"),CONCATENATE("R",'MAPA DE RIESGO'!$B$76),"")</f>
        <v/>
      </c>
      <c r="M28" s="423"/>
      <c r="N28" s="423" t="str">
        <f>IF(AND('MAPA DE RIESGO'!$I$82="Media",'MAPA DE RIESGO'!$M$82="Leve"),CONCATENATE("R",'MAPA DE RIESGO'!$B$82),"")</f>
        <v/>
      </c>
      <c r="O28" s="424"/>
      <c r="P28" s="422" t="str">
        <f>IF(AND('MAPA DE RIESGO'!$I$70="Media",'MAPA DE RIESGO'!$M$70="Menor"),CONCATENATE("R",'MAPA DE RIESGO'!$B$70),"")</f>
        <v/>
      </c>
      <c r="Q28" s="423"/>
      <c r="R28" s="423" t="str">
        <f>IF(AND('MAPA DE RIESGO'!$I$76="Media",'MAPA DE RIESGO'!$M$76="Menor"),CONCATENATE("R",'MAPA DE RIESGO'!$B$76),"")</f>
        <v/>
      </c>
      <c r="S28" s="423"/>
      <c r="T28" s="423" t="str">
        <f>IF(AND('MAPA DE RIESGO'!$I$82="Media",'MAPA DE RIESGO'!$M$82="Menor"),CONCATENATE("R",'MAPA DE RIESGO'!$B$82),"")</f>
        <v/>
      </c>
      <c r="U28" s="424"/>
      <c r="V28" s="422" t="str">
        <f>IF(AND('MAPA DE RIESGO'!$I$70="Media",'MAPA DE RIESGO'!$M$70="Moderado"),CONCATENATE("R",'MAPA DE RIESGO'!$B$70),"")</f>
        <v/>
      </c>
      <c r="W28" s="423"/>
      <c r="X28" s="423" t="str">
        <f>IF(AND('MAPA DE RIESGO'!$I$76="Media",'MAPA DE RIESGO'!$M$76="Moderado"),CONCATENATE("R",'MAPA DE RIESGO'!$B$76),"")</f>
        <v/>
      </c>
      <c r="Y28" s="423"/>
      <c r="Z28" s="423" t="str">
        <f>IF(AND('MAPA DE RIESGO'!$I$82="Media",'MAPA DE RIESGO'!$M$82="Moderado"),CONCATENATE("R",'MAPA DE RIESGO'!$B$82),"")</f>
        <v/>
      </c>
      <c r="AA28" s="424"/>
      <c r="AB28" s="405" t="str">
        <f>IF(AND('MAPA DE RIESGO'!$I$70="Media",'MAPA DE RIESGO'!$M$70="Mayor"),CONCATENATE("R",'MAPA DE RIESGO'!$B$70),"")</f>
        <v/>
      </c>
      <c r="AC28" s="402"/>
      <c r="AD28" s="400" t="str">
        <f>IF(AND('MAPA DE RIESGO'!$I$76="Media",'MAPA DE RIESGO'!$M$76="Mayor"),CONCATENATE("R",'MAPA DE RIESGO'!$B$76),"")</f>
        <v/>
      </c>
      <c r="AE28" s="400"/>
      <c r="AF28" s="400" t="str">
        <f>IF(AND('MAPA DE RIESGO'!$I$82="Media",'MAPA DE RIESGO'!$M$82="Mayor"),CONCATENATE("R",'MAPA DE RIESGO'!$B$82),"")</f>
        <v/>
      </c>
      <c r="AG28" s="401"/>
      <c r="AH28" s="413" t="str">
        <f>IF(AND('MAPA DE RIESGO'!$I$70="Media",'MAPA DE RIESGO'!$M$70="Catastrófico"),CONCATENATE("R",'MAPA DE RIESGO'!$B$70),"")</f>
        <v/>
      </c>
      <c r="AI28" s="414"/>
      <c r="AJ28" s="414" t="str">
        <f>IF(AND('MAPA DE RIESGO'!$I$76="Media",'MAPA DE RIESGO'!$M$76="Catastrófico"),CONCATENATE("R",'MAPA DE RIESGO'!$B$76),"")</f>
        <v/>
      </c>
      <c r="AK28" s="414"/>
      <c r="AL28" s="414" t="str">
        <f>IF(AND('MAPA DE RIESGO'!$I$82="Media",'MAPA DE RIESGO'!$M$82="Catastrófico"),CONCATENATE("R",'MAPA DE RIESGO'!$B$82),"")</f>
        <v/>
      </c>
      <c r="AM28" s="415"/>
      <c r="AN28" s="55"/>
      <c r="AO28" s="376"/>
      <c r="AP28" s="377"/>
      <c r="AQ28" s="377"/>
      <c r="AR28" s="377"/>
      <c r="AS28" s="377"/>
      <c r="AT28" s="378"/>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c r="BY28" s="55"/>
      <c r="BZ28" s="55"/>
      <c r="CA28" s="55"/>
      <c r="CB28" s="55"/>
    </row>
    <row r="29" spans="1:80" ht="15.75" thickBot="1" x14ac:dyDescent="0.3">
      <c r="A29" s="55"/>
      <c r="B29" s="353"/>
      <c r="C29" s="353"/>
      <c r="D29" s="354"/>
      <c r="E29" s="397"/>
      <c r="F29" s="398"/>
      <c r="G29" s="398"/>
      <c r="H29" s="398"/>
      <c r="I29" s="399"/>
      <c r="J29" s="422"/>
      <c r="K29" s="423"/>
      <c r="L29" s="423"/>
      <c r="M29" s="423"/>
      <c r="N29" s="423"/>
      <c r="O29" s="424"/>
      <c r="P29" s="425"/>
      <c r="Q29" s="426"/>
      <c r="R29" s="426"/>
      <c r="S29" s="426"/>
      <c r="T29" s="426"/>
      <c r="U29" s="427"/>
      <c r="V29" s="425"/>
      <c r="W29" s="426"/>
      <c r="X29" s="426"/>
      <c r="Y29" s="426"/>
      <c r="Z29" s="426"/>
      <c r="AA29" s="427"/>
      <c r="AB29" s="410"/>
      <c r="AC29" s="411"/>
      <c r="AD29" s="411"/>
      <c r="AE29" s="411"/>
      <c r="AF29" s="411"/>
      <c r="AG29" s="412"/>
      <c r="AH29" s="416"/>
      <c r="AI29" s="417"/>
      <c r="AJ29" s="417"/>
      <c r="AK29" s="417"/>
      <c r="AL29" s="417"/>
      <c r="AM29" s="418"/>
      <c r="AN29" s="55"/>
      <c r="AO29" s="379"/>
      <c r="AP29" s="380"/>
      <c r="AQ29" s="380"/>
      <c r="AR29" s="380"/>
      <c r="AS29" s="380"/>
      <c r="AT29" s="381"/>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c r="BY29" s="55"/>
      <c r="BZ29" s="55"/>
      <c r="CA29" s="55"/>
      <c r="CB29" s="55"/>
    </row>
    <row r="30" spans="1:80" x14ac:dyDescent="0.25">
      <c r="A30" s="55"/>
      <c r="B30" s="353"/>
      <c r="C30" s="353"/>
      <c r="D30" s="354"/>
      <c r="E30" s="391" t="s">
        <v>105</v>
      </c>
      <c r="F30" s="392"/>
      <c r="G30" s="392"/>
      <c r="H30" s="392"/>
      <c r="I30" s="392"/>
      <c r="J30" s="437" t="str">
        <f>IF(AND('MAPA DE RIESGO'!$I$16="Baja",'MAPA DE RIESGO'!$M$16="Leve"),CONCATENATE("R",'MAPA DE RIESGO'!$B$16),"")</f>
        <v/>
      </c>
      <c r="K30" s="438"/>
      <c r="L30" s="438" t="str">
        <f>IF(AND('MAPA DE RIESGO'!$I$22="Baja",'MAPA DE RIESGO'!$M$22="Leve"),CONCATENATE("R",'MAPA DE RIESGO'!$B$22),"")</f>
        <v/>
      </c>
      <c r="M30" s="438"/>
      <c r="N30" s="438" t="str">
        <f>IF(AND('MAPA DE RIESGO'!$I$28="Baja",'MAPA DE RIESGO'!$M$28="Leve"),CONCATENATE("R",'MAPA DE RIESGO'!$B$28),"")</f>
        <v/>
      </c>
      <c r="O30" s="439"/>
      <c r="P30" s="429" t="str">
        <f>IF(AND('MAPA DE RIESGO'!$I$16="Baja",'MAPA DE RIESGO'!$M$16="Menor"),CONCATENATE("R",'MAPA DE RIESGO'!$B$16),"")</f>
        <v/>
      </c>
      <c r="Q30" s="429"/>
      <c r="R30" s="429" t="str">
        <f>IF(AND('MAPA DE RIESGO'!$I$22="Baja",'MAPA DE RIESGO'!$M$22="Menor"),CONCATENATE("R",'MAPA DE RIESGO'!$B$22),"")</f>
        <v/>
      </c>
      <c r="S30" s="429"/>
      <c r="T30" s="429" t="str">
        <f>IF(AND('MAPA DE RIESGO'!$I$28="Baja",'MAPA DE RIESGO'!$M$28="Menor"),CONCATENATE("R",'MAPA DE RIESGO'!$B$28),"")</f>
        <v/>
      </c>
      <c r="U30" s="430"/>
      <c r="V30" s="428" t="str">
        <f>IF(AND('MAPA DE RIESGO'!$I$16="Baja",'MAPA DE RIESGO'!$M$16="Moderado"),CONCATENATE("R",'MAPA DE RIESGO'!$B$16),"")</f>
        <v/>
      </c>
      <c r="W30" s="429"/>
      <c r="X30" s="429" t="str">
        <f>IF(AND('MAPA DE RIESGO'!$I$22="Baja",'MAPA DE RIESGO'!$M$22="Moderado"),CONCATENATE("R",'MAPA DE RIESGO'!$B$22),"")</f>
        <v/>
      </c>
      <c r="Y30" s="429"/>
      <c r="Z30" s="429" t="str">
        <f>IF(AND('MAPA DE RIESGO'!$I$28="Baja",'MAPA DE RIESGO'!$M$28="Moderado"),CONCATENATE("R",'MAPA DE RIESGO'!$B$28),"")</f>
        <v/>
      </c>
      <c r="AA30" s="430"/>
      <c r="AB30" s="403" t="str">
        <f>IF(AND('MAPA DE RIESGO'!$I$16="Baja",'MAPA DE RIESGO'!$M$16="Mayor"),CONCATENATE("R",'MAPA DE RIESGO'!$B$16),"")</f>
        <v/>
      </c>
      <c r="AC30" s="404"/>
      <c r="AD30" s="404" t="str">
        <f>IF(AND('MAPA DE RIESGO'!$I$22="Baja",'MAPA DE RIESGO'!$M$22="Mayor"),CONCATENATE("R",'MAPA DE RIESGO'!$B$22),"")</f>
        <v/>
      </c>
      <c r="AE30" s="404"/>
      <c r="AF30" s="404" t="str">
        <f>IF(AND('MAPA DE RIESGO'!$I$28="Baja",'MAPA DE RIESGO'!$M$28="Mayor"),CONCATENATE("R",'MAPA DE RIESGO'!$B$28),"")</f>
        <v/>
      </c>
      <c r="AG30" s="406"/>
      <c r="AH30" s="419" t="str">
        <f>IF(AND('MAPA DE RIESGO'!$I$16="Baja",'MAPA DE RIESGO'!$M$16="Catastrófico"),CONCATENATE("R",'MAPA DE RIESGO'!$B$16),"")</f>
        <v/>
      </c>
      <c r="AI30" s="420"/>
      <c r="AJ30" s="420" t="str">
        <f>IF(AND('MAPA DE RIESGO'!$I$22="Baja",'MAPA DE RIESGO'!$M$22="Catastrófico"),CONCATENATE("R",'MAPA DE RIESGO'!$B$22),"")</f>
        <v/>
      </c>
      <c r="AK30" s="420"/>
      <c r="AL30" s="420" t="str">
        <f>IF(AND('MAPA DE RIESGO'!$I$28="Baja",'MAPA DE RIESGO'!$M$28="Catastrófico"),CONCATENATE("R",'MAPA DE RIESGO'!$B$28),"")</f>
        <v/>
      </c>
      <c r="AM30" s="421"/>
      <c r="AN30" s="55"/>
      <c r="AO30" s="382" t="s">
        <v>74</v>
      </c>
      <c r="AP30" s="383"/>
      <c r="AQ30" s="383"/>
      <c r="AR30" s="383"/>
      <c r="AS30" s="383"/>
      <c r="AT30" s="384"/>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c r="BY30" s="55"/>
      <c r="BZ30" s="55"/>
      <c r="CA30" s="55"/>
      <c r="CB30" s="55"/>
    </row>
    <row r="31" spans="1:80" x14ac:dyDescent="0.25">
      <c r="A31" s="55"/>
      <c r="B31" s="353"/>
      <c r="C31" s="353"/>
      <c r="D31" s="354"/>
      <c r="E31" s="394"/>
      <c r="F31" s="395"/>
      <c r="G31" s="395"/>
      <c r="H31" s="395"/>
      <c r="I31" s="408"/>
      <c r="J31" s="433"/>
      <c r="K31" s="431"/>
      <c r="L31" s="431"/>
      <c r="M31" s="431"/>
      <c r="N31" s="431"/>
      <c r="O31" s="432"/>
      <c r="P31" s="423"/>
      <c r="Q31" s="423"/>
      <c r="R31" s="423"/>
      <c r="S31" s="423"/>
      <c r="T31" s="423"/>
      <c r="U31" s="424"/>
      <c r="V31" s="422"/>
      <c r="W31" s="423"/>
      <c r="X31" s="423"/>
      <c r="Y31" s="423"/>
      <c r="Z31" s="423"/>
      <c r="AA31" s="424"/>
      <c r="AB31" s="405"/>
      <c r="AC31" s="402"/>
      <c r="AD31" s="402"/>
      <c r="AE31" s="402"/>
      <c r="AF31" s="402"/>
      <c r="AG31" s="401"/>
      <c r="AH31" s="413"/>
      <c r="AI31" s="414"/>
      <c r="AJ31" s="414"/>
      <c r="AK31" s="414"/>
      <c r="AL31" s="414"/>
      <c r="AM31" s="415"/>
      <c r="AN31" s="55"/>
      <c r="AO31" s="385"/>
      <c r="AP31" s="386"/>
      <c r="AQ31" s="386"/>
      <c r="AR31" s="386"/>
      <c r="AS31" s="386"/>
      <c r="AT31" s="387"/>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c r="BY31" s="55"/>
      <c r="BZ31" s="55"/>
      <c r="CA31" s="55"/>
      <c r="CB31" s="55"/>
    </row>
    <row r="32" spans="1:80" x14ac:dyDescent="0.25">
      <c r="A32" s="55"/>
      <c r="B32" s="353"/>
      <c r="C32" s="353"/>
      <c r="D32" s="354"/>
      <c r="E32" s="394"/>
      <c r="F32" s="395"/>
      <c r="G32" s="395"/>
      <c r="H32" s="395"/>
      <c r="I32" s="408"/>
      <c r="J32" s="433" t="str">
        <f>IF(AND('MAPA DE RIESGO'!$I$34="Baja",'MAPA DE RIESGO'!$M$34="Leve"),CONCATENATE("R",'MAPA DE RIESGO'!$B$34),"")</f>
        <v/>
      </c>
      <c r="K32" s="431"/>
      <c r="L32" s="431" t="str">
        <f>IF(AND('MAPA DE RIESGO'!$I$40="Baja",'MAPA DE RIESGO'!$M$40="Leve"),CONCATENATE("R",'MAPA DE RIESGO'!$B$40),"")</f>
        <v/>
      </c>
      <c r="M32" s="431"/>
      <c r="N32" s="431" t="str">
        <f>IF(AND('MAPA DE RIESGO'!$I$46="Baja",'MAPA DE RIESGO'!$M$46="Leve"),CONCATENATE("R",'MAPA DE RIESGO'!$B$46),"")</f>
        <v/>
      </c>
      <c r="O32" s="432"/>
      <c r="P32" s="423" t="str">
        <f>IF(AND('MAPA DE RIESGO'!$I$34="Baja",'MAPA DE RIESGO'!$M$34="Menor"),CONCATENATE("R",'MAPA DE RIESGO'!$B$34),"")</f>
        <v/>
      </c>
      <c r="Q32" s="423"/>
      <c r="R32" s="423" t="str">
        <f>IF(AND('MAPA DE RIESGO'!$I$40="Baja",'MAPA DE RIESGO'!$M$40="Menor"),CONCATENATE("R",'MAPA DE RIESGO'!$B$40),"")</f>
        <v/>
      </c>
      <c r="S32" s="423"/>
      <c r="T32" s="423" t="str">
        <f>IF(AND('MAPA DE RIESGO'!$I$46="Baja",'MAPA DE RIESGO'!$M$46="Menor"),CONCATENATE("R",'MAPA DE RIESGO'!$B$46),"")</f>
        <v/>
      </c>
      <c r="U32" s="424"/>
      <c r="V32" s="422" t="str">
        <f>IF(AND('MAPA DE RIESGO'!$I$34="Baja",'MAPA DE RIESGO'!$M$34="Moderado"),CONCATENATE("R",'MAPA DE RIESGO'!$B$34),"")</f>
        <v>R4</v>
      </c>
      <c r="W32" s="423"/>
      <c r="X32" s="423" t="str">
        <f>IF(AND('MAPA DE RIESGO'!$I$40="Baja",'MAPA DE RIESGO'!$M$40="Moderado"),CONCATENATE("R",'MAPA DE RIESGO'!$B$40),"")</f>
        <v/>
      </c>
      <c r="Y32" s="423"/>
      <c r="Z32" s="423" t="str">
        <f>IF(AND('MAPA DE RIESGO'!$I$46="Baja",'MAPA DE RIESGO'!$M$46="Moderado"),CONCATENATE("R",'MAPA DE RIESGO'!$B$46),"")</f>
        <v/>
      </c>
      <c r="AA32" s="424"/>
      <c r="AB32" s="405" t="str">
        <f>IF(AND('MAPA DE RIESGO'!$I$34="Baja",'MAPA DE RIESGO'!$M$34="Mayor"),CONCATENATE("R",'MAPA DE RIESGO'!$B$34),"")</f>
        <v/>
      </c>
      <c r="AC32" s="402"/>
      <c r="AD32" s="400" t="str">
        <f>IF(AND('MAPA DE RIESGO'!$I$40="Baja",'MAPA DE RIESGO'!$M$40="Mayor"),CONCATENATE("R",'MAPA DE RIESGO'!$B$40),"")</f>
        <v/>
      </c>
      <c r="AE32" s="400"/>
      <c r="AF32" s="400" t="str">
        <f>IF(AND('MAPA DE RIESGO'!$I$46="Baja",'MAPA DE RIESGO'!$M$46="Mayor"),CONCATENATE("R",'MAPA DE RIESGO'!$B$46),"")</f>
        <v/>
      </c>
      <c r="AG32" s="401"/>
      <c r="AH32" s="413" t="str">
        <f>IF(AND('MAPA DE RIESGO'!$I$34="Baja",'MAPA DE RIESGO'!$M$34="Catastrófico"),CONCATENATE("R",'MAPA DE RIESGO'!$B$34),"")</f>
        <v/>
      </c>
      <c r="AI32" s="414"/>
      <c r="AJ32" s="414" t="str">
        <f>IF(AND('MAPA DE RIESGO'!$I$40="Baja",'MAPA DE RIESGO'!$M$40="Catastrófico"),CONCATENATE("R",'MAPA DE RIESGO'!$B$40),"")</f>
        <v/>
      </c>
      <c r="AK32" s="414"/>
      <c r="AL32" s="414" t="str">
        <f>IF(AND('MAPA DE RIESGO'!$I$46="Baja",'MAPA DE RIESGO'!$M$46="Catastrófico"),CONCATENATE("R",'MAPA DE RIESGO'!$B$46),"")</f>
        <v/>
      </c>
      <c r="AM32" s="415"/>
      <c r="AN32" s="55"/>
      <c r="AO32" s="385"/>
      <c r="AP32" s="386"/>
      <c r="AQ32" s="386"/>
      <c r="AR32" s="386"/>
      <c r="AS32" s="386"/>
      <c r="AT32" s="387"/>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c r="BY32" s="55"/>
      <c r="BZ32" s="55"/>
      <c r="CA32" s="55"/>
      <c r="CB32" s="55"/>
    </row>
    <row r="33" spans="1:80" x14ac:dyDescent="0.25">
      <c r="A33" s="55"/>
      <c r="B33" s="353"/>
      <c r="C33" s="353"/>
      <c r="D33" s="354"/>
      <c r="E33" s="394"/>
      <c r="F33" s="395"/>
      <c r="G33" s="395"/>
      <c r="H33" s="395"/>
      <c r="I33" s="408"/>
      <c r="J33" s="433"/>
      <c r="K33" s="431"/>
      <c r="L33" s="431"/>
      <c r="M33" s="431"/>
      <c r="N33" s="431"/>
      <c r="O33" s="432"/>
      <c r="P33" s="423"/>
      <c r="Q33" s="423"/>
      <c r="R33" s="423"/>
      <c r="S33" s="423"/>
      <c r="T33" s="423"/>
      <c r="U33" s="424"/>
      <c r="V33" s="422"/>
      <c r="W33" s="423"/>
      <c r="X33" s="423"/>
      <c r="Y33" s="423"/>
      <c r="Z33" s="423"/>
      <c r="AA33" s="424"/>
      <c r="AB33" s="405"/>
      <c r="AC33" s="402"/>
      <c r="AD33" s="400"/>
      <c r="AE33" s="400"/>
      <c r="AF33" s="400"/>
      <c r="AG33" s="401"/>
      <c r="AH33" s="413"/>
      <c r="AI33" s="414"/>
      <c r="AJ33" s="414"/>
      <c r="AK33" s="414"/>
      <c r="AL33" s="414"/>
      <c r="AM33" s="415"/>
      <c r="AN33" s="55"/>
      <c r="AO33" s="385"/>
      <c r="AP33" s="386"/>
      <c r="AQ33" s="386"/>
      <c r="AR33" s="386"/>
      <c r="AS33" s="386"/>
      <c r="AT33" s="387"/>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c r="BY33" s="55"/>
      <c r="BZ33" s="55"/>
      <c r="CA33" s="55"/>
      <c r="CB33" s="55"/>
    </row>
    <row r="34" spans="1:80" x14ac:dyDescent="0.25">
      <c r="A34" s="55"/>
      <c r="B34" s="353"/>
      <c r="C34" s="353"/>
      <c r="D34" s="354"/>
      <c r="E34" s="394"/>
      <c r="F34" s="395"/>
      <c r="G34" s="395"/>
      <c r="H34" s="395"/>
      <c r="I34" s="408"/>
      <c r="J34" s="433" t="str">
        <f>IF(AND('MAPA DE RIESGO'!$I$52="Baja",'MAPA DE RIESGO'!$M$52="Leve"),CONCATENATE("R",'MAPA DE RIESGO'!$B$52),"")</f>
        <v/>
      </c>
      <c r="K34" s="431"/>
      <c r="L34" s="431" t="str">
        <f>IF(AND('MAPA DE RIESGO'!$I$58="Baja",'MAPA DE RIESGO'!$M$58="Leve"),CONCATENATE("R",'MAPA DE RIESGO'!$B$58),"")</f>
        <v/>
      </c>
      <c r="M34" s="431"/>
      <c r="N34" s="431" t="str">
        <f>IF(AND('MAPA DE RIESGO'!$I$64="Baja",'MAPA DE RIESGO'!$M$64="Leve"),CONCATENATE("R",'MAPA DE RIESGO'!$B$64),"")</f>
        <v/>
      </c>
      <c r="O34" s="432"/>
      <c r="P34" s="423" t="str">
        <f>IF(AND('MAPA DE RIESGO'!$I$52="Baja",'MAPA DE RIESGO'!$M$52="Menor"),CONCATENATE("R",'MAPA DE RIESGO'!$B$52),"")</f>
        <v/>
      </c>
      <c r="Q34" s="423"/>
      <c r="R34" s="423" t="str">
        <f>IF(AND('MAPA DE RIESGO'!$I$58="Baja",'MAPA DE RIESGO'!$M$58="Menor"),CONCATENATE("R",'MAPA DE RIESGO'!$B$58),"")</f>
        <v/>
      </c>
      <c r="S34" s="423"/>
      <c r="T34" s="423" t="str">
        <f>IF(AND('MAPA DE RIESGO'!$I$64="Baja",'MAPA DE RIESGO'!$M$64="Menor"),CONCATENATE("R",'MAPA DE RIESGO'!$B$64),"")</f>
        <v/>
      </c>
      <c r="U34" s="424"/>
      <c r="V34" s="422" t="str">
        <f>IF(AND('MAPA DE RIESGO'!$I$52="Baja",'MAPA DE RIESGO'!$M$52="Moderado"),CONCATENATE("R",'MAPA DE RIESGO'!$B$52),"")</f>
        <v/>
      </c>
      <c r="W34" s="423"/>
      <c r="X34" s="423" t="str">
        <f>IF(AND('MAPA DE RIESGO'!$I$58="Baja",'MAPA DE RIESGO'!$M$58="Moderado"),CONCATENATE("R",'MAPA DE RIESGO'!$B$58),"")</f>
        <v/>
      </c>
      <c r="Y34" s="423"/>
      <c r="Z34" s="423" t="str">
        <f>IF(AND('MAPA DE RIESGO'!$I$64="Baja",'MAPA DE RIESGO'!$M$64="Moderado"),CONCATENATE("R",'MAPA DE RIESGO'!$B$64),"")</f>
        <v/>
      </c>
      <c r="AA34" s="424"/>
      <c r="AB34" s="405" t="str">
        <f>IF(AND('MAPA DE RIESGO'!$I$52="Baja",'MAPA DE RIESGO'!$M$52="Mayor"),CONCATENATE("R",'MAPA DE RIESGO'!$B$52),"")</f>
        <v/>
      </c>
      <c r="AC34" s="402"/>
      <c r="AD34" s="400" t="str">
        <f>IF(AND('MAPA DE RIESGO'!$I$58="Baja",'MAPA DE RIESGO'!$M$58="Mayor"),CONCATENATE("R",'MAPA DE RIESGO'!$B$58),"")</f>
        <v/>
      </c>
      <c r="AE34" s="400"/>
      <c r="AF34" s="400" t="str">
        <f>IF(AND('MAPA DE RIESGO'!$I$64="Baja",'MAPA DE RIESGO'!$M$64="Mayor"),CONCATENATE("R",'MAPA DE RIESGO'!$B$64),"")</f>
        <v/>
      </c>
      <c r="AG34" s="401"/>
      <c r="AH34" s="413" t="str">
        <f>IF(AND('MAPA DE RIESGO'!$I$52="Baja",'MAPA DE RIESGO'!$M$52="Catastrófico"),CONCATENATE("R",'MAPA DE RIESGO'!$B$52),"")</f>
        <v/>
      </c>
      <c r="AI34" s="414"/>
      <c r="AJ34" s="414" t="str">
        <f>IF(AND('MAPA DE RIESGO'!$I$58="Baja",'MAPA DE RIESGO'!$M$58="Catastrófico"),CONCATENATE("R",'MAPA DE RIESGO'!$B$58),"")</f>
        <v/>
      </c>
      <c r="AK34" s="414"/>
      <c r="AL34" s="414" t="str">
        <f>IF(AND('MAPA DE RIESGO'!$I$64="Baja",'MAPA DE RIESGO'!$M$64="Catastrófico"),CONCATENATE("R",'MAPA DE RIESGO'!$B$64),"")</f>
        <v/>
      </c>
      <c r="AM34" s="415"/>
      <c r="AN34" s="55"/>
      <c r="AO34" s="385"/>
      <c r="AP34" s="386"/>
      <c r="AQ34" s="386"/>
      <c r="AR34" s="386"/>
      <c r="AS34" s="386"/>
      <c r="AT34" s="387"/>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c r="BY34" s="55"/>
      <c r="BZ34" s="55"/>
      <c r="CA34" s="55"/>
      <c r="CB34" s="55"/>
    </row>
    <row r="35" spans="1:80" x14ac:dyDescent="0.25">
      <c r="A35" s="55"/>
      <c r="B35" s="353"/>
      <c r="C35" s="353"/>
      <c r="D35" s="354"/>
      <c r="E35" s="394"/>
      <c r="F35" s="395"/>
      <c r="G35" s="395"/>
      <c r="H35" s="395"/>
      <c r="I35" s="408"/>
      <c r="J35" s="433"/>
      <c r="K35" s="431"/>
      <c r="L35" s="431"/>
      <c r="M35" s="431"/>
      <c r="N35" s="431"/>
      <c r="O35" s="432"/>
      <c r="P35" s="423"/>
      <c r="Q35" s="423"/>
      <c r="R35" s="423"/>
      <c r="S35" s="423"/>
      <c r="T35" s="423"/>
      <c r="U35" s="424"/>
      <c r="V35" s="422"/>
      <c r="W35" s="423"/>
      <c r="X35" s="423"/>
      <c r="Y35" s="423"/>
      <c r="Z35" s="423"/>
      <c r="AA35" s="424"/>
      <c r="AB35" s="405"/>
      <c r="AC35" s="402"/>
      <c r="AD35" s="400"/>
      <c r="AE35" s="400"/>
      <c r="AF35" s="400"/>
      <c r="AG35" s="401"/>
      <c r="AH35" s="413"/>
      <c r="AI35" s="414"/>
      <c r="AJ35" s="414"/>
      <c r="AK35" s="414"/>
      <c r="AL35" s="414"/>
      <c r="AM35" s="415"/>
      <c r="AN35" s="55"/>
      <c r="AO35" s="385"/>
      <c r="AP35" s="386"/>
      <c r="AQ35" s="386"/>
      <c r="AR35" s="386"/>
      <c r="AS35" s="386"/>
      <c r="AT35" s="387"/>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c r="BY35" s="55"/>
      <c r="BZ35" s="55"/>
      <c r="CA35" s="55"/>
      <c r="CB35" s="55"/>
    </row>
    <row r="36" spans="1:80" x14ac:dyDescent="0.25">
      <c r="A36" s="55"/>
      <c r="B36" s="353"/>
      <c r="C36" s="353"/>
      <c r="D36" s="354"/>
      <c r="E36" s="394"/>
      <c r="F36" s="395"/>
      <c r="G36" s="395"/>
      <c r="H36" s="395"/>
      <c r="I36" s="408"/>
      <c r="J36" s="433" t="str">
        <f>IF(AND('MAPA DE RIESGO'!$I$70="Baja",'MAPA DE RIESGO'!$M$70="Leve"),CONCATENATE("R",'MAPA DE RIESGO'!$B$70),"")</f>
        <v/>
      </c>
      <c r="K36" s="431"/>
      <c r="L36" s="431" t="str">
        <f>IF(AND('MAPA DE RIESGO'!$I$76="Baja",'MAPA DE RIESGO'!$M$76="Leve"),CONCATENATE("R",'MAPA DE RIESGO'!$B$76),"")</f>
        <v/>
      </c>
      <c r="M36" s="431"/>
      <c r="N36" s="431" t="str">
        <f>IF(AND('MAPA DE RIESGO'!$I$82="Baja",'MAPA DE RIESGO'!$M$82="Leve"),CONCATENATE("R",'MAPA DE RIESGO'!$B$82),"")</f>
        <v/>
      </c>
      <c r="O36" s="432"/>
      <c r="P36" s="423" t="str">
        <f>IF(AND('MAPA DE RIESGO'!$I$70="Baja",'MAPA DE RIESGO'!$M$70="Menor"),CONCATENATE("R",'MAPA DE RIESGO'!$B$70),"")</f>
        <v/>
      </c>
      <c r="Q36" s="423"/>
      <c r="R36" s="423" t="str">
        <f>IF(AND('MAPA DE RIESGO'!$I$76="Baja",'MAPA DE RIESGO'!$M$76="Menor"),CONCATENATE("R",'MAPA DE RIESGO'!$B$76),"")</f>
        <v/>
      </c>
      <c r="S36" s="423"/>
      <c r="T36" s="423" t="str">
        <f>IF(AND('MAPA DE RIESGO'!$I$82="Baja",'MAPA DE RIESGO'!$M$82="Menor"),CONCATENATE("R",'MAPA DE RIESGO'!$B$82),"")</f>
        <v/>
      </c>
      <c r="U36" s="424"/>
      <c r="V36" s="422" t="str">
        <f>IF(AND('MAPA DE RIESGO'!$I$70="Baja",'MAPA DE RIESGO'!$M$70="Moderado"),CONCATENATE("R",'MAPA DE RIESGO'!$B$70),"")</f>
        <v/>
      </c>
      <c r="W36" s="423"/>
      <c r="X36" s="423" t="str">
        <f>IF(AND('MAPA DE RIESGO'!$I$76="Baja",'MAPA DE RIESGO'!$M$76="Moderado"),CONCATENATE("R",'MAPA DE RIESGO'!$B$76),"")</f>
        <v/>
      </c>
      <c r="Y36" s="423"/>
      <c r="Z36" s="423" t="str">
        <f>IF(AND('MAPA DE RIESGO'!$I$82="Baja",'MAPA DE RIESGO'!$M$82="Moderado"),CONCATENATE("R",'MAPA DE RIESGO'!$B$82),"")</f>
        <v/>
      </c>
      <c r="AA36" s="424"/>
      <c r="AB36" s="405" t="str">
        <f>IF(AND('MAPA DE RIESGO'!$I$70="Baja",'MAPA DE RIESGO'!$M$70="Mayor"),CONCATENATE("R",'MAPA DE RIESGO'!$B$70),"")</f>
        <v/>
      </c>
      <c r="AC36" s="402"/>
      <c r="AD36" s="400" t="str">
        <f>IF(AND('MAPA DE RIESGO'!$I$76="Baja",'MAPA DE RIESGO'!$M$76="Mayor"),CONCATENATE("R",'MAPA DE RIESGO'!$B$76),"")</f>
        <v/>
      </c>
      <c r="AE36" s="400"/>
      <c r="AF36" s="400" t="str">
        <f>IF(AND('MAPA DE RIESGO'!$I$82="Baja",'MAPA DE RIESGO'!$M$82="Mayor"),CONCATENATE("R",'MAPA DE RIESGO'!$B$82),"")</f>
        <v/>
      </c>
      <c r="AG36" s="401"/>
      <c r="AH36" s="413" t="str">
        <f>IF(AND('MAPA DE RIESGO'!$I$70="Baja",'MAPA DE RIESGO'!$M$70="Catastrófico"),CONCATENATE("R",'MAPA DE RIESGO'!$B$70),"")</f>
        <v/>
      </c>
      <c r="AI36" s="414"/>
      <c r="AJ36" s="414" t="str">
        <f>IF(AND('MAPA DE RIESGO'!$I$76="Baja",'MAPA DE RIESGO'!$M$76="Catastrófico"),CONCATENATE("R",'MAPA DE RIESGO'!$B$76),"")</f>
        <v/>
      </c>
      <c r="AK36" s="414"/>
      <c r="AL36" s="414" t="str">
        <f>IF(AND('MAPA DE RIESGO'!$I$82="Baja",'MAPA DE RIESGO'!$M$82="Catastrófico"),CONCATENATE("R",'MAPA DE RIESGO'!$B$82),"")</f>
        <v/>
      </c>
      <c r="AM36" s="415"/>
      <c r="AN36" s="55"/>
      <c r="AO36" s="385"/>
      <c r="AP36" s="386"/>
      <c r="AQ36" s="386"/>
      <c r="AR36" s="386"/>
      <c r="AS36" s="386"/>
      <c r="AT36" s="387"/>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c r="BY36" s="55"/>
      <c r="BZ36" s="55"/>
      <c r="CA36" s="55"/>
      <c r="CB36" s="55"/>
    </row>
    <row r="37" spans="1:80" ht="15.75" thickBot="1" x14ac:dyDescent="0.3">
      <c r="A37" s="55"/>
      <c r="B37" s="353"/>
      <c r="C37" s="353"/>
      <c r="D37" s="354"/>
      <c r="E37" s="397"/>
      <c r="F37" s="398"/>
      <c r="G37" s="398"/>
      <c r="H37" s="398"/>
      <c r="I37" s="398"/>
      <c r="J37" s="434"/>
      <c r="K37" s="435"/>
      <c r="L37" s="435"/>
      <c r="M37" s="435"/>
      <c r="N37" s="435"/>
      <c r="O37" s="436"/>
      <c r="P37" s="426"/>
      <c r="Q37" s="426"/>
      <c r="R37" s="426"/>
      <c r="S37" s="426"/>
      <c r="T37" s="426"/>
      <c r="U37" s="427"/>
      <c r="V37" s="425"/>
      <c r="W37" s="426"/>
      <c r="X37" s="426"/>
      <c r="Y37" s="426"/>
      <c r="Z37" s="426"/>
      <c r="AA37" s="427"/>
      <c r="AB37" s="410"/>
      <c r="AC37" s="411"/>
      <c r="AD37" s="411"/>
      <c r="AE37" s="411"/>
      <c r="AF37" s="411"/>
      <c r="AG37" s="412"/>
      <c r="AH37" s="416"/>
      <c r="AI37" s="417"/>
      <c r="AJ37" s="417"/>
      <c r="AK37" s="417"/>
      <c r="AL37" s="417"/>
      <c r="AM37" s="418"/>
      <c r="AN37" s="55"/>
      <c r="AO37" s="388"/>
      <c r="AP37" s="389"/>
      <c r="AQ37" s="389"/>
      <c r="AR37" s="389"/>
      <c r="AS37" s="389"/>
      <c r="AT37" s="390"/>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c r="BY37" s="55"/>
      <c r="BZ37" s="55"/>
      <c r="CA37" s="55"/>
      <c r="CB37" s="55"/>
    </row>
    <row r="38" spans="1:80" x14ac:dyDescent="0.25">
      <c r="A38" s="55"/>
      <c r="B38" s="353"/>
      <c r="C38" s="353"/>
      <c r="D38" s="354"/>
      <c r="E38" s="391" t="s">
        <v>104</v>
      </c>
      <c r="F38" s="392"/>
      <c r="G38" s="392"/>
      <c r="H38" s="392"/>
      <c r="I38" s="393"/>
      <c r="J38" s="437" t="str">
        <f>IF(AND('MAPA DE RIESGO'!$I$16="Muy Baja",'MAPA DE RIESGO'!$M$16="Leve"),CONCATENATE("R",'MAPA DE RIESGO'!$B$16),"")</f>
        <v/>
      </c>
      <c r="K38" s="438"/>
      <c r="L38" s="438" t="str">
        <f>IF(AND('MAPA DE RIESGO'!$I$22="Muy Baja",'MAPA DE RIESGO'!$M$22="Leve"),CONCATENATE("R",'MAPA DE RIESGO'!$B$22),"")</f>
        <v/>
      </c>
      <c r="M38" s="438"/>
      <c r="N38" s="438" t="str">
        <f>IF(AND('MAPA DE RIESGO'!$I$28="Muy Baja",'MAPA DE RIESGO'!$M$28="Leve"),CONCATENATE("R",'MAPA DE RIESGO'!$B$28),"")</f>
        <v/>
      </c>
      <c r="O38" s="439"/>
      <c r="P38" s="437" t="str">
        <f>IF(AND('MAPA DE RIESGO'!$I$16="Muy Baja",'MAPA DE RIESGO'!$M$16="Menor"),CONCATENATE("R",'MAPA DE RIESGO'!$B$16),"")</f>
        <v/>
      </c>
      <c r="Q38" s="438"/>
      <c r="R38" s="438" t="str">
        <f>IF(AND('MAPA DE RIESGO'!$I$22="Muy Baja",'MAPA DE RIESGO'!$M$22="Menor"),CONCATENATE("R",'MAPA DE RIESGO'!$B$22),"")</f>
        <v/>
      </c>
      <c r="S38" s="438"/>
      <c r="T38" s="438" t="str">
        <f>IF(AND('MAPA DE RIESGO'!$I$28="Muy Baja",'MAPA DE RIESGO'!$M$28="Menor"),CONCATENATE("R",'MAPA DE RIESGO'!$B$28),"")</f>
        <v/>
      </c>
      <c r="U38" s="439"/>
      <c r="V38" s="428" t="str">
        <f>IF(AND('MAPA DE RIESGO'!$I$16="Muy Baja",'MAPA DE RIESGO'!$M$16="Moderado"),CONCATENATE("R",'MAPA DE RIESGO'!$B$16),"")</f>
        <v/>
      </c>
      <c r="W38" s="429"/>
      <c r="X38" s="429" t="str">
        <f>IF(AND('MAPA DE RIESGO'!$I$22="Muy Baja",'MAPA DE RIESGO'!$M$22="Moderado"),CONCATENATE("R",'MAPA DE RIESGO'!$B$22),"")</f>
        <v/>
      </c>
      <c r="Y38" s="429"/>
      <c r="Z38" s="429" t="str">
        <f>IF(AND('MAPA DE RIESGO'!$I$28="Muy Baja",'MAPA DE RIESGO'!$M$28="Moderado"),CONCATENATE("R",'MAPA DE RIESGO'!$B$28),"")</f>
        <v/>
      </c>
      <c r="AA38" s="430"/>
      <c r="AB38" s="403" t="str">
        <f>IF(AND('MAPA DE RIESGO'!$I$16="Muy Baja",'MAPA DE RIESGO'!$M$16="Mayor"),CONCATENATE("R",'MAPA DE RIESGO'!$B$16),"")</f>
        <v/>
      </c>
      <c r="AC38" s="404"/>
      <c r="AD38" s="404" t="str">
        <f>IF(AND('MAPA DE RIESGO'!$I$22="Muy Baja",'MAPA DE RIESGO'!$M$22="Mayor"),CONCATENATE("R",'MAPA DE RIESGO'!$B$22),"")</f>
        <v/>
      </c>
      <c r="AE38" s="404"/>
      <c r="AF38" s="404" t="str">
        <f>IF(AND('MAPA DE RIESGO'!$I$28="Muy Baja",'MAPA DE RIESGO'!$M$28="Mayor"),CONCATENATE("R",'MAPA DE RIESGO'!$B$28),"")</f>
        <v>R3</v>
      </c>
      <c r="AG38" s="406"/>
      <c r="AH38" s="419" t="str">
        <f>IF(AND('MAPA DE RIESGO'!$I$16="Muy Baja",'MAPA DE RIESGO'!$M$16="Catastrófico"),CONCATENATE("R",'MAPA DE RIESGO'!$B$16),"")</f>
        <v/>
      </c>
      <c r="AI38" s="420"/>
      <c r="AJ38" s="420" t="str">
        <f>IF(AND('MAPA DE RIESGO'!$I$22="Muy Baja",'MAPA DE RIESGO'!$M$22="Catastrófico"),CONCATENATE("R",'MAPA DE RIESGO'!$B$22),"")</f>
        <v/>
      </c>
      <c r="AK38" s="420"/>
      <c r="AL38" s="420" t="str">
        <f>IF(AND('MAPA DE RIESGO'!$I$28="Muy Baja",'MAPA DE RIESGO'!$M$28="Catastrófico"),CONCATENATE("R",'MAPA DE RIESGO'!$B$28),"")</f>
        <v/>
      </c>
      <c r="AM38" s="421"/>
      <c r="AN38" s="55"/>
      <c r="AO38" s="55"/>
      <c r="AP38" s="55"/>
      <c r="AQ38" s="55"/>
      <c r="AR38" s="55"/>
      <c r="AS38" s="55"/>
      <c r="AT38" s="5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row>
    <row r="39" spans="1:80" x14ac:dyDescent="0.25">
      <c r="A39" s="55"/>
      <c r="B39" s="353"/>
      <c r="C39" s="353"/>
      <c r="D39" s="354"/>
      <c r="E39" s="394"/>
      <c r="F39" s="395"/>
      <c r="G39" s="395"/>
      <c r="H39" s="395"/>
      <c r="I39" s="396"/>
      <c r="J39" s="433"/>
      <c r="K39" s="431"/>
      <c r="L39" s="431"/>
      <c r="M39" s="431"/>
      <c r="N39" s="431"/>
      <c r="O39" s="432"/>
      <c r="P39" s="433"/>
      <c r="Q39" s="431"/>
      <c r="R39" s="431"/>
      <c r="S39" s="431"/>
      <c r="T39" s="431"/>
      <c r="U39" s="432"/>
      <c r="V39" s="422"/>
      <c r="W39" s="423"/>
      <c r="X39" s="423"/>
      <c r="Y39" s="423"/>
      <c r="Z39" s="423"/>
      <c r="AA39" s="424"/>
      <c r="AB39" s="405"/>
      <c r="AC39" s="402"/>
      <c r="AD39" s="402"/>
      <c r="AE39" s="402"/>
      <c r="AF39" s="402"/>
      <c r="AG39" s="401"/>
      <c r="AH39" s="413"/>
      <c r="AI39" s="414"/>
      <c r="AJ39" s="414"/>
      <c r="AK39" s="414"/>
      <c r="AL39" s="414"/>
      <c r="AM39" s="415"/>
      <c r="AN39" s="55"/>
      <c r="AO39" s="55"/>
      <c r="AP39" s="55"/>
      <c r="AQ39" s="55"/>
      <c r="AR39" s="55"/>
      <c r="AS39" s="55"/>
      <c r="AT39" s="5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row>
    <row r="40" spans="1:80" x14ac:dyDescent="0.25">
      <c r="A40" s="55"/>
      <c r="B40" s="353"/>
      <c r="C40" s="353"/>
      <c r="D40" s="354"/>
      <c r="E40" s="394"/>
      <c r="F40" s="395"/>
      <c r="G40" s="395"/>
      <c r="H40" s="395"/>
      <c r="I40" s="396"/>
      <c r="J40" s="433" t="str">
        <f>IF(AND('MAPA DE RIESGO'!$I$34="Muy Baja",'MAPA DE RIESGO'!$M$34="Leve"),CONCATENATE("R",'MAPA DE RIESGO'!$B$34),"")</f>
        <v/>
      </c>
      <c r="K40" s="431"/>
      <c r="L40" s="431" t="str">
        <f>IF(AND('MAPA DE RIESGO'!$I$40="Muy Baja",'MAPA DE RIESGO'!$M$40="Leve"),CONCATENATE("R",'MAPA DE RIESGO'!$B$40),"")</f>
        <v/>
      </c>
      <c r="M40" s="431"/>
      <c r="N40" s="431" t="str">
        <f>IF(AND('MAPA DE RIESGO'!$I$46="Muy Baja",'MAPA DE RIESGO'!$M$46="Leve"),CONCATENATE("R",'MAPA DE RIESGO'!$B$46),"")</f>
        <v/>
      </c>
      <c r="O40" s="432"/>
      <c r="P40" s="433" t="str">
        <f>IF(AND('MAPA DE RIESGO'!$I$34="Muy Baja",'MAPA DE RIESGO'!$M$34="Menor"),CONCATENATE("R",'MAPA DE RIESGO'!$B$34),"")</f>
        <v/>
      </c>
      <c r="Q40" s="431"/>
      <c r="R40" s="431" t="str">
        <f>IF(AND('MAPA DE RIESGO'!$I$40="Muy Baja",'MAPA DE RIESGO'!$M$40="Menor"),CONCATENATE("R",'MAPA DE RIESGO'!$B$40),"")</f>
        <v/>
      </c>
      <c r="S40" s="431"/>
      <c r="T40" s="431" t="str">
        <f>IF(AND('MAPA DE RIESGO'!$I$46="Muy Baja",'MAPA DE RIESGO'!$M$46="Menor"),CONCATENATE("R",'MAPA DE RIESGO'!$B$46),"")</f>
        <v/>
      </c>
      <c r="U40" s="432"/>
      <c r="V40" s="422" t="str">
        <f>IF(AND('MAPA DE RIESGO'!$I$34="Muy Baja",'MAPA DE RIESGO'!$M$34="Moderado"),CONCATENATE("R",'MAPA DE RIESGO'!$B$34),"")</f>
        <v/>
      </c>
      <c r="W40" s="423"/>
      <c r="X40" s="423" t="str">
        <f>IF(AND('MAPA DE RIESGO'!$I$40="Muy Baja",'MAPA DE RIESGO'!$M$40="Moderado"),CONCATENATE("R",'MAPA DE RIESGO'!$B$40),"")</f>
        <v/>
      </c>
      <c r="Y40" s="423"/>
      <c r="Z40" s="423" t="str">
        <f>IF(AND('MAPA DE RIESGO'!$I$46="Muy Baja",'MAPA DE RIESGO'!$M$46="Moderado"),CONCATENATE("R",'MAPA DE RIESGO'!$B$46),"")</f>
        <v/>
      </c>
      <c r="AA40" s="424"/>
      <c r="AB40" s="405" t="str">
        <f>IF(AND('MAPA DE RIESGO'!$I$34="Muy Baja",'MAPA DE RIESGO'!$M$34="Mayor"),CONCATENATE("R",'MAPA DE RIESGO'!$B$34),"")</f>
        <v/>
      </c>
      <c r="AC40" s="402"/>
      <c r="AD40" s="400" t="str">
        <f>IF(AND('MAPA DE RIESGO'!$I$40="Muy Baja",'MAPA DE RIESGO'!$M$40="Mayor"),CONCATENATE("R",'MAPA DE RIESGO'!$B$40),"")</f>
        <v/>
      </c>
      <c r="AE40" s="400"/>
      <c r="AF40" s="400" t="str">
        <f>IF(AND('MAPA DE RIESGO'!$I$46="Muy Baja",'MAPA DE RIESGO'!$M$46="Mayor"),CONCATENATE("R",'MAPA DE RIESGO'!$B$46),"")</f>
        <v/>
      </c>
      <c r="AG40" s="401"/>
      <c r="AH40" s="413" t="str">
        <f>IF(AND('MAPA DE RIESGO'!$I$34="Muy Baja",'MAPA DE RIESGO'!$M$34="Catastrófico"),CONCATENATE("R",'MAPA DE RIESGO'!$B$34),"")</f>
        <v/>
      </c>
      <c r="AI40" s="414"/>
      <c r="AJ40" s="414" t="str">
        <f>IF(AND('MAPA DE RIESGO'!$I$40="Muy Baja",'MAPA DE RIESGO'!$M$40="Catastrófico"),CONCATENATE("R",'MAPA DE RIESGO'!$B$40),"")</f>
        <v/>
      </c>
      <c r="AK40" s="414"/>
      <c r="AL40" s="414" t="str">
        <f>IF(AND('MAPA DE RIESGO'!$I$46="Muy Baja",'MAPA DE RIESGO'!$M$46="Catastrófico"),CONCATENATE("R",'MAPA DE RIESGO'!$B$46),"")</f>
        <v/>
      </c>
      <c r="AM40" s="415"/>
      <c r="AN40" s="55"/>
      <c r="AO40" s="55"/>
      <c r="AP40" s="55"/>
      <c r="AQ40" s="55"/>
      <c r="AR40" s="55"/>
      <c r="AS40" s="55"/>
      <c r="AT40" s="5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c r="BY40" s="55"/>
      <c r="BZ40" s="55"/>
      <c r="CA40" s="55"/>
      <c r="CB40" s="55"/>
    </row>
    <row r="41" spans="1:80" x14ac:dyDescent="0.25">
      <c r="A41" s="55"/>
      <c r="B41" s="353"/>
      <c r="C41" s="353"/>
      <c r="D41" s="354"/>
      <c r="E41" s="394"/>
      <c r="F41" s="395"/>
      <c r="G41" s="395"/>
      <c r="H41" s="395"/>
      <c r="I41" s="396"/>
      <c r="J41" s="433"/>
      <c r="K41" s="431"/>
      <c r="L41" s="431"/>
      <c r="M41" s="431"/>
      <c r="N41" s="431"/>
      <c r="O41" s="432"/>
      <c r="P41" s="433"/>
      <c r="Q41" s="431"/>
      <c r="R41" s="431"/>
      <c r="S41" s="431"/>
      <c r="T41" s="431"/>
      <c r="U41" s="432"/>
      <c r="V41" s="422"/>
      <c r="W41" s="423"/>
      <c r="X41" s="423"/>
      <c r="Y41" s="423"/>
      <c r="Z41" s="423"/>
      <c r="AA41" s="424"/>
      <c r="AB41" s="405"/>
      <c r="AC41" s="402"/>
      <c r="AD41" s="400"/>
      <c r="AE41" s="400"/>
      <c r="AF41" s="400"/>
      <c r="AG41" s="401"/>
      <c r="AH41" s="413"/>
      <c r="AI41" s="414"/>
      <c r="AJ41" s="414"/>
      <c r="AK41" s="414"/>
      <c r="AL41" s="414"/>
      <c r="AM41" s="41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row>
    <row r="42" spans="1:80" x14ac:dyDescent="0.25">
      <c r="A42" s="55"/>
      <c r="B42" s="353"/>
      <c r="C42" s="353"/>
      <c r="D42" s="354"/>
      <c r="E42" s="394"/>
      <c r="F42" s="395"/>
      <c r="G42" s="395"/>
      <c r="H42" s="395"/>
      <c r="I42" s="396"/>
      <c r="J42" s="433" t="str">
        <f>IF(AND('MAPA DE RIESGO'!$I$52="Muy Baja",'MAPA DE RIESGO'!$M$52="Leve"),CONCATENATE("R",'MAPA DE RIESGO'!$B$52),"")</f>
        <v/>
      </c>
      <c r="K42" s="431"/>
      <c r="L42" s="431" t="str">
        <f>IF(AND('MAPA DE RIESGO'!$I$58="Muy Baja",'MAPA DE RIESGO'!$M$58="Leve"),CONCATENATE("R",'MAPA DE RIESGO'!$B$58),"")</f>
        <v/>
      </c>
      <c r="M42" s="431"/>
      <c r="N42" s="431" t="str">
        <f>IF(AND('MAPA DE RIESGO'!$I$64="Muy Baja",'MAPA DE RIESGO'!$M$64="Leve"),CONCATENATE("R",'MAPA DE RIESGO'!$B$64),"")</f>
        <v/>
      </c>
      <c r="O42" s="432"/>
      <c r="P42" s="433" t="str">
        <f>IF(AND('MAPA DE RIESGO'!$I$52="Muy Baja",'MAPA DE RIESGO'!$M$52="Menor"),CONCATENATE("R",'MAPA DE RIESGO'!$B$52),"")</f>
        <v/>
      </c>
      <c r="Q42" s="431"/>
      <c r="R42" s="431" t="str">
        <f>IF(AND('MAPA DE RIESGO'!$I$58="Muy Baja",'MAPA DE RIESGO'!$M$58="Menor"),CONCATENATE("R",'MAPA DE RIESGO'!$B$58),"")</f>
        <v/>
      </c>
      <c r="S42" s="431"/>
      <c r="T42" s="431" t="str">
        <f>IF(AND('MAPA DE RIESGO'!$I$64="Muy Baja",'MAPA DE RIESGO'!$M$64="Menor"),CONCATENATE("R",'MAPA DE RIESGO'!$B$64),"")</f>
        <v/>
      </c>
      <c r="U42" s="432"/>
      <c r="V42" s="422" t="str">
        <f>IF(AND('MAPA DE RIESGO'!$I$52="Muy Baja",'MAPA DE RIESGO'!$M$52="Moderado"),CONCATENATE("R",'MAPA DE RIESGO'!$B$52),"")</f>
        <v/>
      </c>
      <c r="W42" s="423"/>
      <c r="X42" s="423" t="str">
        <f>IF(AND('MAPA DE RIESGO'!$I$58="Muy Baja",'MAPA DE RIESGO'!$M$58="Moderado"),CONCATENATE("R",'MAPA DE RIESGO'!$B$58),"")</f>
        <v/>
      </c>
      <c r="Y42" s="423"/>
      <c r="Z42" s="423" t="str">
        <f>IF(AND('MAPA DE RIESGO'!$I$64="Muy Baja",'MAPA DE RIESGO'!$M$64="Moderado"),CONCATENATE("R",'MAPA DE RIESGO'!$B$64),"")</f>
        <v/>
      </c>
      <c r="AA42" s="424"/>
      <c r="AB42" s="405" t="str">
        <f>IF(AND('MAPA DE RIESGO'!$I$52="Muy Baja",'MAPA DE RIESGO'!$M$52="Mayor"),CONCATENATE("R",'MAPA DE RIESGO'!$B$52),"")</f>
        <v/>
      </c>
      <c r="AC42" s="402"/>
      <c r="AD42" s="400" t="str">
        <f>IF(AND('MAPA DE RIESGO'!$I$58="Muy Baja",'MAPA DE RIESGO'!$M$58="Mayor"),CONCATENATE("R",'MAPA DE RIESGO'!$B$58),"")</f>
        <v/>
      </c>
      <c r="AE42" s="400"/>
      <c r="AF42" s="400" t="str">
        <f>IF(AND('MAPA DE RIESGO'!$I$64="Muy Baja",'MAPA DE RIESGO'!$M$64="Mayor"),CONCATENATE("R",'MAPA DE RIESGO'!$B$64),"")</f>
        <v/>
      </c>
      <c r="AG42" s="401"/>
      <c r="AH42" s="413" t="str">
        <f>IF(AND('MAPA DE RIESGO'!$I$52="Muy Baja",'MAPA DE RIESGO'!$M$52="Catastrófico"),CONCATENATE("R",'MAPA DE RIESGO'!$B$52),"")</f>
        <v/>
      </c>
      <c r="AI42" s="414"/>
      <c r="AJ42" s="414" t="str">
        <f>IF(AND('MAPA DE RIESGO'!$I$58="Muy Baja",'MAPA DE RIESGO'!$M$58="Catastrófico"),CONCATENATE("R",'MAPA DE RIESGO'!$B$58),"")</f>
        <v/>
      </c>
      <c r="AK42" s="414"/>
      <c r="AL42" s="414" t="str">
        <f>IF(AND('MAPA DE RIESGO'!$I$64="Muy Baja",'MAPA DE RIESGO'!$M$64="Catastrófico"),CONCATENATE("R",'MAPA DE RIESGO'!$B$64),"")</f>
        <v/>
      </c>
      <c r="AM42" s="415"/>
      <c r="AN42" s="55"/>
      <c r="AO42" s="55"/>
      <c r="AP42" s="55"/>
      <c r="AQ42" s="55"/>
      <c r="AR42" s="55"/>
      <c r="AS42" s="55"/>
      <c r="AT42" s="5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row>
    <row r="43" spans="1:80" x14ac:dyDescent="0.25">
      <c r="A43" s="55"/>
      <c r="B43" s="353"/>
      <c r="C43" s="353"/>
      <c r="D43" s="354"/>
      <c r="E43" s="394"/>
      <c r="F43" s="395"/>
      <c r="G43" s="395"/>
      <c r="H43" s="395"/>
      <c r="I43" s="396"/>
      <c r="J43" s="433"/>
      <c r="K43" s="431"/>
      <c r="L43" s="431"/>
      <c r="M43" s="431"/>
      <c r="N43" s="431"/>
      <c r="O43" s="432"/>
      <c r="P43" s="433"/>
      <c r="Q43" s="431"/>
      <c r="R43" s="431"/>
      <c r="S43" s="431"/>
      <c r="T43" s="431"/>
      <c r="U43" s="432"/>
      <c r="V43" s="422"/>
      <c r="W43" s="423"/>
      <c r="X43" s="423"/>
      <c r="Y43" s="423"/>
      <c r="Z43" s="423"/>
      <c r="AA43" s="424"/>
      <c r="AB43" s="405"/>
      <c r="AC43" s="402"/>
      <c r="AD43" s="400"/>
      <c r="AE43" s="400"/>
      <c r="AF43" s="400"/>
      <c r="AG43" s="401"/>
      <c r="AH43" s="413"/>
      <c r="AI43" s="414"/>
      <c r="AJ43" s="414"/>
      <c r="AK43" s="414"/>
      <c r="AL43" s="414"/>
      <c r="AM43" s="415"/>
      <c r="AN43" s="55"/>
      <c r="AO43" s="55"/>
      <c r="AP43" s="55"/>
      <c r="AQ43" s="55"/>
      <c r="AR43" s="55"/>
      <c r="AS43" s="55"/>
      <c r="AT43" s="5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c r="BY43" s="55"/>
      <c r="BZ43" s="55"/>
      <c r="CA43" s="55"/>
      <c r="CB43" s="55"/>
    </row>
    <row r="44" spans="1:80" x14ac:dyDescent="0.25">
      <c r="A44" s="55"/>
      <c r="B44" s="353"/>
      <c r="C44" s="353"/>
      <c r="D44" s="354"/>
      <c r="E44" s="394"/>
      <c r="F44" s="395"/>
      <c r="G44" s="395"/>
      <c r="H44" s="395"/>
      <c r="I44" s="396"/>
      <c r="J44" s="433" t="str">
        <f>IF(AND('MAPA DE RIESGO'!$I$70="Muy Baja",'MAPA DE RIESGO'!$M$70="Leve"),CONCATENATE("R",'MAPA DE RIESGO'!$B$70),"")</f>
        <v/>
      </c>
      <c r="K44" s="431"/>
      <c r="L44" s="431" t="str">
        <f>IF(AND('MAPA DE RIESGO'!$I$76="Muy Baja",'MAPA DE RIESGO'!$M$76="Leve"),CONCATENATE("R",'MAPA DE RIESGO'!$B$76),"")</f>
        <v/>
      </c>
      <c r="M44" s="431"/>
      <c r="N44" s="431" t="str">
        <f>IF(AND('MAPA DE RIESGO'!$I$82="Muy Baja",'MAPA DE RIESGO'!$M$82="Leve"),CONCATENATE("R",'MAPA DE RIESGO'!$B$82),"")</f>
        <v/>
      </c>
      <c r="O44" s="432"/>
      <c r="P44" s="433" t="str">
        <f>IF(AND('MAPA DE RIESGO'!$I$70="Muy Baja",'MAPA DE RIESGO'!$M$70="Menor"),CONCATENATE("R",'MAPA DE RIESGO'!$B$70),"")</f>
        <v/>
      </c>
      <c r="Q44" s="431"/>
      <c r="R44" s="431" t="str">
        <f>IF(AND('MAPA DE RIESGO'!$I$76="Muy Baja",'MAPA DE RIESGO'!$M$76="Menor"),CONCATENATE("R",'MAPA DE RIESGO'!$B$76),"")</f>
        <v/>
      </c>
      <c r="S44" s="431"/>
      <c r="T44" s="431" t="str">
        <f>IF(AND('MAPA DE RIESGO'!$I$82="Muy Baja",'MAPA DE RIESGO'!$M$82="Menor"),CONCATENATE("R",'MAPA DE RIESGO'!$B$82),"")</f>
        <v/>
      </c>
      <c r="U44" s="432"/>
      <c r="V44" s="422" t="str">
        <f>IF(AND('MAPA DE RIESGO'!$I$70="Muy Baja",'MAPA DE RIESGO'!$M$70="Moderado"),CONCATENATE("R",'MAPA DE RIESGO'!$B$70),"")</f>
        <v/>
      </c>
      <c r="W44" s="423"/>
      <c r="X44" s="423" t="str">
        <f>IF(AND('MAPA DE RIESGO'!$I$76="Muy Baja",'MAPA DE RIESGO'!$M$76="Moderado"),CONCATENATE("R",'MAPA DE RIESGO'!$B$76),"")</f>
        <v/>
      </c>
      <c r="Y44" s="423"/>
      <c r="Z44" s="423" t="str">
        <f>IF(AND('MAPA DE RIESGO'!$I$82="Muy Baja",'MAPA DE RIESGO'!$M$82="Moderado"),CONCATENATE("R",'MAPA DE RIESGO'!$B$82),"")</f>
        <v/>
      </c>
      <c r="AA44" s="424"/>
      <c r="AB44" s="405" t="str">
        <f>IF(AND('MAPA DE RIESGO'!$I$70="Muy Baja",'MAPA DE RIESGO'!$M$70="Mayor"),CONCATENATE("R",'MAPA DE RIESGO'!$B$70),"")</f>
        <v/>
      </c>
      <c r="AC44" s="402"/>
      <c r="AD44" s="400" t="str">
        <f>IF(AND('MAPA DE RIESGO'!$I$76="Muy Baja",'MAPA DE RIESGO'!$M$76="Mayor"),CONCATENATE("R",'MAPA DE RIESGO'!$B$76),"")</f>
        <v/>
      </c>
      <c r="AE44" s="400"/>
      <c r="AF44" s="400" t="str">
        <f>IF(AND('MAPA DE RIESGO'!$I$82="Muy Baja",'MAPA DE RIESGO'!$M$82="Mayor"),CONCATENATE("R",'MAPA DE RIESGO'!$B$82),"")</f>
        <v/>
      </c>
      <c r="AG44" s="401"/>
      <c r="AH44" s="413" t="str">
        <f>IF(AND('MAPA DE RIESGO'!$I$70="Muy Baja",'MAPA DE RIESGO'!$M$70="Catastrófico"),CONCATENATE("R",'MAPA DE RIESGO'!$B$70),"")</f>
        <v/>
      </c>
      <c r="AI44" s="414"/>
      <c r="AJ44" s="414" t="str">
        <f>IF(AND('MAPA DE RIESGO'!$I$76="Muy Baja",'MAPA DE RIESGO'!$M$76="Catastrófico"),CONCATENATE("R",'MAPA DE RIESGO'!$B$76),"")</f>
        <v/>
      </c>
      <c r="AK44" s="414"/>
      <c r="AL44" s="414" t="str">
        <f>IF(AND('MAPA DE RIESGO'!$I$82="Muy Baja",'MAPA DE RIESGO'!$M$82="Catastrófico"),CONCATENATE("R",'MAPA DE RIESGO'!$B$82),"")</f>
        <v/>
      </c>
      <c r="AM44" s="415"/>
      <c r="AN44" s="55"/>
      <c r="AO44" s="55"/>
      <c r="AP44" s="55"/>
      <c r="AQ44" s="55"/>
      <c r="AR44" s="55"/>
      <c r="AS44" s="55"/>
      <c r="AT44" s="5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c r="BY44" s="55"/>
      <c r="BZ44" s="55"/>
      <c r="CA44" s="55"/>
      <c r="CB44" s="55"/>
    </row>
    <row r="45" spans="1:80" ht="15.75" thickBot="1" x14ac:dyDescent="0.3">
      <c r="A45" s="55"/>
      <c r="B45" s="353"/>
      <c r="C45" s="353"/>
      <c r="D45" s="354"/>
      <c r="E45" s="397"/>
      <c r="F45" s="398"/>
      <c r="G45" s="398"/>
      <c r="H45" s="398"/>
      <c r="I45" s="399"/>
      <c r="J45" s="434"/>
      <c r="K45" s="435"/>
      <c r="L45" s="435"/>
      <c r="M45" s="435"/>
      <c r="N45" s="435"/>
      <c r="O45" s="436"/>
      <c r="P45" s="434"/>
      <c r="Q45" s="435"/>
      <c r="R45" s="435"/>
      <c r="S45" s="435"/>
      <c r="T45" s="435"/>
      <c r="U45" s="436"/>
      <c r="V45" s="425"/>
      <c r="W45" s="426"/>
      <c r="X45" s="426"/>
      <c r="Y45" s="426"/>
      <c r="Z45" s="426"/>
      <c r="AA45" s="427"/>
      <c r="AB45" s="410"/>
      <c r="AC45" s="411"/>
      <c r="AD45" s="411"/>
      <c r="AE45" s="411"/>
      <c r="AF45" s="411"/>
      <c r="AG45" s="412"/>
      <c r="AH45" s="416"/>
      <c r="AI45" s="417"/>
      <c r="AJ45" s="417"/>
      <c r="AK45" s="417"/>
      <c r="AL45" s="417"/>
      <c r="AM45" s="418"/>
      <c r="AN45" s="55"/>
      <c r="AO45" s="55"/>
      <c r="AP45" s="55"/>
      <c r="AQ45" s="55"/>
      <c r="AR45" s="55"/>
      <c r="AS45" s="55"/>
      <c r="AT45" s="55"/>
      <c r="AU45" s="55"/>
      <c r="AV45" s="55"/>
      <c r="AW45" s="55"/>
      <c r="AX45" s="55"/>
      <c r="AY45" s="55"/>
      <c r="AZ45" s="55"/>
      <c r="BA45" s="55"/>
      <c r="BB45" s="55"/>
      <c r="BC45" s="55"/>
      <c r="BD45" s="55"/>
      <c r="BE45" s="55"/>
      <c r="BF45" s="55"/>
      <c r="BG45" s="55"/>
      <c r="BH45" s="55"/>
      <c r="BI45" s="55"/>
      <c r="BJ45" s="55"/>
      <c r="BK45" s="55"/>
      <c r="BL45" s="55"/>
      <c r="BM45" s="55"/>
      <c r="BN45" s="55"/>
      <c r="BO45" s="55"/>
      <c r="BP45" s="55"/>
      <c r="BQ45" s="55"/>
      <c r="BR45" s="55"/>
      <c r="BS45" s="55"/>
      <c r="BT45" s="55"/>
      <c r="BU45" s="55"/>
      <c r="BV45" s="55"/>
      <c r="BW45" s="55"/>
      <c r="BX45" s="55"/>
      <c r="BY45" s="55"/>
      <c r="BZ45" s="55"/>
      <c r="CA45" s="55"/>
      <c r="CB45" s="55"/>
    </row>
    <row r="46" spans="1:80" x14ac:dyDescent="0.25">
      <c r="A46" s="55"/>
      <c r="B46" s="55"/>
      <c r="C46" s="55"/>
      <c r="D46" s="55"/>
      <c r="E46" s="55"/>
      <c r="F46" s="55"/>
      <c r="G46" s="55"/>
      <c r="H46" s="55"/>
      <c r="I46" s="55"/>
      <c r="J46" s="391" t="s">
        <v>103</v>
      </c>
      <c r="K46" s="392"/>
      <c r="L46" s="392"/>
      <c r="M46" s="392"/>
      <c r="N46" s="392"/>
      <c r="O46" s="393"/>
      <c r="P46" s="391" t="s">
        <v>102</v>
      </c>
      <c r="Q46" s="392"/>
      <c r="R46" s="392"/>
      <c r="S46" s="392"/>
      <c r="T46" s="392"/>
      <c r="U46" s="393"/>
      <c r="V46" s="391" t="s">
        <v>101</v>
      </c>
      <c r="W46" s="392"/>
      <c r="X46" s="392"/>
      <c r="Y46" s="392"/>
      <c r="Z46" s="392"/>
      <c r="AA46" s="393"/>
      <c r="AB46" s="391" t="s">
        <v>100</v>
      </c>
      <c r="AC46" s="409"/>
      <c r="AD46" s="392"/>
      <c r="AE46" s="392"/>
      <c r="AF46" s="392"/>
      <c r="AG46" s="393"/>
      <c r="AH46" s="391" t="s">
        <v>99</v>
      </c>
      <c r="AI46" s="392"/>
      <c r="AJ46" s="392"/>
      <c r="AK46" s="392"/>
      <c r="AL46" s="392"/>
      <c r="AM46" s="393"/>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x14ac:dyDescent="0.25">
      <c r="A47" s="55"/>
      <c r="B47" s="55"/>
      <c r="C47" s="55"/>
      <c r="D47" s="55"/>
      <c r="E47" s="55"/>
      <c r="F47" s="55"/>
      <c r="G47" s="55"/>
      <c r="H47" s="55"/>
      <c r="I47" s="55"/>
      <c r="J47" s="394"/>
      <c r="K47" s="395"/>
      <c r="L47" s="395"/>
      <c r="M47" s="395"/>
      <c r="N47" s="395"/>
      <c r="O47" s="396"/>
      <c r="P47" s="394"/>
      <c r="Q47" s="395"/>
      <c r="R47" s="395"/>
      <c r="S47" s="395"/>
      <c r="T47" s="395"/>
      <c r="U47" s="396"/>
      <c r="V47" s="394"/>
      <c r="W47" s="395"/>
      <c r="X47" s="395"/>
      <c r="Y47" s="395"/>
      <c r="Z47" s="395"/>
      <c r="AA47" s="396"/>
      <c r="AB47" s="394"/>
      <c r="AC47" s="395"/>
      <c r="AD47" s="395"/>
      <c r="AE47" s="395"/>
      <c r="AF47" s="395"/>
      <c r="AG47" s="396"/>
      <c r="AH47" s="394"/>
      <c r="AI47" s="395"/>
      <c r="AJ47" s="395"/>
      <c r="AK47" s="395"/>
      <c r="AL47" s="395"/>
      <c r="AM47" s="396"/>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x14ac:dyDescent="0.25">
      <c r="A48" s="55"/>
      <c r="B48" s="55"/>
      <c r="C48" s="55"/>
      <c r="D48" s="55"/>
      <c r="E48" s="55"/>
      <c r="F48" s="55"/>
      <c r="G48" s="55"/>
      <c r="H48" s="55"/>
      <c r="I48" s="55"/>
      <c r="J48" s="394"/>
      <c r="K48" s="395"/>
      <c r="L48" s="395"/>
      <c r="M48" s="395"/>
      <c r="N48" s="395"/>
      <c r="O48" s="396"/>
      <c r="P48" s="394"/>
      <c r="Q48" s="395"/>
      <c r="R48" s="395"/>
      <c r="S48" s="395"/>
      <c r="T48" s="395"/>
      <c r="U48" s="396"/>
      <c r="V48" s="394"/>
      <c r="W48" s="395"/>
      <c r="X48" s="395"/>
      <c r="Y48" s="395"/>
      <c r="Z48" s="395"/>
      <c r="AA48" s="396"/>
      <c r="AB48" s="394"/>
      <c r="AC48" s="395"/>
      <c r="AD48" s="395"/>
      <c r="AE48" s="395"/>
      <c r="AF48" s="395"/>
      <c r="AG48" s="396"/>
      <c r="AH48" s="394"/>
      <c r="AI48" s="395"/>
      <c r="AJ48" s="395"/>
      <c r="AK48" s="395"/>
      <c r="AL48" s="395"/>
      <c r="AM48" s="396"/>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x14ac:dyDescent="0.25">
      <c r="A49" s="55"/>
      <c r="B49" s="55"/>
      <c r="C49" s="55"/>
      <c r="D49" s="55"/>
      <c r="E49" s="55"/>
      <c r="F49" s="55"/>
      <c r="G49" s="55"/>
      <c r="H49" s="55"/>
      <c r="I49" s="55"/>
      <c r="J49" s="394"/>
      <c r="K49" s="395"/>
      <c r="L49" s="395"/>
      <c r="M49" s="395"/>
      <c r="N49" s="395"/>
      <c r="O49" s="396"/>
      <c r="P49" s="394"/>
      <c r="Q49" s="395"/>
      <c r="R49" s="395"/>
      <c r="S49" s="395"/>
      <c r="T49" s="395"/>
      <c r="U49" s="396"/>
      <c r="V49" s="394"/>
      <c r="W49" s="395"/>
      <c r="X49" s="395"/>
      <c r="Y49" s="395"/>
      <c r="Z49" s="395"/>
      <c r="AA49" s="396"/>
      <c r="AB49" s="394"/>
      <c r="AC49" s="395"/>
      <c r="AD49" s="395"/>
      <c r="AE49" s="395"/>
      <c r="AF49" s="395"/>
      <c r="AG49" s="396"/>
      <c r="AH49" s="394"/>
      <c r="AI49" s="395"/>
      <c r="AJ49" s="395"/>
      <c r="AK49" s="395"/>
      <c r="AL49" s="395"/>
      <c r="AM49" s="396"/>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x14ac:dyDescent="0.25">
      <c r="A50" s="55"/>
      <c r="B50" s="55"/>
      <c r="C50" s="55"/>
      <c r="D50" s="55"/>
      <c r="E50" s="55"/>
      <c r="F50" s="55"/>
      <c r="G50" s="55"/>
      <c r="H50" s="55"/>
      <c r="I50" s="55"/>
      <c r="J50" s="394"/>
      <c r="K50" s="395"/>
      <c r="L50" s="395"/>
      <c r="M50" s="395"/>
      <c r="N50" s="395"/>
      <c r="O50" s="396"/>
      <c r="P50" s="394"/>
      <c r="Q50" s="395"/>
      <c r="R50" s="395"/>
      <c r="S50" s="395"/>
      <c r="T50" s="395"/>
      <c r="U50" s="396"/>
      <c r="V50" s="394"/>
      <c r="W50" s="395"/>
      <c r="X50" s="395"/>
      <c r="Y50" s="395"/>
      <c r="Z50" s="395"/>
      <c r="AA50" s="396"/>
      <c r="AB50" s="394"/>
      <c r="AC50" s="395"/>
      <c r="AD50" s="395"/>
      <c r="AE50" s="395"/>
      <c r="AF50" s="395"/>
      <c r="AG50" s="396"/>
      <c r="AH50" s="394"/>
      <c r="AI50" s="395"/>
      <c r="AJ50" s="395"/>
      <c r="AK50" s="395"/>
      <c r="AL50" s="395"/>
      <c r="AM50" s="396"/>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75" thickBot="1" x14ac:dyDescent="0.3">
      <c r="A51" s="55"/>
      <c r="B51" s="55"/>
      <c r="C51" s="55"/>
      <c r="D51" s="55"/>
      <c r="E51" s="55"/>
      <c r="F51" s="55"/>
      <c r="G51" s="55"/>
      <c r="H51" s="55"/>
      <c r="I51" s="55"/>
      <c r="J51" s="397"/>
      <c r="K51" s="398"/>
      <c r="L51" s="398"/>
      <c r="M51" s="398"/>
      <c r="N51" s="398"/>
      <c r="O51" s="399"/>
      <c r="P51" s="397"/>
      <c r="Q51" s="398"/>
      <c r="R51" s="398"/>
      <c r="S51" s="398"/>
      <c r="T51" s="398"/>
      <c r="U51" s="399"/>
      <c r="V51" s="397"/>
      <c r="W51" s="398"/>
      <c r="X51" s="398"/>
      <c r="Y51" s="398"/>
      <c r="Z51" s="398"/>
      <c r="AA51" s="399"/>
      <c r="AB51" s="397"/>
      <c r="AC51" s="398"/>
      <c r="AD51" s="398"/>
      <c r="AE51" s="398"/>
      <c r="AF51" s="398"/>
      <c r="AG51" s="399"/>
      <c r="AH51" s="397"/>
      <c r="AI51" s="398"/>
      <c r="AJ51" s="398"/>
      <c r="AK51" s="398"/>
      <c r="AL51" s="398"/>
      <c r="AM51" s="399"/>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x14ac:dyDescent="0.25">
      <c r="A52" s="55"/>
      <c r="B52" s="55"/>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c r="AH52" s="55"/>
      <c r="AI52" s="55"/>
      <c r="AJ52" s="55"/>
      <c r="AK52" s="55"/>
      <c r="AL52" s="55"/>
      <c r="AM52" s="55"/>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AN53" s="59"/>
      <c r="AO53" s="59"/>
      <c r="AP53" s="59"/>
      <c r="AQ53" s="59"/>
      <c r="AR53" s="59"/>
      <c r="AS53" s="59"/>
      <c r="AT53" s="59"/>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AN54" s="59"/>
      <c r="AO54" s="59"/>
      <c r="AP54" s="59"/>
      <c r="AQ54" s="59"/>
      <c r="AR54" s="59"/>
      <c r="AS54" s="59"/>
      <c r="AT54" s="59"/>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x14ac:dyDescent="0.25">
      <c r="A55" s="55"/>
      <c r="B55" s="55"/>
      <c r="C55" s="55"/>
      <c r="D55" s="55"/>
      <c r="E55" s="55"/>
      <c r="F55" s="55"/>
      <c r="G55" s="55"/>
      <c r="H55" s="55"/>
      <c r="I55" s="55"/>
      <c r="J55" s="55"/>
      <c r="K55" s="55"/>
      <c r="L55" s="55"/>
      <c r="M55" s="55"/>
      <c r="N55" s="55"/>
      <c r="O55" s="55"/>
      <c r="P55" s="55"/>
      <c r="Q55" s="55"/>
      <c r="R55" s="55"/>
      <c r="S55" s="55"/>
      <c r="T55" s="55"/>
      <c r="U55" s="55"/>
      <c r="V55" s="55"/>
      <c r="W55" s="55"/>
      <c r="X55" s="55"/>
      <c r="Y55" s="55"/>
      <c r="Z55" s="55"/>
      <c r="AA55" s="55"/>
      <c r="AB55" s="55"/>
      <c r="AC55" s="55"/>
      <c r="AD55" s="55"/>
      <c r="AE55" s="55"/>
      <c r="AF55" s="55"/>
      <c r="AG55" s="55"/>
      <c r="AH55" s="55"/>
      <c r="AI55" s="55"/>
      <c r="AJ55" s="55"/>
      <c r="AK55" s="55"/>
      <c r="AL55" s="55"/>
      <c r="AM55" s="55"/>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55"/>
      <c r="K56" s="55"/>
      <c r="L56" s="55"/>
      <c r="M56" s="55"/>
      <c r="N56" s="55"/>
      <c r="O56" s="55"/>
      <c r="P56" s="55"/>
      <c r="Q56" s="55"/>
      <c r="R56" s="55"/>
      <c r="S56" s="55"/>
      <c r="T56" s="55"/>
      <c r="U56" s="55"/>
      <c r="V56" s="55"/>
      <c r="W56" s="55"/>
      <c r="X56" s="55"/>
      <c r="Y56" s="55"/>
      <c r="Z56" s="55"/>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55"/>
      <c r="K57" s="55"/>
      <c r="L57" s="55"/>
      <c r="M57" s="55"/>
      <c r="N57" s="55"/>
      <c r="O57" s="55"/>
      <c r="P57" s="55"/>
      <c r="Q57" s="55"/>
      <c r="R57" s="55"/>
      <c r="S57" s="55"/>
      <c r="T57" s="55"/>
      <c r="U57" s="55"/>
      <c r="V57" s="55"/>
      <c r="W57" s="55"/>
      <c r="X57" s="55"/>
      <c r="Y57" s="55"/>
      <c r="Z57" s="55"/>
      <c r="AA57" s="55"/>
      <c r="AB57" s="55"/>
      <c r="AC57" s="55"/>
      <c r="AD57" s="55"/>
      <c r="AE57" s="55"/>
      <c r="AF57" s="55"/>
      <c r="AG57" s="55"/>
      <c r="AH57" s="55"/>
      <c r="AI57" s="55"/>
      <c r="AJ57" s="55"/>
      <c r="AK57" s="55"/>
      <c r="AL57" s="55"/>
      <c r="AM57" s="55"/>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55"/>
      <c r="K58" s="55"/>
      <c r="L58" s="55"/>
      <c r="M58" s="55"/>
      <c r="N58" s="55"/>
      <c r="O58" s="55"/>
      <c r="P58" s="55"/>
      <c r="Q58" s="55"/>
      <c r="R58" s="55"/>
      <c r="S58" s="55"/>
      <c r="T58" s="55"/>
      <c r="U58" s="55"/>
      <c r="V58" s="55"/>
      <c r="W58" s="55"/>
      <c r="X58" s="55"/>
      <c r="Y58" s="55"/>
      <c r="Z58" s="55"/>
      <c r="AA58" s="55"/>
      <c r="AB58" s="55"/>
      <c r="AC58" s="55"/>
      <c r="AD58" s="55"/>
      <c r="AE58" s="55"/>
      <c r="AF58" s="55"/>
      <c r="AG58" s="55"/>
      <c r="AH58" s="55"/>
      <c r="AI58" s="55"/>
      <c r="AJ58" s="55"/>
      <c r="AK58" s="55"/>
      <c r="AL58" s="55"/>
      <c r="AM58" s="55"/>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55"/>
      <c r="K59" s="55"/>
      <c r="L59" s="55"/>
      <c r="M59" s="55"/>
      <c r="N59" s="55"/>
      <c r="O59" s="55"/>
      <c r="P59" s="55"/>
      <c r="Q59" s="55"/>
      <c r="R59" s="55"/>
      <c r="S59" s="55"/>
      <c r="T59" s="55"/>
      <c r="U59" s="55"/>
      <c r="V59" s="55"/>
      <c r="W59" s="55"/>
      <c r="X59" s="55"/>
      <c r="Y59" s="55"/>
      <c r="Z59" s="55"/>
      <c r="AA59" s="55"/>
      <c r="AB59" s="55"/>
      <c r="AC59" s="55"/>
      <c r="AD59" s="55"/>
      <c r="AE59" s="55"/>
      <c r="AF59" s="55"/>
      <c r="AG59" s="55"/>
      <c r="AH59" s="55"/>
      <c r="AI59" s="55"/>
      <c r="AJ59" s="55"/>
      <c r="AK59" s="55"/>
      <c r="AL59" s="55"/>
      <c r="AM59" s="55"/>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x14ac:dyDescent="0.25">
      <c r="A61" s="55"/>
      <c r="B61" s="55"/>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c r="BI62" s="55"/>
      <c r="BJ62" s="55"/>
      <c r="BK62" s="55"/>
      <c r="BL62" s="55"/>
      <c r="BM62" s="55"/>
      <c r="BN62" s="55"/>
      <c r="BO62" s="55"/>
      <c r="BP62" s="55"/>
      <c r="BQ62" s="55"/>
      <c r="BR62" s="55"/>
      <c r="BS62" s="55"/>
      <c r="BT62" s="55"/>
      <c r="BU62" s="55"/>
      <c r="BV62" s="55"/>
      <c r="BW62" s="55"/>
      <c r="BX62" s="55"/>
      <c r="BY62" s="55"/>
      <c r="BZ62" s="55"/>
      <c r="CA62" s="55"/>
      <c r="CB62" s="55"/>
    </row>
    <row r="63" spans="1:80" x14ac:dyDescent="0.25">
      <c r="A63" s="55"/>
      <c r="B63" s="55"/>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5"/>
      <c r="AS63" s="55"/>
      <c r="AT63" s="55"/>
      <c r="AU63" s="55"/>
      <c r="AV63" s="55"/>
      <c r="AW63" s="55"/>
      <c r="AX63" s="55"/>
      <c r="AY63" s="55"/>
      <c r="AZ63" s="55"/>
      <c r="BA63" s="55"/>
      <c r="BB63" s="55"/>
      <c r="BC63" s="55"/>
      <c r="BD63" s="55"/>
      <c r="BE63" s="55"/>
      <c r="BF63" s="55"/>
      <c r="BG63" s="55"/>
      <c r="BH63" s="55"/>
      <c r="BI63" s="55"/>
      <c r="BJ63" s="55"/>
      <c r="BK63" s="55"/>
      <c r="BL63" s="55"/>
      <c r="BM63" s="55"/>
      <c r="BN63" s="55"/>
      <c r="BO63" s="55"/>
      <c r="BP63" s="55"/>
      <c r="BQ63" s="55"/>
      <c r="BR63" s="55"/>
      <c r="BS63" s="55"/>
      <c r="BT63" s="55"/>
      <c r="BU63" s="55"/>
      <c r="BV63" s="55"/>
      <c r="BW63" s="55"/>
      <c r="BX63" s="55"/>
      <c r="BY63" s="55"/>
      <c r="BZ63" s="55"/>
      <c r="CA63" s="55"/>
      <c r="CB63" s="55"/>
    </row>
    <row r="64" spans="1:80" x14ac:dyDescent="0.25">
      <c r="A64" s="55"/>
      <c r="B64" s="55"/>
      <c r="C64" s="55"/>
      <c r="D64" s="55"/>
      <c r="E64" s="55"/>
      <c r="F64" s="55"/>
      <c r="G64" s="55"/>
      <c r="H64" s="55"/>
      <c r="I64" s="55"/>
      <c r="J64" s="55"/>
      <c r="K64" s="55"/>
      <c r="L64" s="55"/>
      <c r="M64" s="55"/>
      <c r="N64" s="55"/>
      <c r="O64" s="55"/>
      <c r="P64" s="55"/>
      <c r="Q64" s="55"/>
      <c r="R64" s="55"/>
      <c r="S64" s="55"/>
      <c r="T64" s="55"/>
      <c r="U64" s="55"/>
      <c r="V64" s="55"/>
      <c r="W64" s="55"/>
      <c r="X64" s="55"/>
      <c r="Y64" s="55"/>
      <c r="Z64" s="55"/>
      <c r="AA64" s="55"/>
      <c r="AB64" s="55"/>
      <c r="AC64" s="55"/>
      <c r="AD64" s="55"/>
      <c r="AE64" s="55"/>
      <c r="AF64" s="55"/>
      <c r="AG64" s="55"/>
      <c r="AH64" s="55"/>
      <c r="AI64" s="55"/>
      <c r="AJ64" s="55"/>
      <c r="AK64" s="55"/>
      <c r="AL64" s="55"/>
      <c r="AM64" s="55"/>
      <c r="AN64" s="55"/>
      <c r="AO64" s="55"/>
      <c r="AP64" s="55"/>
      <c r="AQ64" s="55"/>
      <c r="AR64" s="55"/>
      <c r="AS64" s="55"/>
      <c r="AT64" s="55"/>
      <c r="AU64" s="55"/>
      <c r="AV64" s="55"/>
      <c r="AW64" s="55"/>
      <c r="AX64" s="55"/>
      <c r="AY64" s="55"/>
      <c r="AZ64" s="55"/>
      <c r="BA64" s="55"/>
      <c r="BB64" s="55"/>
      <c r="BC64" s="55"/>
      <c r="BD64" s="55"/>
      <c r="BE64" s="55"/>
      <c r="BF64" s="55"/>
      <c r="BG64" s="55"/>
      <c r="BH64" s="55"/>
      <c r="BI64" s="55"/>
      <c r="BJ64" s="55"/>
      <c r="BK64" s="55"/>
      <c r="BL64" s="55"/>
      <c r="BM64" s="55"/>
      <c r="BN64" s="55"/>
      <c r="BO64" s="55"/>
      <c r="BP64" s="55"/>
      <c r="BQ64" s="55"/>
      <c r="BR64" s="55"/>
      <c r="BS64" s="55"/>
      <c r="BT64" s="55"/>
      <c r="BU64" s="55"/>
      <c r="BV64" s="55"/>
      <c r="BW64" s="55"/>
      <c r="BX64" s="55"/>
      <c r="BY64" s="55"/>
      <c r="BZ64" s="55"/>
      <c r="CA64" s="55"/>
      <c r="CB64" s="55"/>
    </row>
    <row r="65" spans="1:8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c r="BI65" s="55"/>
      <c r="BJ65" s="55"/>
      <c r="BK65" s="55"/>
      <c r="BL65" s="55"/>
      <c r="BM65" s="55"/>
      <c r="BN65" s="55"/>
      <c r="BO65" s="55"/>
      <c r="BP65" s="55"/>
      <c r="BQ65" s="55"/>
      <c r="BR65" s="55"/>
      <c r="BS65" s="55"/>
      <c r="BT65" s="55"/>
      <c r="BU65" s="55"/>
      <c r="BV65" s="55"/>
      <c r="BW65" s="55"/>
      <c r="BX65" s="55"/>
      <c r="BY65" s="55"/>
      <c r="BZ65" s="55"/>
      <c r="CA65" s="55"/>
      <c r="CB65" s="55"/>
    </row>
    <row r="66" spans="1:8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c r="BI66" s="55"/>
      <c r="BJ66" s="55"/>
      <c r="BK66" s="55"/>
      <c r="BL66" s="55"/>
      <c r="BM66" s="55"/>
      <c r="BN66" s="55"/>
      <c r="BO66" s="55"/>
      <c r="BP66" s="55"/>
      <c r="BQ66" s="55"/>
      <c r="BR66" s="55"/>
      <c r="BS66" s="55"/>
      <c r="BT66" s="55"/>
      <c r="BU66" s="55"/>
      <c r="BV66" s="55"/>
      <c r="BW66" s="55"/>
      <c r="BX66" s="55"/>
      <c r="BY66" s="55"/>
      <c r="BZ66" s="55"/>
      <c r="CA66" s="55"/>
      <c r="CB66" s="55"/>
    </row>
    <row r="67" spans="1:8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c r="BI67" s="55"/>
      <c r="BJ67" s="55"/>
      <c r="BK67" s="55"/>
      <c r="BL67" s="55"/>
      <c r="BM67" s="55"/>
      <c r="BN67" s="55"/>
      <c r="BO67" s="55"/>
      <c r="BP67" s="55"/>
      <c r="BQ67" s="55"/>
      <c r="BR67" s="55"/>
      <c r="BS67" s="55"/>
      <c r="BT67" s="55"/>
      <c r="BU67" s="55"/>
      <c r="BV67" s="55"/>
      <c r="BW67" s="55"/>
      <c r="BX67" s="55"/>
      <c r="BY67" s="55"/>
      <c r="BZ67" s="55"/>
      <c r="CA67" s="55"/>
      <c r="CB67" s="55"/>
    </row>
    <row r="68" spans="1:8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c r="BI68" s="55"/>
      <c r="BJ68" s="55"/>
      <c r="BK68" s="55"/>
      <c r="BL68" s="55"/>
      <c r="BM68" s="55"/>
      <c r="BN68" s="55"/>
      <c r="BO68" s="55"/>
      <c r="BP68" s="55"/>
      <c r="BQ68" s="55"/>
      <c r="BR68" s="55"/>
      <c r="BS68" s="55"/>
      <c r="BT68" s="55"/>
      <c r="BU68" s="55"/>
      <c r="BV68" s="55"/>
      <c r="BW68" s="55"/>
      <c r="BX68" s="55"/>
      <c r="BY68" s="55"/>
      <c r="BZ68" s="55"/>
      <c r="CA68" s="55"/>
      <c r="CB68" s="55"/>
    </row>
    <row r="69" spans="1:8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c r="BI69" s="55"/>
      <c r="BJ69" s="55"/>
      <c r="BK69" s="55"/>
      <c r="BL69" s="55"/>
      <c r="BM69" s="55"/>
      <c r="BN69" s="55"/>
      <c r="BO69" s="55"/>
      <c r="BP69" s="55"/>
      <c r="BQ69" s="55"/>
      <c r="BR69" s="55"/>
      <c r="BS69" s="55"/>
      <c r="BT69" s="55"/>
      <c r="BU69" s="55"/>
      <c r="BV69" s="55"/>
      <c r="BW69" s="55"/>
      <c r="BX69" s="55"/>
      <c r="BY69" s="55"/>
      <c r="BZ69" s="55"/>
      <c r="CA69" s="55"/>
      <c r="CB69" s="55"/>
    </row>
    <row r="70" spans="1:8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c r="BI70" s="55"/>
      <c r="BJ70" s="55"/>
      <c r="BK70" s="55"/>
      <c r="BL70" s="55"/>
      <c r="BM70" s="55"/>
      <c r="BN70" s="55"/>
      <c r="BO70" s="55"/>
      <c r="BP70" s="55"/>
      <c r="BQ70" s="55"/>
      <c r="BR70" s="55"/>
      <c r="BS70" s="55"/>
      <c r="BT70" s="55"/>
      <c r="BU70" s="55"/>
      <c r="BV70" s="55"/>
      <c r="BW70" s="55"/>
      <c r="BX70" s="55"/>
      <c r="BY70" s="55"/>
      <c r="BZ70" s="55"/>
      <c r="CA70" s="55"/>
      <c r="CB70" s="55"/>
    </row>
    <row r="71" spans="1:8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c r="BI71" s="55"/>
      <c r="BJ71" s="55"/>
      <c r="BK71" s="55"/>
      <c r="BL71" s="55"/>
      <c r="BM71" s="55"/>
      <c r="BN71" s="55"/>
      <c r="BO71" s="55"/>
      <c r="BP71" s="55"/>
      <c r="BQ71" s="55"/>
      <c r="BR71" s="55"/>
      <c r="BS71" s="55"/>
      <c r="BT71" s="55"/>
      <c r="BU71" s="55"/>
      <c r="BV71" s="55"/>
      <c r="BW71" s="55"/>
      <c r="BX71" s="55"/>
      <c r="BY71" s="55"/>
      <c r="BZ71" s="55"/>
      <c r="CA71" s="55"/>
      <c r="CB71" s="55"/>
    </row>
    <row r="72" spans="1:8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row>
    <row r="73" spans="1:8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c r="BI73" s="55"/>
      <c r="BJ73" s="55"/>
      <c r="BK73" s="55"/>
      <c r="BL73" s="55"/>
      <c r="BM73" s="55"/>
      <c r="BN73" s="55"/>
      <c r="BO73" s="55"/>
      <c r="BP73" s="55"/>
      <c r="BQ73" s="55"/>
      <c r="BR73" s="55"/>
      <c r="BS73" s="55"/>
      <c r="BT73" s="55"/>
      <c r="BU73" s="55"/>
      <c r="BV73" s="55"/>
      <c r="BW73" s="55"/>
      <c r="BX73" s="55"/>
      <c r="BY73" s="55"/>
      <c r="BZ73" s="55"/>
      <c r="CA73" s="55"/>
      <c r="CB73" s="55"/>
    </row>
    <row r="74" spans="1:8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c r="BI74" s="55"/>
      <c r="BJ74" s="55"/>
      <c r="BK74" s="55"/>
      <c r="BL74" s="55"/>
      <c r="BM74" s="55"/>
      <c r="BN74" s="55"/>
      <c r="BO74" s="55"/>
      <c r="BP74" s="55"/>
      <c r="BQ74" s="55"/>
      <c r="BR74" s="55"/>
      <c r="BS74" s="55"/>
      <c r="BT74" s="55"/>
      <c r="BU74" s="55"/>
      <c r="BV74" s="55"/>
      <c r="BW74" s="55"/>
      <c r="BX74" s="55"/>
      <c r="BY74" s="55"/>
      <c r="BZ74" s="55"/>
      <c r="CA74" s="55"/>
      <c r="CB74" s="55"/>
    </row>
    <row r="75" spans="1:8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c r="BI75" s="55"/>
      <c r="BJ75" s="55"/>
      <c r="BK75" s="55"/>
      <c r="BL75" s="55"/>
      <c r="BM75" s="55"/>
      <c r="BN75" s="55"/>
      <c r="BO75" s="55"/>
      <c r="BP75" s="55"/>
      <c r="BQ75" s="55"/>
      <c r="BR75" s="55"/>
      <c r="BS75" s="55"/>
      <c r="BT75" s="55"/>
      <c r="BU75" s="55"/>
      <c r="BV75" s="55"/>
      <c r="BW75" s="55"/>
      <c r="BX75" s="55"/>
      <c r="BY75" s="55"/>
      <c r="BZ75" s="55"/>
      <c r="CA75" s="55"/>
      <c r="CB75" s="55"/>
    </row>
    <row r="76" spans="1:8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c r="BI76" s="55"/>
      <c r="BJ76" s="55"/>
      <c r="BK76" s="55"/>
      <c r="BL76" s="55"/>
      <c r="BM76" s="55"/>
      <c r="BN76" s="55"/>
      <c r="BO76" s="55"/>
      <c r="BP76" s="55"/>
      <c r="BQ76" s="55"/>
      <c r="BR76" s="55"/>
      <c r="BS76" s="55"/>
      <c r="BT76" s="55"/>
      <c r="BU76" s="55"/>
      <c r="BV76" s="55"/>
      <c r="BW76" s="55"/>
      <c r="BX76" s="55"/>
      <c r="BY76" s="55"/>
      <c r="BZ76" s="55"/>
      <c r="CA76" s="55"/>
      <c r="CB76" s="55"/>
    </row>
    <row r="77" spans="1:8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c r="BI77" s="55"/>
      <c r="BJ77" s="55"/>
      <c r="BK77" s="55"/>
      <c r="BL77" s="55"/>
      <c r="BM77" s="55"/>
      <c r="BN77" s="55"/>
      <c r="BO77" s="55"/>
      <c r="BP77" s="55"/>
      <c r="BQ77" s="55"/>
      <c r="BR77" s="55"/>
      <c r="BS77" s="55"/>
      <c r="BT77" s="55"/>
      <c r="BU77" s="55"/>
      <c r="BV77" s="55"/>
      <c r="BW77" s="55"/>
      <c r="BX77" s="55"/>
      <c r="BY77" s="55"/>
      <c r="BZ77" s="55"/>
      <c r="CA77" s="55"/>
      <c r="CB77" s="55"/>
    </row>
    <row r="78" spans="1:8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c r="BI78" s="55"/>
      <c r="BJ78" s="55"/>
      <c r="BK78" s="55"/>
      <c r="BL78" s="55"/>
      <c r="BM78" s="55"/>
      <c r="BN78" s="55"/>
      <c r="BO78" s="55"/>
      <c r="BP78" s="55"/>
      <c r="BQ78" s="55"/>
      <c r="BR78" s="55"/>
      <c r="BS78" s="55"/>
      <c r="BT78" s="55"/>
      <c r="BU78" s="55"/>
      <c r="BV78" s="55"/>
      <c r="BW78" s="55"/>
      <c r="BX78" s="55"/>
      <c r="BY78" s="55"/>
      <c r="BZ78" s="55"/>
      <c r="CA78" s="55"/>
      <c r="CB78" s="55"/>
    </row>
    <row r="79" spans="1:8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c r="BI79" s="55"/>
      <c r="BJ79" s="55"/>
      <c r="BK79" s="55"/>
    </row>
    <row r="80" spans="1:8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c r="BI80" s="55"/>
      <c r="BJ80" s="55"/>
      <c r="BK80" s="55"/>
    </row>
    <row r="81" spans="1:63"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c r="BI81" s="55"/>
      <c r="BJ81" s="55"/>
      <c r="BK81" s="55"/>
    </row>
    <row r="82" spans="1:63"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c r="BI82" s="55"/>
      <c r="BJ82" s="55"/>
      <c r="BK82" s="55"/>
    </row>
    <row r="83" spans="1:63"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c r="BI83" s="55"/>
      <c r="BJ83" s="55"/>
      <c r="BK83" s="55"/>
    </row>
    <row r="84" spans="1:63"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c r="BI84" s="55"/>
      <c r="BJ84" s="55"/>
      <c r="BK84" s="55"/>
    </row>
    <row r="85" spans="1:63"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c r="BI85" s="55"/>
      <c r="BJ85" s="55"/>
      <c r="BK85" s="55"/>
    </row>
    <row r="86" spans="1:63"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c r="BI86" s="55"/>
      <c r="BJ86" s="55"/>
      <c r="BK86" s="55"/>
    </row>
    <row r="87" spans="1:63"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c r="BI87" s="55"/>
      <c r="BJ87" s="55"/>
      <c r="BK87" s="55"/>
    </row>
    <row r="88" spans="1:63"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c r="BI88" s="55"/>
      <c r="BJ88" s="55"/>
      <c r="BK88" s="55"/>
    </row>
    <row r="89" spans="1:63"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c r="BI89" s="55"/>
      <c r="BJ89" s="55"/>
      <c r="BK89" s="55"/>
    </row>
    <row r="90" spans="1:63"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c r="BI90" s="55"/>
      <c r="BJ90" s="55"/>
      <c r="BK90" s="55"/>
    </row>
    <row r="91" spans="1:63"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c r="BI91" s="55"/>
      <c r="BJ91" s="55"/>
      <c r="BK91" s="55"/>
    </row>
    <row r="92" spans="1:63"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c r="BI92" s="55"/>
      <c r="BJ92" s="55"/>
      <c r="BK92" s="55"/>
    </row>
    <row r="93" spans="1:63"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c r="BI93" s="55"/>
      <c r="BJ93" s="55"/>
      <c r="BK93" s="55"/>
    </row>
    <row r="94" spans="1:63"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c r="BI94" s="55"/>
      <c r="BJ94" s="55"/>
      <c r="BK94" s="55"/>
    </row>
    <row r="95" spans="1:63"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c r="BI95" s="55"/>
      <c r="BJ95" s="55"/>
      <c r="BK95" s="55"/>
    </row>
    <row r="96" spans="1:63"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c r="BI96" s="55"/>
      <c r="BJ96" s="55"/>
      <c r="BK96" s="55"/>
    </row>
    <row r="97" spans="1:63"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c r="BI97" s="55"/>
      <c r="BJ97" s="55"/>
      <c r="BK97" s="55"/>
    </row>
    <row r="98" spans="1:63"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c r="BI98" s="55"/>
      <c r="BJ98" s="55"/>
      <c r="BK98" s="55"/>
    </row>
    <row r="99" spans="1:63"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c r="BI99" s="55"/>
      <c r="BJ99" s="55"/>
      <c r="BK99" s="55"/>
    </row>
    <row r="100" spans="1:63"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c r="BI100" s="55"/>
      <c r="BJ100" s="55"/>
      <c r="BK100" s="55"/>
    </row>
    <row r="101" spans="1:63"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c r="BI101" s="55"/>
      <c r="BJ101" s="55"/>
      <c r="BK101" s="55"/>
    </row>
    <row r="102" spans="1:63"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c r="BI102" s="55"/>
      <c r="BJ102" s="55"/>
      <c r="BK102" s="55"/>
    </row>
    <row r="103" spans="1:63"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c r="BI103" s="55"/>
      <c r="BJ103" s="55"/>
      <c r="BK103" s="55"/>
    </row>
    <row r="104" spans="1:63"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c r="BI104" s="55"/>
      <c r="BJ104" s="55"/>
      <c r="BK104" s="55"/>
    </row>
    <row r="105" spans="1:63"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c r="BI105" s="55"/>
      <c r="BJ105" s="55"/>
      <c r="BK105" s="55"/>
    </row>
    <row r="106" spans="1:63"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c r="BI106" s="55"/>
      <c r="BJ106" s="55"/>
      <c r="BK106" s="55"/>
    </row>
    <row r="107" spans="1:63"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c r="BI107" s="55"/>
      <c r="BJ107" s="55"/>
      <c r="BK107" s="55"/>
    </row>
    <row r="108" spans="1:63"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c r="BI108" s="55"/>
      <c r="BJ108" s="55"/>
      <c r="BK108" s="55"/>
    </row>
    <row r="109" spans="1:63"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c r="BI109" s="55"/>
      <c r="BJ109" s="55"/>
      <c r="BK109" s="55"/>
    </row>
    <row r="110" spans="1:63"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c r="BI110" s="55"/>
      <c r="BJ110" s="55"/>
      <c r="BK110" s="55"/>
    </row>
    <row r="111" spans="1:63"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c r="BI111" s="55"/>
      <c r="BJ111" s="55"/>
      <c r="BK111" s="55"/>
    </row>
    <row r="112" spans="1:63"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c r="BI112" s="55"/>
      <c r="BJ112" s="55"/>
      <c r="BK112" s="55"/>
    </row>
    <row r="113" spans="1:63"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c r="BI113" s="55"/>
      <c r="BJ113" s="55"/>
      <c r="BK113" s="55"/>
    </row>
    <row r="114" spans="1:63"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c r="BI114" s="55"/>
      <c r="BJ114" s="55"/>
      <c r="BK114" s="55"/>
    </row>
    <row r="115" spans="1:63"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c r="BI115" s="55"/>
      <c r="BJ115" s="55"/>
      <c r="BK115" s="55"/>
    </row>
    <row r="116" spans="1:63"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c r="BI116" s="55"/>
      <c r="BJ116" s="55"/>
      <c r="BK116" s="55"/>
    </row>
    <row r="117" spans="1:63"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c r="BI117" s="55"/>
      <c r="BJ117" s="55"/>
      <c r="BK117" s="55"/>
    </row>
    <row r="118" spans="1:63"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c r="BI118" s="55"/>
      <c r="BJ118" s="55"/>
      <c r="BK118" s="55"/>
    </row>
    <row r="119" spans="1:63"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c r="BI119" s="55"/>
      <c r="BJ119" s="55"/>
      <c r="BK119" s="55"/>
    </row>
    <row r="120" spans="1:63"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c r="BI120" s="55"/>
      <c r="BJ120" s="55"/>
      <c r="BK120" s="55"/>
    </row>
    <row r="121" spans="1:63"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c r="BI121" s="55"/>
      <c r="BJ121" s="55"/>
      <c r="BK121" s="55"/>
    </row>
    <row r="122" spans="1:63" x14ac:dyDescent="0.2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c r="BI122" s="55"/>
      <c r="BJ122" s="55"/>
      <c r="BK122" s="55"/>
    </row>
    <row r="123" spans="1:63" x14ac:dyDescent="0.2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c r="BI123" s="55"/>
      <c r="BJ123" s="55"/>
      <c r="BK123" s="55"/>
    </row>
    <row r="124" spans="1:63" x14ac:dyDescent="0.2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c r="BI124" s="55"/>
      <c r="BJ124" s="55"/>
      <c r="BK124" s="55"/>
    </row>
    <row r="125" spans="1:63" x14ac:dyDescent="0.2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c r="BI125" s="55"/>
      <c r="BJ125" s="55"/>
      <c r="BK125" s="55"/>
    </row>
    <row r="126" spans="1:63" x14ac:dyDescent="0.2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c r="BI126" s="55"/>
      <c r="BJ126" s="55"/>
      <c r="BK126" s="55"/>
    </row>
    <row r="127" spans="1:63" x14ac:dyDescent="0.2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c r="BI127" s="55"/>
      <c r="BJ127" s="55"/>
      <c r="BK127" s="55"/>
    </row>
    <row r="128" spans="1:63" x14ac:dyDescent="0.2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c r="BI128" s="55"/>
      <c r="BJ128" s="55"/>
      <c r="BK128" s="55"/>
    </row>
    <row r="129" spans="2:63" x14ac:dyDescent="0.2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c r="BI129" s="55"/>
      <c r="BJ129" s="55"/>
      <c r="BK129" s="55"/>
    </row>
    <row r="130" spans="2:63" x14ac:dyDescent="0.2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c r="BI130" s="55"/>
      <c r="BJ130" s="55"/>
      <c r="BK130" s="55"/>
    </row>
    <row r="131" spans="2:63" x14ac:dyDescent="0.2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c r="BI131" s="55"/>
      <c r="BJ131" s="55"/>
      <c r="BK131" s="55"/>
    </row>
    <row r="132" spans="2:63" x14ac:dyDescent="0.2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c r="BI132" s="55"/>
      <c r="BJ132" s="55"/>
      <c r="BK132" s="55"/>
    </row>
    <row r="133" spans="2:63" x14ac:dyDescent="0.2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c r="BI133" s="55"/>
      <c r="BJ133" s="55"/>
      <c r="BK133" s="55"/>
    </row>
    <row r="134" spans="2:63" x14ac:dyDescent="0.2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c r="BI134" s="55"/>
      <c r="BJ134" s="55"/>
      <c r="BK134" s="55"/>
    </row>
    <row r="135" spans="2:63" x14ac:dyDescent="0.2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c r="BI135" s="55"/>
      <c r="BJ135" s="55"/>
      <c r="BK135" s="55"/>
    </row>
    <row r="136" spans="2:63" x14ac:dyDescent="0.2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c r="BI136" s="55"/>
      <c r="BJ136" s="55"/>
      <c r="BK136" s="55"/>
    </row>
    <row r="137" spans="2:63" x14ac:dyDescent="0.25">
      <c r="B137" s="55"/>
      <c r="C137" s="55"/>
      <c r="D137" s="55"/>
      <c r="E137" s="55"/>
      <c r="F137" s="55"/>
      <c r="G137" s="55"/>
      <c r="H137" s="55"/>
      <c r="I137" s="55"/>
    </row>
    <row r="138" spans="2:63" x14ac:dyDescent="0.25">
      <c r="B138" s="55"/>
      <c r="C138" s="55"/>
      <c r="D138" s="55"/>
      <c r="E138" s="55"/>
      <c r="F138" s="55"/>
      <c r="G138" s="55"/>
      <c r="H138" s="55"/>
      <c r="I138" s="55"/>
    </row>
    <row r="139" spans="2:63" x14ac:dyDescent="0.25">
      <c r="B139" s="55"/>
      <c r="C139" s="55"/>
      <c r="D139" s="55"/>
      <c r="E139" s="55"/>
      <c r="F139" s="55"/>
      <c r="G139" s="55"/>
      <c r="H139" s="55"/>
      <c r="I139" s="55"/>
    </row>
    <row r="140" spans="2:63" x14ac:dyDescent="0.25">
      <c r="B140" s="55"/>
      <c r="C140" s="55"/>
      <c r="D140" s="55"/>
      <c r="E140" s="55"/>
      <c r="F140" s="55"/>
      <c r="G140" s="55"/>
      <c r="H140" s="55"/>
      <c r="I140" s="55"/>
    </row>
  </sheetData>
  <mergeCells count="317">
    <mergeCell ref="B2:I4"/>
    <mergeCell ref="P42:Q43"/>
    <mergeCell ref="R42:S43"/>
    <mergeCell ref="T42:U43"/>
    <mergeCell ref="P44:Q45"/>
    <mergeCell ref="R44:S45"/>
    <mergeCell ref="T44:U45"/>
    <mergeCell ref="P38:Q39"/>
    <mergeCell ref="R38:S39"/>
    <mergeCell ref="T38:U39"/>
    <mergeCell ref="P40:Q41"/>
    <mergeCell ref="R40:S41"/>
    <mergeCell ref="T40:U41"/>
    <mergeCell ref="J42:K43"/>
    <mergeCell ref="L42:M43"/>
    <mergeCell ref="N42:O43"/>
    <mergeCell ref="J44:K45"/>
    <mergeCell ref="L44:M45"/>
    <mergeCell ref="N44:O45"/>
    <mergeCell ref="J38:K39"/>
    <mergeCell ref="L38:M39"/>
    <mergeCell ref="N38:O39"/>
    <mergeCell ref="J40:K41"/>
    <mergeCell ref="L40:M41"/>
    <mergeCell ref="N40:O41"/>
    <mergeCell ref="J34:K35"/>
    <mergeCell ref="L34:M35"/>
    <mergeCell ref="N34:O35"/>
    <mergeCell ref="J36:K37"/>
    <mergeCell ref="L36:M37"/>
    <mergeCell ref="N36:O37"/>
    <mergeCell ref="J30:K31"/>
    <mergeCell ref="L30:M31"/>
    <mergeCell ref="N30:O31"/>
    <mergeCell ref="J32:K33"/>
    <mergeCell ref="L32:M33"/>
    <mergeCell ref="N32:O33"/>
    <mergeCell ref="V42:W43"/>
    <mergeCell ref="X42:Y43"/>
    <mergeCell ref="Z42:AA43"/>
    <mergeCell ref="V44:W45"/>
    <mergeCell ref="X44:Y45"/>
    <mergeCell ref="Z44:AA45"/>
    <mergeCell ref="V38:W39"/>
    <mergeCell ref="X38:Y39"/>
    <mergeCell ref="Z38:AA39"/>
    <mergeCell ref="V40:W41"/>
    <mergeCell ref="X40:Y41"/>
    <mergeCell ref="Z40:AA41"/>
    <mergeCell ref="P34:Q35"/>
    <mergeCell ref="R34:S35"/>
    <mergeCell ref="T34:U35"/>
    <mergeCell ref="P36:Q37"/>
    <mergeCell ref="R36:S37"/>
    <mergeCell ref="T36:U37"/>
    <mergeCell ref="P30:Q31"/>
    <mergeCell ref="R30:S31"/>
    <mergeCell ref="T30:U31"/>
    <mergeCell ref="P32:Q33"/>
    <mergeCell ref="R32:S33"/>
    <mergeCell ref="T32:U33"/>
    <mergeCell ref="V34:W35"/>
    <mergeCell ref="X34:Y35"/>
    <mergeCell ref="Z34:AA35"/>
    <mergeCell ref="V36:W37"/>
    <mergeCell ref="X36:Y37"/>
    <mergeCell ref="Z36:AA37"/>
    <mergeCell ref="V30:W31"/>
    <mergeCell ref="X30:Y31"/>
    <mergeCell ref="Z30:AA31"/>
    <mergeCell ref="V32:W33"/>
    <mergeCell ref="X32:Y33"/>
    <mergeCell ref="Z32:AA33"/>
    <mergeCell ref="V26:W27"/>
    <mergeCell ref="X26:Y27"/>
    <mergeCell ref="Z26:AA27"/>
    <mergeCell ref="V28:W29"/>
    <mergeCell ref="X28:Y29"/>
    <mergeCell ref="Z28:AA29"/>
    <mergeCell ref="V22:W23"/>
    <mergeCell ref="X22:Y23"/>
    <mergeCell ref="Z22:AA23"/>
    <mergeCell ref="V24:W25"/>
    <mergeCell ref="X24:Y25"/>
    <mergeCell ref="Z24:AA25"/>
    <mergeCell ref="P26:Q27"/>
    <mergeCell ref="R26:S27"/>
    <mergeCell ref="T26:U27"/>
    <mergeCell ref="P28:Q29"/>
    <mergeCell ref="R28:S29"/>
    <mergeCell ref="T28:U29"/>
    <mergeCell ref="P22:Q23"/>
    <mergeCell ref="R22:S23"/>
    <mergeCell ref="T22:U23"/>
    <mergeCell ref="P24:Q25"/>
    <mergeCell ref="R24:S25"/>
    <mergeCell ref="T24:U25"/>
    <mergeCell ref="J26:K27"/>
    <mergeCell ref="L26:M27"/>
    <mergeCell ref="N26:O27"/>
    <mergeCell ref="J28:K29"/>
    <mergeCell ref="L28:M29"/>
    <mergeCell ref="N28:O29"/>
    <mergeCell ref="J22:K23"/>
    <mergeCell ref="L22:M23"/>
    <mergeCell ref="N22:O23"/>
    <mergeCell ref="J24:K25"/>
    <mergeCell ref="L24:M25"/>
    <mergeCell ref="N24:O25"/>
    <mergeCell ref="P18:Q19"/>
    <mergeCell ref="R18:S19"/>
    <mergeCell ref="T18:U19"/>
    <mergeCell ref="P20:Q21"/>
    <mergeCell ref="R20:S21"/>
    <mergeCell ref="T20:U21"/>
    <mergeCell ref="P14:Q15"/>
    <mergeCell ref="R14:S15"/>
    <mergeCell ref="T14:U15"/>
    <mergeCell ref="P16:Q17"/>
    <mergeCell ref="R16:S17"/>
    <mergeCell ref="T16:U17"/>
    <mergeCell ref="J18:K19"/>
    <mergeCell ref="L18:M19"/>
    <mergeCell ref="N18:O19"/>
    <mergeCell ref="J20:K21"/>
    <mergeCell ref="L20:M21"/>
    <mergeCell ref="N20:O21"/>
    <mergeCell ref="J14:K15"/>
    <mergeCell ref="L14:M15"/>
    <mergeCell ref="N14:O15"/>
    <mergeCell ref="J16:K17"/>
    <mergeCell ref="L16:M17"/>
    <mergeCell ref="N16:O17"/>
    <mergeCell ref="AH42:AI43"/>
    <mergeCell ref="AJ42:AK43"/>
    <mergeCell ref="AL42:AM43"/>
    <mergeCell ref="AH44:AI45"/>
    <mergeCell ref="AJ44:AK45"/>
    <mergeCell ref="AL44:AM45"/>
    <mergeCell ref="AH38:AI39"/>
    <mergeCell ref="AJ38:AK39"/>
    <mergeCell ref="AL38:AM39"/>
    <mergeCell ref="AH40:AI41"/>
    <mergeCell ref="AJ40:AK41"/>
    <mergeCell ref="AL40:AM41"/>
    <mergeCell ref="AH34:AI35"/>
    <mergeCell ref="AJ34:AK35"/>
    <mergeCell ref="AL34:AM35"/>
    <mergeCell ref="AH36:AI37"/>
    <mergeCell ref="AJ36:AK37"/>
    <mergeCell ref="AL36:AM37"/>
    <mergeCell ref="AH30:AI31"/>
    <mergeCell ref="AJ30:AK31"/>
    <mergeCell ref="AL30:AM31"/>
    <mergeCell ref="AH32:AI33"/>
    <mergeCell ref="AJ32:AK33"/>
    <mergeCell ref="AL32:AM33"/>
    <mergeCell ref="AH26:AI27"/>
    <mergeCell ref="AJ26:AK27"/>
    <mergeCell ref="AL26:AM27"/>
    <mergeCell ref="AH28:AI29"/>
    <mergeCell ref="AJ28:AK29"/>
    <mergeCell ref="AL28:AM29"/>
    <mergeCell ref="AH22:AI23"/>
    <mergeCell ref="AJ22:AK23"/>
    <mergeCell ref="AL22:AM23"/>
    <mergeCell ref="AH24:AI25"/>
    <mergeCell ref="AJ24:AK25"/>
    <mergeCell ref="AL24:AM25"/>
    <mergeCell ref="AH18:AI19"/>
    <mergeCell ref="AJ18:AK19"/>
    <mergeCell ref="AL18:AM19"/>
    <mergeCell ref="AH20:AI21"/>
    <mergeCell ref="AJ20:AK21"/>
    <mergeCell ref="AL20:AM21"/>
    <mergeCell ref="AH14:AI15"/>
    <mergeCell ref="AJ14:AK15"/>
    <mergeCell ref="AL14:AM15"/>
    <mergeCell ref="AH16:AI17"/>
    <mergeCell ref="AJ16:AK17"/>
    <mergeCell ref="AL16:AM17"/>
    <mergeCell ref="AH10:AI11"/>
    <mergeCell ref="AJ10:AK11"/>
    <mergeCell ref="AL10:AM11"/>
    <mergeCell ref="AH12:AI13"/>
    <mergeCell ref="AJ12:AK13"/>
    <mergeCell ref="AL12:AM13"/>
    <mergeCell ref="AH6:AI7"/>
    <mergeCell ref="AJ6:AK7"/>
    <mergeCell ref="AL6:AM7"/>
    <mergeCell ref="AH8:AI9"/>
    <mergeCell ref="AJ8:AK9"/>
    <mergeCell ref="AL8:AM9"/>
    <mergeCell ref="AB42:AC43"/>
    <mergeCell ref="AD42:AE43"/>
    <mergeCell ref="AF42:AG43"/>
    <mergeCell ref="AB44:AC45"/>
    <mergeCell ref="AD44:AE45"/>
    <mergeCell ref="AF44:AG45"/>
    <mergeCell ref="AB38:AC39"/>
    <mergeCell ref="AD38:AE39"/>
    <mergeCell ref="AF38:AG39"/>
    <mergeCell ref="AB40:AC41"/>
    <mergeCell ref="AD40:AE41"/>
    <mergeCell ref="AF40:AG41"/>
    <mergeCell ref="AB34:AC35"/>
    <mergeCell ref="AD34:AE35"/>
    <mergeCell ref="AF34:AG35"/>
    <mergeCell ref="AB36:AC37"/>
    <mergeCell ref="AD36:AE37"/>
    <mergeCell ref="AF36:AG37"/>
    <mergeCell ref="AB30:AC31"/>
    <mergeCell ref="AD30:AE31"/>
    <mergeCell ref="AF30:AG31"/>
    <mergeCell ref="AB32:AC33"/>
    <mergeCell ref="AD32:AE33"/>
    <mergeCell ref="AF32:AG33"/>
    <mergeCell ref="AB26:AC27"/>
    <mergeCell ref="AD26:AE27"/>
    <mergeCell ref="AF26:AG27"/>
    <mergeCell ref="AB28:AC29"/>
    <mergeCell ref="AD28:AE29"/>
    <mergeCell ref="AF28:AG29"/>
    <mergeCell ref="AB22:AC23"/>
    <mergeCell ref="AD22:AE23"/>
    <mergeCell ref="AF22:AG23"/>
    <mergeCell ref="AB24:AC25"/>
    <mergeCell ref="AD24:AE25"/>
    <mergeCell ref="AF24:AG25"/>
    <mergeCell ref="AB14:AC15"/>
    <mergeCell ref="AD14:AE15"/>
    <mergeCell ref="AF14:AG15"/>
    <mergeCell ref="AB16:AC17"/>
    <mergeCell ref="AD16:AE17"/>
    <mergeCell ref="AF16:AG17"/>
    <mergeCell ref="V20:W21"/>
    <mergeCell ref="X20:Y21"/>
    <mergeCell ref="Z20:AA21"/>
    <mergeCell ref="V14:W15"/>
    <mergeCell ref="X14:Y15"/>
    <mergeCell ref="Z14:AA15"/>
    <mergeCell ref="V16:W17"/>
    <mergeCell ref="X16:Y17"/>
    <mergeCell ref="Z16:AA17"/>
    <mergeCell ref="AB18:AC19"/>
    <mergeCell ref="AD18:AE19"/>
    <mergeCell ref="V18:W19"/>
    <mergeCell ref="X18:Y19"/>
    <mergeCell ref="Z18:AA19"/>
    <mergeCell ref="AF18:AG19"/>
    <mergeCell ref="AB20:AC21"/>
    <mergeCell ref="AD20:AE21"/>
    <mergeCell ref="AF20:AG21"/>
    <mergeCell ref="AF6:AG7"/>
    <mergeCell ref="AB8:AC9"/>
    <mergeCell ref="AD8:AE9"/>
    <mergeCell ref="AF8:AG9"/>
    <mergeCell ref="AB10:AC11"/>
    <mergeCell ref="AD10:AE11"/>
    <mergeCell ref="AF10:AG11"/>
    <mergeCell ref="Z10:AA11"/>
    <mergeCell ref="V12:W13"/>
    <mergeCell ref="X12:Y13"/>
    <mergeCell ref="Z12:AA13"/>
    <mergeCell ref="AB6:AC7"/>
    <mergeCell ref="AD6:AE7"/>
    <mergeCell ref="AB12:AC13"/>
    <mergeCell ref="AD12:AE13"/>
    <mergeCell ref="AF12:AG13"/>
    <mergeCell ref="J2:AM4"/>
    <mergeCell ref="E6:I13"/>
    <mergeCell ref="E14:I21"/>
    <mergeCell ref="J6:K7"/>
    <mergeCell ref="AB46:AG51"/>
    <mergeCell ref="AH46:AM51"/>
    <mergeCell ref="P6:Q7"/>
    <mergeCell ref="P12:Q13"/>
    <mergeCell ref="L6:M7"/>
    <mergeCell ref="N6:O7"/>
    <mergeCell ref="N8:O9"/>
    <mergeCell ref="L8:M9"/>
    <mergeCell ref="J8:K9"/>
    <mergeCell ref="J10:K11"/>
    <mergeCell ref="E30:I37"/>
    <mergeCell ref="P8:Q9"/>
    <mergeCell ref="R8:S9"/>
    <mergeCell ref="T8:U9"/>
    <mergeCell ref="P10:Q11"/>
    <mergeCell ref="R10:S11"/>
    <mergeCell ref="T10:U11"/>
    <mergeCell ref="J12:K13"/>
    <mergeCell ref="L10:M11"/>
    <mergeCell ref="L12:M13"/>
    <mergeCell ref="B6:D45"/>
    <mergeCell ref="AO6:AT13"/>
    <mergeCell ref="AO14:AT21"/>
    <mergeCell ref="AO22:AT29"/>
    <mergeCell ref="AO30:AT37"/>
    <mergeCell ref="E22:I29"/>
    <mergeCell ref="E38:I45"/>
    <mergeCell ref="J46:O51"/>
    <mergeCell ref="P46:U51"/>
    <mergeCell ref="V46:AA51"/>
    <mergeCell ref="N10:O11"/>
    <mergeCell ref="N12:O13"/>
    <mergeCell ref="R12:S13"/>
    <mergeCell ref="T12:U13"/>
    <mergeCell ref="V6:W7"/>
    <mergeCell ref="X6:Y7"/>
    <mergeCell ref="Z6:AA7"/>
    <mergeCell ref="V8:W9"/>
    <mergeCell ref="X8:Y9"/>
    <mergeCell ref="Z8:AA9"/>
    <mergeCell ref="V10:W11"/>
    <mergeCell ref="X10:Y11"/>
    <mergeCell ref="R6:S7"/>
    <mergeCell ref="T6:U7"/>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M248"/>
  <sheetViews>
    <sheetView tabSelected="1" zoomScale="40" zoomScaleNormal="40" workbookViewId="0">
      <selection activeCell="V26" sqref="V26"/>
    </sheetView>
  </sheetViews>
  <sheetFormatPr baseColWidth="10" defaultRowHeight="15" x14ac:dyDescent="0.25"/>
  <cols>
    <col min="2" max="18" width="5.7109375" customWidth="1" collapsed="1"/>
    <col min="19" max="19" width="8.42578125" customWidth="1" collapsed="1"/>
    <col min="20" max="23" width="5.7109375" customWidth="1" collapsed="1"/>
    <col min="24" max="24" width="8.5703125" customWidth="1" collapsed="1"/>
    <col min="25" max="26" width="5.7109375" customWidth="1" collapsed="1"/>
    <col min="27" max="27" width="10.7109375" customWidth="1" collapsed="1"/>
    <col min="28" max="28" width="7.28515625" customWidth="1" collapsed="1"/>
    <col min="29" max="29" width="7.42578125" customWidth="1" collapsed="1"/>
    <col min="30" max="33" width="5.7109375" customWidth="1" collapsed="1"/>
    <col min="34" max="34" width="8.5703125" customWidth="1" collapsed="1"/>
    <col min="35" max="39" width="5.7109375" customWidth="1" collapsed="1"/>
    <col min="41" max="46" width="5.7109375" customWidth="1" collapsed="1"/>
  </cols>
  <sheetData>
    <row r="1" spans="1:91" x14ac:dyDescent="0.25">
      <c r="A1" s="55"/>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5"/>
      <c r="AT1" s="55"/>
      <c r="AU1" s="55"/>
      <c r="AV1" s="55"/>
      <c r="AW1" s="55"/>
      <c r="AX1" s="55"/>
      <c r="AY1" s="55"/>
      <c r="AZ1" s="55"/>
      <c r="BA1" s="55"/>
      <c r="BB1" s="55"/>
      <c r="BC1" s="55"/>
      <c r="BD1" s="55"/>
      <c r="BE1" s="55"/>
      <c r="BF1" s="55"/>
      <c r="BG1" s="55"/>
      <c r="BH1" s="55"/>
      <c r="BI1" s="55"/>
      <c r="BJ1" s="55"/>
      <c r="BK1" s="55"/>
      <c r="BL1" s="55"/>
      <c r="BM1" s="55"/>
      <c r="BN1" s="55"/>
      <c r="BO1" s="55"/>
      <c r="BP1" s="55"/>
      <c r="BQ1" s="55"/>
      <c r="BR1" s="55"/>
      <c r="BS1" s="55"/>
      <c r="BT1" s="55"/>
      <c r="BU1" s="55"/>
      <c r="BV1" s="55"/>
      <c r="BW1" s="55"/>
      <c r="BX1" s="55"/>
      <c r="BY1" s="55"/>
      <c r="BZ1" s="55"/>
      <c r="CA1" s="55"/>
      <c r="CB1" s="55"/>
      <c r="CC1" s="55"/>
      <c r="CD1" s="55"/>
      <c r="CE1" s="55"/>
      <c r="CF1" s="55"/>
      <c r="CG1" s="55"/>
      <c r="CH1" s="55"/>
      <c r="CI1" s="55"/>
      <c r="CJ1" s="55"/>
      <c r="CK1" s="55"/>
      <c r="CL1" s="55"/>
      <c r="CM1" s="55"/>
    </row>
    <row r="2" spans="1:91" ht="18" customHeight="1" x14ac:dyDescent="0.25">
      <c r="A2" s="55"/>
      <c r="B2" s="440" t="s">
        <v>141</v>
      </c>
      <c r="C2" s="440"/>
      <c r="D2" s="440"/>
      <c r="E2" s="440"/>
      <c r="F2" s="440"/>
      <c r="G2" s="440"/>
      <c r="H2" s="440"/>
      <c r="I2" s="440"/>
      <c r="J2" s="407" t="s">
        <v>2</v>
      </c>
      <c r="K2" s="407"/>
      <c r="L2" s="407"/>
      <c r="M2" s="407"/>
      <c r="N2" s="407"/>
      <c r="O2" s="407"/>
      <c r="P2" s="407"/>
      <c r="Q2" s="407"/>
      <c r="R2" s="407"/>
      <c r="S2" s="407"/>
      <c r="T2" s="407"/>
      <c r="U2" s="407"/>
      <c r="V2" s="407"/>
      <c r="W2" s="407"/>
      <c r="X2" s="407"/>
      <c r="Y2" s="407"/>
      <c r="Z2" s="407"/>
      <c r="AA2" s="407"/>
      <c r="AB2" s="407"/>
      <c r="AC2" s="407"/>
      <c r="AD2" s="407"/>
      <c r="AE2" s="407"/>
      <c r="AF2" s="407"/>
      <c r="AG2" s="407"/>
      <c r="AH2" s="407"/>
      <c r="AI2" s="407"/>
      <c r="AJ2" s="407"/>
      <c r="AK2" s="407"/>
      <c r="AL2" s="407"/>
      <c r="AM2" s="407"/>
      <c r="AN2" s="55"/>
      <c r="AO2" s="55"/>
      <c r="AP2" s="55"/>
      <c r="AQ2" s="55"/>
      <c r="AR2" s="55"/>
      <c r="AS2" s="55"/>
      <c r="AT2" s="55"/>
      <c r="AU2" s="55"/>
      <c r="AV2" s="55"/>
      <c r="AW2" s="55"/>
      <c r="AX2" s="55"/>
      <c r="AY2" s="55"/>
      <c r="AZ2" s="55"/>
      <c r="BA2" s="55"/>
      <c r="BB2" s="55"/>
      <c r="BC2" s="55"/>
      <c r="BD2" s="55"/>
      <c r="BE2" s="55"/>
      <c r="BF2" s="55"/>
      <c r="BG2" s="55"/>
      <c r="BH2" s="55"/>
      <c r="BI2" s="55"/>
      <c r="BJ2" s="55"/>
      <c r="BK2" s="55"/>
      <c r="BL2" s="55"/>
      <c r="BM2" s="55"/>
      <c r="BN2" s="55"/>
      <c r="BO2" s="55"/>
      <c r="BP2" s="55"/>
      <c r="BQ2" s="55"/>
      <c r="BR2" s="55"/>
      <c r="BS2" s="55"/>
      <c r="BT2" s="55"/>
      <c r="BU2" s="55"/>
      <c r="BV2" s="55"/>
      <c r="BW2" s="55"/>
      <c r="BX2" s="55"/>
      <c r="BY2" s="55"/>
      <c r="BZ2" s="55"/>
      <c r="CA2" s="55"/>
      <c r="CB2" s="55"/>
      <c r="CC2" s="55"/>
      <c r="CD2" s="55"/>
      <c r="CE2" s="55"/>
      <c r="CF2" s="55"/>
      <c r="CG2" s="55"/>
      <c r="CH2" s="55"/>
      <c r="CI2" s="55"/>
      <c r="CJ2" s="55"/>
      <c r="CK2" s="55"/>
      <c r="CL2" s="55"/>
      <c r="CM2" s="55"/>
    </row>
    <row r="3" spans="1:91" ht="18.75" customHeight="1" x14ac:dyDescent="0.25">
      <c r="A3" s="55"/>
      <c r="B3" s="440"/>
      <c r="C3" s="440"/>
      <c r="D3" s="440"/>
      <c r="E3" s="440"/>
      <c r="F3" s="440"/>
      <c r="G3" s="440"/>
      <c r="H3" s="440"/>
      <c r="I3" s="440"/>
      <c r="J3" s="407"/>
      <c r="K3" s="407"/>
      <c r="L3" s="407"/>
      <c r="M3" s="407"/>
      <c r="N3" s="407"/>
      <c r="O3" s="407"/>
      <c r="P3" s="407"/>
      <c r="Q3" s="407"/>
      <c r="R3" s="407"/>
      <c r="S3" s="407"/>
      <c r="T3" s="407"/>
      <c r="U3" s="407"/>
      <c r="V3" s="407"/>
      <c r="W3" s="407"/>
      <c r="X3" s="407"/>
      <c r="Y3" s="407"/>
      <c r="Z3" s="407"/>
      <c r="AA3" s="407"/>
      <c r="AB3" s="407"/>
      <c r="AC3" s="407"/>
      <c r="AD3" s="407"/>
      <c r="AE3" s="407"/>
      <c r="AF3" s="407"/>
      <c r="AG3" s="407"/>
      <c r="AH3" s="407"/>
      <c r="AI3" s="407"/>
      <c r="AJ3" s="407"/>
      <c r="AK3" s="407"/>
      <c r="AL3" s="407"/>
      <c r="AM3" s="407"/>
      <c r="AN3" s="55"/>
      <c r="AO3" s="55"/>
      <c r="AP3" s="55"/>
      <c r="AQ3" s="55"/>
      <c r="AR3" s="55"/>
      <c r="AS3" s="55"/>
      <c r="AT3" s="55"/>
      <c r="AU3" s="55"/>
      <c r="AV3" s="55"/>
      <c r="AW3" s="55"/>
      <c r="AX3" s="55"/>
      <c r="AY3" s="55"/>
      <c r="AZ3" s="55"/>
      <c r="BA3" s="55"/>
      <c r="BB3" s="55"/>
      <c r="BC3" s="55"/>
      <c r="BD3" s="55"/>
      <c r="BE3" s="55"/>
      <c r="BF3" s="55"/>
      <c r="BG3" s="55"/>
      <c r="BH3" s="55"/>
      <c r="BI3" s="55"/>
      <c r="BJ3" s="55"/>
      <c r="BK3" s="55"/>
      <c r="BL3" s="55"/>
      <c r="BM3" s="55"/>
      <c r="BN3" s="55"/>
      <c r="BO3" s="55"/>
      <c r="BP3" s="55"/>
      <c r="BQ3" s="55"/>
      <c r="BR3" s="55"/>
      <c r="BS3" s="55"/>
      <c r="BT3" s="55"/>
      <c r="BU3" s="55"/>
      <c r="BV3" s="55"/>
      <c r="BW3" s="55"/>
      <c r="BX3" s="55"/>
      <c r="BY3" s="55"/>
      <c r="BZ3" s="55"/>
      <c r="CA3" s="55"/>
      <c r="CB3" s="55"/>
      <c r="CC3" s="55"/>
      <c r="CD3" s="55"/>
      <c r="CE3" s="55"/>
      <c r="CF3" s="55"/>
      <c r="CG3" s="55"/>
      <c r="CH3" s="55"/>
      <c r="CI3" s="55"/>
      <c r="CJ3" s="55"/>
      <c r="CK3" s="55"/>
      <c r="CL3" s="55"/>
      <c r="CM3" s="55"/>
    </row>
    <row r="4" spans="1:91" ht="15" customHeight="1" x14ac:dyDescent="0.25">
      <c r="A4" s="55"/>
      <c r="B4" s="440"/>
      <c r="C4" s="440"/>
      <c r="D4" s="440"/>
      <c r="E4" s="440"/>
      <c r="F4" s="440"/>
      <c r="G4" s="440"/>
      <c r="H4" s="440"/>
      <c r="I4" s="440"/>
      <c r="J4" s="407"/>
      <c r="K4" s="407"/>
      <c r="L4" s="407"/>
      <c r="M4" s="407"/>
      <c r="N4" s="407"/>
      <c r="O4" s="407"/>
      <c r="P4" s="407"/>
      <c r="Q4" s="407"/>
      <c r="R4" s="407"/>
      <c r="S4" s="407"/>
      <c r="T4" s="407"/>
      <c r="U4" s="407"/>
      <c r="V4" s="407"/>
      <c r="W4" s="407"/>
      <c r="X4" s="407"/>
      <c r="Y4" s="407"/>
      <c r="Z4" s="407"/>
      <c r="AA4" s="407"/>
      <c r="AB4" s="407"/>
      <c r="AC4" s="407"/>
      <c r="AD4" s="407"/>
      <c r="AE4" s="407"/>
      <c r="AF4" s="407"/>
      <c r="AG4" s="407"/>
      <c r="AH4" s="407"/>
      <c r="AI4" s="407"/>
      <c r="AJ4" s="407"/>
      <c r="AK4" s="407"/>
      <c r="AL4" s="407"/>
      <c r="AM4" s="407"/>
      <c r="AN4" s="55"/>
      <c r="AO4" s="55"/>
      <c r="AP4" s="55"/>
      <c r="AQ4" s="55"/>
      <c r="AR4" s="55"/>
      <c r="AS4" s="55"/>
      <c r="AT4" s="55"/>
      <c r="AU4" s="55"/>
      <c r="AV4" s="55"/>
      <c r="AW4" s="55"/>
      <c r="AX4" s="55"/>
      <c r="AY4" s="55"/>
      <c r="AZ4" s="55"/>
      <c r="BA4" s="55"/>
      <c r="BB4" s="55"/>
      <c r="BC4" s="55"/>
      <c r="BD4" s="55"/>
      <c r="BE4" s="55"/>
      <c r="BF4" s="55"/>
      <c r="BG4" s="55"/>
      <c r="BH4" s="55"/>
      <c r="BI4" s="55"/>
      <c r="BJ4" s="55"/>
      <c r="BK4" s="55"/>
      <c r="BL4" s="55"/>
      <c r="BM4" s="55"/>
      <c r="BN4" s="55"/>
      <c r="BO4" s="55"/>
      <c r="BP4" s="55"/>
      <c r="BQ4" s="55"/>
      <c r="BR4" s="55"/>
      <c r="BS4" s="55"/>
      <c r="BT4" s="55"/>
      <c r="BU4" s="55"/>
      <c r="BV4" s="55"/>
      <c r="BW4" s="55"/>
      <c r="BX4" s="55"/>
      <c r="BY4" s="55"/>
      <c r="BZ4" s="55"/>
      <c r="CA4" s="55"/>
      <c r="CB4" s="55"/>
      <c r="CC4" s="55"/>
      <c r="CD4" s="55"/>
      <c r="CE4" s="55"/>
      <c r="CF4" s="55"/>
      <c r="CG4" s="55"/>
      <c r="CH4" s="55"/>
      <c r="CI4" s="55"/>
      <c r="CJ4" s="55"/>
      <c r="CK4" s="55"/>
      <c r="CL4" s="55"/>
      <c r="CM4" s="55"/>
    </row>
    <row r="5" spans="1:91" ht="15.75" thickBot="1" x14ac:dyDescent="0.3">
      <c r="A5" s="55"/>
      <c r="B5" s="55"/>
      <c r="C5" s="55"/>
      <c r="D5" s="55"/>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c r="AI5" s="55"/>
      <c r="AJ5" s="55"/>
      <c r="AK5" s="55"/>
      <c r="AL5" s="55"/>
      <c r="AM5" s="55"/>
      <c r="AN5" s="55"/>
      <c r="AO5" s="55"/>
      <c r="AP5" s="55"/>
      <c r="AQ5" s="55"/>
      <c r="AR5" s="55"/>
      <c r="AS5" s="55"/>
      <c r="AT5" s="55"/>
      <c r="AU5" s="55"/>
      <c r="AV5" s="55"/>
      <c r="AW5" s="55"/>
      <c r="AX5" s="55"/>
      <c r="AY5" s="55"/>
      <c r="AZ5" s="55"/>
      <c r="BA5" s="55"/>
      <c r="BB5" s="55"/>
      <c r="BC5" s="55"/>
      <c r="BD5" s="55"/>
      <c r="BE5" s="55"/>
      <c r="BF5" s="55"/>
      <c r="BG5" s="55"/>
      <c r="BH5" s="55"/>
      <c r="BI5" s="55"/>
      <c r="BJ5" s="55"/>
      <c r="BK5" s="55"/>
      <c r="BL5" s="55"/>
      <c r="BM5" s="55"/>
      <c r="BN5" s="55"/>
      <c r="BO5" s="55"/>
      <c r="BP5" s="55"/>
      <c r="BQ5" s="55"/>
      <c r="BR5" s="55"/>
      <c r="BS5" s="55"/>
      <c r="BT5" s="55"/>
      <c r="BU5" s="55"/>
    </row>
    <row r="6" spans="1:91" ht="15" customHeight="1" x14ac:dyDescent="0.25">
      <c r="A6" s="55"/>
      <c r="B6" s="353" t="s">
        <v>4</v>
      </c>
      <c r="C6" s="353"/>
      <c r="D6" s="354"/>
      <c r="E6" s="450" t="s">
        <v>107</v>
      </c>
      <c r="F6" s="451"/>
      <c r="G6" s="451"/>
      <c r="H6" s="451"/>
      <c r="I6" s="467"/>
      <c r="J6" s="17" t="str">
        <f>IF(AND('MAPA DE RIESGO'!$Z$16="Muy Alta",'MAPA DE RIESGO'!$AB$16="Leve"),CONCATENATE("R1C",'MAPA DE RIESGO'!$P$16),"")</f>
        <v/>
      </c>
      <c r="K6" s="18" t="str">
        <f>IF(AND('MAPA DE RIESGO'!$Z$17="Muy Alta",'MAPA DE RIESGO'!$AB$17="Leve"),CONCATENATE("R1C",'MAPA DE RIESGO'!$P$17),"")</f>
        <v/>
      </c>
      <c r="L6" s="18" t="str">
        <f>IF(AND('MAPA DE RIESGO'!$Z$18="Muy Alta",'MAPA DE RIESGO'!$AB$18="Leve"),CONCATENATE("R1C",'MAPA DE RIESGO'!$P$18),"")</f>
        <v/>
      </c>
      <c r="M6" s="18" t="str">
        <f>IF(AND('MAPA DE RIESGO'!$Z$19="Muy Alta",'MAPA DE RIESGO'!$AB$19="Leve"),CONCATENATE("R1C",'MAPA DE RIESGO'!$P$19),"")</f>
        <v/>
      </c>
      <c r="N6" s="18" t="str">
        <f>IF(AND('MAPA DE RIESGO'!$Z$20="Muy Alta",'MAPA DE RIESGO'!$AB$20="Leve"),CONCATENATE("R1C",'MAPA DE RIESGO'!$P$20),"")</f>
        <v/>
      </c>
      <c r="O6" s="19" t="str">
        <f>IF(AND('MAPA DE RIESGO'!$Z$21="Muy Alta",'MAPA DE RIESGO'!$AB$21="Leve"),CONCATENATE("R1C",'MAPA DE RIESGO'!$P$21),"")</f>
        <v/>
      </c>
      <c r="P6" s="17" t="str">
        <f>IF(AND('MAPA DE RIESGO'!$Z$16="Muy Alta",'MAPA DE RIESGO'!$AB$16="Menor"),CONCATENATE("R1C",'MAPA DE RIESGO'!$P$16),"")</f>
        <v/>
      </c>
      <c r="Q6" s="18" t="str">
        <f>IF(AND('MAPA DE RIESGO'!$Z$17="Muy Alta",'MAPA DE RIESGO'!$AB$17="Menor"),CONCATENATE("R1C",'MAPA DE RIESGO'!$P$17),"")</f>
        <v/>
      </c>
      <c r="R6" s="18" t="str">
        <f>IF(AND('MAPA DE RIESGO'!$Z$18="Muy Alta",'MAPA DE RIESGO'!$AB$18="Menor"),CONCATENATE("R1C",'MAPA DE RIESGO'!$P$18),"")</f>
        <v/>
      </c>
      <c r="S6" s="18" t="str">
        <f>IF(AND('MAPA DE RIESGO'!$Z$19="Muy Alta",'MAPA DE RIESGO'!$AB$19="Menor"),CONCATENATE("R1C",'MAPA DE RIESGO'!$P$19),"")</f>
        <v/>
      </c>
      <c r="T6" s="18" t="str">
        <f>IF(AND('MAPA DE RIESGO'!$Z$20="Muy Alta",'MAPA DE RIESGO'!$AB$20="Menor"),CONCATENATE("R1C",'MAPA DE RIESGO'!$P$20),"")</f>
        <v/>
      </c>
      <c r="U6" s="19" t="str">
        <f>IF(AND('MAPA DE RIESGO'!$Z$21="Muy Alta",'MAPA DE RIESGO'!$AB$21="Menor"),CONCATENATE("R1C",'MAPA DE RIESGO'!$P$21),"")</f>
        <v/>
      </c>
      <c r="V6" s="17" t="str">
        <f>IF(AND('MAPA DE RIESGO'!$Z$16="Muy Alta",'MAPA DE RIESGO'!$AB$16="Moderado"),CONCATENATE("R1C",'MAPA DE RIESGO'!$P$16),"")</f>
        <v/>
      </c>
      <c r="W6" s="18" t="str">
        <f>IF(AND('MAPA DE RIESGO'!$Z$17="Muy Alta",'MAPA DE RIESGO'!$AB$17="Moderado"),CONCATENATE("R1C",'MAPA DE RIESGO'!$P$17),"")</f>
        <v/>
      </c>
      <c r="X6" s="18" t="str">
        <f>IF(AND('MAPA DE RIESGO'!$Z$18="Muy Alta",'MAPA DE RIESGO'!$AB$18="Moderado"),CONCATENATE("R1C",'MAPA DE RIESGO'!$P$18),"")</f>
        <v/>
      </c>
      <c r="Y6" s="18" t="str">
        <f>IF(AND('MAPA DE RIESGO'!$Z$19="Muy Alta",'MAPA DE RIESGO'!$AB$19="Moderado"),CONCATENATE("R1C",'MAPA DE RIESGO'!$P$19),"")</f>
        <v/>
      </c>
      <c r="Z6" s="18" t="str">
        <f>IF(AND('MAPA DE RIESGO'!$Z$20="Muy Alta",'MAPA DE RIESGO'!$AB$20="Moderado"),CONCATENATE("R1C",'MAPA DE RIESGO'!$P$20),"")</f>
        <v/>
      </c>
      <c r="AA6" s="19" t="str">
        <f>IF(AND('MAPA DE RIESGO'!$Z$21="Muy Alta",'MAPA DE RIESGO'!$AB$21="Moderado"),CONCATENATE("R1C",'MAPA DE RIESGO'!$P$21),"")</f>
        <v/>
      </c>
      <c r="AB6" s="17" t="str">
        <f>IF(AND('MAPA DE RIESGO'!$Z$16="Muy Alta",'MAPA DE RIESGO'!$AB$16="Mayor"),CONCATENATE("R1C",'MAPA DE RIESGO'!$P$16),"")</f>
        <v/>
      </c>
      <c r="AC6" s="18" t="str">
        <f>IF(AND('MAPA DE RIESGO'!$Z$17="Muy Alta",'MAPA DE RIESGO'!$AB$17="Mayor"),CONCATENATE("R1C",'MAPA DE RIESGO'!$P$17),"")</f>
        <v/>
      </c>
      <c r="AD6" s="18" t="str">
        <f>IF(AND('MAPA DE RIESGO'!$Z$18="Muy Alta",'MAPA DE RIESGO'!$AB$18="Mayor"),CONCATENATE("R1C",'MAPA DE RIESGO'!$P$18),"")</f>
        <v/>
      </c>
      <c r="AE6" s="18" t="str">
        <f>IF(AND('MAPA DE RIESGO'!$Z$19="Muy Alta",'MAPA DE RIESGO'!$AB$19="Mayor"),CONCATENATE("R1C",'MAPA DE RIESGO'!$P$19),"")</f>
        <v/>
      </c>
      <c r="AF6" s="18" t="str">
        <f>IF(AND('MAPA DE RIESGO'!$Z$20="Muy Alta",'MAPA DE RIESGO'!$AB$20="Mayor"),CONCATENATE("R1C",'MAPA DE RIESGO'!$P$20),"")</f>
        <v/>
      </c>
      <c r="AG6" s="19" t="str">
        <f>IF(AND('MAPA DE RIESGO'!$Z$21="Muy Alta",'MAPA DE RIESGO'!$AB$21="Mayor"),CONCATENATE("R1C",'MAPA DE RIESGO'!$P$21),"")</f>
        <v/>
      </c>
      <c r="AH6" s="20" t="str">
        <f>IF(AND('MAPA DE RIESGO'!$Z$16="Muy Alta",'MAPA DE RIESGO'!$AB$16="Catastrófico"),CONCATENATE("R1C",'MAPA DE RIESGO'!$P$16),"")</f>
        <v/>
      </c>
      <c r="AI6" s="21" t="str">
        <f>IF(AND('MAPA DE RIESGO'!$Z$17="Muy Alta",'MAPA DE RIESGO'!$AB$17="Catastrófico"),CONCATENATE("R1C",'MAPA DE RIESGO'!$P$17),"")</f>
        <v/>
      </c>
      <c r="AJ6" s="21" t="str">
        <f>IF(AND('MAPA DE RIESGO'!$Z$18="Muy Alta",'MAPA DE RIESGO'!$AB$18="Catastrófico"),CONCATENATE("R1C",'MAPA DE RIESGO'!$P$18),"")</f>
        <v/>
      </c>
      <c r="AK6" s="21" t="str">
        <f>IF(AND('MAPA DE RIESGO'!$Z$19="Muy Alta",'MAPA DE RIESGO'!$AB$19="Catastrófico"),CONCATENATE("R1C",'MAPA DE RIESGO'!$P$19),"")</f>
        <v/>
      </c>
      <c r="AL6" s="21" t="str">
        <f>IF(AND('MAPA DE RIESGO'!$Z$20="Muy Alta",'MAPA DE RIESGO'!$AB$20="Catastrófico"),CONCATENATE("R1C",'MAPA DE RIESGO'!$P$20),"")</f>
        <v/>
      </c>
      <c r="AM6" s="22" t="str">
        <f>IF(AND('MAPA DE RIESGO'!$Z$21="Muy Alta",'MAPA DE RIESGO'!$AB$21="Catastrófico"),CONCATENATE("R1C",'MAPA DE RIESGO'!$P$21),"")</f>
        <v/>
      </c>
      <c r="AN6" s="55"/>
      <c r="AO6" s="458" t="s">
        <v>71</v>
      </c>
      <c r="AP6" s="459"/>
      <c r="AQ6" s="459"/>
      <c r="AR6" s="459"/>
      <c r="AS6" s="459"/>
      <c r="AT6" s="460"/>
      <c r="AU6" s="55"/>
      <c r="AV6" s="55"/>
      <c r="AW6" s="55"/>
      <c r="AX6" s="55"/>
      <c r="AY6" s="55"/>
      <c r="AZ6" s="55"/>
      <c r="BA6" s="55"/>
      <c r="BB6" s="55"/>
      <c r="BC6" s="55"/>
      <c r="BD6" s="55"/>
      <c r="BE6" s="55"/>
      <c r="BF6" s="55"/>
      <c r="BG6" s="55"/>
      <c r="BH6" s="55"/>
      <c r="BI6" s="55"/>
      <c r="BJ6" s="55"/>
      <c r="BK6" s="55"/>
      <c r="BL6" s="55"/>
      <c r="BM6" s="55"/>
      <c r="BN6" s="55"/>
      <c r="BO6" s="55"/>
      <c r="BP6" s="55"/>
      <c r="BQ6" s="55"/>
      <c r="BR6" s="55"/>
      <c r="BS6" s="55"/>
      <c r="BT6" s="55"/>
      <c r="BU6" s="55"/>
      <c r="BV6" s="55"/>
      <c r="BW6" s="55"/>
      <c r="BX6" s="55"/>
    </row>
    <row r="7" spans="1:91" ht="15" customHeight="1" x14ac:dyDescent="0.25">
      <c r="A7" s="55"/>
      <c r="B7" s="353"/>
      <c r="C7" s="353"/>
      <c r="D7" s="354"/>
      <c r="E7" s="454"/>
      <c r="F7" s="455"/>
      <c r="G7" s="455"/>
      <c r="H7" s="455"/>
      <c r="I7" s="468"/>
      <c r="J7" s="23" t="str">
        <f>IF(AND('MAPA DE RIESGO'!$Z$22="Muy Alta",'MAPA DE RIESGO'!$AB$22="Leve"),CONCATENATE("R2C",'MAPA DE RIESGO'!$P$22),"")</f>
        <v/>
      </c>
      <c r="K7" s="24" t="str">
        <f>IF(AND('MAPA DE RIESGO'!$Z$23="Muy Alta",'MAPA DE RIESGO'!$AB$23="Leve"),CONCATENATE("R2C",'MAPA DE RIESGO'!$P$23),"")</f>
        <v/>
      </c>
      <c r="L7" s="24" t="str">
        <f>IF(AND('MAPA DE RIESGO'!$Z$24="Muy Alta",'MAPA DE RIESGO'!$AB$24="Leve"),CONCATENATE("R2C",'MAPA DE RIESGO'!$P$24),"")</f>
        <v/>
      </c>
      <c r="M7" s="24" t="str">
        <f>IF(AND('MAPA DE RIESGO'!$Z$25="Muy Alta",'MAPA DE RIESGO'!$AB$25="Leve"),CONCATENATE("R2C",'MAPA DE RIESGO'!$P$25),"")</f>
        <v/>
      </c>
      <c r="N7" s="24" t="str">
        <f>IF(AND('MAPA DE RIESGO'!$Z$26="Muy Alta",'MAPA DE RIESGO'!$AB$26="Leve"),CONCATENATE("R2C",'MAPA DE RIESGO'!$P$26),"")</f>
        <v/>
      </c>
      <c r="O7" s="25" t="str">
        <f>IF(AND('MAPA DE RIESGO'!$Z$27="Muy Alta",'MAPA DE RIESGO'!$AB$27="Leve"),CONCATENATE("R2C",'MAPA DE RIESGO'!$P$27),"")</f>
        <v/>
      </c>
      <c r="P7" s="23" t="str">
        <f>IF(AND('MAPA DE RIESGO'!$Z$22="Muy Alta",'MAPA DE RIESGO'!$AB$22="Menor"),CONCATENATE("R2C",'MAPA DE RIESGO'!$P$22),"")</f>
        <v/>
      </c>
      <c r="Q7" s="24" t="str">
        <f>IF(AND('MAPA DE RIESGO'!$Z$23="Muy Alta",'MAPA DE RIESGO'!$AB$23="Menor"),CONCATENATE("R2C",'MAPA DE RIESGO'!$P$23),"")</f>
        <v/>
      </c>
      <c r="R7" s="24" t="str">
        <f>IF(AND('MAPA DE RIESGO'!$Z$24="Muy Alta",'MAPA DE RIESGO'!$AB$24="Menor"),CONCATENATE("R2C",'MAPA DE RIESGO'!$P$24),"")</f>
        <v/>
      </c>
      <c r="S7" s="24" t="str">
        <f>IF(AND('MAPA DE RIESGO'!$Z$25="Muy Alta",'MAPA DE RIESGO'!$AB$25="Menor"),CONCATENATE("R2C",'MAPA DE RIESGO'!$P$25),"")</f>
        <v/>
      </c>
      <c r="T7" s="24" t="str">
        <f>IF(AND('MAPA DE RIESGO'!$Z$26="Muy Alta",'MAPA DE RIESGO'!$AB$26="Menor"),CONCATENATE("R2C",'MAPA DE RIESGO'!$P$26),"")</f>
        <v/>
      </c>
      <c r="U7" s="25" t="str">
        <f>IF(AND('MAPA DE RIESGO'!$Z$27="Muy Alta",'MAPA DE RIESGO'!$AB$27="Menor"),CONCATENATE("R2C",'MAPA DE RIESGO'!$P$27),"")</f>
        <v/>
      </c>
      <c r="V7" s="23" t="str">
        <f>IF(AND('MAPA DE RIESGO'!$Z$22="Muy Alta",'MAPA DE RIESGO'!$AB$22="Moderado"),CONCATENATE("R2C",'MAPA DE RIESGO'!$P$22),"")</f>
        <v/>
      </c>
      <c r="W7" s="24" t="str">
        <f>IF(AND('MAPA DE RIESGO'!$Z$23="Muy Alta",'MAPA DE RIESGO'!$AB$23="Moderado"),CONCATENATE("R2C",'MAPA DE RIESGO'!$P$23),"")</f>
        <v/>
      </c>
      <c r="X7" s="24" t="str">
        <f>IF(AND('MAPA DE RIESGO'!$Z$24="Muy Alta",'MAPA DE RIESGO'!$AB$24="Moderado"),CONCATENATE("R2C",'MAPA DE RIESGO'!$P$24),"")</f>
        <v/>
      </c>
      <c r="Y7" s="24" t="str">
        <f>IF(AND('MAPA DE RIESGO'!$Z$25="Muy Alta",'MAPA DE RIESGO'!$AB$25="Moderado"),CONCATENATE("R2C",'MAPA DE RIESGO'!$P$25),"")</f>
        <v/>
      </c>
      <c r="Z7" s="24" t="str">
        <f>IF(AND('MAPA DE RIESGO'!$Z$26="Muy Alta",'MAPA DE RIESGO'!$AB$26="Moderado"),CONCATENATE("R2C",'MAPA DE RIESGO'!$P$26),"")</f>
        <v/>
      </c>
      <c r="AA7" s="25" t="str">
        <f>IF(AND('MAPA DE RIESGO'!$Z$27="Muy Alta",'MAPA DE RIESGO'!$AB$27="Moderado"),CONCATENATE("R2C",'MAPA DE RIESGO'!$P$27),"")</f>
        <v/>
      </c>
      <c r="AB7" s="23" t="str">
        <f>IF(AND('MAPA DE RIESGO'!$Z$22="Muy Alta",'MAPA DE RIESGO'!$AB$22="Mayor"),CONCATENATE("R2C",'MAPA DE RIESGO'!$P$22),"")</f>
        <v/>
      </c>
      <c r="AC7" s="24" t="str">
        <f>IF(AND('MAPA DE RIESGO'!$Z$23="Muy Alta",'MAPA DE RIESGO'!$AB$23="Mayor"),CONCATENATE("R2C",'MAPA DE RIESGO'!$P$23),"")</f>
        <v/>
      </c>
      <c r="AD7" s="24" t="str">
        <f>IF(AND('MAPA DE RIESGO'!$Z$24="Muy Alta",'MAPA DE RIESGO'!$AB$24="Mayor"),CONCATENATE("R2C",'MAPA DE RIESGO'!$P$24),"")</f>
        <v/>
      </c>
      <c r="AE7" s="24" t="str">
        <f>IF(AND('MAPA DE RIESGO'!$Z$25="Muy Alta",'MAPA DE RIESGO'!$AB$25="Mayor"),CONCATENATE("R2C",'MAPA DE RIESGO'!$P$25),"")</f>
        <v/>
      </c>
      <c r="AF7" s="24" t="str">
        <f>IF(AND('MAPA DE RIESGO'!$Z$26="Muy Alta",'MAPA DE RIESGO'!$AB$26="Mayor"),CONCATENATE("R2C",'MAPA DE RIESGO'!$P$26),"")</f>
        <v/>
      </c>
      <c r="AG7" s="25" t="str">
        <f>IF(AND('MAPA DE RIESGO'!$Z$27="Muy Alta",'MAPA DE RIESGO'!$AB$27="Mayor"),CONCATENATE("R2C",'MAPA DE RIESGO'!$P$27),"")</f>
        <v/>
      </c>
      <c r="AH7" s="26" t="str">
        <f>IF(AND('MAPA DE RIESGO'!$Z$22="Muy Alta",'MAPA DE RIESGO'!$AB$22="Catastrófico"),CONCATENATE("R2C",'MAPA DE RIESGO'!$P$22),"")</f>
        <v/>
      </c>
      <c r="AI7" s="27" t="str">
        <f>IF(AND('MAPA DE RIESGO'!$Z$23="Muy Alta",'MAPA DE RIESGO'!$AB$23="Catastrófico"),CONCATENATE("R2C",'MAPA DE RIESGO'!$P$23),"")</f>
        <v/>
      </c>
      <c r="AJ7" s="27" t="str">
        <f>IF(AND('MAPA DE RIESGO'!$Z$24="Muy Alta",'MAPA DE RIESGO'!$AB$24="Catastrófico"),CONCATENATE("R2C",'MAPA DE RIESGO'!$P$24),"")</f>
        <v/>
      </c>
      <c r="AK7" s="27" t="str">
        <f>IF(AND('MAPA DE RIESGO'!$Z$25="Muy Alta",'MAPA DE RIESGO'!$AB$25="Catastrófico"),CONCATENATE("R2C",'MAPA DE RIESGO'!$P$25),"")</f>
        <v/>
      </c>
      <c r="AL7" s="27" t="str">
        <f>IF(AND('MAPA DE RIESGO'!$Z$26="Muy Alta",'MAPA DE RIESGO'!$AB$26="Catastrófico"),CONCATENATE("R2C",'MAPA DE RIESGO'!$P$26),"")</f>
        <v/>
      </c>
      <c r="AM7" s="28" t="str">
        <f>IF(AND('MAPA DE RIESGO'!$Z$27="Muy Alta",'MAPA DE RIESGO'!$AB$27="Catastrófico"),CONCATENATE("R2C",'MAPA DE RIESGO'!$P$27),"")</f>
        <v/>
      </c>
      <c r="AN7" s="55"/>
      <c r="AO7" s="461"/>
      <c r="AP7" s="462"/>
      <c r="AQ7" s="462"/>
      <c r="AR7" s="462"/>
      <c r="AS7" s="462"/>
      <c r="AT7" s="463"/>
      <c r="AU7" s="55"/>
      <c r="AV7" s="55"/>
      <c r="AW7" s="55"/>
      <c r="AX7" s="55"/>
      <c r="AY7" s="55"/>
      <c r="AZ7" s="55"/>
      <c r="BA7" s="55"/>
      <c r="BB7" s="55"/>
      <c r="BC7" s="55"/>
      <c r="BD7" s="55"/>
      <c r="BE7" s="55"/>
      <c r="BF7" s="55"/>
      <c r="BG7" s="55"/>
      <c r="BH7" s="55"/>
      <c r="BI7" s="55"/>
      <c r="BJ7" s="55"/>
      <c r="BK7" s="55"/>
      <c r="BL7" s="55"/>
      <c r="BM7" s="55"/>
      <c r="BN7" s="55"/>
      <c r="BO7" s="55"/>
      <c r="BP7" s="55"/>
      <c r="BQ7" s="55"/>
      <c r="BR7" s="55"/>
      <c r="BS7" s="55"/>
      <c r="BT7" s="55"/>
      <c r="BU7" s="55"/>
      <c r="BV7" s="55"/>
      <c r="BW7" s="55"/>
      <c r="BX7" s="55"/>
    </row>
    <row r="8" spans="1:91" ht="15" customHeight="1" x14ac:dyDescent="0.25">
      <c r="A8" s="55"/>
      <c r="B8" s="353"/>
      <c r="C8" s="353"/>
      <c r="D8" s="354"/>
      <c r="E8" s="454"/>
      <c r="F8" s="455"/>
      <c r="G8" s="455"/>
      <c r="H8" s="455"/>
      <c r="I8" s="468"/>
      <c r="J8" s="23" t="str">
        <f>IF(AND('MAPA DE RIESGO'!$Z$28="Muy Alta",'MAPA DE RIESGO'!$AB$28="Leve"),CONCATENATE("R3C",'MAPA DE RIESGO'!$P$28),"")</f>
        <v/>
      </c>
      <c r="K8" s="24" t="str">
        <f>IF(AND('MAPA DE RIESGO'!$Z$29="Muy Alta",'MAPA DE RIESGO'!$AB$29="Leve"),CONCATENATE("R3C",'MAPA DE RIESGO'!$P$29),"")</f>
        <v/>
      </c>
      <c r="L8" s="24" t="str">
        <f>IF(AND('MAPA DE RIESGO'!$Z$30="Muy Alta",'MAPA DE RIESGO'!$AB$30="Leve"),CONCATENATE("R3C",'MAPA DE RIESGO'!$P$30),"")</f>
        <v/>
      </c>
      <c r="M8" s="24" t="str">
        <f>IF(AND('MAPA DE RIESGO'!$Z$31="Muy Alta",'MAPA DE RIESGO'!$AB$31="Leve"),CONCATENATE("R3C",'MAPA DE RIESGO'!$P$31),"")</f>
        <v/>
      </c>
      <c r="N8" s="24" t="str">
        <f>IF(AND('MAPA DE RIESGO'!$Z$32="Muy Alta",'MAPA DE RIESGO'!$AB$32="Leve"),CONCATENATE("R3C",'MAPA DE RIESGO'!$P$32),"")</f>
        <v/>
      </c>
      <c r="O8" s="25" t="str">
        <f>IF(AND('MAPA DE RIESGO'!$Z$33="Muy Alta",'MAPA DE RIESGO'!$AB$33="Leve"),CONCATENATE("R3C",'MAPA DE RIESGO'!$P$33),"")</f>
        <v/>
      </c>
      <c r="P8" s="23" t="str">
        <f>IF(AND('MAPA DE RIESGO'!$Z$28="Muy Alta",'MAPA DE RIESGO'!$AB$28="Menor"),CONCATENATE("R3C",'MAPA DE RIESGO'!$P$28),"")</f>
        <v/>
      </c>
      <c r="Q8" s="24" t="str">
        <f>IF(AND('MAPA DE RIESGO'!$Z$29="Muy Alta",'MAPA DE RIESGO'!$AB$29="Menor"),CONCATENATE("R3C",'MAPA DE RIESGO'!$P$29),"")</f>
        <v/>
      </c>
      <c r="R8" s="24" t="str">
        <f>IF(AND('MAPA DE RIESGO'!$Z$30="Muy Alta",'MAPA DE RIESGO'!$AB$30="Menor"),CONCATENATE("R3C",'MAPA DE RIESGO'!$P$30),"")</f>
        <v/>
      </c>
      <c r="S8" s="24" t="str">
        <f>IF(AND('MAPA DE RIESGO'!$Z$31="Muy Alta",'MAPA DE RIESGO'!$AB$31="Menor"),CONCATENATE("R3C",'MAPA DE RIESGO'!$P$31),"")</f>
        <v/>
      </c>
      <c r="T8" s="24" t="str">
        <f>IF(AND('MAPA DE RIESGO'!$Z$32="Muy Alta",'MAPA DE RIESGO'!$AB$32="Menor"),CONCATENATE("R3C",'MAPA DE RIESGO'!$P$32),"")</f>
        <v/>
      </c>
      <c r="U8" s="25" t="str">
        <f>IF(AND('MAPA DE RIESGO'!$Z$33="Muy Alta",'MAPA DE RIESGO'!$AB$33="Menor"),CONCATENATE("R3C",'MAPA DE RIESGO'!$P$33),"")</f>
        <v/>
      </c>
      <c r="V8" s="23" t="str">
        <f>IF(AND('MAPA DE RIESGO'!$Z$28="Muy Alta",'MAPA DE RIESGO'!$AB$28="Moderado"),CONCATENATE("R3C",'MAPA DE RIESGO'!$P$28),"")</f>
        <v/>
      </c>
      <c r="W8" s="24" t="str">
        <f>IF(AND('MAPA DE RIESGO'!$Z$29="Muy Alta",'MAPA DE RIESGO'!$AB$29="Moderado"),CONCATENATE("R3C",'MAPA DE RIESGO'!$P$29),"")</f>
        <v/>
      </c>
      <c r="X8" s="24" t="str">
        <f>IF(AND('MAPA DE RIESGO'!$Z$30="Muy Alta",'MAPA DE RIESGO'!$AB$30="Moderado"),CONCATENATE("R3C",'MAPA DE RIESGO'!$P$30),"")</f>
        <v/>
      </c>
      <c r="Y8" s="24" t="str">
        <f>IF(AND('MAPA DE RIESGO'!$Z$31="Muy Alta",'MAPA DE RIESGO'!$AB$31="Moderado"),CONCATENATE("R3C",'MAPA DE RIESGO'!$P$31),"")</f>
        <v/>
      </c>
      <c r="Z8" s="24" t="str">
        <f>IF(AND('MAPA DE RIESGO'!$Z$32="Muy Alta",'MAPA DE RIESGO'!$AB$32="Moderado"),CONCATENATE("R3C",'MAPA DE RIESGO'!$P$32),"")</f>
        <v/>
      </c>
      <c r="AA8" s="25" t="str">
        <f>IF(AND('MAPA DE RIESGO'!$Z$33="Muy Alta",'MAPA DE RIESGO'!$AB$33="Moderado"),CONCATENATE("R3C",'MAPA DE RIESGO'!$P$33),"")</f>
        <v/>
      </c>
      <c r="AB8" s="23" t="str">
        <f>IF(AND('MAPA DE RIESGO'!$Z$28="Muy Alta",'MAPA DE RIESGO'!$AB$28="Mayor"),CONCATENATE("R3C",'MAPA DE RIESGO'!$P$28),"")</f>
        <v/>
      </c>
      <c r="AC8" s="24" t="str">
        <f>IF(AND('MAPA DE RIESGO'!$Z$29="Muy Alta",'MAPA DE RIESGO'!$AB$29="Mayor"),CONCATENATE("R3C",'MAPA DE RIESGO'!$P$29),"")</f>
        <v/>
      </c>
      <c r="AD8" s="24" t="str">
        <f>IF(AND('MAPA DE RIESGO'!$Z$30="Muy Alta",'MAPA DE RIESGO'!$AB$30="Mayor"),CONCATENATE("R3C",'MAPA DE RIESGO'!$P$30),"")</f>
        <v/>
      </c>
      <c r="AE8" s="24" t="str">
        <f>IF(AND('MAPA DE RIESGO'!$Z$31="Muy Alta",'MAPA DE RIESGO'!$AB$31="Mayor"),CONCATENATE("R3C",'MAPA DE RIESGO'!$P$31),"")</f>
        <v/>
      </c>
      <c r="AF8" s="24" t="str">
        <f>IF(AND('MAPA DE RIESGO'!$Z$32="Muy Alta",'MAPA DE RIESGO'!$AB$32="Mayor"),CONCATENATE("R3C",'MAPA DE RIESGO'!$P$32),"")</f>
        <v/>
      </c>
      <c r="AG8" s="25" t="str">
        <f>IF(AND('MAPA DE RIESGO'!$Z$33="Muy Alta",'MAPA DE RIESGO'!$AB$33="Mayor"),CONCATENATE("R3C",'MAPA DE RIESGO'!$P$33),"")</f>
        <v/>
      </c>
      <c r="AH8" s="26" t="str">
        <f>IF(AND('MAPA DE RIESGO'!$Z$28="Muy Alta",'MAPA DE RIESGO'!$AB$28="Catastrófico"),CONCATENATE("R3C",'MAPA DE RIESGO'!$P$28),"")</f>
        <v/>
      </c>
      <c r="AI8" s="27" t="str">
        <f>IF(AND('MAPA DE RIESGO'!$Z$29="Muy Alta",'MAPA DE RIESGO'!$AB$29="Catastrófico"),CONCATENATE("R3C",'MAPA DE RIESGO'!$P$29),"")</f>
        <v/>
      </c>
      <c r="AJ8" s="27" t="str">
        <f>IF(AND('MAPA DE RIESGO'!$Z$30="Muy Alta",'MAPA DE RIESGO'!$AB$30="Catastrófico"),CONCATENATE("R3C",'MAPA DE RIESGO'!$P$30),"")</f>
        <v/>
      </c>
      <c r="AK8" s="27" t="str">
        <f>IF(AND('MAPA DE RIESGO'!$Z$31="Muy Alta",'MAPA DE RIESGO'!$AB$31="Catastrófico"),CONCATENATE("R3C",'MAPA DE RIESGO'!$P$31),"")</f>
        <v/>
      </c>
      <c r="AL8" s="27" t="str">
        <f>IF(AND('MAPA DE RIESGO'!$Z$32="Muy Alta",'MAPA DE RIESGO'!$AB$32="Catastrófico"),CONCATENATE("R3C",'MAPA DE RIESGO'!$P$32),"")</f>
        <v/>
      </c>
      <c r="AM8" s="28" t="str">
        <f>IF(AND('MAPA DE RIESGO'!$Z$33="Muy Alta",'MAPA DE RIESGO'!$AB$33="Catastrófico"),CONCATENATE("R3C",'MAPA DE RIESGO'!$P$33),"")</f>
        <v/>
      </c>
      <c r="AN8" s="55"/>
      <c r="AO8" s="461"/>
      <c r="AP8" s="462"/>
      <c r="AQ8" s="462"/>
      <c r="AR8" s="462"/>
      <c r="AS8" s="462"/>
      <c r="AT8" s="463"/>
      <c r="AU8" s="55"/>
      <c r="AV8" s="55"/>
      <c r="AW8" s="55"/>
      <c r="AX8" s="55"/>
      <c r="AY8" s="55"/>
      <c r="AZ8" s="55"/>
      <c r="BA8" s="55"/>
      <c r="BB8" s="55"/>
      <c r="BC8" s="55"/>
      <c r="BD8" s="55"/>
      <c r="BE8" s="55"/>
      <c r="BF8" s="55"/>
      <c r="BG8" s="55"/>
      <c r="BH8" s="55"/>
      <c r="BI8" s="55"/>
      <c r="BJ8" s="55"/>
      <c r="BK8" s="55"/>
      <c r="BL8" s="55"/>
      <c r="BM8" s="55"/>
      <c r="BN8" s="55"/>
      <c r="BO8" s="55"/>
      <c r="BP8" s="55"/>
      <c r="BQ8" s="55"/>
      <c r="BR8" s="55"/>
      <c r="BS8" s="55"/>
      <c r="BT8" s="55"/>
      <c r="BU8" s="55"/>
      <c r="BV8" s="55"/>
      <c r="BW8" s="55"/>
      <c r="BX8" s="55"/>
    </row>
    <row r="9" spans="1:91" ht="15" customHeight="1" x14ac:dyDescent="0.25">
      <c r="A9" s="55"/>
      <c r="B9" s="353"/>
      <c r="C9" s="353"/>
      <c r="D9" s="354"/>
      <c r="E9" s="454"/>
      <c r="F9" s="455"/>
      <c r="G9" s="455"/>
      <c r="H9" s="455"/>
      <c r="I9" s="468"/>
      <c r="J9" s="23" t="str">
        <f>IF(AND('MAPA DE RIESGO'!$Z$34="Muy Alta",'MAPA DE RIESGO'!$AB$34="Leve"),CONCATENATE("R4C",'MAPA DE RIESGO'!$P$34),"")</f>
        <v/>
      </c>
      <c r="K9" s="24" t="str">
        <f>IF(AND('MAPA DE RIESGO'!$Z$35="Muy Alta",'MAPA DE RIESGO'!$AB$35="Leve"),CONCATENATE("R4C",'MAPA DE RIESGO'!$P$35),"")</f>
        <v/>
      </c>
      <c r="L9" s="29" t="str">
        <f>IF(AND('MAPA DE RIESGO'!$Z$36="Muy Alta",'MAPA DE RIESGO'!$AB$36="Leve"),CONCATENATE("R4C",'MAPA DE RIESGO'!$P$36),"")</f>
        <v/>
      </c>
      <c r="M9" s="29" t="str">
        <f>IF(AND('MAPA DE RIESGO'!$Z$37="Muy Alta",'MAPA DE RIESGO'!$AB$37="Leve"),CONCATENATE("R4C",'MAPA DE RIESGO'!$P$37),"")</f>
        <v/>
      </c>
      <c r="N9" s="29" t="str">
        <f>IF(AND('MAPA DE RIESGO'!$Z$38="Muy Alta",'MAPA DE RIESGO'!$AB$38="Leve"),CONCATENATE("R4C",'MAPA DE RIESGO'!$P$38),"")</f>
        <v/>
      </c>
      <c r="O9" s="25" t="str">
        <f>IF(AND('MAPA DE RIESGO'!$Z$39="Muy Alta",'MAPA DE RIESGO'!$AB$39="Leve"),CONCATENATE("R4C",'MAPA DE RIESGO'!$P$39),"")</f>
        <v/>
      </c>
      <c r="P9" s="23" t="str">
        <f>IF(AND('MAPA DE RIESGO'!$Z$34="Muy Alta",'MAPA DE RIESGO'!$AB$34="Menor"),CONCATENATE("R4C",'MAPA DE RIESGO'!$P$34),"")</f>
        <v/>
      </c>
      <c r="Q9" s="24" t="str">
        <f>IF(AND('MAPA DE RIESGO'!$Z$35="Muy Alta",'MAPA DE RIESGO'!$AB$35="Menor"),CONCATENATE("R4C",'MAPA DE RIESGO'!$P$35),"")</f>
        <v/>
      </c>
      <c r="R9" s="29" t="str">
        <f>IF(AND('MAPA DE RIESGO'!$Z$36="Muy Alta",'MAPA DE RIESGO'!$AB$36="Menor"),CONCATENATE("R4C",'MAPA DE RIESGO'!$P$36),"")</f>
        <v/>
      </c>
      <c r="S9" s="29" t="str">
        <f>IF(AND('MAPA DE RIESGO'!$Z$37="Muy Alta",'MAPA DE RIESGO'!$AB$37="Menor"),CONCATENATE("R4C",'MAPA DE RIESGO'!$P$37),"")</f>
        <v/>
      </c>
      <c r="T9" s="29" t="str">
        <f>IF(AND('MAPA DE RIESGO'!$Z$38="Muy Alta",'MAPA DE RIESGO'!$AB$38="Menor"),CONCATENATE("R4C",'MAPA DE RIESGO'!$P$38),"")</f>
        <v/>
      </c>
      <c r="U9" s="25" t="str">
        <f>IF(AND('MAPA DE RIESGO'!$Z$39="Muy Alta",'MAPA DE RIESGO'!$AB$39="Menor"),CONCATENATE("R4C",'MAPA DE RIESGO'!$P$39),"")</f>
        <v/>
      </c>
      <c r="V9" s="23" t="str">
        <f>IF(AND('MAPA DE RIESGO'!$Z$34="Muy Alta",'MAPA DE RIESGO'!$AB$34="Moderado"),CONCATENATE("R4C",'MAPA DE RIESGO'!$P$34),"")</f>
        <v/>
      </c>
      <c r="W9" s="24" t="str">
        <f>IF(AND('MAPA DE RIESGO'!$Z$35="Muy Alta",'MAPA DE RIESGO'!$AB$35="Moderado"),CONCATENATE("R4C",'MAPA DE RIESGO'!$P$35),"")</f>
        <v/>
      </c>
      <c r="X9" s="29" t="str">
        <f>IF(AND('MAPA DE RIESGO'!$Z$36="Muy Alta",'MAPA DE RIESGO'!$AB$36="Moderado"),CONCATENATE("R4C",'MAPA DE RIESGO'!$P$36),"")</f>
        <v/>
      </c>
      <c r="Y9" s="29" t="str">
        <f>IF(AND('MAPA DE RIESGO'!$Z$37="Muy Alta",'MAPA DE RIESGO'!$AB$37="Moderado"),CONCATENATE("R4C",'MAPA DE RIESGO'!$P$37),"")</f>
        <v/>
      </c>
      <c r="Z9" s="29" t="str">
        <f>IF(AND('MAPA DE RIESGO'!$Z$38="Muy Alta",'MAPA DE RIESGO'!$AB$38="Moderado"),CONCATENATE("R4C",'MAPA DE RIESGO'!$P$38),"")</f>
        <v/>
      </c>
      <c r="AA9" s="25" t="str">
        <f>IF(AND('MAPA DE RIESGO'!$Z$39="Muy Alta",'MAPA DE RIESGO'!$AB$39="Moderado"),CONCATENATE("R4C",'MAPA DE RIESGO'!$P$39),"")</f>
        <v/>
      </c>
      <c r="AB9" s="23" t="str">
        <f>IF(AND('MAPA DE RIESGO'!$Z$34="Muy Alta",'MAPA DE RIESGO'!$AB$34="Mayor"),CONCATENATE("R4C",'MAPA DE RIESGO'!$P$34),"")</f>
        <v/>
      </c>
      <c r="AC9" s="24" t="str">
        <f>IF(AND('MAPA DE RIESGO'!$Z$35="Muy Alta",'MAPA DE RIESGO'!$AB$35="Mayor"),CONCATENATE("R4C",'MAPA DE RIESGO'!$P$35),"")</f>
        <v/>
      </c>
      <c r="AD9" s="29" t="str">
        <f>IF(AND('MAPA DE RIESGO'!$Z$36="Muy Alta",'MAPA DE RIESGO'!$AB$36="Mayor"),CONCATENATE("R4C",'MAPA DE RIESGO'!$P$36),"")</f>
        <v/>
      </c>
      <c r="AE9" s="29" t="str">
        <f>IF(AND('MAPA DE RIESGO'!$Z$37="Muy Alta",'MAPA DE RIESGO'!$AB$37="Mayor"),CONCATENATE("R4C",'MAPA DE RIESGO'!$P$37),"")</f>
        <v/>
      </c>
      <c r="AF9" s="29" t="str">
        <f>IF(AND('MAPA DE RIESGO'!$Z$38="Muy Alta",'MAPA DE RIESGO'!$AB$38="Mayor"),CONCATENATE("R4C",'MAPA DE RIESGO'!$P$38),"")</f>
        <v/>
      </c>
      <c r="AG9" s="25" t="str">
        <f>IF(AND('MAPA DE RIESGO'!$Z$39="Muy Alta",'MAPA DE RIESGO'!$AB$39="Mayor"),CONCATENATE("R4C",'MAPA DE RIESGO'!$P$39),"")</f>
        <v/>
      </c>
      <c r="AH9" s="26" t="str">
        <f>IF(AND('MAPA DE RIESGO'!$Z$34="Muy Alta",'MAPA DE RIESGO'!$AB$34="Catastrófico"),CONCATENATE("R4C",'MAPA DE RIESGO'!$P$34),"")</f>
        <v/>
      </c>
      <c r="AI9" s="27" t="str">
        <f>IF(AND('MAPA DE RIESGO'!$Z$35="Muy Alta",'MAPA DE RIESGO'!$AB$35="Catastrófico"),CONCATENATE("R4C",'MAPA DE RIESGO'!$P$35),"")</f>
        <v/>
      </c>
      <c r="AJ9" s="27" t="str">
        <f>IF(AND('MAPA DE RIESGO'!$Z$36="Muy Alta",'MAPA DE RIESGO'!$AB$36="Catastrófico"),CONCATENATE("R4C",'MAPA DE RIESGO'!$P$36),"")</f>
        <v/>
      </c>
      <c r="AK9" s="27" t="str">
        <f>IF(AND('MAPA DE RIESGO'!$Z$37="Muy Alta",'MAPA DE RIESGO'!$AB$37="Catastrófico"),CONCATENATE("R4C",'MAPA DE RIESGO'!$P$37),"")</f>
        <v/>
      </c>
      <c r="AL9" s="27" t="str">
        <f>IF(AND('MAPA DE RIESGO'!$Z$38="Muy Alta",'MAPA DE RIESGO'!$AB$38="Catastrófico"),CONCATENATE("R4C",'MAPA DE RIESGO'!$P$38),"")</f>
        <v/>
      </c>
      <c r="AM9" s="28" t="str">
        <f>IF(AND('MAPA DE RIESGO'!$Z$39="Muy Alta",'MAPA DE RIESGO'!$AB$39="Catastrófico"),CONCATENATE("R4C",'MAPA DE RIESGO'!$P$39),"")</f>
        <v/>
      </c>
      <c r="AN9" s="55"/>
      <c r="AO9" s="461"/>
      <c r="AP9" s="462"/>
      <c r="AQ9" s="462"/>
      <c r="AR9" s="462"/>
      <c r="AS9" s="462"/>
      <c r="AT9" s="463"/>
      <c r="AU9" s="55"/>
      <c r="AV9" s="55"/>
      <c r="AW9" s="55"/>
      <c r="AX9" s="55"/>
      <c r="AY9" s="55"/>
      <c r="AZ9" s="55"/>
      <c r="BA9" s="55"/>
      <c r="BB9" s="55"/>
      <c r="BC9" s="55"/>
      <c r="BD9" s="55"/>
      <c r="BE9" s="55"/>
      <c r="BF9" s="55"/>
      <c r="BG9" s="55"/>
      <c r="BH9" s="55"/>
      <c r="BI9" s="55"/>
      <c r="BJ9" s="55"/>
      <c r="BK9" s="55"/>
      <c r="BL9" s="55"/>
      <c r="BM9" s="55"/>
      <c r="BN9" s="55"/>
      <c r="BO9" s="55"/>
      <c r="BP9" s="55"/>
      <c r="BQ9" s="55"/>
      <c r="BR9" s="55"/>
      <c r="BS9" s="55"/>
      <c r="BT9" s="55"/>
      <c r="BU9" s="55"/>
      <c r="BV9" s="55"/>
      <c r="BW9" s="55"/>
      <c r="BX9" s="55"/>
    </row>
    <row r="10" spans="1:91" ht="15" customHeight="1" x14ac:dyDescent="0.25">
      <c r="A10" s="55"/>
      <c r="B10" s="353"/>
      <c r="C10" s="353"/>
      <c r="D10" s="354"/>
      <c r="E10" s="454"/>
      <c r="F10" s="455"/>
      <c r="G10" s="455"/>
      <c r="H10" s="455"/>
      <c r="I10" s="468"/>
      <c r="J10" s="23" t="str">
        <f>IF(AND('MAPA DE RIESGO'!$Z$40="Muy Alta",'MAPA DE RIESGO'!$AB$40="Leve"),CONCATENATE("R5C",'MAPA DE RIESGO'!$P$40),"")</f>
        <v/>
      </c>
      <c r="K10" s="24" t="str">
        <f>IF(AND('MAPA DE RIESGO'!$Z$41="Muy Alta",'MAPA DE RIESGO'!$AB$41="Leve"),CONCATENATE("R5C",'MAPA DE RIESGO'!$P$41),"")</f>
        <v/>
      </c>
      <c r="L10" s="29" t="str">
        <f>IF(AND('MAPA DE RIESGO'!$Z$42="Muy Alta",'MAPA DE RIESGO'!$AB$42="Leve"),CONCATENATE("R5C",'MAPA DE RIESGO'!$P$42),"")</f>
        <v/>
      </c>
      <c r="M10" s="29" t="str">
        <f>IF(AND('MAPA DE RIESGO'!$Z$43="Muy Alta",'MAPA DE RIESGO'!$AB$43="Leve"),CONCATENATE("R5C",'MAPA DE RIESGO'!$P$43),"")</f>
        <v/>
      </c>
      <c r="N10" s="29" t="str">
        <f>IF(AND('MAPA DE RIESGO'!$Z$44="Muy Alta",'MAPA DE RIESGO'!$AB$44="Leve"),CONCATENATE("R5C",'MAPA DE RIESGO'!$P$44),"")</f>
        <v/>
      </c>
      <c r="O10" s="25" t="str">
        <f>IF(AND('MAPA DE RIESGO'!$Z$45="Muy Alta",'MAPA DE RIESGO'!$AB$45="Leve"),CONCATENATE("R5C",'MAPA DE RIESGO'!$P$45),"")</f>
        <v/>
      </c>
      <c r="P10" s="23" t="str">
        <f>IF(AND('MAPA DE RIESGO'!$Z$40="Muy Alta",'MAPA DE RIESGO'!$AB$40="Menor"),CONCATENATE("R5C",'MAPA DE RIESGO'!$P$40),"")</f>
        <v/>
      </c>
      <c r="Q10" s="24" t="str">
        <f>IF(AND('MAPA DE RIESGO'!$Z$41="Muy Alta",'MAPA DE RIESGO'!$AB$41="Menor"),CONCATENATE("R5C",'MAPA DE RIESGO'!$P$41),"")</f>
        <v/>
      </c>
      <c r="R10" s="29" t="str">
        <f>IF(AND('MAPA DE RIESGO'!$Z$42="Muy Alta",'MAPA DE RIESGO'!$AB$42="Menor"),CONCATENATE("R5C",'MAPA DE RIESGO'!$P$42),"")</f>
        <v/>
      </c>
      <c r="S10" s="29" t="str">
        <f>IF(AND('MAPA DE RIESGO'!$Z$43="Muy Alta",'MAPA DE RIESGO'!$AB$43="Menor"),CONCATENATE("R5C",'MAPA DE RIESGO'!$P$43),"")</f>
        <v/>
      </c>
      <c r="T10" s="29" t="str">
        <f>IF(AND('MAPA DE RIESGO'!$Z$44="Muy Alta",'MAPA DE RIESGO'!$AB$44="Menor"),CONCATENATE("R5C",'MAPA DE RIESGO'!$P$44),"")</f>
        <v/>
      </c>
      <c r="U10" s="25" t="str">
        <f>IF(AND('MAPA DE RIESGO'!$Z$45="Muy Alta",'MAPA DE RIESGO'!$AB$45="Menor"),CONCATENATE("R5C",'MAPA DE RIESGO'!$P$45),"")</f>
        <v/>
      </c>
      <c r="V10" s="23" t="str">
        <f>IF(AND('MAPA DE RIESGO'!$Z$40="Muy Alta",'MAPA DE RIESGO'!$AB$40="Moderado"),CONCATENATE("R5C",'MAPA DE RIESGO'!$P$40),"")</f>
        <v/>
      </c>
      <c r="W10" s="24" t="str">
        <f>IF(AND('MAPA DE RIESGO'!$Z$41="Muy Alta",'MAPA DE RIESGO'!$AB$41="Moderado"),CONCATENATE("R5C",'MAPA DE RIESGO'!$P$41),"")</f>
        <v/>
      </c>
      <c r="X10" s="29" t="str">
        <f>IF(AND('MAPA DE RIESGO'!$Z$42="Muy Alta",'MAPA DE RIESGO'!$AB$42="Moderado"),CONCATENATE("R5C",'MAPA DE RIESGO'!$P$42),"")</f>
        <v/>
      </c>
      <c r="Y10" s="29" t="str">
        <f>IF(AND('MAPA DE RIESGO'!$Z$43="Muy Alta",'MAPA DE RIESGO'!$AB$43="Moderado"),CONCATENATE("R5C",'MAPA DE RIESGO'!$P$43),"")</f>
        <v/>
      </c>
      <c r="Z10" s="29" t="str">
        <f>IF(AND('MAPA DE RIESGO'!$Z$44="Muy Alta",'MAPA DE RIESGO'!$AB$44="Moderado"),CONCATENATE("R5C",'MAPA DE RIESGO'!$P$44),"")</f>
        <v/>
      </c>
      <c r="AA10" s="25" t="str">
        <f>IF(AND('MAPA DE RIESGO'!$Z$45="Muy Alta",'MAPA DE RIESGO'!$AB$45="Moderado"),CONCATENATE("R5C",'MAPA DE RIESGO'!$P$45),"")</f>
        <v/>
      </c>
      <c r="AB10" s="23" t="str">
        <f>IF(AND('MAPA DE RIESGO'!$Z$40="Muy Alta",'MAPA DE RIESGO'!$AB$40="Mayor"),CONCATENATE("R5C",'MAPA DE RIESGO'!$P$40),"")</f>
        <v/>
      </c>
      <c r="AC10" s="24" t="str">
        <f>IF(AND('MAPA DE RIESGO'!$Z$41="Muy Alta",'MAPA DE RIESGO'!$AB$41="Mayor"),CONCATENATE("R5C",'MAPA DE RIESGO'!$P$41),"")</f>
        <v/>
      </c>
      <c r="AD10" s="29" t="str">
        <f>IF(AND('MAPA DE RIESGO'!$Z$42="Muy Alta",'MAPA DE RIESGO'!$AB$42="Mayor"),CONCATENATE("R5C",'MAPA DE RIESGO'!$P$42),"")</f>
        <v/>
      </c>
      <c r="AE10" s="29" t="str">
        <f>IF(AND('MAPA DE RIESGO'!$Z$43="Muy Alta",'MAPA DE RIESGO'!$AB$43="Mayor"),CONCATENATE("R5C",'MAPA DE RIESGO'!$P$43),"")</f>
        <v/>
      </c>
      <c r="AF10" s="29" t="str">
        <f>IF(AND('MAPA DE RIESGO'!$Z$44="Muy Alta",'MAPA DE RIESGO'!$AB$44="Mayor"),CONCATENATE("R5C",'MAPA DE RIESGO'!$P$44),"")</f>
        <v/>
      </c>
      <c r="AG10" s="25" t="str">
        <f>IF(AND('MAPA DE RIESGO'!$Z$45="Muy Alta",'MAPA DE RIESGO'!$AB$45="Mayor"),CONCATENATE("R5C",'MAPA DE RIESGO'!$P$45),"")</f>
        <v/>
      </c>
      <c r="AH10" s="26" t="str">
        <f>IF(AND('MAPA DE RIESGO'!$Z$40="Muy Alta",'MAPA DE RIESGO'!$AB$40="Catastrófico"),CONCATENATE("R5C",'MAPA DE RIESGO'!$P$40),"")</f>
        <v/>
      </c>
      <c r="AI10" s="27" t="str">
        <f>IF(AND('MAPA DE RIESGO'!$Z$41="Muy Alta",'MAPA DE RIESGO'!$AB$41="Catastrófico"),CONCATENATE("R5C",'MAPA DE RIESGO'!$P$41),"")</f>
        <v/>
      </c>
      <c r="AJ10" s="27" t="str">
        <f>IF(AND('MAPA DE RIESGO'!$Z$42="Muy Alta",'MAPA DE RIESGO'!$AB$42="Catastrófico"),CONCATENATE("R5C",'MAPA DE RIESGO'!$P$42),"")</f>
        <v/>
      </c>
      <c r="AK10" s="27" t="str">
        <f>IF(AND('MAPA DE RIESGO'!$Z$43="Muy Alta",'MAPA DE RIESGO'!$AB$43="Catastrófico"),CONCATENATE("R5C",'MAPA DE RIESGO'!$P$43),"")</f>
        <v/>
      </c>
      <c r="AL10" s="27" t="str">
        <f>IF(AND('MAPA DE RIESGO'!$Z$44="Muy Alta",'MAPA DE RIESGO'!$AB$44="Catastrófico"),CONCATENATE("R5C",'MAPA DE RIESGO'!$P$44),"")</f>
        <v/>
      </c>
      <c r="AM10" s="28" t="str">
        <f>IF(AND('MAPA DE RIESGO'!$Z$45="Muy Alta",'MAPA DE RIESGO'!$AB$45="Catastrófico"),CONCATENATE("R5C",'MAPA DE RIESGO'!$P$45),"")</f>
        <v/>
      </c>
      <c r="AN10" s="55"/>
      <c r="AO10" s="461"/>
      <c r="AP10" s="462"/>
      <c r="AQ10" s="462"/>
      <c r="AR10" s="462"/>
      <c r="AS10" s="462"/>
      <c r="AT10" s="463"/>
      <c r="AU10" s="55"/>
      <c r="AV10" s="55"/>
      <c r="AW10" s="55"/>
      <c r="AX10" s="55"/>
      <c r="AY10" s="55"/>
      <c r="AZ10" s="55"/>
      <c r="BA10" s="55"/>
      <c r="BB10" s="55"/>
      <c r="BC10" s="55"/>
      <c r="BD10" s="55"/>
      <c r="BE10" s="55"/>
      <c r="BF10" s="55"/>
      <c r="BG10" s="55"/>
      <c r="BH10" s="55"/>
      <c r="BI10" s="55"/>
      <c r="BJ10" s="55"/>
      <c r="BK10" s="55"/>
      <c r="BL10" s="55"/>
      <c r="BM10" s="55"/>
      <c r="BN10" s="55"/>
      <c r="BO10" s="55"/>
      <c r="BP10" s="55"/>
      <c r="BQ10" s="55"/>
      <c r="BR10" s="55"/>
      <c r="BS10" s="55"/>
      <c r="BT10" s="55"/>
      <c r="BU10" s="55"/>
      <c r="BV10" s="55"/>
      <c r="BW10" s="55"/>
      <c r="BX10" s="55"/>
    </row>
    <row r="11" spans="1:91" ht="15" customHeight="1" x14ac:dyDescent="0.25">
      <c r="A11" s="55"/>
      <c r="B11" s="353"/>
      <c r="C11" s="353"/>
      <c r="D11" s="354"/>
      <c r="E11" s="454"/>
      <c r="F11" s="455"/>
      <c r="G11" s="455"/>
      <c r="H11" s="455"/>
      <c r="I11" s="468"/>
      <c r="J11" s="23" t="str">
        <f>IF(AND('MAPA DE RIESGO'!$Z$46="Muy Alta",'MAPA DE RIESGO'!$AB$46="Leve"),CONCATENATE("R6C",'MAPA DE RIESGO'!$P$46),"")</f>
        <v/>
      </c>
      <c r="K11" s="24" t="str">
        <f>IF(AND('MAPA DE RIESGO'!$Z$47="Muy Alta",'MAPA DE RIESGO'!$AB$47="Leve"),CONCATENATE("R6C",'MAPA DE RIESGO'!$P$47),"")</f>
        <v/>
      </c>
      <c r="L11" s="29" t="str">
        <f>IF(AND('MAPA DE RIESGO'!$Z$48="Muy Alta",'MAPA DE RIESGO'!$AB$48="Leve"),CONCATENATE("R6C",'MAPA DE RIESGO'!$P$48),"")</f>
        <v/>
      </c>
      <c r="M11" s="29" t="str">
        <f>IF(AND('MAPA DE RIESGO'!$Z$49="Muy Alta",'MAPA DE RIESGO'!$AB$49="Leve"),CONCATENATE("R6C",'MAPA DE RIESGO'!$P$49),"")</f>
        <v/>
      </c>
      <c r="N11" s="29" t="str">
        <f>IF(AND('MAPA DE RIESGO'!$Z$50="Muy Alta",'MAPA DE RIESGO'!$AB$50="Leve"),CONCATENATE("R6C",'MAPA DE RIESGO'!$P$50),"")</f>
        <v/>
      </c>
      <c r="O11" s="25" t="str">
        <f>IF(AND('MAPA DE RIESGO'!$Z$51="Muy Alta",'MAPA DE RIESGO'!$AB$51="Leve"),CONCATENATE("R6C",'MAPA DE RIESGO'!$P$51),"")</f>
        <v/>
      </c>
      <c r="P11" s="23" t="str">
        <f>IF(AND('MAPA DE RIESGO'!$Z$46="Muy Alta",'MAPA DE RIESGO'!$AB$46="Menor"),CONCATENATE("R6C",'MAPA DE RIESGO'!$P$46),"")</f>
        <v/>
      </c>
      <c r="Q11" s="24" t="str">
        <f>IF(AND('MAPA DE RIESGO'!$Z$47="Muy Alta",'MAPA DE RIESGO'!$AB$47="Menor"),CONCATENATE("R6C",'MAPA DE RIESGO'!$P$47),"")</f>
        <v/>
      </c>
      <c r="R11" s="29" t="str">
        <f>IF(AND('MAPA DE RIESGO'!$Z$48="Muy Alta",'MAPA DE RIESGO'!$AB$48="Menor"),CONCATENATE("R6C",'MAPA DE RIESGO'!$P$48),"")</f>
        <v/>
      </c>
      <c r="S11" s="29" t="str">
        <f>IF(AND('MAPA DE RIESGO'!$Z$49="Muy Alta",'MAPA DE RIESGO'!$AB$49="Menor"),CONCATENATE("R6C",'MAPA DE RIESGO'!$P$49),"")</f>
        <v/>
      </c>
      <c r="T11" s="29" t="str">
        <f>IF(AND('MAPA DE RIESGO'!$Z$50="Muy Alta",'MAPA DE RIESGO'!$AB$50="Menor"),CONCATENATE("R6C",'MAPA DE RIESGO'!$P$50),"")</f>
        <v/>
      </c>
      <c r="U11" s="25" t="str">
        <f>IF(AND('MAPA DE RIESGO'!$Z$51="Muy Alta",'MAPA DE RIESGO'!$AB$51="Menor"),CONCATENATE("R6C",'MAPA DE RIESGO'!$P$51),"")</f>
        <v/>
      </c>
      <c r="V11" s="23" t="str">
        <f>IF(AND('MAPA DE RIESGO'!$Z$46="Muy Alta",'MAPA DE RIESGO'!$AB$46="Moderado"),CONCATENATE("R6C",'MAPA DE RIESGO'!$P$46),"")</f>
        <v/>
      </c>
      <c r="W11" s="24" t="str">
        <f>IF(AND('MAPA DE RIESGO'!$Z$47="Muy Alta",'MAPA DE RIESGO'!$AB$47="Moderado"),CONCATENATE("R6C",'MAPA DE RIESGO'!$P$47),"")</f>
        <v/>
      </c>
      <c r="X11" s="29" t="str">
        <f>IF(AND('MAPA DE RIESGO'!$Z$48="Muy Alta",'MAPA DE RIESGO'!$AB$48="Moderado"),CONCATENATE("R6C",'MAPA DE RIESGO'!$P$48),"")</f>
        <v/>
      </c>
      <c r="Y11" s="29" t="str">
        <f>IF(AND('MAPA DE RIESGO'!$Z$49="Muy Alta",'MAPA DE RIESGO'!$AB$49="Moderado"),CONCATENATE("R6C",'MAPA DE RIESGO'!$P$49),"")</f>
        <v/>
      </c>
      <c r="Z11" s="29" t="str">
        <f>IF(AND('MAPA DE RIESGO'!$Z$50="Muy Alta",'MAPA DE RIESGO'!$AB$50="Moderado"),CONCATENATE("R6C",'MAPA DE RIESGO'!$P$50),"")</f>
        <v/>
      </c>
      <c r="AA11" s="25" t="str">
        <f>IF(AND('MAPA DE RIESGO'!$Z$51="Muy Alta",'MAPA DE RIESGO'!$AB$51="Moderado"),CONCATENATE("R6C",'MAPA DE RIESGO'!$P$51),"")</f>
        <v/>
      </c>
      <c r="AB11" s="23" t="str">
        <f>IF(AND('MAPA DE RIESGO'!$Z$46="Muy Alta",'MAPA DE RIESGO'!$AB$46="Mayor"),CONCATENATE("R6C",'MAPA DE RIESGO'!$P$46),"")</f>
        <v/>
      </c>
      <c r="AC11" s="24" t="str">
        <f>IF(AND('MAPA DE RIESGO'!$Z$47="Muy Alta",'MAPA DE RIESGO'!$AB$47="Mayor"),CONCATENATE("R6C",'MAPA DE RIESGO'!$P$47),"")</f>
        <v/>
      </c>
      <c r="AD11" s="29" t="str">
        <f>IF(AND('MAPA DE RIESGO'!$Z$48="Muy Alta",'MAPA DE RIESGO'!$AB$48="Mayor"),CONCATENATE("R6C",'MAPA DE RIESGO'!$P$48),"")</f>
        <v/>
      </c>
      <c r="AE11" s="29" t="str">
        <f>IF(AND('MAPA DE RIESGO'!$Z$49="Muy Alta",'MAPA DE RIESGO'!$AB$49="Mayor"),CONCATENATE("R6C",'MAPA DE RIESGO'!$P$49),"")</f>
        <v/>
      </c>
      <c r="AF11" s="29" t="str">
        <f>IF(AND('MAPA DE RIESGO'!$Z$50="Muy Alta",'MAPA DE RIESGO'!$AB$50="Mayor"),CONCATENATE("R6C",'MAPA DE RIESGO'!$P$50),"")</f>
        <v/>
      </c>
      <c r="AG11" s="25" t="str">
        <f>IF(AND('MAPA DE RIESGO'!$Z$51="Muy Alta",'MAPA DE RIESGO'!$AB$51="Mayor"),CONCATENATE("R6C",'MAPA DE RIESGO'!$P$51),"")</f>
        <v/>
      </c>
      <c r="AH11" s="26" t="str">
        <f>IF(AND('MAPA DE RIESGO'!$Z$46="Muy Alta",'MAPA DE RIESGO'!$AB$46="Catastrófico"),CONCATENATE("R6C",'MAPA DE RIESGO'!$P$46),"")</f>
        <v/>
      </c>
      <c r="AI11" s="27" t="str">
        <f>IF(AND('MAPA DE RIESGO'!$Z$47="Muy Alta",'MAPA DE RIESGO'!$AB$47="Catastrófico"),CONCATENATE("R6C",'MAPA DE RIESGO'!$P$47),"")</f>
        <v/>
      </c>
      <c r="AJ11" s="27" t="str">
        <f>IF(AND('MAPA DE RIESGO'!$Z$48="Muy Alta",'MAPA DE RIESGO'!$AB$48="Catastrófico"),CONCATENATE("R6C",'MAPA DE RIESGO'!$P$48),"")</f>
        <v/>
      </c>
      <c r="AK11" s="27" t="str">
        <f>IF(AND('MAPA DE RIESGO'!$Z$49="Muy Alta",'MAPA DE RIESGO'!$AB$49="Catastrófico"),CONCATENATE("R6C",'MAPA DE RIESGO'!$P$49),"")</f>
        <v/>
      </c>
      <c r="AL11" s="27" t="str">
        <f>IF(AND('MAPA DE RIESGO'!$Z$50="Muy Alta",'MAPA DE RIESGO'!$AB$50="Catastrófico"),CONCATENATE("R6C",'MAPA DE RIESGO'!$P$50),"")</f>
        <v/>
      </c>
      <c r="AM11" s="28" t="str">
        <f>IF(AND('MAPA DE RIESGO'!$Z$51="Muy Alta",'MAPA DE RIESGO'!$AB$51="Catastrófico"),CONCATENATE("R6C",'MAPA DE RIESGO'!$P$51),"")</f>
        <v/>
      </c>
      <c r="AN11" s="55"/>
      <c r="AO11" s="461"/>
      <c r="AP11" s="462"/>
      <c r="AQ11" s="462"/>
      <c r="AR11" s="462"/>
      <c r="AS11" s="462"/>
      <c r="AT11" s="463"/>
      <c r="AU11" s="55"/>
      <c r="AV11" s="55"/>
      <c r="AW11" s="55"/>
      <c r="AX11" s="55"/>
      <c r="AY11" s="55"/>
      <c r="AZ11" s="55"/>
      <c r="BA11" s="55"/>
      <c r="BB11" s="55"/>
      <c r="BC11" s="55"/>
      <c r="BD11" s="55"/>
      <c r="BE11" s="55"/>
      <c r="BF11" s="55"/>
      <c r="BG11" s="55"/>
      <c r="BH11" s="55"/>
      <c r="BI11" s="55"/>
      <c r="BJ11" s="55"/>
      <c r="BK11" s="55"/>
      <c r="BL11" s="55"/>
      <c r="BM11" s="55"/>
      <c r="BN11" s="55"/>
      <c r="BO11" s="55"/>
      <c r="BP11" s="55"/>
      <c r="BQ11" s="55"/>
      <c r="BR11" s="55"/>
      <c r="BS11" s="55"/>
      <c r="BT11" s="55"/>
      <c r="BU11" s="55"/>
      <c r="BV11" s="55"/>
      <c r="BW11" s="55"/>
      <c r="BX11" s="55"/>
    </row>
    <row r="12" spans="1:91" ht="15" customHeight="1" x14ac:dyDescent="0.25">
      <c r="A12" s="55"/>
      <c r="B12" s="353"/>
      <c r="C12" s="353"/>
      <c r="D12" s="354"/>
      <c r="E12" s="454"/>
      <c r="F12" s="455"/>
      <c r="G12" s="455"/>
      <c r="H12" s="455"/>
      <c r="I12" s="468"/>
      <c r="J12" s="23" t="str">
        <f>IF(AND('MAPA DE RIESGO'!$Z$52="Muy Alta",'MAPA DE RIESGO'!$AB$52="Leve"),CONCATENATE("R7C",'MAPA DE RIESGO'!$P$52),"")</f>
        <v/>
      </c>
      <c r="K12" s="24" t="str">
        <f>IF(AND('MAPA DE RIESGO'!$Z$53="Muy Alta",'MAPA DE RIESGO'!$AB$53="Leve"),CONCATENATE("R7C",'MAPA DE RIESGO'!$P$53),"")</f>
        <v/>
      </c>
      <c r="L12" s="29" t="str">
        <f>IF(AND('MAPA DE RIESGO'!$Z$54="Muy Alta",'MAPA DE RIESGO'!$AB$54="Leve"),CONCATENATE("R7C",'MAPA DE RIESGO'!$P$54),"")</f>
        <v/>
      </c>
      <c r="M12" s="29" t="str">
        <f>IF(AND('MAPA DE RIESGO'!$Z$55="Muy Alta",'MAPA DE RIESGO'!$AB$55="Leve"),CONCATENATE("R7C",'MAPA DE RIESGO'!$P$55),"")</f>
        <v/>
      </c>
      <c r="N12" s="29" t="str">
        <f>IF(AND('MAPA DE RIESGO'!$Z$56="Muy Alta",'MAPA DE RIESGO'!$AB$56="Leve"),CONCATENATE("R7C",'MAPA DE RIESGO'!$P$56),"")</f>
        <v/>
      </c>
      <c r="O12" s="25" t="str">
        <f>IF(AND('MAPA DE RIESGO'!$Z$57="Muy Alta",'MAPA DE RIESGO'!$AB$57="Leve"),CONCATENATE("R7C",'MAPA DE RIESGO'!$P$57),"")</f>
        <v/>
      </c>
      <c r="P12" s="23" t="str">
        <f>IF(AND('MAPA DE RIESGO'!$Z$52="Muy Alta",'MAPA DE RIESGO'!$AB$52="Menor"),CONCATENATE("R7C",'MAPA DE RIESGO'!$P$52),"")</f>
        <v/>
      </c>
      <c r="Q12" s="24" t="str">
        <f>IF(AND('MAPA DE RIESGO'!$Z$53="Muy Alta",'MAPA DE RIESGO'!$AB$53="Menor"),CONCATENATE("R7C",'MAPA DE RIESGO'!$P$53),"")</f>
        <v/>
      </c>
      <c r="R12" s="29" t="str">
        <f>IF(AND('MAPA DE RIESGO'!$Z$54="Muy Alta",'MAPA DE RIESGO'!$AB$54="Menor"),CONCATENATE("R7C",'MAPA DE RIESGO'!$P$54),"")</f>
        <v/>
      </c>
      <c r="S12" s="29" t="str">
        <f>IF(AND('MAPA DE RIESGO'!$Z$55="Muy Alta",'MAPA DE RIESGO'!$AB$55="Menor"),CONCATENATE("R7C",'MAPA DE RIESGO'!$P$55),"")</f>
        <v/>
      </c>
      <c r="T12" s="29" t="str">
        <f>IF(AND('MAPA DE RIESGO'!$Z$56="Muy Alta",'MAPA DE RIESGO'!$AB$56="Menor"),CONCATENATE("R7C",'MAPA DE RIESGO'!$P$56),"")</f>
        <v/>
      </c>
      <c r="U12" s="25" t="str">
        <f>IF(AND('MAPA DE RIESGO'!$Z$57="Muy Alta",'MAPA DE RIESGO'!$AB$57="Menor"),CONCATENATE("R7C",'MAPA DE RIESGO'!$P$57),"")</f>
        <v/>
      </c>
      <c r="V12" s="23" t="str">
        <f>IF(AND('MAPA DE RIESGO'!$Z$52="Muy Alta",'MAPA DE RIESGO'!$AB$52="Moderado"),CONCATENATE("R7C",'MAPA DE RIESGO'!$P$52),"")</f>
        <v/>
      </c>
      <c r="W12" s="24" t="str">
        <f>IF(AND('MAPA DE RIESGO'!$Z$53="Muy Alta",'MAPA DE RIESGO'!$AB$53="Moderado"),CONCATENATE("R7C",'MAPA DE RIESGO'!$P$53),"")</f>
        <v/>
      </c>
      <c r="X12" s="29" t="str">
        <f>IF(AND('MAPA DE RIESGO'!$Z$54="Muy Alta",'MAPA DE RIESGO'!$AB$54="Moderado"),CONCATENATE("R7C",'MAPA DE RIESGO'!$P$54),"")</f>
        <v/>
      </c>
      <c r="Y12" s="29" t="str">
        <f>IF(AND('MAPA DE RIESGO'!$Z$55="Muy Alta",'MAPA DE RIESGO'!$AB$55="Moderado"),CONCATENATE("R7C",'MAPA DE RIESGO'!$P$55),"")</f>
        <v/>
      </c>
      <c r="Z12" s="29" t="str">
        <f>IF(AND('MAPA DE RIESGO'!$Z$56="Muy Alta",'MAPA DE RIESGO'!$AB$56="Moderado"),CONCATENATE("R7C",'MAPA DE RIESGO'!$P$56),"")</f>
        <v/>
      </c>
      <c r="AA12" s="25" t="str">
        <f>IF(AND('MAPA DE RIESGO'!$Z$57="Muy Alta",'MAPA DE RIESGO'!$AB$57="Moderado"),CONCATENATE("R7C",'MAPA DE RIESGO'!$P$57),"")</f>
        <v/>
      </c>
      <c r="AB12" s="23" t="str">
        <f>IF(AND('MAPA DE RIESGO'!$Z$52="Muy Alta",'MAPA DE RIESGO'!$AB$52="Mayor"),CONCATENATE("R7C",'MAPA DE RIESGO'!$P$52),"")</f>
        <v/>
      </c>
      <c r="AC12" s="24" t="str">
        <f>IF(AND('MAPA DE RIESGO'!$Z$53="Muy Alta",'MAPA DE RIESGO'!$AB$53="Mayor"),CONCATENATE("R7C",'MAPA DE RIESGO'!$P$53),"")</f>
        <v/>
      </c>
      <c r="AD12" s="29" t="str">
        <f>IF(AND('MAPA DE RIESGO'!$Z$54="Muy Alta",'MAPA DE RIESGO'!$AB$54="Mayor"),CONCATENATE("R7C",'MAPA DE RIESGO'!$P$54),"")</f>
        <v/>
      </c>
      <c r="AE12" s="29" t="str">
        <f>IF(AND('MAPA DE RIESGO'!$Z$55="Muy Alta",'MAPA DE RIESGO'!$AB$55="Mayor"),CONCATENATE("R7C",'MAPA DE RIESGO'!$P$55),"")</f>
        <v/>
      </c>
      <c r="AF12" s="29" t="str">
        <f>IF(AND('MAPA DE RIESGO'!$Z$56="Muy Alta",'MAPA DE RIESGO'!$AB$56="Mayor"),CONCATENATE("R7C",'MAPA DE RIESGO'!$P$56),"")</f>
        <v/>
      </c>
      <c r="AG12" s="25" t="str">
        <f>IF(AND('MAPA DE RIESGO'!$Z$57="Muy Alta",'MAPA DE RIESGO'!$AB$57="Mayor"),CONCATENATE("R7C",'MAPA DE RIESGO'!$P$57),"")</f>
        <v/>
      </c>
      <c r="AH12" s="26" t="str">
        <f>IF(AND('MAPA DE RIESGO'!$Z$52="Muy Alta",'MAPA DE RIESGO'!$AB$52="Catastrófico"),CONCATENATE("R7C",'MAPA DE RIESGO'!$P$52),"")</f>
        <v/>
      </c>
      <c r="AI12" s="27" t="str">
        <f>IF(AND('MAPA DE RIESGO'!$Z$53="Muy Alta",'MAPA DE RIESGO'!$AB$53="Catastrófico"),CONCATENATE("R7C",'MAPA DE RIESGO'!$P$53),"")</f>
        <v/>
      </c>
      <c r="AJ12" s="27" t="str">
        <f>IF(AND('MAPA DE RIESGO'!$Z$54="Muy Alta",'MAPA DE RIESGO'!$AB$54="Catastrófico"),CONCATENATE("R7C",'MAPA DE RIESGO'!$P$54),"")</f>
        <v/>
      </c>
      <c r="AK12" s="27" t="str">
        <f>IF(AND('MAPA DE RIESGO'!$Z$55="Muy Alta",'MAPA DE RIESGO'!$AB$55="Catastrófico"),CONCATENATE("R7C",'MAPA DE RIESGO'!$P$55),"")</f>
        <v/>
      </c>
      <c r="AL12" s="27" t="str">
        <f>IF(AND('MAPA DE RIESGO'!$Z$56="Muy Alta",'MAPA DE RIESGO'!$AB$56="Catastrófico"),CONCATENATE("R7C",'MAPA DE RIESGO'!$P$56),"")</f>
        <v/>
      </c>
      <c r="AM12" s="28" t="str">
        <f>IF(AND('MAPA DE RIESGO'!$Z$57="Muy Alta",'MAPA DE RIESGO'!$AB$57="Catastrófico"),CONCATENATE("R7C",'MAPA DE RIESGO'!$P$57),"")</f>
        <v/>
      </c>
      <c r="AN12" s="55"/>
      <c r="AO12" s="461"/>
      <c r="AP12" s="462"/>
      <c r="AQ12" s="462"/>
      <c r="AR12" s="462"/>
      <c r="AS12" s="462"/>
      <c r="AT12" s="463"/>
      <c r="AU12" s="55"/>
      <c r="AV12" s="55"/>
      <c r="AW12" s="55"/>
      <c r="AX12" s="55"/>
      <c r="AY12" s="55"/>
      <c r="AZ12" s="55"/>
      <c r="BA12" s="55"/>
      <c r="BB12" s="55"/>
      <c r="BC12" s="55"/>
      <c r="BD12" s="55"/>
      <c r="BE12" s="55"/>
      <c r="BF12" s="55"/>
      <c r="BG12" s="55"/>
      <c r="BH12" s="55"/>
      <c r="BI12" s="55"/>
      <c r="BJ12" s="55"/>
      <c r="BK12" s="55"/>
      <c r="BL12" s="55"/>
      <c r="BM12" s="55"/>
      <c r="BN12" s="55"/>
      <c r="BO12" s="55"/>
      <c r="BP12" s="55"/>
      <c r="BQ12" s="55"/>
      <c r="BR12" s="55"/>
      <c r="BS12" s="55"/>
      <c r="BT12" s="55"/>
      <c r="BU12" s="55"/>
      <c r="BV12" s="55"/>
      <c r="BW12" s="55"/>
      <c r="BX12" s="55"/>
    </row>
    <row r="13" spans="1:91" ht="15" customHeight="1" x14ac:dyDescent="0.25">
      <c r="A13" s="55"/>
      <c r="B13" s="353"/>
      <c r="C13" s="353"/>
      <c r="D13" s="354"/>
      <c r="E13" s="454"/>
      <c r="F13" s="455"/>
      <c r="G13" s="455"/>
      <c r="H13" s="455"/>
      <c r="I13" s="468"/>
      <c r="J13" s="23" t="str">
        <f>IF(AND('MAPA DE RIESGO'!$Z$58="Muy Alta",'MAPA DE RIESGO'!$AB$58="Leve"),CONCATENATE("R8C",'MAPA DE RIESGO'!$P$58),"")</f>
        <v/>
      </c>
      <c r="K13" s="24" t="str">
        <f>IF(AND('MAPA DE RIESGO'!$Z$59="Muy Alta",'MAPA DE RIESGO'!$AB$59="Leve"),CONCATENATE("R8C",'MAPA DE RIESGO'!$P$59),"")</f>
        <v/>
      </c>
      <c r="L13" s="29" t="str">
        <f>IF(AND('MAPA DE RIESGO'!$Z$60="Muy Alta",'MAPA DE RIESGO'!$AB$60="Leve"),CONCATENATE("R8C",'MAPA DE RIESGO'!$P$60),"")</f>
        <v/>
      </c>
      <c r="M13" s="29" t="str">
        <f>IF(AND('MAPA DE RIESGO'!$Z$61="Muy Alta",'MAPA DE RIESGO'!$AB$61="Leve"),CONCATENATE("R8C",'MAPA DE RIESGO'!$P$61),"")</f>
        <v/>
      </c>
      <c r="N13" s="29" t="str">
        <f>IF(AND('MAPA DE RIESGO'!$Z$62="Muy Alta",'MAPA DE RIESGO'!$AB$62="Leve"),CONCATENATE("R8C",'MAPA DE RIESGO'!$P$62),"")</f>
        <v/>
      </c>
      <c r="O13" s="25" t="str">
        <f>IF(AND('MAPA DE RIESGO'!$Z$63="Muy Alta",'MAPA DE RIESGO'!$AB$63="Leve"),CONCATENATE("R8C",'MAPA DE RIESGO'!$P$63),"")</f>
        <v/>
      </c>
      <c r="P13" s="23" t="str">
        <f>IF(AND('MAPA DE RIESGO'!$Z$58="Muy Alta",'MAPA DE RIESGO'!$AB$58="Menor"),CONCATENATE("R8C",'MAPA DE RIESGO'!$P$58),"")</f>
        <v/>
      </c>
      <c r="Q13" s="24" t="str">
        <f>IF(AND('MAPA DE RIESGO'!$Z$59="Muy Alta",'MAPA DE RIESGO'!$AB$59="Menor"),CONCATENATE("R8C",'MAPA DE RIESGO'!$P$59),"")</f>
        <v/>
      </c>
      <c r="R13" s="29" t="str">
        <f>IF(AND('MAPA DE RIESGO'!$Z$60="Muy Alta",'MAPA DE RIESGO'!$AB$60="Menor"),CONCATENATE("R8C",'MAPA DE RIESGO'!$P$60),"")</f>
        <v/>
      </c>
      <c r="S13" s="29" t="str">
        <f>IF(AND('MAPA DE RIESGO'!$Z$61="Muy Alta",'MAPA DE RIESGO'!$AB$61="Menor"),CONCATENATE("R8C",'MAPA DE RIESGO'!$P$61),"")</f>
        <v/>
      </c>
      <c r="T13" s="29" t="str">
        <f>IF(AND('MAPA DE RIESGO'!$Z$62="Muy Alta",'MAPA DE RIESGO'!$AB$62="Menor"),CONCATENATE("R8C",'MAPA DE RIESGO'!$P$62),"")</f>
        <v/>
      </c>
      <c r="U13" s="25" t="str">
        <f>IF(AND('MAPA DE RIESGO'!$Z$63="Muy Alta",'MAPA DE RIESGO'!$AB$63="Menor"),CONCATENATE("R8C",'MAPA DE RIESGO'!$P$63),"")</f>
        <v/>
      </c>
      <c r="V13" s="23" t="str">
        <f>IF(AND('MAPA DE RIESGO'!$Z$58="Muy Alta",'MAPA DE RIESGO'!$AB$58="Moderado"),CONCATENATE("R8C",'MAPA DE RIESGO'!$P$58),"")</f>
        <v/>
      </c>
      <c r="W13" s="24" t="str">
        <f>IF(AND('MAPA DE RIESGO'!$Z$59="Muy Alta",'MAPA DE RIESGO'!$AB$59="Moderado"),CONCATENATE("R8C",'MAPA DE RIESGO'!$P$59),"")</f>
        <v/>
      </c>
      <c r="X13" s="29" t="str">
        <f>IF(AND('MAPA DE RIESGO'!$Z$60="Muy Alta",'MAPA DE RIESGO'!$AB$60="Moderado"),CONCATENATE("R8C",'MAPA DE RIESGO'!$P$60),"")</f>
        <v/>
      </c>
      <c r="Y13" s="29" t="str">
        <f>IF(AND('MAPA DE RIESGO'!$Z$61="Muy Alta",'MAPA DE RIESGO'!$AB$61="Moderado"),CONCATENATE("R8C",'MAPA DE RIESGO'!$P$61),"")</f>
        <v/>
      </c>
      <c r="Z13" s="29" t="str">
        <f>IF(AND('MAPA DE RIESGO'!$Z$62="Muy Alta",'MAPA DE RIESGO'!$AB$62="Moderado"),CONCATENATE("R8C",'MAPA DE RIESGO'!$P$62),"")</f>
        <v/>
      </c>
      <c r="AA13" s="25" t="str">
        <f>IF(AND('MAPA DE RIESGO'!$Z$63="Muy Alta",'MAPA DE RIESGO'!$AB$63="Moderado"),CONCATENATE("R8C",'MAPA DE RIESGO'!$P$63),"")</f>
        <v/>
      </c>
      <c r="AB13" s="23" t="str">
        <f>IF(AND('MAPA DE RIESGO'!$Z$58="Muy Alta",'MAPA DE RIESGO'!$AB$58="Mayor"),CONCATENATE("R8C",'MAPA DE RIESGO'!$P$58),"")</f>
        <v/>
      </c>
      <c r="AC13" s="24" t="str">
        <f>IF(AND('MAPA DE RIESGO'!$Z$59="Muy Alta",'MAPA DE RIESGO'!$AB$59="Mayor"),CONCATENATE("R8C",'MAPA DE RIESGO'!$P$59),"")</f>
        <v/>
      </c>
      <c r="AD13" s="29" t="str">
        <f>IF(AND('MAPA DE RIESGO'!$Z$60="Muy Alta",'MAPA DE RIESGO'!$AB$60="Mayor"),CONCATENATE("R8C",'MAPA DE RIESGO'!$P$60),"")</f>
        <v/>
      </c>
      <c r="AE13" s="29" t="str">
        <f>IF(AND('MAPA DE RIESGO'!$Z$61="Muy Alta",'MAPA DE RIESGO'!$AB$61="Mayor"),CONCATENATE("R8C",'MAPA DE RIESGO'!$P$61),"")</f>
        <v/>
      </c>
      <c r="AF13" s="29" t="str">
        <f>IF(AND('MAPA DE RIESGO'!$Z$62="Muy Alta",'MAPA DE RIESGO'!$AB$62="Mayor"),CONCATENATE("R8C",'MAPA DE RIESGO'!$P$62),"")</f>
        <v/>
      </c>
      <c r="AG13" s="25" t="str">
        <f>IF(AND('MAPA DE RIESGO'!$Z$63="Muy Alta",'MAPA DE RIESGO'!$AB$63="Mayor"),CONCATENATE("R8C",'MAPA DE RIESGO'!$P$63),"")</f>
        <v/>
      </c>
      <c r="AH13" s="26" t="str">
        <f>IF(AND('MAPA DE RIESGO'!$Z$58="Muy Alta",'MAPA DE RIESGO'!$AB$58="Catastrófico"),CONCATENATE("R8C",'MAPA DE RIESGO'!$P$58),"")</f>
        <v/>
      </c>
      <c r="AI13" s="27" t="str">
        <f>IF(AND('MAPA DE RIESGO'!$Z$59="Muy Alta",'MAPA DE RIESGO'!$AB$59="Catastrófico"),CONCATENATE("R8C",'MAPA DE RIESGO'!$P$59),"")</f>
        <v/>
      </c>
      <c r="AJ13" s="27" t="str">
        <f>IF(AND('MAPA DE RIESGO'!$Z$60="Muy Alta",'MAPA DE RIESGO'!$AB$60="Catastrófico"),CONCATENATE("R8C",'MAPA DE RIESGO'!$P$60),"")</f>
        <v/>
      </c>
      <c r="AK13" s="27" t="str">
        <f>IF(AND('MAPA DE RIESGO'!$Z$61="Muy Alta",'MAPA DE RIESGO'!$AB$61="Catastrófico"),CONCATENATE("R8C",'MAPA DE RIESGO'!$P$61),"")</f>
        <v/>
      </c>
      <c r="AL13" s="27" t="str">
        <f>IF(AND('MAPA DE RIESGO'!$Z$62="Muy Alta",'MAPA DE RIESGO'!$AB$62="Catastrófico"),CONCATENATE("R8C",'MAPA DE RIESGO'!$P$62),"")</f>
        <v/>
      </c>
      <c r="AM13" s="28" t="str">
        <f>IF(AND('MAPA DE RIESGO'!$Z$63="Muy Alta",'MAPA DE RIESGO'!$AB$63="Catastrófico"),CONCATENATE("R8C",'MAPA DE RIESGO'!$P$63),"")</f>
        <v/>
      </c>
      <c r="AN13" s="55"/>
      <c r="AO13" s="461"/>
      <c r="AP13" s="462"/>
      <c r="AQ13" s="462"/>
      <c r="AR13" s="462"/>
      <c r="AS13" s="462"/>
      <c r="AT13" s="463"/>
      <c r="AU13" s="55"/>
      <c r="AV13" s="55"/>
      <c r="AW13" s="55"/>
      <c r="AX13" s="55"/>
      <c r="AY13" s="55"/>
      <c r="AZ13" s="55"/>
      <c r="BA13" s="55"/>
      <c r="BB13" s="55"/>
      <c r="BC13" s="55"/>
      <c r="BD13" s="55"/>
      <c r="BE13" s="55"/>
      <c r="BF13" s="55"/>
      <c r="BG13" s="55"/>
      <c r="BH13" s="55"/>
      <c r="BI13" s="55"/>
      <c r="BJ13" s="55"/>
      <c r="BK13" s="55"/>
      <c r="BL13" s="55"/>
      <c r="BM13" s="55"/>
      <c r="BN13" s="55"/>
      <c r="BO13" s="55"/>
      <c r="BP13" s="55"/>
      <c r="BQ13" s="55"/>
      <c r="BR13" s="55"/>
      <c r="BS13" s="55"/>
      <c r="BT13" s="55"/>
      <c r="BU13" s="55"/>
      <c r="BV13" s="55"/>
      <c r="BW13" s="55"/>
      <c r="BX13" s="55"/>
    </row>
    <row r="14" spans="1:91" ht="15" customHeight="1" x14ac:dyDescent="0.25">
      <c r="A14" s="55"/>
      <c r="B14" s="353"/>
      <c r="C14" s="353"/>
      <c r="D14" s="354"/>
      <c r="E14" s="454"/>
      <c r="F14" s="455"/>
      <c r="G14" s="455"/>
      <c r="H14" s="455"/>
      <c r="I14" s="468"/>
      <c r="J14" s="23" t="str">
        <f>IF(AND('MAPA DE RIESGO'!$Z$64="Muy Alta",'MAPA DE RIESGO'!$AB$64="Leve"),CONCATENATE("R9C",'MAPA DE RIESGO'!$P$64),"")</f>
        <v/>
      </c>
      <c r="K14" s="24" t="str">
        <f>IF(AND('MAPA DE RIESGO'!$Z$65="Muy Alta",'MAPA DE RIESGO'!$AB$65="Leve"),CONCATENATE("R9C",'MAPA DE RIESGO'!$P$65),"")</f>
        <v/>
      </c>
      <c r="L14" s="29" t="str">
        <f>IF(AND('MAPA DE RIESGO'!$Z$66="Muy Alta",'MAPA DE RIESGO'!$AB$66="Leve"),CONCATENATE("R9C",'MAPA DE RIESGO'!$P$66),"")</f>
        <v/>
      </c>
      <c r="M14" s="29" t="str">
        <f>IF(AND('MAPA DE RIESGO'!$Z$67="Muy Alta",'MAPA DE RIESGO'!$AB$67="Leve"),CONCATENATE("R9C",'MAPA DE RIESGO'!$P$67),"")</f>
        <v/>
      </c>
      <c r="N14" s="29" t="str">
        <f>IF(AND('MAPA DE RIESGO'!$Z$68="Muy Alta",'MAPA DE RIESGO'!$AB$68="Leve"),CONCATENATE("R9C",'MAPA DE RIESGO'!$P$68),"")</f>
        <v/>
      </c>
      <c r="O14" s="25" t="str">
        <f>IF(AND('MAPA DE RIESGO'!$Z$69="Muy Alta",'MAPA DE RIESGO'!$AB$69="Leve"),CONCATENATE("R9C",'MAPA DE RIESGO'!$P$69),"")</f>
        <v/>
      </c>
      <c r="P14" s="23" t="str">
        <f>IF(AND('MAPA DE RIESGO'!$Z$64="Muy Alta",'MAPA DE RIESGO'!$AB$64="Menor"),CONCATENATE("R9C",'MAPA DE RIESGO'!$P$64),"")</f>
        <v/>
      </c>
      <c r="Q14" s="24" t="str">
        <f>IF(AND('MAPA DE RIESGO'!$Z$65="Muy Alta",'MAPA DE RIESGO'!$AB$65="Menor"),CONCATENATE("R9C",'MAPA DE RIESGO'!$P$65),"")</f>
        <v/>
      </c>
      <c r="R14" s="29" t="str">
        <f>IF(AND('MAPA DE RIESGO'!$Z$66="Muy Alta",'MAPA DE RIESGO'!$AB$66="Menor"),CONCATENATE("R9C",'MAPA DE RIESGO'!$P$66),"")</f>
        <v/>
      </c>
      <c r="S14" s="29" t="str">
        <f>IF(AND('MAPA DE RIESGO'!$Z$67="Muy Alta",'MAPA DE RIESGO'!$AB$67="Menor"),CONCATENATE("R9C",'MAPA DE RIESGO'!$P$67),"")</f>
        <v/>
      </c>
      <c r="T14" s="29" t="str">
        <f>IF(AND('MAPA DE RIESGO'!$Z$68="Muy Alta",'MAPA DE RIESGO'!$AB$68="Menor"),CONCATENATE("R9C",'MAPA DE RIESGO'!$P$68),"")</f>
        <v/>
      </c>
      <c r="U14" s="25" t="str">
        <f>IF(AND('MAPA DE RIESGO'!$Z$69="Muy Alta",'MAPA DE RIESGO'!$AB$69="Menor"),CONCATENATE("R9C",'MAPA DE RIESGO'!$P$69),"")</f>
        <v/>
      </c>
      <c r="V14" s="23" t="str">
        <f>IF(AND('MAPA DE RIESGO'!$Z$64="Muy Alta",'MAPA DE RIESGO'!$AB$64="Moderado"),CONCATENATE("R9C",'MAPA DE RIESGO'!$P$64),"")</f>
        <v/>
      </c>
      <c r="W14" s="24" t="str">
        <f>IF(AND('MAPA DE RIESGO'!$Z$65="Muy Alta",'MAPA DE RIESGO'!$AB$65="Moderado"),CONCATENATE("R9C",'MAPA DE RIESGO'!$P$65),"")</f>
        <v/>
      </c>
      <c r="X14" s="29" t="str">
        <f>IF(AND('MAPA DE RIESGO'!$Z$66="Muy Alta",'MAPA DE RIESGO'!$AB$66="Moderado"),CONCATENATE("R9C",'MAPA DE RIESGO'!$P$66),"")</f>
        <v/>
      </c>
      <c r="Y14" s="29" t="str">
        <f>IF(AND('MAPA DE RIESGO'!$Z$67="Muy Alta",'MAPA DE RIESGO'!$AB$67="Moderado"),CONCATENATE("R9C",'MAPA DE RIESGO'!$P$67),"")</f>
        <v/>
      </c>
      <c r="Z14" s="29" t="str">
        <f>IF(AND('MAPA DE RIESGO'!$Z$68="Muy Alta",'MAPA DE RIESGO'!$AB$68="Moderado"),CONCATENATE("R9C",'MAPA DE RIESGO'!$P$68),"")</f>
        <v/>
      </c>
      <c r="AA14" s="25" t="str">
        <f>IF(AND('MAPA DE RIESGO'!$Z$69="Muy Alta",'MAPA DE RIESGO'!$AB$69="Moderado"),CONCATENATE("R9C",'MAPA DE RIESGO'!$P$69),"")</f>
        <v/>
      </c>
      <c r="AB14" s="23" t="str">
        <f>IF(AND('MAPA DE RIESGO'!$Z$64="Muy Alta",'MAPA DE RIESGO'!$AB$64="Mayor"),CONCATENATE("R9C",'MAPA DE RIESGO'!$P$64),"")</f>
        <v/>
      </c>
      <c r="AC14" s="24" t="str">
        <f>IF(AND('MAPA DE RIESGO'!$Z$65="Muy Alta",'MAPA DE RIESGO'!$AB$65="Mayor"),CONCATENATE("R9C",'MAPA DE RIESGO'!$P$65),"")</f>
        <v/>
      </c>
      <c r="AD14" s="29" t="str">
        <f>IF(AND('MAPA DE RIESGO'!$Z$66="Muy Alta",'MAPA DE RIESGO'!$AB$66="Mayor"),CONCATENATE("R9C",'MAPA DE RIESGO'!$P$66),"")</f>
        <v/>
      </c>
      <c r="AE14" s="29" t="str">
        <f>IF(AND('MAPA DE RIESGO'!$Z$67="Muy Alta",'MAPA DE RIESGO'!$AB$67="Mayor"),CONCATENATE("R9C",'MAPA DE RIESGO'!$P$67),"")</f>
        <v/>
      </c>
      <c r="AF14" s="29" t="str">
        <f>IF(AND('MAPA DE RIESGO'!$Z$68="Muy Alta",'MAPA DE RIESGO'!$AB$68="Mayor"),CONCATENATE("R9C",'MAPA DE RIESGO'!$P$68),"")</f>
        <v/>
      </c>
      <c r="AG14" s="25" t="str">
        <f>IF(AND('MAPA DE RIESGO'!$Z$69="Muy Alta",'MAPA DE RIESGO'!$AB$69="Mayor"),CONCATENATE("R9C",'MAPA DE RIESGO'!$P$69),"")</f>
        <v/>
      </c>
      <c r="AH14" s="26" t="str">
        <f>IF(AND('MAPA DE RIESGO'!$Z$64="Muy Alta",'MAPA DE RIESGO'!$AB$64="Catastrófico"),CONCATENATE("R9C",'MAPA DE RIESGO'!$P$64),"")</f>
        <v/>
      </c>
      <c r="AI14" s="27" t="str">
        <f>IF(AND('MAPA DE RIESGO'!$Z$65="Muy Alta",'MAPA DE RIESGO'!$AB$65="Catastrófico"),CONCATENATE("R9C",'MAPA DE RIESGO'!$P$65),"")</f>
        <v/>
      </c>
      <c r="AJ14" s="27" t="str">
        <f>IF(AND('MAPA DE RIESGO'!$Z$66="Muy Alta",'MAPA DE RIESGO'!$AB$66="Catastrófico"),CONCATENATE("R9C",'MAPA DE RIESGO'!$P$66),"")</f>
        <v/>
      </c>
      <c r="AK14" s="27" t="str">
        <f>IF(AND('MAPA DE RIESGO'!$Z$67="Muy Alta",'MAPA DE RIESGO'!$AB$67="Catastrófico"),CONCATENATE("R9C",'MAPA DE RIESGO'!$P$67),"")</f>
        <v/>
      </c>
      <c r="AL14" s="27" t="str">
        <f>IF(AND('MAPA DE RIESGO'!$Z$68="Muy Alta",'MAPA DE RIESGO'!$AB$68="Catastrófico"),CONCATENATE("R9C",'MAPA DE RIESGO'!$P$68),"")</f>
        <v/>
      </c>
      <c r="AM14" s="28" t="str">
        <f>IF(AND('MAPA DE RIESGO'!$Z$69="Muy Alta",'MAPA DE RIESGO'!$AB$69="Catastrófico"),CONCATENATE("R9C",'MAPA DE RIESGO'!$P$69),"")</f>
        <v/>
      </c>
      <c r="AN14" s="55"/>
      <c r="AO14" s="461"/>
      <c r="AP14" s="462"/>
      <c r="AQ14" s="462"/>
      <c r="AR14" s="462"/>
      <c r="AS14" s="462"/>
      <c r="AT14" s="463"/>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row>
    <row r="15" spans="1:91" ht="15.75" customHeight="1" thickBot="1" x14ac:dyDescent="0.3">
      <c r="A15" s="55"/>
      <c r="B15" s="353"/>
      <c r="C15" s="353"/>
      <c r="D15" s="354"/>
      <c r="E15" s="456"/>
      <c r="F15" s="457"/>
      <c r="G15" s="457"/>
      <c r="H15" s="457"/>
      <c r="I15" s="469"/>
      <c r="J15" s="30" t="str">
        <f>IF(AND('MAPA DE RIESGO'!$Z$70="Muy Alta",'MAPA DE RIESGO'!$AB$70="Leve"),CONCATENATE("R10C",'MAPA DE RIESGO'!$P$70),"")</f>
        <v/>
      </c>
      <c r="K15" s="31" t="str">
        <f>IF(AND('MAPA DE RIESGO'!$Z$71="Muy Alta",'MAPA DE RIESGO'!$AB$71="Leve"),CONCATENATE("R10C",'MAPA DE RIESGO'!$P$71),"")</f>
        <v/>
      </c>
      <c r="L15" s="31" t="str">
        <f>IF(AND('MAPA DE RIESGO'!$Z$72="Muy Alta",'MAPA DE RIESGO'!$AB$72="Leve"),CONCATENATE("R10C",'MAPA DE RIESGO'!$P$72),"")</f>
        <v/>
      </c>
      <c r="M15" s="31" t="str">
        <f>IF(AND('MAPA DE RIESGO'!$Z$73="Muy Alta",'MAPA DE RIESGO'!$AB$73="Leve"),CONCATENATE("R10C",'MAPA DE RIESGO'!$P$73),"")</f>
        <v/>
      </c>
      <c r="N15" s="31" t="str">
        <f>IF(AND('MAPA DE RIESGO'!$Z$74="Muy Alta",'MAPA DE RIESGO'!$AB$74="Leve"),CONCATENATE("R10C",'MAPA DE RIESGO'!$P$74),"")</f>
        <v/>
      </c>
      <c r="O15" s="32" t="str">
        <f>IF(AND('MAPA DE RIESGO'!$Z$75="Muy Alta",'MAPA DE RIESGO'!$AB$75="Leve"),CONCATENATE("R10C",'MAPA DE RIESGO'!$P$75),"")</f>
        <v/>
      </c>
      <c r="P15" s="23" t="str">
        <f>IF(AND('MAPA DE RIESGO'!$Z$70="Muy Alta",'MAPA DE RIESGO'!$AB$70="Menor"),CONCATENATE("R10C",'MAPA DE RIESGO'!$P$70),"")</f>
        <v/>
      </c>
      <c r="Q15" s="24" t="str">
        <f>IF(AND('MAPA DE RIESGO'!$Z$71="Muy Alta",'MAPA DE RIESGO'!$AB$71="Menor"),CONCATENATE("R10C",'MAPA DE RIESGO'!$P$71),"")</f>
        <v/>
      </c>
      <c r="R15" s="24" t="str">
        <f>IF(AND('MAPA DE RIESGO'!$Z$72="Muy Alta",'MAPA DE RIESGO'!$AB$72="Menor"),CONCATENATE("R10C",'MAPA DE RIESGO'!$P$72),"")</f>
        <v/>
      </c>
      <c r="S15" s="24" t="str">
        <f>IF(AND('MAPA DE RIESGO'!$Z$73="Muy Alta",'MAPA DE RIESGO'!$AB$73="Menor"),CONCATENATE("R10C",'MAPA DE RIESGO'!$P$73),"")</f>
        <v/>
      </c>
      <c r="T15" s="24" t="str">
        <f>IF(AND('MAPA DE RIESGO'!$Z$74="Muy Alta",'MAPA DE RIESGO'!$AB$74="Menor"),CONCATENATE("R10C",'MAPA DE RIESGO'!$P$74),"")</f>
        <v/>
      </c>
      <c r="U15" s="25" t="str">
        <f>IF(AND('MAPA DE RIESGO'!$Z$75="Muy Alta",'MAPA DE RIESGO'!$AB$75="Menor"),CONCATENATE("R10C",'MAPA DE RIESGO'!$P$75),"")</f>
        <v/>
      </c>
      <c r="V15" s="30" t="str">
        <f>IF(AND('MAPA DE RIESGO'!$Z$70="Muy Alta",'MAPA DE RIESGO'!$AB$70="Moderado"),CONCATENATE("R10C",'MAPA DE RIESGO'!$P$70),"")</f>
        <v/>
      </c>
      <c r="W15" s="31" t="str">
        <f>IF(AND('MAPA DE RIESGO'!$Z$71="Muy Alta",'MAPA DE RIESGO'!$AB$71="Moderado"),CONCATENATE("R10C",'MAPA DE RIESGO'!$P$71),"")</f>
        <v/>
      </c>
      <c r="X15" s="31" t="str">
        <f>IF(AND('MAPA DE RIESGO'!$Z$72="Muy Alta",'MAPA DE RIESGO'!$AB$72="Moderado"),CONCATENATE("R10C",'MAPA DE RIESGO'!$P$72),"")</f>
        <v/>
      </c>
      <c r="Y15" s="31" t="str">
        <f>IF(AND('MAPA DE RIESGO'!$Z$73="Muy Alta",'MAPA DE RIESGO'!$AB$73="Moderado"),CONCATENATE("R10C",'MAPA DE RIESGO'!$P$73),"")</f>
        <v/>
      </c>
      <c r="Z15" s="31" t="str">
        <f>IF(AND('MAPA DE RIESGO'!$Z$74="Muy Alta",'MAPA DE RIESGO'!$AB$74="Moderado"),CONCATENATE("R10C",'MAPA DE RIESGO'!$P$74),"")</f>
        <v/>
      </c>
      <c r="AA15" s="32" t="str">
        <f>IF(AND('MAPA DE RIESGO'!$Z$75="Muy Alta",'MAPA DE RIESGO'!$AB$75="Moderado"),CONCATENATE("R10C",'MAPA DE RIESGO'!$P$75),"")</f>
        <v/>
      </c>
      <c r="AB15" s="23" t="str">
        <f>IF(AND('MAPA DE RIESGO'!$Z$70="Muy Alta",'MAPA DE RIESGO'!$AB$70="Mayor"),CONCATENATE("R10C",'MAPA DE RIESGO'!$P$70),"")</f>
        <v/>
      </c>
      <c r="AC15" s="24" t="str">
        <f>IF(AND('MAPA DE RIESGO'!$Z$71="Muy Alta",'MAPA DE RIESGO'!$AB$71="Mayor"),CONCATENATE("R10C",'MAPA DE RIESGO'!$P$71),"")</f>
        <v/>
      </c>
      <c r="AD15" s="24" t="str">
        <f>IF(AND('MAPA DE RIESGO'!$Z$72="Muy Alta",'MAPA DE RIESGO'!$AB$72="Mayor"),CONCATENATE("R10C",'MAPA DE RIESGO'!$P$72),"")</f>
        <v/>
      </c>
      <c r="AE15" s="24" t="str">
        <f>IF(AND('MAPA DE RIESGO'!$Z$73="Muy Alta",'MAPA DE RIESGO'!$AB$73="Mayor"),CONCATENATE("R10C",'MAPA DE RIESGO'!$P$73),"")</f>
        <v/>
      </c>
      <c r="AF15" s="24" t="str">
        <f>IF(AND('MAPA DE RIESGO'!$Z$74="Muy Alta",'MAPA DE RIESGO'!$AB$74="Mayor"),CONCATENATE("R10C",'MAPA DE RIESGO'!$P$74),"")</f>
        <v/>
      </c>
      <c r="AG15" s="25" t="str">
        <f>IF(AND('MAPA DE RIESGO'!$Z$75="Muy Alta",'MAPA DE RIESGO'!$AB$75="Mayor"),CONCATENATE("R10C",'MAPA DE RIESGO'!$P$75),"")</f>
        <v/>
      </c>
      <c r="AH15" s="33" t="str">
        <f>IF(AND('MAPA DE RIESGO'!$Z$70="Muy Alta",'MAPA DE RIESGO'!$AB$70="Catastrófico"),CONCATENATE("R10C",'MAPA DE RIESGO'!$P$70),"")</f>
        <v/>
      </c>
      <c r="AI15" s="34" t="str">
        <f>IF(AND('MAPA DE RIESGO'!$Z$71="Muy Alta",'MAPA DE RIESGO'!$AB$71="Catastrófico"),CONCATENATE("R10C",'MAPA DE RIESGO'!$P$71),"")</f>
        <v/>
      </c>
      <c r="AJ15" s="34" t="str">
        <f>IF(AND('MAPA DE RIESGO'!$Z$72="Muy Alta",'MAPA DE RIESGO'!$AB$72="Catastrófico"),CONCATENATE("R10C",'MAPA DE RIESGO'!$P$72),"")</f>
        <v/>
      </c>
      <c r="AK15" s="34" t="str">
        <f>IF(AND('MAPA DE RIESGO'!$Z$73="Muy Alta",'MAPA DE RIESGO'!$AB$73="Catastrófico"),CONCATENATE("R10C",'MAPA DE RIESGO'!$P$73),"")</f>
        <v/>
      </c>
      <c r="AL15" s="34" t="str">
        <f>IF(AND('MAPA DE RIESGO'!$Z$74="Muy Alta",'MAPA DE RIESGO'!$AB$74="Catastrófico"),CONCATENATE("R10C",'MAPA DE RIESGO'!$P$74),"")</f>
        <v/>
      </c>
      <c r="AM15" s="35" t="str">
        <f>IF(AND('MAPA DE RIESGO'!$Z$75="Muy Alta",'MAPA DE RIESGO'!$AB$75="Catastrófico"),CONCATENATE("R10C",'MAPA DE RIESGO'!$P$75),"")</f>
        <v/>
      </c>
      <c r="AN15" s="55"/>
      <c r="AO15" s="464"/>
      <c r="AP15" s="465"/>
      <c r="AQ15" s="465"/>
      <c r="AR15" s="465"/>
      <c r="AS15" s="465"/>
      <c r="AT15" s="466"/>
      <c r="AU15" s="55"/>
      <c r="AV15" s="55"/>
      <c r="AW15" s="55"/>
      <c r="AX15" s="55"/>
      <c r="AY15" s="55"/>
      <c r="AZ15" s="55"/>
      <c r="BA15" s="55"/>
      <c r="BB15" s="55"/>
      <c r="BC15" s="55"/>
      <c r="BD15" s="55"/>
      <c r="BE15" s="55"/>
      <c r="BF15" s="55"/>
      <c r="BG15" s="55"/>
      <c r="BH15" s="55"/>
      <c r="BI15" s="55"/>
      <c r="BJ15" s="55"/>
      <c r="BK15" s="55"/>
      <c r="BL15" s="55"/>
      <c r="BM15" s="55"/>
      <c r="BN15" s="55"/>
      <c r="BO15" s="55"/>
      <c r="BP15" s="55"/>
      <c r="BQ15" s="55"/>
      <c r="BR15" s="55"/>
      <c r="BS15" s="55"/>
      <c r="BT15" s="55"/>
      <c r="BU15" s="55"/>
      <c r="BV15" s="55"/>
      <c r="BW15" s="55"/>
      <c r="BX15" s="55"/>
    </row>
    <row r="16" spans="1:91" ht="15" customHeight="1" x14ac:dyDescent="0.25">
      <c r="A16" s="55"/>
      <c r="B16" s="353"/>
      <c r="C16" s="353"/>
      <c r="D16" s="354"/>
      <c r="E16" s="450" t="s">
        <v>106</v>
      </c>
      <c r="F16" s="451"/>
      <c r="G16" s="451"/>
      <c r="H16" s="451"/>
      <c r="I16" s="451"/>
      <c r="J16" s="36" t="str">
        <f>IF(AND('MAPA DE RIESGO'!$Z$16="Alta",'MAPA DE RIESGO'!$AB$16="Leve"),CONCATENATE("R1C",'MAPA DE RIESGO'!$P$16),"")</f>
        <v/>
      </c>
      <c r="K16" s="37" t="str">
        <f>IF(AND('MAPA DE RIESGO'!$Z$17="Alta",'MAPA DE RIESGO'!$AB$17="Leve"),CONCATENATE("R1C",'MAPA DE RIESGO'!$P$17),"")</f>
        <v/>
      </c>
      <c r="L16" s="37" t="str">
        <f>IF(AND('MAPA DE RIESGO'!$Z$18="Alta",'MAPA DE RIESGO'!$AB$18="Leve"),CONCATENATE("R1C",'MAPA DE RIESGO'!$P$18),"")</f>
        <v/>
      </c>
      <c r="M16" s="37" t="str">
        <f>IF(AND('MAPA DE RIESGO'!$Z$19="Alta",'MAPA DE RIESGO'!$AB$19="Leve"),CONCATENATE("R1C",'MAPA DE RIESGO'!$P$19),"")</f>
        <v/>
      </c>
      <c r="N16" s="37" t="str">
        <f>IF(AND('MAPA DE RIESGO'!$Z$20="Alta",'MAPA DE RIESGO'!$AB$20="Leve"),CONCATENATE("R1C",'MAPA DE RIESGO'!$P$20),"")</f>
        <v/>
      </c>
      <c r="O16" s="38" t="str">
        <f>IF(AND('MAPA DE RIESGO'!$Z$21="Alta",'MAPA DE RIESGO'!$AB$21="Leve"),CONCATENATE("R1C",'MAPA DE RIESGO'!$P$21),"")</f>
        <v/>
      </c>
      <c r="P16" s="36" t="str">
        <f>IF(AND('MAPA DE RIESGO'!$Z$16="Alta",'MAPA DE RIESGO'!$AB$16="Menor"),CONCATENATE("R1C",'MAPA DE RIESGO'!$P$16),"")</f>
        <v/>
      </c>
      <c r="Q16" s="37" t="str">
        <f>IF(AND('MAPA DE RIESGO'!$Z$17="Alta",'MAPA DE RIESGO'!$AB$17="Menor"),CONCATENATE("R1C",'MAPA DE RIESGO'!$P$17),"")</f>
        <v/>
      </c>
      <c r="R16" s="37" t="str">
        <f>IF(AND('MAPA DE RIESGO'!$Z$18="Alta",'MAPA DE RIESGO'!$AB$18="Menor"),CONCATENATE("R1C",'MAPA DE RIESGO'!$P$18),"")</f>
        <v/>
      </c>
      <c r="S16" s="37" t="str">
        <f>IF(AND('MAPA DE RIESGO'!$Z$19="Alta",'MAPA DE RIESGO'!$AB$19="Menor"),CONCATENATE("R1C",'MAPA DE RIESGO'!$P$19),"")</f>
        <v/>
      </c>
      <c r="T16" s="37" t="str">
        <f>IF(AND('MAPA DE RIESGO'!$Z$20="Alta",'MAPA DE RIESGO'!$AB$20="Menor"),CONCATENATE("R1C",'MAPA DE RIESGO'!$P$20),"")</f>
        <v/>
      </c>
      <c r="U16" s="38" t="str">
        <f>IF(AND('MAPA DE RIESGO'!$Z$21="Alta",'MAPA DE RIESGO'!$AB$21="Menor"),CONCATENATE("R1C",'MAPA DE RIESGO'!$P$21),"")</f>
        <v/>
      </c>
      <c r="V16" s="17" t="str">
        <f>IF(AND('MAPA DE RIESGO'!$Z$16="Alta",'MAPA DE RIESGO'!$AB$16="Moderado"),CONCATENATE("R1C",'MAPA DE RIESGO'!$P$16),"")</f>
        <v/>
      </c>
      <c r="W16" s="18" t="str">
        <f>IF(AND('MAPA DE RIESGO'!$Z$17="Alta",'MAPA DE RIESGO'!$AB$17="Moderado"),CONCATENATE("R1C",'MAPA DE RIESGO'!$P$17),"")</f>
        <v/>
      </c>
      <c r="X16" s="18" t="str">
        <f>IF(AND('MAPA DE RIESGO'!$Z$18="Alta",'MAPA DE RIESGO'!$AB$18="Moderado"),CONCATENATE("R1C",'MAPA DE RIESGO'!$P$18),"")</f>
        <v/>
      </c>
      <c r="Y16" s="18" t="str">
        <f>IF(AND('MAPA DE RIESGO'!$Z$19="Alta",'MAPA DE RIESGO'!$AB$19="Moderado"),CONCATENATE("R1C",'MAPA DE RIESGO'!$P$19),"")</f>
        <v/>
      </c>
      <c r="Z16" s="18" t="str">
        <f>IF(AND('MAPA DE RIESGO'!$Z$20="Alta",'MAPA DE RIESGO'!$AB$20="Moderado"),CONCATENATE("R1C",'MAPA DE RIESGO'!$P$20),"")</f>
        <v/>
      </c>
      <c r="AA16" s="19" t="str">
        <f>IF(AND('MAPA DE RIESGO'!$Z$21="Alta",'MAPA DE RIESGO'!$AB$21="Moderado"),CONCATENATE("R1C",'MAPA DE RIESGO'!$P$21),"")</f>
        <v/>
      </c>
      <c r="AB16" s="17" t="str">
        <f>IF(AND('MAPA DE RIESGO'!$Z$16="Alta",'MAPA DE RIESGO'!$AB$16="Mayor"),CONCATENATE("R1C",'MAPA DE RIESGO'!$P$16),"")</f>
        <v/>
      </c>
      <c r="AC16" s="18" t="str">
        <f>IF(AND('MAPA DE RIESGO'!$Z$17="Alta",'MAPA DE RIESGO'!$AB$17="Mayor"),CONCATENATE("R1C",'MAPA DE RIESGO'!$P$17),"")</f>
        <v/>
      </c>
      <c r="AD16" s="18" t="str">
        <f>IF(AND('MAPA DE RIESGO'!$Z$18="Alta",'MAPA DE RIESGO'!$AB$18="Mayor"),CONCATENATE("R1C",'MAPA DE RIESGO'!$P$18),"")</f>
        <v/>
      </c>
      <c r="AE16" s="18" t="str">
        <f>IF(AND('MAPA DE RIESGO'!$Z$19="Alta",'MAPA DE RIESGO'!$AB$19="Mayor"),CONCATENATE("R1C",'MAPA DE RIESGO'!$P$19),"")</f>
        <v/>
      </c>
      <c r="AF16" s="18" t="str">
        <f>IF(AND('MAPA DE RIESGO'!$Z$20="Alta",'MAPA DE RIESGO'!$AB$20="Mayor"),CONCATENATE("R1C",'MAPA DE RIESGO'!$P$20),"")</f>
        <v/>
      </c>
      <c r="AG16" s="19" t="str">
        <f>IF(AND('MAPA DE RIESGO'!$Z$21="Alta",'MAPA DE RIESGO'!$AB$21="Mayor"),CONCATENATE("R1C",'MAPA DE RIESGO'!$P$21),"")</f>
        <v/>
      </c>
      <c r="AH16" s="20" t="str">
        <f>IF(AND('MAPA DE RIESGO'!$Z$16="Alta",'MAPA DE RIESGO'!$AB$16="Catastrófico"),CONCATENATE("R1C",'MAPA DE RIESGO'!$P$16),"")</f>
        <v/>
      </c>
      <c r="AI16" s="21" t="str">
        <f>IF(AND('MAPA DE RIESGO'!$Z$17="Alta",'MAPA DE RIESGO'!$AB$17="Catastrófico"),CONCATENATE("R1C",'MAPA DE RIESGO'!$P$17),"")</f>
        <v/>
      </c>
      <c r="AJ16" s="21" t="str">
        <f>IF(AND('MAPA DE RIESGO'!$Z$18="Alta",'MAPA DE RIESGO'!$AB$18="Catastrófico"),CONCATENATE("R1C",'MAPA DE RIESGO'!$P$18),"")</f>
        <v/>
      </c>
      <c r="AK16" s="21" t="str">
        <f>IF(AND('MAPA DE RIESGO'!$Z$19="Alta",'MAPA DE RIESGO'!$AB$19="Catastrófico"),CONCATENATE("R1C",'MAPA DE RIESGO'!$P$19),"")</f>
        <v/>
      </c>
      <c r="AL16" s="21" t="str">
        <f>IF(AND('MAPA DE RIESGO'!$Z$20="Alta",'MAPA DE RIESGO'!$AB$20="Catastrófico"),CONCATENATE("R1C",'MAPA DE RIESGO'!$P$20),"")</f>
        <v/>
      </c>
      <c r="AM16" s="22" t="str">
        <f>IF(AND('MAPA DE RIESGO'!$Z$21="Alta",'MAPA DE RIESGO'!$AB$21="Catastrófico"),CONCATENATE("R1C",'MAPA DE RIESGO'!$P$21),"")</f>
        <v/>
      </c>
      <c r="AN16" s="55"/>
      <c r="AO16" s="441" t="s">
        <v>72</v>
      </c>
      <c r="AP16" s="442"/>
      <c r="AQ16" s="442"/>
      <c r="AR16" s="442"/>
      <c r="AS16" s="442"/>
      <c r="AT16" s="443"/>
      <c r="AU16" s="55"/>
      <c r="AV16" s="55"/>
      <c r="AW16" s="55"/>
      <c r="AX16" s="55"/>
      <c r="AY16" s="55"/>
      <c r="AZ16" s="55"/>
      <c r="BA16" s="55"/>
      <c r="BB16" s="55"/>
      <c r="BC16" s="55"/>
      <c r="BD16" s="55"/>
      <c r="BE16" s="55"/>
      <c r="BF16" s="55"/>
      <c r="BG16" s="55"/>
      <c r="BH16" s="55"/>
      <c r="BI16" s="55"/>
      <c r="BJ16" s="55"/>
      <c r="BK16" s="55"/>
      <c r="BL16" s="55"/>
      <c r="BM16" s="55"/>
      <c r="BN16" s="55"/>
      <c r="BO16" s="55"/>
      <c r="BP16" s="55"/>
      <c r="BQ16" s="55"/>
      <c r="BR16" s="55"/>
      <c r="BS16" s="55"/>
      <c r="BT16" s="55"/>
      <c r="BU16" s="55"/>
      <c r="BV16" s="55"/>
      <c r="BW16" s="55"/>
      <c r="BX16" s="55"/>
    </row>
    <row r="17" spans="1:76" ht="15" customHeight="1" x14ac:dyDescent="0.25">
      <c r="A17" s="55"/>
      <c r="B17" s="353"/>
      <c r="C17" s="353"/>
      <c r="D17" s="354"/>
      <c r="E17" s="452"/>
      <c r="F17" s="453"/>
      <c r="G17" s="453"/>
      <c r="H17" s="453"/>
      <c r="I17" s="453"/>
      <c r="J17" s="39" t="str">
        <f>IF(AND('MAPA DE RIESGO'!$Z$22="Alta",'MAPA DE RIESGO'!$AB$22="Leve"),CONCATENATE("R2C",'MAPA DE RIESGO'!$P$22),"")</f>
        <v/>
      </c>
      <c r="K17" s="40" t="str">
        <f>IF(AND('MAPA DE RIESGO'!$Z$23="Alta",'MAPA DE RIESGO'!$AB$23="Leve"),CONCATENATE("R2C",'MAPA DE RIESGO'!$P$23),"")</f>
        <v/>
      </c>
      <c r="L17" s="40" t="str">
        <f>IF(AND('MAPA DE RIESGO'!$Z$24="Alta",'MAPA DE RIESGO'!$AB$24="Leve"),CONCATENATE("R2C",'MAPA DE RIESGO'!$P$24),"")</f>
        <v/>
      </c>
      <c r="M17" s="40" t="str">
        <f>IF(AND('MAPA DE RIESGO'!$Z$25="Alta",'MAPA DE RIESGO'!$AB$25="Leve"),CONCATENATE("R2C",'MAPA DE RIESGO'!$P$25),"")</f>
        <v/>
      </c>
      <c r="N17" s="40" t="str">
        <f>IF(AND('MAPA DE RIESGO'!$Z$26="Alta",'MAPA DE RIESGO'!$AB$26="Leve"),CONCATENATE("R2C",'MAPA DE RIESGO'!$P$26),"")</f>
        <v/>
      </c>
      <c r="O17" s="41" t="str">
        <f>IF(AND('MAPA DE RIESGO'!$Z$27="Alta",'MAPA DE RIESGO'!$AB$27="Leve"),CONCATENATE("R2C",'MAPA DE RIESGO'!$P$27),"")</f>
        <v/>
      </c>
      <c r="P17" s="39" t="str">
        <f>IF(AND('MAPA DE RIESGO'!$Z$22="Alta",'MAPA DE RIESGO'!$AB$22="Menor"),CONCATENATE("R2C",'MAPA DE RIESGO'!$P$22),"")</f>
        <v/>
      </c>
      <c r="Q17" s="40" t="str">
        <f>IF(AND('MAPA DE RIESGO'!$Z$23="Alta",'MAPA DE RIESGO'!$AB$23="Menor"),CONCATENATE("R2C",'MAPA DE RIESGO'!$P$23),"")</f>
        <v/>
      </c>
      <c r="R17" s="40" t="str">
        <f>IF(AND('MAPA DE RIESGO'!$Z$24="Alta",'MAPA DE RIESGO'!$AB$24="Menor"),CONCATENATE("R2C",'MAPA DE RIESGO'!$P$24),"")</f>
        <v/>
      </c>
      <c r="S17" s="40" t="str">
        <f>IF(AND('MAPA DE RIESGO'!$Z$25="Alta",'MAPA DE RIESGO'!$AB$25="Menor"),CONCATENATE("R2C",'MAPA DE RIESGO'!$P$25),"")</f>
        <v/>
      </c>
      <c r="T17" s="40" t="str">
        <f>IF(AND('MAPA DE RIESGO'!$Z$26="Alta",'MAPA DE RIESGO'!$AB$26="Menor"),CONCATENATE("R2C",'MAPA DE RIESGO'!$P$26),"")</f>
        <v/>
      </c>
      <c r="U17" s="41" t="str">
        <f>IF(AND('MAPA DE RIESGO'!$Z$27="Alta",'MAPA DE RIESGO'!$AB$27="Menor"),CONCATENATE("R2C",'MAPA DE RIESGO'!$P$27),"")</f>
        <v/>
      </c>
      <c r="V17" s="23" t="str">
        <f>IF(AND('MAPA DE RIESGO'!$Z$22="Alta",'MAPA DE RIESGO'!$AB$22="Moderado"),CONCATENATE("R2C",'MAPA DE RIESGO'!$P$22),"")</f>
        <v/>
      </c>
      <c r="W17" s="24" t="str">
        <f>IF(AND('MAPA DE RIESGO'!$Z$23="Alta",'MAPA DE RIESGO'!$AB$23="Moderado"),CONCATENATE("R2C",'MAPA DE RIESGO'!$P$23),"")</f>
        <v/>
      </c>
      <c r="X17" s="24" t="str">
        <f>IF(AND('MAPA DE RIESGO'!$Z$24="Alta",'MAPA DE RIESGO'!$AB$24="Moderado"),CONCATENATE("R2C",'MAPA DE RIESGO'!$P$24),"")</f>
        <v/>
      </c>
      <c r="Y17" s="24" t="str">
        <f>IF(AND('MAPA DE RIESGO'!$Z$25="Alta",'MAPA DE RIESGO'!$AB$25="Moderado"),CONCATENATE("R2C",'MAPA DE RIESGO'!$P$25),"")</f>
        <v/>
      </c>
      <c r="Z17" s="24" t="str">
        <f>IF(AND('MAPA DE RIESGO'!$Z$26="Alta",'MAPA DE RIESGO'!$AB$26="Moderado"),CONCATENATE("R2C",'MAPA DE RIESGO'!$P$26),"")</f>
        <v/>
      </c>
      <c r="AA17" s="25" t="str">
        <f>IF(AND('MAPA DE RIESGO'!$Z$27="Alta",'MAPA DE RIESGO'!$AB$27="Moderado"),CONCATENATE("R2C",'MAPA DE RIESGO'!$P$27),"")</f>
        <v/>
      </c>
      <c r="AB17" s="23" t="str">
        <f>IF(AND('MAPA DE RIESGO'!$Z$22="Alta",'MAPA DE RIESGO'!$AB$22="Mayor"),CONCATENATE("R2C",'MAPA DE RIESGO'!$P$22),"")</f>
        <v/>
      </c>
      <c r="AC17" s="24" t="str">
        <f>IF(AND('MAPA DE RIESGO'!$Z$23="Alta",'MAPA DE RIESGO'!$AB$23="Mayor"),CONCATENATE("R2C",'MAPA DE RIESGO'!$P$23),"")</f>
        <v/>
      </c>
      <c r="AD17" s="24" t="str">
        <f>IF(AND('MAPA DE RIESGO'!$Z$24="Alta",'MAPA DE RIESGO'!$AB$24="Mayor"),CONCATENATE("R2C",'MAPA DE RIESGO'!$P$24),"")</f>
        <v/>
      </c>
      <c r="AE17" s="24" t="str">
        <f>IF(AND('MAPA DE RIESGO'!$Z$25="Alta",'MAPA DE RIESGO'!$AB$25="Mayor"),CONCATENATE("R2C",'MAPA DE RIESGO'!$P$25),"")</f>
        <v/>
      </c>
      <c r="AF17" s="24" t="str">
        <f>IF(AND('MAPA DE RIESGO'!$Z$26="Alta",'MAPA DE RIESGO'!$AB$26="Mayor"),CONCATENATE("R2C",'MAPA DE RIESGO'!$P$26),"")</f>
        <v/>
      </c>
      <c r="AG17" s="25" t="str">
        <f>IF(AND('MAPA DE RIESGO'!$Z$27="Alta",'MAPA DE RIESGO'!$AB$27="Mayor"),CONCATENATE("R2C",'MAPA DE RIESGO'!$P$27),"")</f>
        <v/>
      </c>
      <c r="AH17" s="26" t="str">
        <f>IF(AND('MAPA DE RIESGO'!$Z$22="Alta",'MAPA DE RIESGO'!$AB$22="Catastrófico"),CONCATENATE("R2C",'MAPA DE RIESGO'!$P$22),"")</f>
        <v/>
      </c>
      <c r="AI17" s="27" t="str">
        <f>IF(AND('MAPA DE RIESGO'!$Z$23="Alta",'MAPA DE RIESGO'!$AB$23="Catastrófico"),CONCATENATE("R2C",'MAPA DE RIESGO'!$P$23),"")</f>
        <v/>
      </c>
      <c r="AJ17" s="27" t="str">
        <f>IF(AND('MAPA DE RIESGO'!$Z$24="Alta",'MAPA DE RIESGO'!$AB$24="Catastrófico"),CONCATENATE("R2C",'MAPA DE RIESGO'!$P$24),"")</f>
        <v/>
      </c>
      <c r="AK17" s="27" t="str">
        <f>IF(AND('MAPA DE RIESGO'!$Z$25="Alta",'MAPA DE RIESGO'!$AB$25="Catastrófico"),CONCATENATE("R2C",'MAPA DE RIESGO'!$P$25),"")</f>
        <v/>
      </c>
      <c r="AL17" s="27" t="str">
        <f>IF(AND('MAPA DE RIESGO'!$Z$26="Alta",'MAPA DE RIESGO'!$AB$26="Catastrófico"),CONCATENATE("R2C",'MAPA DE RIESGO'!$P$26),"")</f>
        <v/>
      </c>
      <c r="AM17" s="28" t="str">
        <f>IF(AND('MAPA DE RIESGO'!$Z$27="Alta",'MAPA DE RIESGO'!$AB$27="Catastrófico"),CONCATENATE("R2C",'MAPA DE RIESGO'!$P$27),"")</f>
        <v/>
      </c>
      <c r="AN17" s="55"/>
      <c r="AO17" s="444"/>
      <c r="AP17" s="445"/>
      <c r="AQ17" s="445"/>
      <c r="AR17" s="445"/>
      <c r="AS17" s="445"/>
      <c r="AT17" s="446"/>
      <c r="AU17" s="55"/>
      <c r="AV17" s="55"/>
      <c r="AW17" s="55"/>
      <c r="AX17" s="55"/>
      <c r="AY17" s="55"/>
      <c r="AZ17" s="55"/>
      <c r="BA17" s="55"/>
      <c r="BB17" s="55"/>
      <c r="BC17" s="55"/>
      <c r="BD17" s="55"/>
      <c r="BE17" s="55"/>
      <c r="BF17" s="55"/>
      <c r="BG17" s="55"/>
      <c r="BH17" s="55"/>
      <c r="BI17" s="55"/>
      <c r="BJ17" s="55"/>
      <c r="BK17" s="55"/>
      <c r="BL17" s="55"/>
      <c r="BM17" s="55"/>
      <c r="BN17" s="55"/>
      <c r="BO17" s="55"/>
      <c r="BP17" s="55"/>
      <c r="BQ17" s="55"/>
      <c r="BR17" s="55"/>
      <c r="BS17" s="55"/>
      <c r="BT17" s="55"/>
      <c r="BU17" s="55"/>
      <c r="BV17" s="55"/>
      <c r="BW17" s="55"/>
      <c r="BX17" s="55"/>
    </row>
    <row r="18" spans="1:76" ht="15" customHeight="1" x14ac:dyDescent="0.25">
      <c r="A18" s="55"/>
      <c r="B18" s="353"/>
      <c r="C18" s="353"/>
      <c r="D18" s="354"/>
      <c r="E18" s="454"/>
      <c r="F18" s="455"/>
      <c r="G18" s="455"/>
      <c r="H18" s="455"/>
      <c r="I18" s="453"/>
      <c r="J18" s="39" t="str">
        <f>IF(AND('MAPA DE RIESGO'!$Z$28="Alta",'MAPA DE RIESGO'!$AB$28="Leve"),CONCATENATE("R3C",'MAPA DE RIESGO'!$P$28),"")</f>
        <v/>
      </c>
      <c r="K18" s="40" t="str">
        <f>IF(AND('MAPA DE RIESGO'!$Z$29="Alta",'MAPA DE RIESGO'!$AB$29="Leve"),CONCATENATE("R3C",'MAPA DE RIESGO'!$P$29),"")</f>
        <v/>
      </c>
      <c r="L18" s="40" t="str">
        <f>IF(AND('MAPA DE RIESGO'!$Z$30="Alta",'MAPA DE RIESGO'!$AB$30="Leve"),CONCATENATE("R3C",'MAPA DE RIESGO'!$P$30),"")</f>
        <v/>
      </c>
      <c r="M18" s="40" t="str">
        <f>IF(AND('MAPA DE RIESGO'!$Z$31="Alta",'MAPA DE RIESGO'!$AB$31="Leve"),CONCATENATE("R3C",'MAPA DE RIESGO'!$P$31),"")</f>
        <v/>
      </c>
      <c r="N18" s="40" t="str">
        <f>IF(AND('MAPA DE RIESGO'!$Z$32="Alta",'MAPA DE RIESGO'!$AB$32="Leve"),CONCATENATE("R3C",'MAPA DE RIESGO'!$P$32),"")</f>
        <v/>
      </c>
      <c r="O18" s="41" t="str">
        <f>IF(AND('MAPA DE RIESGO'!$Z$33="Alta",'MAPA DE RIESGO'!$AB$33="Leve"),CONCATENATE("R3C",'MAPA DE RIESGO'!$P$33),"")</f>
        <v/>
      </c>
      <c r="P18" s="39" t="str">
        <f>IF(AND('MAPA DE RIESGO'!$Z$28="Alta",'MAPA DE RIESGO'!$AB$28="Menor"),CONCATENATE("R3C",'MAPA DE RIESGO'!$P$28),"")</f>
        <v/>
      </c>
      <c r="Q18" s="40" t="str">
        <f>IF(AND('MAPA DE RIESGO'!$Z$29="Alta",'MAPA DE RIESGO'!$AB$29="Menor"),CONCATENATE("R3C",'MAPA DE RIESGO'!$P$29),"")</f>
        <v/>
      </c>
      <c r="R18" s="40" t="str">
        <f>IF(AND('MAPA DE RIESGO'!$Z$30="Alta",'MAPA DE RIESGO'!$AB$30="Menor"),CONCATENATE("R3C",'MAPA DE RIESGO'!$P$30),"")</f>
        <v/>
      </c>
      <c r="S18" s="40" t="str">
        <f>IF(AND('MAPA DE RIESGO'!$Z$31="Alta",'MAPA DE RIESGO'!$AB$31="Menor"),CONCATENATE("R3C",'MAPA DE RIESGO'!$P$31),"")</f>
        <v/>
      </c>
      <c r="T18" s="40" t="str">
        <f>IF(AND('MAPA DE RIESGO'!$Z$32="Alta",'MAPA DE RIESGO'!$AB$32="Menor"),CONCATENATE("R3C",'MAPA DE RIESGO'!$P$32),"")</f>
        <v/>
      </c>
      <c r="U18" s="41" t="str">
        <f>IF(AND('MAPA DE RIESGO'!$Z$33="Alta",'MAPA DE RIESGO'!$AB$33="Menor"),CONCATENATE("R3C",'MAPA DE RIESGO'!$P$33),"")</f>
        <v/>
      </c>
      <c r="V18" s="23" t="str">
        <f>IF(AND('MAPA DE RIESGO'!$Z$28="Alta",'MAPA DE RIESGO'!$AB$28="Moderado"),CONCATENATE("R3C",'MAPA DE RIESGO'!$P$28),"")</f>
        <v/>
      </c>
      <c r="W18" s="24" t="str">
        <f>IF(AND('MAPA DE RIESGO'!$Z$29="Alta",'MAPA DE RIESGO'!$AB$29="Moderado"),CONCATENATE("R3C",'MAPA DE RIESGO'!$P$29),"")</f>
        <v/>
      </c>
      <c r="X18" s="24" t="str">
        <f>IF(AND('MAPA DE RIESGO'!$Z$30="Alta",'MAPA DE RIESGO'!$AB$30="Moderado"),CONCATENATE("R3C",'MAPA DE RIESGO'!$P$30),"")</f>
        <v/>
      </c>
      <c r="Y18" s="24" t="str">
        <f>IF(AND('MAPA DE RIESGO'!$Z$31="Alta",'MAPA DE RIESGO'!$AB$31="Moderado"),CONCATENATE("R3C",'MAPA DE RIESGO'!$P$31),"")</f>
        <v/>
      </c>
      <c r="Z18" s="24" t="str">
        <f>IF(AND('MAPA DE RIESGO'!$Z$32="Alta",'MAPA DE RIESGO'!$AB$32="Moderado"),CONCATENATE("R3C",'MAPA DE RIESGO'!$P$32),"")</f>
        <v/>
      </c>
      <c r="AA18" s="25" t="str">
        <f>IF(AND('MAPA DE RIESGO'!$Z$33="Alta",'MAPA DE RIESGO'!$AB$33="Moderado"),CONCATENATE("R3C",'MAPA DE RIESGO'!$P$33),"")</f>
        <v/>
      </c>
      <c r="AB18" s="23" t="str">
        <f>IF(AND('MAPA DE RIESGO'!$Z$28="Alta",'MAPA DE RIESGO'!$AB$28="Mayor"),CONCATENATE("R3C",'MAPA DE RIESGO'!$P$28),"")</f>
        <v/>
      </c>
      <c r="AC18" s="24" t="str">
        <f>IF(AND('MAPA DE RIESGO'!$Z$29="Alta",'MAPA DE RIESGO'!$AB$29="Mayor"),CONCATENATE("R3C",'MAPA DE RIESGO'!$P$29),"")</f>
        <v/>
      </c>
      <c r="AD18" s="24" t="str">
        <f>IF(AND('MAPA DE RIESGO'!$Z$30="Alta",'MAPA DE RIESGO'!$AB$30="Mayor"),CONCATENATE("R3C",'MAPA DE RIESGO'!$P$30),"")</f>
        <v/>
      </c>
      <c r="AE18" s="24" t="str">
        <f>IF(AND('MAPA DE RIESGO'!$Z$31="Alta",'MAPA DE RIESGO'!$AB$31="Mayor"),CONCATENATE("R3C",'MAPA DE RIESGO'!$P$31),"")</f>
        <v/>
      </c>
      <c r="AF18" s="24" t="str">
        <f>IF(AND('MAPA DE RIESGO'!$Z$32="Alta",'MAPA DE RIESGO'!$AB$32="Mayor"),CONCATENATE("R3C",'MAPA DE RIESGO'!$P$32),"")</f>
        <v/>
      </c>
      <c r="AG18" s="25" t="str">
        <f>IF(AND('MAPA DE RIESGO'!$Z$33="Alta",'MAPA DE RIESGO'!$AB$33="Mayor"),CONCATENATE("R3C",'MAPA DE RIESGO'!$P$33),"")</f>
        <v/>
      </c>
      <c r="AH18" s="26" t="str">
        <f>IF(AND('MAPA DE RIESGO'!$Z$28="Alta",'MAPA DE RIESGO'!$AB$28="Catastrófico"),CONCATENATE("R3C",'MAPA DE RIESGO'!$P$28),"")</f>
        <v/>
      </c>
      <c r="AI18" s="27" t="str">
        <f>IF(AND('MAPA DE RIESGO'!$Z$29="Alta",'MAPA DE RIESGO'!$AB$29="Catastrófico"),CONCATENATE("R3C",'MAPA DE RIESGO'!$P$29),"")</f>
        <v/>
      </c>
      <c r="AJ18" s="27" t="str">
        <f>IF(AND('MAPA DE RIESGO'!$Z$30="Alta",'MAPA DE RIESGO'!$AB$30="Catastrófico"),CONCATENATE("R3C",'MAPA DE RIESGO'!$P$30),"")</f>
        <v/>
      </c>
      <c r="AK18" s="27" t="str">
        <f>IF(AND('MAPA DE RIESGO'!$Z$31="Alta",'MAPA DE RIESGO'!$AB$31="Catastrófico"),CONCATENATE("R3C",'MAPA DE RIESGO'!$P$31),"")</f>
        <v/>
      </c>
      <c r="AL18" s="27" t="str">
        <f>IF(AND('MAPA DE RIESGO'!$Z$32="Alta",'MAPA DE RIESGO'!$AB$32="Catastrófico"),CONCATENATE("R3C",'MAPA DE RIESGO'!$P$32),"")</f>
        <v/>
      </c>
      <c r="AM18" s="28" t="str">
        <f>IF(AND('MAPA DE RIESGO'!$Z$33="Alta",'MAPA DE RIESGO'!$AB$33="Catastrófico"),CONCATENATE("R3C",'MAPA DE RIESGO'!$P$33),"")</f>
        <v/>
      </c>
      <c r="AN18" s="55"/>
      <c r="AO18" s="444"/>
      <c r="AP18" s="445"/>
      <c r="AQ18" s="445"/>
      <c r="AR18" s="445"/>
      <c r="AS18" s="445"/>
      <c r="AT18" s="446"/>
      <c r="AU18" s="55"/>
      <c r="AV18" s="55"/>
      <c r="AW18" s="55"/>
      <c r="AX18" s="55"/>
      <c r="AY18" s="55"/>
      <c r="AZ18" s="55"/>
      <c r="BA18" s="55"/>
      <c r="BB18" s="55"/>
      <c r="BC18" s="55"/>
      <c r="BD18" s="55"/>
      <c r="BE18" s="55"/>
      <c r="BF18" s="55"/>
      <c r="BG18" s="55"/>
      <c r="BH18" s="55"/>
      <c r="BI18" s="55"/>
      <c r="BJ18" s="55"/>
      <c r="BK18" s="55"/>
      <c r="BL18" s="55"/>
      <c r="BM18" s="55"/>
      <c r="BN18" s="55"/>
      <c r="BO18" s="55"/>
      <c r="BP18" s="55"/>
      <c r="BQ18" s="55"/>
      <c r="BR18" s="55"/>
      <c r="BS18" s="55"/>
      <c r="BT18" s="55"/>
      <c r="BU18" s="55"/>
      <c r="BV18" s="55"/>
      <c r="BW18" s="55"/>
      <c r="BX18" s="55"/>
    </row>
    <row r="19" spans="1:76" ht="15" customHeight="1" x14ac:dyDescent="0.25">
      <c r="A19" s="55"/>
      <c r="B19" s="353"/>
      <c r="C19" s="353"/>
      <c r="D19" s="354"/>
      <c r="E19" s="454"/>
      <c r="F19" s="455"/>
      <c r="G19" s="455"/>
      <c r="H19" s="455"/>
      <c r="I19" s="453"/>
      <c r="J19" s="39" t="str">
        <f>IF(AND('MAPA DE RIESGO'!$Z$34="Alta",'MAPA DE RIESGO'!$AB$34="Leve"),CONCATENATE("R4C",'MAPA DE RIESGO'!$P$34),"")</f>
        <v/>
      </c>
      <c r="K19" s="40" t="str">
        <f>IF(AND('MAPA DE RIESGO'!$Z$35="Alta",'MAPA DE RIESGO'!$AB$35="Leve"),CONCATENATE("R4C",'MAPA DE RIESGO'!$P$35),"")</f>
        <v/>
      </c>
      <c r="L19" s="40" t="str">
        <f>IF(AND('MAPA DE RIESGO'!$Z$36="Alta",'MAPA DE RIESGO'!$AB$36="Leve"),CONCATENATE("R4C",'MAPA DE RIESGO'!$P$36),"")</f>
        <v/>
      </c>
      <c r="M19" s="40" t="str">
        <f>IF(AND('MAPA DE RIESGO'!$Z$37="Alta",'MAPA DE RIESGO'!$AB$37="Leve"),CONCATENATE("R4C",'MAPA DE RIESGO'!$P$37),"")</f>
        <v/>
      </c>
      <c r="N19" s="40" t="str">
        <f>IF(AND('MAPA DE RIESGO'!$Z$38="Alta",'MAPA DE RIESGO'!$AB$38="Leve"),CONCATENATE("R4C",'MAPA DE RIESGO'!$P$38),"")</f>
        <v/>
      </c>
      <c r="O19" s="41" t="str">
        <f>IF(AND('MAPA DE RIESGO'!$Z$39="Alta",'MAPA DE RIESGO'!$AB$39="Leve"),CONCATENATE("R4C",'MAPA DE RIESGO'!$P$39),"")</f>
        <v/>
      </c>
      <c r="P19" s="39" t="str">
        <f>IF(AND('MAPA DE RIESGO'!$Z$34="Alta",'MAPA DE RIESGO'!$AB$34="Menor"),CONCATENATE("R4C",'MAPA DE RIESGO'!$P$34),"")</f>
        <v/>
      </c>
      <c r="Q19" s="40" t="str">
        <f>IF(AND('MAPA DE RIESGO'!$Z$35="Alta",'MAPA DE RIESGO'!$AB$35="Menor"),CONCATENATE("R4C",'MAPA DE RIESGO'!$P$35),"")</f>
        <v/>
      </c>
      <c r="R19" s="40" t="str">
        <f>IF(AND('MAPA DE RIESGO'!$Z$36="Alta",'MAPA DE RIESGO'!$AB$36="Menor"),CONCATENATE("R4C",'MAPA DE RIESGO'!$P$36),"")</f>
        <v/>
      </c>
      <c r="S19" s="40" t="str">
        <f>IF(AND('MAPA DE RIESGO'!$Z$37="Alta",'MAPA DE RIESGO'!$AB$37="Menor"),CONCATENATE("R4C",'MAPA DE RIESGO'!$P$37),"")</f>
        <v/>
      </c>
      <c r="T19" s="40" t="str">
        <f>IF(AND('MAPA DE RIESGO'!$Z$38="Alta",'MAPA DE RIESGO'!$AB$38="Menor"),CONCATENATE("R4C",'MAPA DE RIESGO'!$P$38),"")</f>
        <v/>
      </c>
      <c r="U19" s="41" t="str">
        <f>IF(AND('MAPA DE RIESGO'!$Z$39="Alta",'MAPA DE RIESGO'!$AB$39="Menor"),CONCATENATE("R4C",'MAPA DE RIESGO'!$P$39),"")</f>
        <v/>
      </c>
      <c r="V19" s="23" t="str">
        <f>IF(AND('MAPA DE RIESGO'!$Z$34="Alta",'MAPA DE RIESGO'!$AB$34="Moderado"),CONCATENATE("R4C",'MAPA DE RIESGO'!$P$34),"")</f>
        <v/>
      </c>
      <c r="W19" s="24" t="str">
        <f>IF(AND('MAPA DE RIESGO'!$Z$35="Alta",'MAPA DE RIESGO'!$AB$35="Moderado"),CONCATENATE("R4C",'MAPA DE RIESGO'!$P$35),"")</f>
        <v/>
      </c>
      <c r="X19" s="29" t="str">
        <f>IF(AND('MAPA DE RIESGO'!$Z$36="Alta",'MAPA DE RIESGO'!$AB$36="Moderado"),CONCATENATE("R4C",'MAPA DE RIESGO'!$P$36),"")</f>
        <v/>
      </c>
      <c r="Y19" s="29" t="str">
        <f>IF(AND('MAPA DE RIESGO'!$Z$37="Alta",'MAPA DE RIESGO'!$AB$37="Moderado"),CONCATENATE("R4C",'MAPA DE RIESGO'!$P$37),"")</f>
        <v/>
      </c>
      <c r="Z19" s="29" t="str">
        <f>IF(AND('MAPA DE RIESGO'!$Z$38="Alta",'MAPA DE RIESGO'!$AB$38="Moderado"),CONCATENATE("R4C",'MAPA DE RIESGO'!$P$38),"")</f>
        <v/>
      </c>
      <c r="AA19" s="25" t="str">
        <f>IF(AND('MAPA DE RIESGO'!$Z$39="Alta",'MAPA DE RIESGO'!$AB$39="Moderado"),CONCATENATE("R4C",'MAPA DE RIESGO'!$P$39),"")</f>
        <v/>
      </c>
      <c r="AB19" s="23" t="str">
        <f>IF(AND('MAPA DE RIESGO'!$Z$34="Alta",'MAPA DE RIESGO'!$AB$34="Mayor"),CONCATENATE("R4C",'MAPA DE RIESGO'!$P$34),"")</f>
        <v/>
      </c>
      <c r="AC19" s="24" t="str">
        <f>IF(AND('MAPA DE RIESGO'!$Z$35="Alta",'MAPA DE RIESGO'!$AB$35="Mayor"),CONCATENATE("R4C",'MAPA DE RIESGO'!$P$35),"")</f>
        <v/>
      </c>
      <c r="AD19" s="29" t="str">
        <f>IF(AND('MAPA DE RIESGO'!$Z$36="Alta",'MAPA DE RIESGO'!$AB$36="Mayor"),CONCATENATE("R4C",'MAPA DE RIESGO'!$P$36),"")</f>
        <v/>
      </c>
      <c r="AE19" s="29" t="str">
        <f>IF(AND('MAPA DE RIESGO'!$Z$37="Alta",'MAPA DE RIESGO'!$AB$37="Mayor"),CONCATENATE("R4C",'MAPA DE RIESGO'!$P$37),"")</f>
        <v/>
      </c>
      <c r="AF19" s="29" t="str">
        <f>IF(AND('MAPA DE RIESGO'!$Z$38="Alta",'MAPA DE RIESGO'!$AB$38="Mayor"),CONCATENATE("R4C",'MAPA DE RIESGO'!$P$38),"")</f>
        <v/>
      </c>
      <c r="AG19" s="25" t="str">
        <f>IF(AND('MAPA DE RIESGO'!$Z$39="Alta",'MAPA DE RIESGO'!$AB$39="Mayor"),CONCATENATE("R4C",'MAPA DE RIESGO'!$P$39),"")</f>
        <v/>
      </c>
      <c r="AH19" s="26" t="str">
        <f>IF(AND('MAPA DE RIESGO'!$Z$34="Alta",'MAPA DE RIESGO'!$AB$34="Catastrófico"),CONCATENATE("R4C",'MAPA DE RIESGO'!$P$34),"")</f>
        <v/>
      </c>
      <c r="AI19" s="27" t="str">
        <f>IF(AND('MAPA DE RIESGO'!$Z$35="Alta",'MAPA DE RIESGO'!$AB$35="Catastrófico"),CONCATENATE("R4C",'MAPA DE RIESGO'!$P$35),"")</f>
        <v/>
      </c>
      <c r="AJ19" s="27" t="str">
        <f>IF(AND('MAPA DE RIESGO'!$Z$36="Alta",'MAPA DE RIESGO'!$AB$36="Catastrófico"),CONCATENATE("R4C",'MAPA DE RIESGO'!$P$36),"")</f>
        <v/>
      </c>
      <c r="AK19" s="27" t="str">
        <f>IF(AND('MAPA DE RIESGO'!$Z$37="Alta",'MAPA DE RIESGO'!$AB$37="Catastrófico"),CONCATENATE("R4C",'MAPA DE RIESGO'!$P$37),"")</f>
        <v/>
      </c>
      <c r="AL19" s="27" t="str">
        <f>IF(AND('MAPA DE RIESGO'!$Z$38="Alta",'MAPA DE RIESGO'!$AB$38="Catastrófico"),CONCATENATE("R4C",'MAPA DE RIESGO'!$P$38),"")</f>
        <v/>
      </c>
      <c r="AM19" s="28" t="str">
        <f>IF(AND('MAPA DE RIESGO'!$Z$39="Alta",'MAPA DE RIESGO'!$AB$39="Catastrófico"),CONCATENATE("R4C",'MAPA DE RIESGO'!$P$39),"")</f>
        <v/>
      </c>
      <c r="AN19" s="55"/>
      <c r="AO19" s="444"/>
      <c r="AP19" s="445"/>
      <c r="AQ19" s="445"/>
      <c r="AR19" s="445"/>
      <c r="AS19" s="445"/>
      <c r="AT19" s="446"/>
      <c r="AU19" s="55"/>
      <c r="AV19" s="55"/>
      <c r="AW19" s="55"/>
      <c r="AX19" s="55"/>
      <c r="AY19" s="55"/>
      <c r="AZ19" s="55"/>
      <c r="BA19" s="55"/>
      <c r="BB19" s="55"/>
      <c r="BC19" s="55"/>
      <c r="BD19" s="55"/>
      <c r="BE19" s="55"/>
      <c r="BF19" s="55"/>
      <c r="BG19" s="55"/>
      <c r="BH19" s="55"/>
      <c r="BI19" s="55"/>
      <c r="BJ19" s="55"/>
      <c r="BK19" s="55"/>
      <c r="BL19" s="55"/>
      <c r="BM19" s="55"/>
      <c r="BN19" s="55"/>
      <c r="BO19" s="55"/>
      <c r="BP19" s="55"/>
      <c r="BQ19" s="55"/>
      <c r="BR19" s="55"/>
      <c r="BS19" s="55"/>
      <c r="BT19" s="55"/>
      <c r="BU19" s="55"/>
      <c r="BV19" s="55"/>
      <c r="BW19" s="55"/>
      <c r="BX19" s="55"/>
    </row>
    <row r="20" spans="1:76" ht="15" customHeight="1" x14ac:dyDescent="0.25">
      <c r="A20" s="55"/>
      <c r="B20" s="353"/>
      <c r="C20" s="353"/>
      <c r="D20" s="354"/>
      <c r="E20" s="454"/>
      <c r="F20" s="455"/>
      <c r="G20" s="455"/>
      <c r="H20" s="455"/>
      <c r="I20" s="453"/>
      <c r="J20" s="39" t="str">
        <f>IF(AND('MAPA DE RIESGO'!$Z$40="Alta",'MAPA DE RIESGO'!$AB$40="Leve"),CONCATENATE("R5C",'MAPA DE RIESGO'!$P$40),"")</f>
        <v/>
      </c>
      <c r="K20" s="40" t="str">
        <f>IF(AND('MAPA DE RIESGO'!$Z$41="Alta",'MAPA DE RIESGO'!$AB$41="Leve"),CONCATENATE("R5C",'MAPA DE RIESGO'!$P$41),"")</f>
        <v/>
      </c>
      <c r="L20" s="40" t="str">
        <f>IF(AND('MAPA DE RIESGO'!$Z$42="Alta",'MAPA DE RIESGO'!$AB$42="Leve"),CONCATENATE("R5C",'MAPA DE RIESGO'!$P$42),"")</f>
        <v/>
      </c>
      <c r="M20" s="40" t="str">
        <f>IF(AND('MAPA DE RIESGO'!$Z$43="Alta",'MAPA DE RIESGO'!$AB$43="Leve"),CONCATENATE("R5C",'MAPA DE RIESGO'!$P$43),"")</f>
        <v/>
      </c>
      <c r="N20" s="40" t="str">
        <f>IF(AND('MAPA DE RIESGO'!$Z$44="Alta",'MAPA DE RIESGO'!$AB$44="Leve"),CONCATENATE("R5C",'MAPA DE RIESGO'!$P$44),"")</f>
        <v/>
      </c>
      <c r="O20" s="41" t="str">
        <f>IF(AND('MAPA DE RIESGO'!$Z$45="Alta",'MAPA DE RIESGO'!$AB$45="Leve"),CONCATENATE("R5C",'MAPA DE RIESGO'!$P$45),"")</f>
        <v/>
      </c>
      <c r="P20" s="39" t="str">
        <f>IF(AND('MAPA DE RIESGO'!$Z$40="Alta",'MAPA DE RIESGO'!$AB$40="Menor"),CONCATENATE("R5C",'MAPA DE RIESGO'!$P$40),"")</f>
        <v/>
      </c>
      <c r="Q20" s="40" t="str">
        <f>IF(AND('MAPA DE RIESGO'!$Z$41="Alta",'MAPA DE RIESGO'!$AB$41="Menor"),CONCATENATE("R5C",'MAPA DE RIESGO'!$P$41),"")</f>
        <v/>
      </c>
      <c r="R20" s="40" t="str">
        <f>IF(AND('MAPA DE RIESGO'!$Z$42="Alta",'MAPA DE RIESGO'!$AB$42="Menor"),CONCATENATE("R5C",'MAPA DE RIESGO'!$P$42),"")</f>
        <v/>
      </c>
      <c r="S20" s="40" t="str">
        <f>IF(AND('MAPA DE RIESGO'!$Z$43="Alta",'MAPA DE RIESGO'!$AB$43="Menor"),CONCATENATE("R5C",'MAPA DE RIESGO'!$P$43),"")</f>
        <v/>
      </c>
      <c r="T20" s="40" t="str">
        <f>IF(AND('MAPA DE RIESGO'!$Z$44="Alta",'MAPA DE RIESGO'!$AB$44="Menor"),CONCATENATE("R5C",'MAPA DE RIESGO'!$P$44),"")</f>
        <v/>
      </c>
      <c r="U20" s="41" t="str">
        <f>IF(AND('MAPA DE RIESGO'!$Z$45="Alta",'MAPA DE RIESGO'!$AB$45="Menor"),CONCATENATE("R5C",'MAPA DE RIESGO'!$P$45),"")</f>
        <v/>
      </c>
      <c r="V20" s="23" t="str">
        <f>IF(AND('MAPA DE RIESGO'!$Z$40="Alta",'MAPA DE RIESGO'!$AB$40="Moderado"),CONCATENATE("R5C",'MAPA DE RIESGO'!$P$40),"")</f>
        <v/>
      </c>
      <c r="W20" s="24" t="str">
        <f>IF(AND('MAPA DE RIESGO'!$Z$41="Alta",'MAPA DE RIESGO'!$AB$41="Moderado"),CONCATENATE("R5C",'MAPA DE RIESGO'!$P$41),"")</f>
        <v/>
      </c>
      <c r="X20" s="29" t="str">
        <f>IF(AND('MAPA DE RIESGO'!$Z$42="Alta",'MAPA DE RIESGO'!$AB$42="Moderado"),CONCATENATE("R5C",'MAPA DE RIESGO'!$P$42),"")</f>
        <v/>
      </c>
      <c r="Y20" s="29" t="str">
        <f>IF(AND('MAPA DE RIESGO'!$Z$43="Alta",'MAPA DE RIESGO'!$AB$43="Moderado"),CONCATENATE("R5C",'MAPA DE RIESGO'!$P$43),"")</f>
        <v/>
      </c>
      <c r="Z20" s="29" t="str">
        <f>IF(AND('MAPA DE RIESGO'!$Z$44="Alta",'MAPA DE RIESGO'!$AB$44="Moderado"),CONCATENATE("R5C",'MAPA DE RIESGO'!$P$44),"")</f>
        <v/>
      </c>
      <c r="AA20" s="25" t="str">
        <f>IF(AND('MAPA DE RIESGO'!$Z$45="Alta",'MAPA DE RIESGO'!$AB$45="Moderado"),CONCATENATE("R5C",'MAPA DE RIESGO'!$P$45),"")</f>
        <v/>
      </c>
      <c r="AB20" s="23" t="str">
        <f>IF(AND('MAPA DE RIESGO'!$Z$40="Alta",'MAPA DE RIESGO'!$AB$40="Mayor"),CONCATENATE("R5C",'MAPA DE RIESGO'!$P$40),"")</f>
        <v/>
      </c>
      <c r="AC20" s="24" t="str">
        <f>IF(AND('MAPA DE RIESGO'!$Z$41="Alta",'MAPA DE RIESGO'!$AB$41="Mayor"),CONCATENATE("R5C",'MAPA DE RIESGO'!$P$41),"")</f>
        <v/>
      </c>
      <c r="AD20" s="29" t="str">
        <f>IF(AND('MAPA DE RIESGO'!$Z$42="Alta",'MAPA DE RIESGO'!$AB$42="Mayor"),CONCATENATE("R5C",'MAPA DE RIESGO'!$P$42),"")</f>
        <v/>
      </c>
      <c r="AE20" s="29" t="str">
        <f>IF(AND('MAPA DE RIESGO'!$Z$43="Alta",'MAPA DE RIESGO'!$AB$43="Mayor"),CONCATENATE("R5C",'MAPA DE RIESGO'!$P$43),"")</f>
        <v/>
      </c>
      <c r="AF20" s="29" t="str">
        <f>IF(AND('MAPA DE RIESGO'!$Z$44="Alta",'MAPA DE RIESGO'!$AB$44="Mayor"),CONCATENATE("R5C",'MAPA DE RIESGO'!$P$44),"")</f>
        <v/>
      </c>
      <c r="AG20" s="25" t="str">
        <f>IF(AND('MAPA DE RIESGO'!$Z$45="Alta",'MAPA DE RIESGO'!$AB$45="Mayor"),CONCATENATE("R5C",'MAPA DE RIESGO'!$P$45),"")</f>
        <v/>
      </c>
      <c r="AH20" s="26" t="str">
        <f>IF(AND('MAPA DE RIESGO'!$Z$40="Alta",'MAPA DE RIESGO'!$AB$40="Catastrófico"),CONCATENATE("R5C",'MAPA DE RIESGO'!$P$40),"")</f>
        <v/>
      </c>
      <c r="AI20" s="27" t="str">
        <f>IF(AND('MAPA DE RIESGO'!$Z$41="Alta",'MAPA DE RIESGO'!$AB$41="Catastrófico"),CONCATENATE("R5C",'MAPA DE RIESGO'!$P$41),"")</f>
        <v/>
      </c>
      <c r="AJ20" s="27" t="str">
        <f>IF(AND('MAPA DE RIESGO'!$Z$42="Alta",'MAPA DE RIESGO'!$AB$42="Catastrófico"),CONCATENATE("R5C",'MAPA DE RIESGO'!$P$42),"")</f>
        <v/>
      </c>
      <c r="AK20" s="27" t="str">
        <f>IF(AND('MAPA DE RIESGO'!$Z$43="Alta",'MAPA DE RIESGO'!$AB$43="Catastrófico"),CONCATENATE("R5C",'MAPA DE RIESGO'!$P$43),"")</f>
        <v/>
      </c>
      <c r="AL20" s="27" t="str">
        <f>IF(AND('MAPA DE RIESGO'!$Z$44="Alta",'MAPA DE RIESGO'!$AB$44="Catastrófico"),CONCATENATE("R5C",'MAPA DE RIESGO'!$P$44),"")</f>
        <v/>
      </c>
      <c r="AM20" s="28" t="str">
        <f>IF(AND('MAPA DE RIESGO'!$Z$45="Alta",'MAPA DE RIESGO'!$AB$45="Catastrófico"),CONCATENATE("R5C",'MAPA DE RIESGO'!$P$45),"")</f>
        <v/>
      </c>
      <c r="AN20" s="55"/>
      <c r="AO20" s="444"/>
      <c r="AP20" s="445"/>
      <c r="AQ20" s="445"/>
      <c r="AR20" s="445"/>
      <c r="AS20" s="445"/>
      <c r="AT20" s="446"/>
      <c r="AU20" s="55"/>
      <c r="AV20" s="55"/>
      <c r="AW20" s="55"/>
      <c r="AX20" s="55"/>
      <c r="AY20" s="55"/>
      <c r="AZ20" s="55"/>
      <c r="BA20" s="55"/>
      <c r="BB20" s="55"/>
      <c r="BC20" s="55"/>
      <c r="BD20" s="55"/>
      <c r="BE20" s="55"/>
      <c r="BF20" s="55"/>
      <c r="BG20" s="55"/>
      <c r="BH20" s="55"/>
      <c r="BI20" s="55"/>
      <c r="BJ20" s="55"/>
      <c r="BK20" s="55"/>
      <c r="BL20" s="55"/>
      <c r="BM20" s="55"/>
      <c r="BN20" s="55"/>
      <c r="BO20" s="55"/>
      <c r="BP20" s="55"/>
      <c r="BQ20" s="55"/>
      <c r="BR20" s="55"/>
      <c r="BS20" s="55"/>
      <c r="BT20" s="55"/>
      <c r="BU20" s="55"/>
      <c r="BV20" s="55"/>
      <c r="BW20" s="55"/>
      <c r="BX20" s="55"/>
    </row>
    <row r="21" spans="1:76" ht="15" customHeight="1" x14ac:dyDescent="0.25">
      <c r="A21" s="55"/>
      <c r="B21" s="353"/>
      <c r="C21" s="353"/>
      <c r="D21" s="354"/>
      <c r="E21" s="454"/>
      <c r="F21" s="455"/>
      <c r="G21" s="455"/>
      <c r="H21" s="455"/>
      <c r="I21" s="453"/>
      <c r="J21" s="39" t="str">
        <f>IF(AND('MAPA DE RIESGO'!$Z$46="Alta",'MAPA DE RIESGO'!$AB$46="Leve"),CONCATENATE("R6C",'MAPA DE RIESGO'!$P$46),"")</f>
        <v/>
      </c>
      <c r="K21" s="40" t="str">
        <f>IF(AND('MAPA DE RIESGO'!$Z$47="Alta",'MAPA DE RIESGO'!$AB$47="Leve"),CONCATENATE("R6C",'MAPA DE RIESGO'!$P$47),"")</f>
        <v/>
      </c>
      <c r="L21" s="40" t="str">
        <f>IF(AND('MAPA DE RIESGO'!$Z$48="Alta",'MAPA DE RIESGO'!$AB$48="Leve"),CONCATENATE("R6C",'MAPA DE RIESGO'!$P$48),"")</f>
        <v/>
      </c>
      <c r="M21" s="40" t="str">
        <f>IF(AND('MAPA DE RIESGO'!$Z$49="Alta",'MAPA DE RIESGO'!$AB$49="Leve"),CONCATENATE("R6C",'MAPA DE RIESGO'!$P$49),"")</f>
        <v/>
      </c>
      <c r="N21" s="40" t="str">
        <f>IF(AND('MAPA DE RIESGO'!$Z$50="Alta",'MAPA DE RIESGO'!$AB$50="Leve"),CONCATENATE("R6C",'MAPA DE RIESGO'!$P$50),"")</f>
        <v/>
      </c>
      <c r="O21" s="41" t="str">
        <f>IF(AND('MAPA DE RIESGO'!$Z$51="Alta",'MAPA DE RIESGO'!$AB$51="Leve"),CONCATENATE("R6C",'MAPA DE RIESGO'!$P$51),"")</f>
        <v/>
      </c>
      <c r="P21" s="39" t="str">
        <f>IF(AND('MAPA DE RIESGO'!$Z$46="Alta",'MAPA DE RIESGO'!$AB$46="Menor"),CONCATENATE("R6C",'MAPA DE RIESGO'!$P$46),"")</f>
        <v/>
      </c>
      <c r="Q21" s="40" t="str">
        <f>IF(AND('MAPA DE RIESGO'!$Z$47="Alta",'MAPA DE RIESGO'!$AB$47="Menor"),CONCATENATE("R6C",'MAPA DE RIESGO'!$P$47),"")</f>
        <v/>
      </c>
      <c r="R21" s="40" t="str">
        <f>IF(AND('MAPA DE RIESGO'!$Z$48="Alta",'MAPA DE RIESGO'!$AB$48="Menor"),CONCATENATE("R6C",'MAPA DE RIESGO'!$P$48),"")</f>
        <v/>
      </c>
      <c r="S21" s="40" t="str">
        <f>IF(AND('MAPA DE RIESGO'!$Z$49="Alta",'MAPA DE RIESGO'!$AB$49="Menor"),CONCATENATE("R6C",'MAPA DE RIESGO'!$P$49),"")</f>
        <v/>
      </c>
      <c r="T21" s="40" t="str">
        <f>IF(AND('MAPA DE RIESGO'!$Z$50="Alta",'MAPA DE RIESGO'!$AB$50="Menor"),CONCATENATE("R6C",'MAPA DE RIESGO'!$P$50),"")</f>
        <v/>
      </c>
      <c r="U21" s="41" t="str">
        <f>IF(AND('MAPA DE RIESGO'!$Z$51="Alta",'MAPA DE RIESGO'!$AB$51="Menor"),CONCATENATE("R6C",'MAPA DE RIESGO'!$P$51),"")</f>
        <v/>
      </c>
      <c r="V21" s="23" t="str">
        <f>IF(AND('MAPA DE RIESGO'!$Z$46="Alta",'MAPA DE RIESGO'!$AB$46="Moderado"),CONCATENATE("R6C",'MAPA DE RIESGO'!$P$46),"")</f>
        <v/>
      </c>
      <c r="W21" s="24" t="str">
        <f>IF(AND('MAPA DE RIESGO'!$Z$47="Alta",'MAPA DE RIESGO'!$AB$47="Moderado"),CONCATENATE("R6C",'MAPA DE RIESGO'!$P$47),"")</f>
        <v/>
      </c>
      <c r="X21" s="29" t="str">
        <f>IF(AND('MAPA DE RIESGO'!$Z$48="Alta",'MAPA DE RIESGO'!$AB$48="Moderado"),CONCATENATE("R6C",'MAPA DE RIESGO'!$P$48),"")</f>
        <v/>
      </c>
      <c r="Y21" s="29" t="str">
        <f>IF(AND('MAPA DE RIESGO'!$Z$49="Alta",'MAPA DE RIESGO'!$AB$49="Moderado"),CONCATENATE("R6C",'MAPA DE RIESGO'!$P$49),"")</f>
        <v/>
      </c>
      <c r="Z21" s="29" t="str">
        <f>IF(AND('MAPA DE RIESGO'!$Z$50="Alta",'MAPA DE RIESGO'!$AB$50="Moderado"),CONCATENATE("R6C",'MAPA DE RIESGO'!$P$50),"")</f>
        <v/>
      </c>
      <c r="AA21" s="25" t="str">
        <f>IF(AND('MAPA DE RIESGO'!$Z$51="Alta",'MAPA DE RIESGO'!$AB$51="Moderado"),CONCATENATE("R6C",'MAPA DE RIESGO'!$P$51),"")</f>
        <v/>
      </c>
      <c r="AB21" s="23" t="str">
        <f>IF(AND('MAPA DE RIESGO'!$Z$46="Alta",'MAPA DE RIESGO'!$AB$46="Mayor"),CONCATENATE("R6C",'MAPA DE RIESGO'!$P$46),"")</f>
        <v/>
      </c>
      <c r="AC21" s="24" t="str">
        <f>IF(AND('MAPA DE RIESGO'!$Z$47="Alta",'MAPA DE RIESGO'!$AB$47="Mayor"),CONCATENATE("R6C",'MAPA DE RIESGO'!$P$47),"")</f>
        <v/>
      </c>
      <c r="AD21" s="29" t="str">
        <f>IF(AND('MAPA DE RIESGO'!$Z$48="Alta",'MAPA DE RIESGO'!$AB$48="Mayor"),CONCATENATE("R6C",'MAPA DE RIESGO'!$P$48),"")</f>
        <v/>
      </c>
      <c r="AE21" s="29" t="str">
        <f>IF(AND('MAPA DE RIESGO'!$Z$49="Alta",'MAPA DE RIESGO'!$AB$49="Mayor"),CONCATENATE("R6C",'MAPA DE RIESGO'!$P$49),"")</f>
        <v/>
      </c>
      <c r="AF21" s="29" t="str">
        <f>IF(AND('MAPA DE RIESGO'!$Z$50="Alta",'MAPA DE RIESGO'!$AB$50="Mayor"),CONCATENATE("R6C",'MAPA DE RIESGO'!$P$50),"")</f>
        <v/>
      </c>
      <c r="AG21" s="25" t="str">
        <f>IF(AND('MAPA DE RIESGO'!$Z$51="Alta",'MAPA DE RIESGO'!$AB$51="Mayor"),CONCATENATE("R6C",'MAPA DE RIESGO'!$P$51),"")</f>
        <v/>
      </c>
      <c r="AH21" s="26" t="str">
        <f>IF(AND('MAPA DE RIESGO'!$Z$46="Alta",'MAPA DE RIESGO'!$AB$46="Catastrófico"),CONCATENATE("R6C",'MAPA DE RIESGO'!$P$46),"")</f>
        <v/>
      </c>
      <c r="AI21" s="27" t="str">
        <f>IF(AND('MAPA DE RIESGO'!$Z$47="Alta",'MAPA DE RIESGO'!$AB$47="Catastrófico"),CONCATENATE("R6C",'MAPA DE RIESGO'!$P$47),"")</f>
        <v/>
      </c>
      <c r="AJ21" s="27" t="str">
        <f>IF(AND('MAPA DE RIESGO'!$Z$48="Alta",'MAPA DE RIESGO'!$AB$48="Catastrófico"),CONCATENATE("R6C",'MAPA DE RIESGO'!$P$48),"")</f>
        <v/>
      </c>
      <c r="AK21" s="27" t="str">
        <f>IF(AND('MAPA DE RIESGO'!$Z$49="Alta",'MAPA DE RIESGO'!$AB$49="Catastrófico"),CONCATENATE("R6C",'MAPA DE RIESGO'!$P$49),"")</f>
        <v/>
      </c>
      <c r="AL21" s="27" t="str">
        <f>IF(AND('MAPA DE RIESGO'!$Z$50="Alta",'MAPA DE RIESGO'!$AB$50="Catastrófico"),CONCATENATE("R6C",'MAPA DE RIESGO'!$P$50),"")</f>
        <v/>
      </c>
      <c r="AM21" s="28" t="str">
        <f>IF(AND('MAPA DE RIESGO'!$Z$51="Alta",'MAPA DE RIESGO'!$AB$51="Catastrófico"),CONCATENATE("R6C",'MAPA DE RIESGO'!$P$51),"")</f>
        <v/>
      </c>
      <c r="AN21" s="55"/>
      <c r="AO21" s="444"/>
      <c r="AP21" s="445"/>
      <c r="AQ21" s="445"/>
      <c r="AR21" s="445"/>
      <c r="AS21" s="445"/>
      <c r="AT21" s="446"/>
      <c r="AU21" s="55"/>
      <c r="AV21" s="55"/>
      <c r="AW21" s="55"/>
      <c r="AX21" s="55"/>
      <c r="AY21" s="55"/>
      <c r="AZ21" s="55"/>
      <c r="BA21" s="55"/>
      <c r="BB21" s="55"/>
      <c r="BC21" s="55"/>
      <c r="BD21" s="55"/>
      <c r="BE21" s="55"/>
      <c r="BF21" s="55"/>
      <c r="BG21" s="55"/>
      <c r="BH21" s="55"/>
      <c r="BI21" s="55"/>
      <c r="BJ21" s="55"/>
      <c r="BK21" s="55"/>
      <c r="BL21" s="55"/>
      <c r="BM21" s="55"/>
      <c r="BN21" s="55"/>
      <c r="BO21" s="55"/>
      <c r="BP21" s="55"/>
      <c r="BQ21" s="55"/>
      <c r="BR21" s="55"/>
      <c r="BS21" s="55"/>
      <c r="BT21" s="55"/>
      <c r="BU21" s="55"/>
      <c r="BV21" s="55"/>
      <c r="BW21" s="55"/>
      <c r="BX21" s="55"/>
    </row>
    <row r="22" spans="1:76" ht="15" customHeight="1" x14ac:dyDescent="0.25">
      <c r="A22" s="55"/>
      <c r="B22" s="353"/>
      <c r="C22" s="353"/>
      <c r="D22" s="354"/>
      <c r="E22" s="454"/>
      <c r="F22" s="455"/>
      <c r="G22" s="455"/>
      <c r="H22" s="455"/>
      <c r="I22" s="453"/>
      <c r="J22" s="39" t="str">
        <f>IF(AND('MAPA DE RIESGO'!$Z$52="Alta",'MAPA DE RIESGO'!$AB$52="Leve"),CONCATENATE("R7C",'MAPA DE RIESGO'!$P$52),"")</f>
        <v/>
      </c>
      <c r="K22" s="40" t="str">
        <f>IF(AND('MAPA DE RIESGO'!$Z$53="Alta",'MAPA DE RIESGO'!$AB$53="Leve"),CONCATENATE("R7C",'MAPA DE RIESGO'!$P$53),"")</f>
        <v/>
      </c>
      <c r="L22" s="40" t="str">
        <f>IF(AND('MAPA DE RIESGO'!$Z$54="Alta",'MAPA DE RIESGO'!$AB$54="Leve"),CONCATENATE("R7C",'MAPA DE RIESGO'!$P$54),"")</f>
        <v/>
      </c>
      <c r="M22" s="40" t="str">
        <f>IF(AND('MAPA DE RIESGO'!$Z$55="Alta",'MAPA DE RIESGO'!$AB$55="Leve"),CONCATENATE("R7C",'MAPA DE RIESGO'!$P$55),"")</f>
        <v/>
      </c>
      <c r="N22" s="40" t="str">
        <f>IF(AND('MAPA DE RIESGO'!$Z$56="Alta",'MAPA DE RIESGO'!$AB$56="Leve"),CONCATENATE("R7C",'MAPA DE RIESGO'!$P$56),"")</f>
        <v/>
      </c>
      <c r="O22" s="41" t="str">
        <f>IF(AND('MAPA DE RIESGO'!$Z$57="Alta",'MAPA DE RIESGO'!$AB$57="Leve"),CONCATENATE("R7C",'MAPA DE RIESGO'!$P$57),"")</f>
        <v/>
      </c>
      <c r="P22" s="39" t="str">
        <f>IF(AND('MAPA DE RIESGO'!$Z$52="Alta",'MAPA DE RIESGO'!$AB$52="Menor"),CONCATENATE("R7C",'MAPA DE RIESGO'!$P$52),"")</f>
        <v/>
      </c>
      <c r="Q22" s="40" t="str">
        <f>IF(AND('MAPA DE RIESGO'!$Z$53="Alta",'MAPA DE RIESGO'!$AB$53="Menor"),CONCATENATE("R7C",'MAPA DE RIESGO'!$P$53),"")</f>
        <v/>
      </c>
      <c r="R22" s="40" t="str">
        <f>IF(AND('MAPA DE RIESGO'!$Z$54="Alta",'MAPA DE RIESGO'!$AB$54="Menor"),CONCATENATE("R7C",'MAPA DE RIESGO'!$P$54),"")</f>
        <v/>
      </c>
      <c r="S22" s="40" t="str">
        <f>IF(AND('MAPA DE RIESGO'!$Z$55="Alta",'MAPA DE RIESGO'!$AB$55="Menor"),CONCATENATE("R7C",'MAPA DE RIESGO'!$P$55),"")</f>
        <v/>
      </c>
      <c r="T22" s="40" t="str">
        <f>IF(AND('MAPA DE RIESGO'!$Z$56="Alta",'MAPA DE RIESGO'!$AB$56="Menor"),CONCATENATE("R7C",'MAPA DE RIESGO'!$P$56),"")</f>
        <v/>
      </c>
      <c r="U22" s="41" t="str">
        <f>IF(AND('MAPA DE RIESGO'!$Z$57="Alta",'MAPA DE RIESGO'!$AB$57="Menor"),CONCATENATE("R7C",'MAPA DE RIESGO'!$P$57),"")</f>
        <v/>
      </c>
      <c r="V22" s="23" t="str">
        <f>IF(AND('MAPA DE RIESGO'!$Z$52="Alta",'MAPA DE RIESGO'!$AB$52="Moderado"),CONCATENATE("R7C",'MAPA DE RIESGO'!$P$52),"")</f>
        <v/>
      </c>
      <c r="W22" s="24" t="str">
        <f>IF(AND('MAPA DE RIESGO'!$Z$53="Alta",'MAPA DE RIESGO'!$AB$53="Moderado"),CONCATENATE("R7C",'MAPA DE RIESGO'!$P$53),"")</f>
        <v/>
      </c>
      <c r="X22" s="29" t="str">
        <f>IF(AND('MAPA DE RIESGO'!$Z$54="Alta",'MAPA DE RIESGO'!$AB$54="Moderado"),CONCATENATE("R7C",'MAPA DE RIESGO'!$P$54),"")</f>
        <v/>
      </c>
      <c r="Y22" s="29" t="str">
        <f>IF(AND('MAPA DE RIESGO'!$Z$55="Alta",'MAPA DE RIESGO'!$AB$55="Moderado"),CONCATENATE("R7C",'MAPA DE RIESGO'!$P$55),"")</f>
        <v/>
      </c>
      <c r="Z22" s="29" t="str">
        <f>IF(AND('MAPA DE RIESGO'!$Z$56="Alta",'MAPA DE RIESGO'!$AB$56="Moderado"),CONCATENATE("R7C",'MAPA DE RIESGO'!$P$56),"")</f>
        <v/>
      </c>
      <c r="AA22" s="25" t="str">
        <f>IF(AND('MAPA DE RIESGO'!$Z$57="Alta",'MAPA DE RIESGO'!$AB$57="Moderado"),CONCATENATE("R7C",'MAPA DE RIESGO'!$P$57),"")</f>
        <v/>
      </c>
      <c r="AB22" s="23" t="str">
        <f>IF(AND('MAPA DE RIESGO'!$Z$52="Alta",'MAPA DE RIESGO'!$AB$52="Mayor"),CONCATENATE("R7C",'MAPA DE RIESGO'!$P$52),"")</f>
        <v/>
      </c>
      <c r="AC22" s="24" t="str">
        <f>IF(AND('MAPA DE RIESGO'!$Z$53="Alta",'MAPA DE RIESGO'!$AB$53="Mayor"),CONCATENATE("R7C",'MAPA DE RIESGO'!$P$53),"")</f>
        <v/>
      </c>
      <c r="AD22" s="29" t="str">
        <f>IF(AND('MAPA DE RIESGO'!$Z$54="Alta",'MAPA DE RIESGO'!$AB$54="Mayor"),CONCATENATE("R7C",'MAPA DE RIESGO'!$P$54),"")</f>
        <v/>
      </c>
      <c r="AE22" s="29" t="str">
        <f>IF(AND('MAPA DE RIESGO'!$Z$55="Alta",'MAPA DE RIESGO'!$AB$55="Mayor"),CONCATENATE("R7C",'MAPA DE RIESGO'!$P$55),"")</f>
        <v/>
      </c>
      <c r="AF22" s="29" t="str">
        <f>IF(AND('MAPA DE RIESGO'!$Z$56="Alta",'MAPA DE RIESGO'!$AB$56="Mayor"),CONCATENATE("R7C",'MAPA DE RIESGO'!$P$56),"")</f>
        <v/>
      </c>
      <c r="AG22" s="25" t="str">
        <f>IF(AND('MAPA DE RIESGO'!$Z$57="Alta",'MAPA DE RIESGO'!$AB$57="Mayor"),CONCATENATE("R7C",'MAPA DE RIESGO'!$P$57),"")</f>
        <v/>
      </c>
      <c r="AH22" s="26" t="str">
        <f>IF(AND('MAPA DE RIESGO'!$Z$52="Alta",'MAPA DE RIESGO'!$AB$52="Catastrófico"),CONCATENATE("R7C",'MAPA DE RIESGO'!$P$52),"")</f>
        <v/>
      </c>
      <c r="AI22" s="27" t="str">
        <f>IF(AND('MAPA DE RIESGO'!$Z$53="Alta",'MAPA DE RIESGO'!$AB$53="Catastrófico"),CONCATENATE("R7C",'MAPA DE RIESGO'!$P$53),"")</f>
        <v/>
      </c>
      <c r="AJ22" s="27" t="str">
        <f>IF(AND('MAPA DE RIESGO'!$Z$54="Alta",'MAPA DE RIESGO'!$AB$54="Catastrófico"),CONCATENATE("R7C",'MAPA DE RIESGO'!$P$54),"")</f>
        <v/>
      </c>
      <c r="AK22" s="27" t="str">
        <f>IF(AND('MAPA DE RIESGO'!$Z$55="Alta",'MAPA DE RIESGO'!$AB$55="Catastrófico"),CONCATENATE("R7C",'MAPA DE RIESGO'!$P$55),"")</f>
        <v/>
      </c>
      <c r="AL22" s="27" t="str">
        <f>IF(AND('MAPA DE RIESGO'!$Z$56="Alta",'MAPA DE RIESGO'!$AB$56="Catastrófico"),CONCATENATE("R7C",'MAPA DE RIESGO'!$P$56),"")</f>
        <v/>
      </c>
      <c r="AM22" s="28" t="str">
        <f>IF(AND('MAPA DE RIESGO'!$Z$57="Alta",'MAPA DE RIESGO'!$AB$57="Catastrófico"),CONCATENATE("R7C",'MAPA DE RIESGO'!$P$57),"")</f>
        <v/>
      </c>
      <c r="AN22" s="55"/>
      <c r="AO22" s="444"/>
      <c r="AP22" s="445"/>
      <c r="AQ22" s="445"/>
      <c r="AR22" s="445"/>
      <c r="AS22" s="445"/>
      <c r="AT22" s="446"/>
      <c r="AU22" s="55"/>
      <c r="AV22" s="55"/>
      <c r="AW22" s="55"/>
      <c r="AX22" s="55"/>
      <c r="AY22" s="55"/>
      <c r="AZ22" s="55"/>
      <c r="BA22" s="55"/>
      <c r="BB22" s="55"/>
      <c r="BC22" s="55"/>
      <c r="BD22" s="55"/>
      <c r="BE22" s="55"/>
      <c r="BF22" s="55"/>
      <c r="BG22" s="55"/>
      <c r="BH22" s="55"/>
      <c r="BI22" s="55"/>
      <c r="BJ22" s="55"/>
      <c r="BK22" s="55"/>
      <c r="BL22" s="55"/>
      <c r="BM22" s="55"/>
      <c r="BN22" s="55"/>
      <c r="BO22" s="55"/>
      <c r="BP22" s="55"/>
      <c r="BQ22" s="55"/>
      <c r="BR22" s="55"/>
      <c r="BS22" s="55"/>
      <c r="BT22" s="55"/>
      <c r="BU22" s="55"/>
      <c r="BV22" s="55"/>
      <c r="BW22" s="55"/>
      <c r="BX22" s="55"/>
    </row>
    <row r="23" spans="1:76" ht="15" customHeight="1" x14ac:dyDescent="0.25">
      <c r="A23" s="55"/>
      <c r="B23" s="353"/>
      <c r="C23" s="353"/>
      <c r="D23" s="354"/>
      <c r="E23" s="454"/>
      <c r="F23" s="455"/>
      <c r="G23" s="455"/>
      <c r="H23" s="455"/>
      <c r="I23" s="453"/>
      <c r="J23" s="39" t="str">
        <f>IF(AND('MAPA DE RIESGO'!$Z$58="Alta",'MAPA DE RIESGO'!$AB$58="Leve"),CONCATENATE("R8C",'MAPA DE RIESGO'!$P$58),"")</f>
        <v/>
      </c>
      <c r="K23" s="40" t="str">
        <f>IF(AND('MAPA DE RIESGO'!$Z$59="Alta",'MAPA DE RIESGO'!$AB$59="Leve"),CONCATENATE("R8C",'MAPA DE RIESGO'!$P$59),"")</f>
        <v/>
      </c>
      <c r="L23" s="40" t="str">
        <f>IF(AND('MAPA DE RIESGO'!$Z$60="Alta",'MAPA DE RIESGO'!$AB$60="Leve"),CONCATENATE("R8C",'MAPA DE RIESGO'!$P$60),"")</f>
        <v/>
      </c>
      <c r="M23" s="40" t="str">
        <f>IF(AND('MAPA DE RIESGO'!$Z$61="Alta",'MAPA DE RIESGO'!$AB$61="Leve"),CONCATENATE("R8C",'MAPA DE RIESGO'!$P$61),"")</f>
        <v/>
      </c>
      <c r="N23" s="40" t="str">
        <f>IF(AND('MAPA DE RIESGO'!$Z$62="Alta",'MAPA DE RIESGO'!$AB$62="Leve"),CONCATENATE("R8C",'MAPA DE RIESGO'!$P$62),"")</f>
        <v/>
      </c>
      <c r="O23" s="41" t="str">
        <f>IF(AND('MAPA DE RIESGO'!$Z$63="Alta",'MAPA DE RIESGO'!$AB$63="Leve"),CONCATENATE("R8C",'MAPA DE RIESGO'!$P$63),"")</f>
        <v/>
      </c>
      <c r="P23" s="39" t="str">
        <f>IF(AND('MAPA DE RIESGO'!$Z$58="Alta",'MAPA DE RIESGO'!$AB$58="Menor"),CONCATENATE("R8C",'MAPA DE RIESGO'!$P$58),"")</f>
        <v/>
      </c>
      <c r="Q23" s="40" t="str">
        <f>IF(AND('MAPA DE RIESGO'!$Z$59="Alta",'MAPA DE RIESGO'!$AB$59="Menor"),CONCATENATE("R8C",'MAPA DE RIESGO'!$P$59),"")</f>
        <v/>
      </c>
      <c r="R23" s="40" t="str">
        <f>IF(AND('MAPA DE RIESGO'!$Z$60="Alta",'MAPA DE RIESGO'!$AB$60="Menor"),CONCATENATE("R8C",'MAPA DE RIESGO'!$P$60),"")</f>
        <v/>
      </c>
      <c r="S23" s="40" t="str">
        <f>IF(AND('MAPA DE RIESGO'!$Z$61="Alta",'MAPA DE RIESGO'!$AB$61="Menor"),CONCATENATE("R8C",'MAPA DE RIESGO'!$P$61),"")</f>
        <v/>
      </c>
      <c r="T23" s="40" t="str">
        <f>IF(AND('MAPA DE RIESGO'!$Z$62="Alta",'MAPA DE RIESGO'!$AB$62="Menor"),CONCATENATE("R8C",'MAPA DE RIESGO'!$P$62),"")</f>
        <v/>
      </c>
      <c r="U23" s="41" t="str">
        <f>IF(AND('MAPA DE RIESGO'!$Z$63="Alta",'MAPA DE RIESGO'!$AB$63="Menor"),CONCATENATE("R8C",'MAPA DE RIESGO'!$P$63),"")</f>
        <v/>
      </c>
      <c r="V23" s="23" t="str">
        <f>IF(AND('MAPA DE RIESGO'!$Z$58="Alta",'MAPA DE RIESGO'!$AB$58="Moderado"),CONCATENATE("R8C",'MAPA DE RIESGO'!$P$58),"")</f>
        <v/>
      </c>
      <c r="W23" s="24" t="str">
        <f>IF(AND('MAPA DE RIESGO'!$Z$59="Alta",'MAPA DE RIESGO'!$AB$59="Moderado"),CONCATENATE("R8C",'MAPA DE RIESGO'!$P$59),"")</f>
        <v/>
      </c>
      <c r="X23" s="29" t="str">
        <f>IF(AND('MAPA DE RIESGO'!$Z$60="Alta",'MAPA DE RIESGO'!$AB$60="Moderado"),CONCATENATE("R8C",'MAPA DE RIESGO'!$P$60),"")</f>
        <v/>
      </c>
      <c r="Y23" s="29" t="str">
        <f>IF(AND('MAPA DE RIESGO'!$Z$61="Alta",'MAPA DE RIESGO'!$AB$61="Moderado"),CONCATENATE("R8C",'MAPA DE RIESGO'!$P$61),"")</f>
        <v/>
      </c>
      <c r="Z23" s="29" t="str">
        <f>IF(AND('MAPA DE RIESGO'!$Z$62="Alta",'MAPA DE RIESGO'!$AB$62="Moderado"),CONCATENATE("R8C",'MAPA DE RIESGO'!$P$62),"")</f>
        <v/>
      </c>
      <c r="AA23" s="25" t="str">
        <f>IF(AND('MAPA DE RIESGO'!$Z$63="Alta",'MAPA DE RIESGO'!$AB$63="Moderado"),CONCATENATE("R8C",'MAPA DE RIESGO'!$P$63),"")</f>
        <v/>
      </c>
      <c r="AB23" s="23" t="str">
        <f>IF(AND('MAPA DE RIESGO'!$Z$58="Alta",'MAPA DE RIESGO'!$AB$58="Mayor"),CONCATENATE("R8C",'MAPA DE RIESGO'!$P$58),"")</f>
        <v/>
      </c>
      <c r="AC23" s="24" t="str">
        <f>IF(AND('MAPA DE RIESGO'!$Z$59="Alta",'MAPA DE RIESGO'!$AB$59="Mayor"),CONCATENATE("R8C",'MAPA DE RIESGO'!$P$59),"")</f>
        <v/>
      </c>
      <c r="AD23" s="29" t="str">
        <f>IF(AND('MAPA DE RIESGO'!$Z$60="Alta",'MAPA DE RIESGO'!$AB$60="Mayor"),CONCATENATE("R8C",'MAPA DE RIESGO'!$P$60),"")</f>
        <v/>
      </c>
      <c r="AE23" s="29" t="str">
        <f>IF(AND('MAPA DE RIESGO'!$Z$61="Alta",'MAPA DE RIESGO'!$AB$61="Mayor"),CONCATENATE("R8C",'MAPA DE RIESGO'!$P$61),"")</f>
        <v/>
      </c>
      <c r="AF23" s="29" t="str">
        <f>IF(AND('MAPA DE RIESGO'!$Z$62="Alta",'MAPA DE RIESGO'!$AB$62="Mayor"),CONCATENATE("R8C",'MAPA DE RIESGO'!$P$62),"")</f>
        <v/>
      </c>
      <c r="AG23" s="25" t="str">
        <f>IF(AND('MAPA DE RIESGO'!$Z$63="Alta",'MAPA DE RIESGO'!$AB$63="Mayor"),CONCATENATE("R8C",'MAPA DE RIESGO'!$P$63),"")</f>
        <v/>
      </c>
      <c r="AH23" s="26" t="str">
        <f>IF(AND('MAPA DE RIESGO'!$Z$58="Alta",'MAPA DE RIESGO'!$AB$58="Catastrófico"),CONCATENATE("R8C",'MAPA DE RIESGO'!$P$58),"")</f>
        <v/>
      </c>
      <c r="AI23" s="27" t="str">
        <f>IF(AND('MAPA DE RIESGO'!$Z$59="Alta",'MAPA DE RIESGO'!$AB$59="Catastrófico"),CONCATENATE("R8C",'MAPA DE RIESGO'!$P$59),"")</f>
        <v/>
      </c>
      <c r="AJ23" s="27" t="str">
        <f>IF(AND('MAPA DE RIESGO'!$Z$60="Alta",'MAPA DE RIESGO'!$AB$60="Catastrófico"),CONCATENATE("R8C",'MAPA DE RIESGO'!$P$60),"")</f>
        <v/>
      </c>
      <c r="AK23" s="27" t="str">
        <f>IF(AND('MAPA DE RIESGO'!$Z$61="Alta",'MAPA DE RIESGO'!$AB$61="Catastrófico"),CONCATENATE("R8C",'MAPA DE RIESGO'!$P$61),"")</f>
        <v/>
      </c>
      <c r="AL23" s="27" t="str">
        <f>IF(AND('MAPA DE RIESGO'!$Z$62="Alta",'MAPA DE RIESGO'!$AB$62="Catastrófico"),CONCATENATE("R8C",'MAPA DE RIESGO'!$P$62),"")</f>
        <v/>
      </c>
      <c r="AM23" s="28" t="str">
        <f>IF(AND('MAPA DE RIESGO'!$Z$63="Alta",'MAPA DE RIESGO'!$AB$63="Catastrófico"),CONCATENATE("R8C",'MAPA DE RIESGO'!$P$63),"")</f>
        <v/>
      </c>
      <c r="AN23" s="55"/>
      <c r="AO23" s="444"/>
      <c r="AP23" s="445"/>
      <c r="AQ23" s="445"/>
      <c r="AR23" s="445"/>
      <c r="AS23" s="445"/>
      <c r="AT23" s="446"/>
      <c r="AU23" s="55"/>
      <c r="AV23" s="55"/>
      <c r="AW23" s="55"/>
      <c r="AX23" s="55"/>
      <c r="AY23" s="55"/>
      <c r="AZ23" s="55"/>
      <c r="BA23" s="55"/>
      <c r="BB23" s="55"/>
      <c r="BC23" s="55"/>
      <c r="BD23" s="55"/>
      <c r="BE23" s="55"/>
      <c r="BF23" s="55"/>
      <c r="BG23" s="55"/>
      <c r="BH23" s="55"/>
      <c r="BI23" s="55"/>
      <c r="BJ23" s="55"/>
      <c r="BK23" s="55"/>
      <c r="BL23" s="55"/>
      <c r="BM23" s="55"/>
      <c r="BN23" s="55"/>
      <c r="BO23" s="55"/>
      <c r="BP23" s="55"/>
      <c r="BQ23" s="55"/>
      <c r="BR23" s="55"/>
      <c r="BS23" s="55"/>
      <c r="BT23" s="55"/>
      <c r="BU23" s="55"/>
      <c r="BV23" s="55"/>
      <c r="BW23" s="55"/>
      <c r="BX23" s="55"/>
    </row>
    <row r="24" spans="1:76" ht="15" customHeight="1" x14ac:dyDescent="0.25">
      <c r="A24" s="55"/>
      <c r="B24" s="353"/>
      <c r="C24" s="353"/>
      <c r="D24" s="354"/>
      <c r="E24" s="454"/>
      <c r="F24" s="455"/>
      <c r="G24" s="455"/>
      <c r="H24" s="455"/>
      <c r="I24" s="453"/>
      <c r="J24" s="39" t="str">
        <f>IF(AND('MAPA DE RIESGO'!$Z$64="Alta",'MAPA DE RIESGO'!$AB$64="Leve"),CONCATENATE("R9C",'MAPA DE RIESGO'!$P$64),"")</f>
        <v/>
      </c>
      <c r="K24" s="40" t="str">
        <f>IF(AND('MAPA DE RIESGO'!$Z$65="Alta",'MAPA DE RIESGO'!$AB$65="Leve"),CONCATENATE("R9C",'MAPA DE RIESGO'!$P$65),"")</f>
        <v/>
      </c>
      <c r="L24" s="40" t="str">
        <f>IF(AND('MAPA DE RIESGO'!$Z$66="Alta",'MAPA DE RIESGO'!$AB$66="Leve"),CONCATENATE("R9C",'MAPA DE RIESGO'!$P$66),"")</f>
        <v/>
      </c>
      <c r="M24" s="40" t="str">
        <f>IF(AND('MAPA DE RIESGO'!$Z$67="Alta",'MAPA DE RIESGO'!$AB$67="Leve"),CONCATENATE("R9C",'MAPA DE RIESGO'!$P$67),"")</f>
        <v/>
      </c>
      <c r="N24" s="40" t="str">
        <f>IF(AND('MAPA DE RIESGO'!$Z$68="Alta",'MAPA DE RIESGO'!$AB$68="Leve"),CONCATENATE("R9C",'MAPA DE RIESGO'!$P$68),"")</f>
        <v/>
      </c>
      <c r="O24" s="41" t="str">
        <f>IF(AND('MAPA DE RIESGO'!$Z$69="Alta",'MAPA DE RIESGO'!$AB$69="Leve"),CONCATENATE("R9C",'MAPA DE RIESGO'!$P$69),"")</f>
        <v/>
      </c>
      <c r="P24" s="39" t="str">
        <f>IF(AND('MAPA DE RIESGO'!$Z$64="Alta",'MAPA DE RIESGO'!$AB$64="Menor"),CONCATENATE("R9C",'MAPA DE RIESGO'!$P$64),"")</f>
        <v/>
      </c>
      <c r="Q24" s="40" t="str">
        <f>IF(AND('MAPA DE RIESGO'!$Z$65="Alta",'MAPA DE RIESGO'!$AB$65="Menor"),CONCATENATE("R9C",'MAPA DE RIESGO'!$P$65),"")</f>
        <v/>
      </c>
      <c r="R24" s="40" t="str">
        <f>IF(AND('MAPA DE RIESGO'!$Z$66="Alta",'MAPA DE RIESGO'!$AB$66="Menor"),CONCATENATE("R9C",'MAPA DE RIESGO'!$P$66),"")</f>
        <v/>
      </c>
      <c r="S24" s="40" t="str">
        <f>IF(AND('MAPA DE RIESGO'!$Z$67="Alta",'MAPA DE RIESGO'!$AB$67="Menor"),CONCATENATE("R9C",'MAPA DE RIESGO'!$P$67),"")</f>
        <v/>
      </c>
      <c r="T24" s="40" t="str">
        <f>IF(AND('MAPA DE RIESGO'!$Z$68="Alta",'MAPA DE RIESGO'!$AB$68="Menor"),CONCATENATE("R9C",'MAPA DE RIESGO'!$P$68),"")</f>
        <v/>
      </c>
      <c r="U24" s="41" t="str">
        <f>IF(AND('MAPA DE RIESGO'!$Z$69="Alta",'MAPA DE RIESGO'!$AB$69="Menor"),CONCATENATE("R9C",'MAPA DE RIESGO'!$P$69),"")</f>
        <v/>
      </c>
      <c r="V24" s="23" t="str">
        <f>IF(AND('MAPA DE RIESGO'!$Z$64="Alta",'MAPA DE RIESGO'!$AB$64="Moderado"),CONCATENATE("R9C",'MAPA DE RIESGO'!$P$64),"")</f>
        <v/>
      </c>
      <c r="W24" s="24" t="str">
        <f>IF(AND('MAPA DE RIESGO'!$Z$65="Alta",'MAPA DE RIESGO'!$AB$65="Moderado"),CONCATENATE("R9C",'MAPA DE RIESGO'!$P$65),"")</f>
        <v/>
      </c>
      <c r="X24" s="29" t="str">
        <f>IF(AND('MAPA DE RIESGO'!$Z$66="Alta",'MAPA DE RIESGO'!$AB$66="Moderado"),CONCATENATE("R9C",'MAPA DE RIESGO'!$P$66),"")</f>
        <v/>
      </c>
      <c r="Y24" s="29" t="str">
        <f>IF(AND('MAPA DE RIESGO'!$Z$67="Alta",'MAPA DE RIESGO'!$AB$67="Moderado"),CONCATENATE("R9C",'MAPA DE RIESGO'!$P$67),"")</f>
        <v/>
      </c>
      <c r="Z24" s="29" t="str">
        <f>IF(AND('MAPA DE RIESGO'!$Z$68="Alta",'MAPA DE RIESGO'!$AB$68="Moderado"),CONCATENATE("R9C",'MAPA DE RIESGO'!$P$68),"")</f>
        <v/>
      </c>
      <c r="AA24" s="25" t="str">
        <f>IF(AND('MAPA DE RIESGO'!$Z$69="Alta",'MAPA DE RIESGO'!$AB$69="Moderado"),CONCATENATE("R9C",'MAPA DE RIESGO'!$P$69),"")</f>
        <v/>
      </c>
      <c r="AB24" s="23" t="str">
        <f>IF(AND('MAPA DE RIESGO'!$Z$64="Alta",'MAPA DE RIESGO'!$AB$64="Mayor"),CONCATENATE("R9C",'MAPA DE RIESGO'!$P$64),"")</f>
        <v/>
      </c>
      <c r="AC24" s="24" t="str">
        <f>IF(AND('MAPA DE RIESGO'!$Z$65="Alta",'MAPA DE RIESGO'!$AB$65="Mayor"),CONCATENATE("R9C",'MAPA DE RIESGO'!$P$65),"")</f>
        <v/>
      </c>
      <c r="AD24" s="29" t="str">
        <f>IF(AND('MAPA DE RIESGO'!$Z$66="Alta",'MAPA DE RIESGO'!$AB$66="Mayor"),CONCATENATE("R9C",'MAPA DE RIESGO'!$P$66),"")</f>
        <v/>
      </c>
      <c r="AE24" s="29" t="str">
        <f>IF(AND('MAPA DE RIESGO'!$Z$67="Alta",'MAPA DE RIESGO'!$AB$67="Mayor"),CONCATENATE("R9C",'MAPA DE RIESGO'!$P$67),"")</f>
        <v/>
      </c>
      <c r="AF24" s="29" t="str">
        <f>IF(AND('MAPA DE RIESGO'!$Z$68="Alta",'MAPA DE RIESGO'!$AB$68="Mayor"),CONCATENATE("R9C",'MAPA DE RIESGO'!$P$68),"")</f>
        <v/>
      </c>
      <c r="AG24" s="25" t="str">
        <f>IF(AND('MAPA DE RIESGO'!$Z$69="Alta",'MAPA DE RIESGO'!$AB$69="Mayor"),CONCATENATE("R9C",'MAPA DE RIESGO'!$P$69),"")</f>
        <v/>
      </c>
      <c r="AH24" s="26" t="str">
        <f>IF(AND('MAPA DE RIESGO'!$Z$64="Alta",'MAPA DE RIESGO'!$AB$64="Catastrófico"),CONCATENATE("R9C",'MAPA DE RIESGO'!$P$64),"")</f>
        <v/>
      </c>
      <c r="AI24" s="27" t="str">
        <f>IF(AND('MAPA DE RIESGO'!$Z$65="Alta",'MAPA DE RIESGO'!$AB$65="Catastrófico"),CONCATENATE("R9C",'MAPA DE RIESGO'!$P$65),"")</f>
        <v/>
      </c>
      <c r="AJ24" s="27" t="str">
        <f>IF(AND('MAPA DE RIESGO'!$Z$66="Alta",'MAPA DE RIESGO'!$AB$66="Catastrófico"),CONCATENATE("R9C",'MAPA DE RIESGO'!$P$66),"")</f>
        <v/>
      </c>
      <c r="AK24" s="27" t="str">
        <f>IF(AND('MAPA DE RIESGO'!$Z$67="Alta",'MAPA DE RIESGO'!$AB$67="Catastrófico"),CONCATENATE("R9C",'MAPA DE RIESGO'!$P$67),"")</f>
        <v/>
      </c>
      <c r="AL24" s="27" t="str">
        <f>IF(AND('MAPA DE RIESGO'!$Z$68="Alta",'MAPA DE RIESGO'!$AB$68="Catastrófico"),CONCATENATE("R9C",'MAPA DE RIESGO'!$P$68),"")</f>
        <v/>
      </c>
      <c r="AM24" s="28" t="str">
        <f>IF(AND('MAPA DE RIESGO'!$Z$69="Alta",'MAPA DE RIESGO'!$AB$69="Catastrófico"),CONCATENATE("R9C",'MAPA DE RIESGO'!$P$69),"")</f>
        <v/>
      </c>
      <c r="AN24" s="55"/>
      <c r="AO24" s="444"/>
      <c r="AP24" s="445"/>
      <c r="AQ24" s="445"/>
      <c r="AR24" s="445"/>
      <c r="AS24" s="445"/>
      <c r="AT24" s="446"/>
      <c r="AU24" s="55"/>
      <c r="AV24" s="55"/>
      <c r="AW24" s="55"/>
      <c r="AX24" s="55"/>
      <c r="AY24" s="55"/>
      <c r="AZ24" s="55"/>
      <c r="BA24" s="55"/>
      <c r="BB24" s="55"/>
      <c r="BC24" s="55"/>
      <c r="BD24" s="55"/>
      <c r="BE24" s="55"/>
      <c r="BF24" s="55"/>
      <c r="BG24" s="55"/>
      <c r="BH24" s="55"/>
      <c r="BI24" s="55"/>
      <c r="BJ24" s="55"/>
      <c r="BK24" s="55"/>
      <c r="BL24" s="55"/>
      <c r="BM24" s="55"/>
      <c r="BN24" s="55"/>
      <c r="BO24" s="55"/>
      <c r="BP24" s="55"/>
      <c r="BQ24" s="55"/>
      <c r="BR24" s="55"/>
      <c r="BS24" s="55"/>
      <c r="BT24" s="55"/>
      <c r="BU24" s="55"/>
      <c r="BV24" s="55"/>
      <c r="BW24" s="55"/>
      <c r="BX24" s="55"/>
    </row>
    <row r="25" spans="1:76" ht="15.75" customHeight="1" thickBot="1" x14ac:dyDescent="0.3">
      <c r="A25" s="55"/>
      <c r="B25" s="353"/>
      <c r="C25" s="353"/>
      <c r="D25" s="354"/>
      <c r="E25" s="456"/>
      <c r="F25" s="457"/>
      <c r="G25" s="457"/>
      <c r="H25" s="457"/>
      <c r="I25" s="457"/>
      <c r="J25" s="42" t="str">
        <f>IF(AND('MAPA DE RIESGO'!$Z$70="Alta",'MAPA DE RIESGO'!$AB$70="Leve"),CONCATENATE("R10C",'MAPA DE RIESGO'!$P$70),"")</f>
        <v/>
      </c>
      <c r="K25" s="43" t="str">
        <f>IF(AND('MAPA DE RIESGO'!$Z$71="Alta",'MAPA DE RIESGO'!$AB$71="Leve"),CONCATENATE("R10C",'MAPA DE RIESGO'!$P$71),"")</f>
        <v/>
      </c>
      <c r="L25" s="43" t="str">
        <f>IF(AND('MAPA DE RIESGO'!$Z$72="Alta",'MAPA DE RIESGO'!$AB$72="Leve"),CONCATENATE("R10C",'MAPA DE RIESGO'!$P$72),"")</f>
        <v/>
      </c>
      <c r="M25" s="43" t="str">
        <f>IF(AND('MAPA DE RIESGO'!$Z$73="Alta",'MAPA DE RIESGO'!$AB$73="Leve"),CONCATENATE("R10C",'MAPA DE RIESGO'!$P$73),"")</f>
        <v/>
      </c>
      <c r="N25" s="43" t="str">
        <f>IF(AND('MAPA DE RIESGO'!$Z$74="Alta",'MAPA DE RIESGO'!$AB$74="Leve"),CONCATENATE("R10C",'MAPA DE RIESGO'!$P$74),"")</f>
        <v/>
      </c>
      <c r="O25" s="44" t="str">
        <f>IF(AND('MAPA DE RIESGO'!$Z$75="Alta",'MAPA DE RIESGO'!$AB$75="Leve"),CONCATENATE("R10C",'MAPA DE RIESGO'!$P$75),"")</f>
        <v/>
      </c>
      <c r="P25" s="42" t="str">
        <f>IF(AND('MAPA DE RIESGO'!$Z$70="Alta",'MAPA DE RIESGO'!$AB$70="Menor"),CONCATENATE("R10C",'MAPA DE RIESGO'!$P$70),"")</f>
        <v/>
      </c>
      <c r="Q25" s="43" t="str">
        <f>IF(AND('MAPA DE RIESGO'!$Z$71="Alta",'MAPA DE RIESGO'!$AB$71="Menor"),CONCATENATE("R10C",'MAPA DE RIESGO'!$P$71),"")</f>
        <v/>
      </c>
      <c r="R25" s="43" t="str">
        <f>IF(AND('MAPA DE RIESGO'!$Z$72="Alta",'MAPA DE RIESGO'!$AB$72="Menor"),CONCATENATE("R10C",'MAPA DE RIESGO'!$P$72),"")</f>
        <v/>
      </c>
      <c r="S25" s="43" t="str">
        <f>IF(AND('MAPA DE RIESGO'!$Z$73="Alta",'MAPA DE RIESGO'!$AB$73="Menor"),CONCATENATE("R10C",'MAPA DE RIESGO'!$P$73),"")</f>
        <v/>
      </c>
      <c r="T25" s="43" t="str">
        <f>IF(AND('MAPA DE RIESGO'!$Z$74="Alta",'MAPA DE RIESGO'!$AB$74="Menor"),CONCATENATE("R10C",'MAPA DE RIESGO'!$P$74),"")</f>
        <v/>
      </c>
      <c r="U25" s="44" t="str">
        <f>IF(AND('MAPA DE RIESGO'!$Z$75="Alta",'MAPA DE RIESGO'!$AB$75="Menor"),CONCATENATE("R10C",'MAPA DE RIESGO'!$P$75),"")</f>
        <v/>
      </c>
      <c r="V25" s="30" t="str">
        <f>IF(AND('MAPA DE RIESGO'!$Z$70="Alta",'MAPA DE RIESGO'!$AB$70="Moderado"),CONCATENATE("R10C",'MAPA DE RIESGO'!$P$70),"")</f>
        <v/>
      </c>
      <c r="W25" s="31" t="str">
        <f>IF(AND('MAPA DE RIESGO'!$Z$71="Alta",'MAPA DE RIESGO'!$AB$71="Moderado"),CONCATENATE("R10C",'MAPA DE RIESGO'!$P$71),"")</f>
        <v/>
      </c>
      <c r="X25" s="31" t="str">
        <f>IF(AND('MAPA DE RIESGO'!$Z$72="Alta",'MAPA DE RIESGO'!$AB$72="Moderado"),CONCATENATE("R10C",'MAPA DE RIESGO'!$P$72),"")</f>
        <v/>
      </c>
      <c r="Y25" s="31" t="str">
        <f>IF(AND('MAPA DE RIESGO'!$Z$73="Alta",'MAPA DE RIESGO'!$AB$73="Moderado"),CONCATENATE("R10C",'MAPA DE RIESGO'!$P$73),"")</f>
        <v/>
      </c>
      <c r="Z25" s="31" t="str">
        <f>IF(AND('MAPA DE RIESGO'!$Z$74="Alta",'MAPA DE RIESGO'!$AB$74="Moderado"),CONCATENATE("R10C",'MAPA DE RIESGO'!$P$74),"")</f>
        <v/>
      </c>
      <c r="AA25" s="32" t="str">
        <f>IF(AND('MAPA DE RIESGO'!$Z$75="Alta",'MAPA DE RIESGO'!$AB$75="Moderado"),CONCATENATE("R10C",'MAPA DE RIESGO'!$P$75),"")</f>
        <v/>
      </c>
      <c r="AB25" s="30" t="str">
        <f>IF(AND('MAPA DE RIESGO'!$Z$70="Alta",'MAPA DE RIESGO'!$AB$70="Mayor"),CONCATENATE("R10C",'MAPA DE RIESGO'!$P$70),"")</f>
        <v/>
      </c>
      <c r="AC25" s="31" t="str">
        <f>IF(AND('MAPA DE RIESGO'!$Z$71="Alta",'MAPA DE RIESGO'!$AB$71="Mayor"),CONCATENATE("R10C",'MAPA DE RIESGO'!$P$71),"")</f>
        <v/>
      </c>
      <c r="AD25" s="31" t="str">
        <f>IF(AND('MAPA DE RIESGO'!$Z$72="Alta",'MAPA DE RIESGO'!$AB$72="Mayor"),CONCATENATE("R10C",'MAPA DE RIESGO'!$P$72),"")</f>
        <v/>
      </c>
      <c r="AE25" s="31" t="str">
        <f>IF(AND('MAPA DE RIESGO'!$Z$73="Alta",'MAPA DE RIESGO'!$AB$73="Mayor"),CONCATENATE("R10C",'MAPA DE RIESGO'!$P$73),"")</f>
        <v/>
      </c>
      <c r="AF25" s="31" t="str">
        <f>IF(AND('MAPA DE RIESGO'!$Z$74="Alta",'MAPA DE RIESGO'!$AB$74="Mayor"),CONCATENATE("R10C",'MAPA DE RIESGO'!$P$74),"")</f>
        <v/>
      </c>
      <c r="AG25" s="32" t="str">
        <f>IF(AND('MAPA DE RIESGO'!$Z$75="Alta",'MAPA DE RIESGO'!$AB$75="Mayor"),CONCATENATE("R10C",'MAPA DE RIESGO'!$P$75),"")</f>
        <v/>
      </c>
      <c r="AH25" s="33" t="str">
        <f>IF(AND('MAPA DE RIESGO'!$Z$70="Alta",'MAPA DE RIESGO'!$AB$70="Catastrófico"),CONCATENATE("R10C",'MAPA DE RIESGO'!$P$70),"")</f>
        <v/>
      </c>
      <c r="AI25" s="34" t="str">
        <f>IF(AND('MAPA DE RIESGO'!$Z$71="Alta",'MAPA DE RIESGO'!$AB$71="Catastrófico"),CONCATENATE("R10C",'MAPA DE RIESGO'!$P$71),"")</f>
        <v/>
      </c>
      <c r="AJ25" s="34" t="str">
        <f>IF(AND('MAPA DE RIESGO'!$Z$72="Alta",'MAPA DE RIESGO'!$AB$72="Catastrófico"),CONCATENATE("R10C",'MAPA DE RIESGO'!$P$72),"")</f>
        <v/>
      </c>
      <c r="AK25" s="34" t="str">
        <f>IF(AND('MAPA DE RIESGO'!$Z$73="Alta",'MAPA DE RIESGO'!$AB$73="Catastrófico"),CONCATENATE("R10C",'MAPA DE RIESGO'!$P$73),"")</f>
        <v/>
      </c>
      <c r="AL25" s="34" t="str">
        <f>IF(AND('MAPA DE RIESGO'!$Z$74="Alta",'MAPA DE RIESGO'!$AB$74="Catastrófico"),CONCATENATE("R10C",'MAPA DE RIESGO'!$P$74),"")</f>
        <v/>
      </c>
      <c r="AM25" s="35" t="str">
        <f>IF(AND('MAPA DE RIESGO'!$Z$75="Alta",'MAPA DE RIESGO'!$AB$75="Catastrófico"),CONCATENATE("R10C",'MAPA DE RIESGO'!$P$75),"")</f>
        <v/>
      </c>
      <c r="AN25" s="55"/>
      <c r="AO25" s="447"/>
      <c r="AP25" s="448"/>
      <c r="AQ25" s="448"/>
      <c r="AR25" s="448"/>
      <c r="AS25" s="448"/>
      <c r="AT25" s="449"/>
      <c r="AU25" s="55"/>
      <c r="AV25" s="55"/>
      <c r="AW25" s="55"/>
      <c r="AX25" s="55"/>
      <c r="AY25" s="55"/>
      <c r="AZ25" s="55"/>
      <c r="BA25" s="55"/>
      <c r="BB25" s="55"/>
      <c r="BC25" s="55"/>
      <c r="BD25" s="55"/>
      <c r="BE25" s="55"/>
      <c r="BF25" s="55"/>
      <c r="BG25" s="55"/>
      <c r="BH25" s="55"/>
      <c r="BI25" s="55"/>
      <c r="BJ25" s="55"/>
      <c r="BK25" s="55"/>
      <c r="BL25" s="55"/>
      <c r="BM25" s="55"/>
      <c r="BN25" s="55"/>
      <c r="BO25" s="55"/>
      <c r="BP25" s="55"/>
      <c r="BQ25" s="55"/>
      <c r="BR25" s="55"/>
      <c r="BS25" s="55"/>
      <c r="BT25" s="55"/>
      <c r="BU25" s="55"/>
      <c r="BV25" s="55"/>
      <c r="BW25" s="55"/>
      <c r="BX25" s="55"/>
    </row>
    <row r="26" spans="1:76" ht="15" customHeight="1" x14ac:dyDescent="0.25">
      <c r="A26" s="55"/>
      <c r="B26" s="353"/>
      <c r="C26" s="353"/>
      <c r="D26" s="354"/>
      <c r="E26" s="450" t="s">
        <v>108</v>
      </c>
      <c r="F26" s="451"/>
      <c r="G26" s="451"/>
      <c r="H26" s="451"/>
      <c r="I26" s="467"/>
      <c r="J26" s="36" t="str">
        <f>IF(AND('MAPA DE RIESGO'!$Z$16="Media",'MAPA DE RIESGO'!$AB$16="Leve"),CONCATENATE("R1C",'MAPA DE RIESGO'!$P$16),"")</f>
        <v/>
      </c>
      <c r="K26" s="37" t="str">
        <f>IF(AND('MAPA DE RIESGO'!$Z$17="Media",'MAPA DE RIESGO'!$AB$17="Leve"),CONCATENATE("R1C",'MAPA DE RIESGO'!$P$17),"")</f>
        <v/>
      </c>
      <c r="L26" s="37" t="str">
        <f>IF(AND('MAPA DE RIESGO'!$Z$18="Media",'MAPA DE RIESGO'!$AB$18="Leve"),CONCATENATE("R1C",'MAPA DE RIESGO'!$P$18),"")</f>
        <v/>
      </c>
      <c r="M26" s="37" t="str">
        <f>IF(AND('MAPA DE RIESGO'!$Z$19="Media",'MAPA DE RIESGO'!$AB$19="Leve"),CONCATENATE("R1C",'MAPA DE RIESGO'!$P$19),"")</f>
        <v/>
      </c>
      <c r="N26" s="37" t="str">
        <f>IF(AND('MAPA DE RIESGO'!$Z$20="Media",'MAPA DE RIESGO'!$AB$20="Leve"),CONCATENATE("R1C",'MAPA DE RIESGO'!$P$20),"")</f>
        <v/>
      </c>
      <c r="O26" s="38" t="str">
        <f>IF(AND('MAPA DE RIESGO'!$Z$21="Media",'MAPA DE RIESGO'!$AB$21="Leve"),CONCATENATE("R1C",'MAPA DE RIESGO'!$P$21),"")</f>
        <v/>
      </c>
      <c r="P26" s="36" t="str">
        <f>IF(AND('MAPA DE RIESGO'!$Z$16="Media",'MAPA DE RIESGO'!$AB$16="Menor"),CONCATENATE("R1C",'MAPA DE RIESGO'!$P$16),"")</f>
        <v/>
      </c>
      <c r="Q26" s="37" t="str">
        <f>IF(AND('MAPA DE RIESGO'!$Z$17="Media",'MAPA DE RIESGO'!$AB$17="Menor"),CONCATENATE("R1C",'MAPA DE RIESGO'!$P$17),"")</f>
        <v/>
      </c>
      <c r="R26" s="37" t="str">
        <f>IF(AND('MAPA DE RIESGO'!$Z$18="Media",'MAPA DE RIESGO'!$AB$18="Menor"),CONCATENATE("R1C",'MAPA DE RIESGO'!$P$18),"")</f>
        <v/>
      </c>
      <c r="S26" s="37" t="str">
        <f>IF(AND('MAPA DE RIESGO'!$Z$19="Media",'MAPA DE RIESGO'!$AB$19="Menor"),CONCATENATE("R1C",'MAPA DE RIESGO'!$P$19),"")</f>
        <v/>
      </c>
      <c r="T26" s="37" t="str">
        <f>IF(AND('MAPA DE RIESGO'!$Z$20="Media",'MAPA DE RIESGO'!$AB$20="Menor"),CONCATENATE("R1C",'MAPA DE RIESGO'!$P$20),"")</f>
        <v/>
      </c>
      <c r="U26" s="38" t="str">
        <f>IF(AND('MAPA DE RIESGO'!$Z$21="Media",'MAPA DE RIESGO'!$AB$21="Menor"),CONCATENATE("R1C",'MAPA DE RIESGO'!$P$21),"")</f>
        <v/>
      </c>
      <c r="V26" s="36" t="str">
        <f>IF(AND('MAPA DE RIESGO'!$Z$16="Media",'MAPA DE RIESGO'!$AB$16="Moderado"),CONCATENATE("R1C",'MAPA DE RIESGO'!$P$16),"")</f>
        <v>R1C1</v>
      </c>
      <c r="W26" s="37" t="str">
        <f>IF(AND('MAPA DE RIESGO'!$Z$17="Media",'MAPA DE RIESGO'!$AB$17="Moderado"),CONCATENATE("R1C",'MAPA DE RIESGO'!$P$17),"")</f>
        <v/>
      </c>
      <c r="X26" s="37" t="str">
        <f>IF(AND('MAPA DE RIESGO'!$Z$18="Media",'MAPA DE RIESGO'!$AB$18="Moderado"),CONCATENATE("R1C",'MAPA DE RIESGO'!$P$18),"")</f>
        <v/>
      </c>
      <c r="Y26" s="37" t="str">
        <f>IF(AND('MAPA DE RIESGO'!$Z$19="Media",'MAPA DE RIESGO'!$AB$19="Moderado"),CONCATENATE("R1C",'MAPA DE RIESGO'!$P$19),"")</f>
        <v/>
      </c>
      <c r="Z26" s="37" t="str">
        <f>IF(AND('MAPA DE RIESGO'!$Z$20="Media",'MAPA DE RIESGO'!$AB$20="Moderado"),CONCATENATE("R1C",'MAPA DE RIESGO'!$P$20),"")</f>
        <v/>
      </c>
      <c r="AA26" s="38" t="str">
        <f>IF(AND('MAPA DE RIESGO'!$Z$21="Media",'MAPA DE RIESGO'!$AB$21="Moderado"),CONCATENATE("R1C",'MAPA DE RIESGO'!$P$21),"")</f>
        <v/>
      </c>
      <c r="AB26" s="17" t="str">
        <f>IF(AND('MAPA DE RIESGO'!$Z$16="Media",'MAPA DE RIESGO'!$AB$16="Mayor"),CONCATENATE("R1C",'MAPA DE RIESGO'!$P$16),"")</f>
        <v/>
      </c>
      <c r="AC26" s="18" t="str">
        <f>IF(AND('MAPA DE RIESGO'!$Z$17="Media",'MAPA DE RIESGO'!$AB$17="Mayor"),CONCATENATE("R1C",'MAPA DE RIESGO'!$P$17),"")</f>
        <v/>
      </c>
      <c r="AD26" s="18" t="str">
        <f>IF(AND('MAPA DE RIESGO'!$Z$18="Media",'MAPA DE RIESGO'!$AB$18="Mayor"),CONCATENATE("R1C",'MAPA DE RIESGO'!$P$18),"")</f>
        <v/>
      </c>
      <c r="AE26" s="18" t="str">
        <f>IF(AND('MAPA DE RIESGO'!$Z$19="Media",'MAPA DE RIESGO'!$AB$19="Mayor"),CONCATENATE("R1C",'MAPA DE RIESGO'!$P$19),"")</f>
        <v/>
      </c>
      <c r="AF26" s="18" t="str">
        <f>IF(AND('MAPA DE RIESGO'!$Z$20="Media",'MAPA DE RIESGO'!$AB$20="Mayor"),CONCATENATE("R1C",'MAPA DE RIESGO'!$P$20),"")</f>
        <v/>
      </c>
      <c r="AG26" s="19" t="str">
        <f>IF(AND('MAPA DE RIESGO'!$Z$21="Media",'MAPA DE RIESGO'!$AB$21="Mayor"),CONCATENATE("R1C",'MAPA DE RIESGO'!$P$21),"")</f>
        <v/>
      </c>
      <c r="AH26" s="20" t="str">
        <f>IF(AND('MAPA DE RIESGO'!$Z$16="Media",'MAPA DE RIESGO'!$AB$16="Catastrófico"),CONCATENATE("R1C",'MAPA DE RIESGO'!$P$16),"")</f>
        <v/>
      </c>
      <c r="AI26" s="21" t="str">
        <f>IF(AND('MAPA DE RIESGO'!$Z$17="Media",'MAPA DE RIESGO'!$AB$17="Catastrófico"),CONCATENATE("R1C",'MAPA DE RIESGO'!$P$17),"")</f>
        <v/>
      </c>
      <c r="AJ26" s="21" t="str">
        <f>IF(AND('MAPA DE RIESGO'!$Z$18="Media",'MAPA DE RIESGO'!$AB$18="Catastrófico"),CONCATENATE("R1C",'MAPA DE RIESGO'!$P$18),"")</f>
        <v/>
      </c>
      <c r="AK26" s="21" t="str">
        <f>IF(AND('MAPA DE RIESGO'!$Z$19="Media",'MAPA DE RIESGO'!$AB$19="Catastrófico"),CONCATENATE("R1C",'MAPA DE RIESGO'!$P$19),"")</f>
        <v/>
      </c>
      <c r="AL26" s="21" t="str">
        <f>IF(AND('MAPA DE RIESGO'!$Z$20="Media",'MAPA DE RIESGO'!$AB$20="Catastrófico"),CONCATENATE("R1C",'MAPA DE RIESGO'!$P$20),"")</f>
        <v/>
      </c>
      <c r="AM26" s="22" t="str">
        <f>IF(AND('MAPA DE RIESGO'!$Z$21="Media",'MAPA DE RIESGO'!$AB$21="Catastrófico"),CONCATENATE("R1C",'MAPA DE RIESGO'!$P$21),"")</f>
        <v/>
      </c>
      <c r="AN26" s="55"/>
      <c r="AO26" s="479" t="s">
        <v>73</v>
      </c>
      <c r="AP26" s="480"/>
      <c r="AQ26" s="480"/>
      <c r="AR26" s="480"/>
      <c r="AS26" s="480"/>
      <c r="AT26" s="481"/>
      <c r="AU26" s="55"/>
      <c r="AV26" s="55"/>
      <c r="AW26" s="55"/>
      <c r="AX26" s="55"/>
      <c r="AY26" s="55"/>
      <c r="AZ26" s="55"/>
      <c r="BA26" s="55"/>
      <c r="BB26" s="55"/>
      <c r="BC26" s="55"/>
      <c r="BD26" s="55"/>
      <c r="BE26" s="55"/>
      <c r="BF26" s="55"/>
      <c r="BG26" s="55"/>
      <c r="BH26" s="55"/>
      <c r="BI26" s="55"/>
      <c r="BJ26" s="55"/>
      <c r="BK26" s="55"/>
      <c r="BL26" s="55"/>
      <c r="BM26" s="55"/>
      <c r="BN26" s="55"/>
      <c r="BO26" s="55"/>
      <c r="BP26" s="55"/>
      <c r="BQ26" s="55"/>
      <c r="BR26" s="55"/>
      <c r="BS26" s="55"/>
      <c r="BT26" s="55"/>
      <c r="BU26" s="55"/>
      <c r="BV26" s="55"/>
      <c r="BW26" s="55"/>
      <c r="BX26" s="55"/>
    </row>
    <row r="27" spans="1:76" ht="15" customHeight="1" x14ac:dyDescent="0.25">
      <c r="A27" s="55"/>
      <c r="B27" s="353"/>
      <c r="C27" s="353"/>
      <c r="D27" s="354"/>
      <c r="E27" s="452"/>
      <c r="F27" s="453"/>
      <c r="G27" s="453"/>
      <c r="H27" s="453"/>
      <c r="I27" s="468"/>
      <c r="J27" s="39" t="str">
        <f>IF(AND('MAPA DE RIESGO'!$Z$22="Media",'MAPA DE RIESGO'!$AB$22="Leve"),CONCATENATE("R2C",'MAPA DE RIESGO'!$P$22),"")</f>
        <v/>
      </c>
      <c r="K27" s="40" t="str">
        <f>IF(AND('MAPA DE RIESGO'!$Z$23="Media",'MAPA DE RIESGO'!$AB$23="Leve"),CONCATENATE("R2C",'MAPA DE RIESGO'!$P$23),"")</f>
        <v>R2C2</v>
      </c>
      <c r="L27" s="40" t="str">
        <f>IF(AND('MAPA DE RIESGO'!$Z$24="Media",'MAPA DE RIESGO'!$AB$24="Leve"),CONCATENATE("R2C",'MAPA DE RIESGO'!$P$24),"")</f>
        <v/>
      </c>
      <c r="M27" s="40" t="str">
        <f>IF(AND('MAPA DE RIESGO'!$Z$25="Media",'MAPA DE RIESGO'!$AB$25="Leve"),CONCATENATE("R2C",'MAPA DE RIESGO'!$P$25),"")</f>
        <v/>
      </c>
      <c r="N27" s="40" t="str">
        <f>IF(AND('MAPA DE RIESGO'!$Z$26="Media",'MAPA DE RIESGO'!$AB$26="Leve"),CONCATENATE("R2C",'MAPA DE RIESGO'!$P$26),"")</f>
        <v/>
      </c>
      <c r="O27" s="41" t="str">
        <f>IF(AND('MAPA DE RIESGO'!$Z$27="Media",'MAPA DE RIESGO'!$AB$27="Leve"),CONCATENATE("R2C",'MAPA DE RIESGO'!$P$27),"")</f>
        <v/>
      </c>
      <c r="P27" s="39" t="str">
        <f>IF(AND('MAPA DE RIESGO'!$Z$22="Media",'MAPA DE RIESGO'!$AB$22="Menor"),CONCATENATE("R2C",'MAPA DE RIESGO'!$P$22),"")</f>
        <v/>
      </c>
      <c r="Q27" s="40" t="str">
        <f>IF(AND('MAPA DE RIESGO'!$Z$23="Media",'MAPA DE RIESGO'!$AB$23="Menor"),CONCATENATE("R2C",'MAPA DE RIESGO'!$P$23),"")</f>
        <v/>
      </c>
      <c r="R27" s="40" t="str">
        <f>IF(AND('MAPA DE RIESGO'!$Z$24="Media",'MAPA DE RIESGO'!$AB$24="Menor"),CONCATENATE("R2C",'MAPA DE RIESGO'!$P$24),"")</f>
        <v/>
      </c>
      <c r="S27" s="40" t="str">
        <f>IF(AND('MAPA DE RIESGO'!$Z$25="Media",'MAPA DE RIESGO'!$AB$25="Menor"),CONCATENATE("R2C",'MAPA DE RIESGO'!$P$25),"")</f>
        <v/>
      </c>
      <c r="T27" s="40" t="str">
        <f>IF(AND('MAPA DE RIESGO'!$Z$26="Media",'MAPA DE RIESGO'!$AB$26="Menor"),CONCATENATE("R2C",'MAPA DE RIESGO'!$P$26),"")</f>
        <v/>
      </c>
      <c r="U27" s="41" t="str">
        <f>IF(AND('MAPA DE RIESGO'!$Z$27="Media",'MAPA DE RIESGO'!$AB$27="Menor"),CONCATENATE("R2C",'MAPA DE RIESGO'!$P$27),"")</f>
        <v/>
      </c>
      <c r="V27" s="39" t="str">
        <f>IF(AND('MAPA DE RIESGO'!$Z$22="Media",'MAPA DE RIESGO'!$AB$22="Moderado"),CONCATENATE("R2C",'MAPA DE RIESGO'!$P$22),"")</f>
        <v>R2C1</v>
      </c>
      <c r="W27" s="40" t="str">
        <f>IF(AND('MAPA DE RIESGO'!$Z$23="Media",'MAPA DE RIESGO'!$AB$23="Moderado"),CONCATENATE("R2C",'MAPA DE RIESGO'!$P$23),"")</f>
        <v/>
      </c>
      <c r="X27" s="40" t="str">
        <f>IF(AND('MAPA DE RIESGO'!$Z$24="Media",'MAPA DE RIESGO'!$AB$24="Moderado"),CONCATENATE("R2C",'MAPA DE RIESGO'!$P$24),"")</f>
        <v/>
      </c>
      <c r="Y27" s="40" t="str">
        <f>IF(AND('MAPA DE RIESGO'!$Z$25="Media",'MAPA DE RIESGO'!$AB$25="Moderado"),CONCATENATE("R2C",'MAPA DE RIESGO'!$P$25),"")</f>
        <v/>
      </c>
      <c r="Z27" s="40" t="str">
        <f>IF(AND('MAPA DE RIESGO'!$Z$26="Media",'MAPA DE RIESGO'!$AB$26="Moderado"),CONCATENATE("R2C",'MAPA DE RIESGO'!$P$26),"")</f>
        <v/>
      </c>
      <c r="AA27" s="41" t="str">
        <f>IF(AND('MAPA DE RIESGO'!$Z$27="Media",'MAPA DE RIESGO'!$AB$27="Moderado"),CONCATENATE("R2C",'MAPA DE RIESGO'!$P$27),"")</f>
        <v/>
      </c>
      <c r="AB27" s="23" t="str">
        <f>IF(AND('MAPA DE RIESGO'!$Z$22="Media",'MAPA DE RIESGO'!$AB$22="Mayor"),CONCATENATE("R2C",'MAPA DE RIESGO'!$P$22),"")</f>
        <v/>
      </c>
      <c r="AC27" s="24" t="str">
        <f>IF(AND('MAPA DE RIESGO'!$Z$23="Media",'MAPA DE RIESGO'!$AB$23="Mayor"),CONCATENATE("R2C",'MAPA DE RIESGO'!$P$23),"")</f>
        <v/>
      </c>
      <c r="AD27" s="24" t="str">
        <f>IF(AND('MAPA DE RIESGO'!$Z$24="Media",'MAPA DE RIESGO'!$AB$24="Mayor"),CONCATENATE("R2C",'MAPA DE RIESGO'!$P$24),"")</f>
        <v/>
      </c>
      <c r="AE27" s="24" t="str">
        <f>IF(AND('MAPA DE RIESGO'!$Z$25="Media",'MAPA DE RIESGO'!$AB$25="Mayor"),CONCATENATE("R2C",'MAPA DE RIESGO'!$P$25),"")</f>
        <v/>
      </c>
      <c r="AF27" s="24" t="str">
        <f>IF(AND('MAPA DE RIESGO'!$Z$26="Media",'MAPA DE RIESGO'!$AB$26="Mayor"),CONCATENATE("R2C",'MAPA DE RIESGO'!$P$26),"")</f>
        <v/>
      </c>
      <c r="AG27" s="25" t="str">
        <f>IF(AND('MAPA DE RIESGO'!$Z$27="Media",'MAPA DE RIESGO'!$AB$27="Mayor"),CONCATENATE("R2C",'MAPA DE RIESGO'!$P$27),"")</f>
        <v/>
      </c>
      <c r="AH27" s="26" t="str">
        <f>IF(AND('MAPA DE RIESGO'!$Z$22="Media",'MAPA DE RIESGO'!$AB$22="Catastrófico"),CONCATENATE("R2C",'MAPA DE RIESGO'!$P$22),"")</f>
        <v/>
      </c>
      <c r="AI27" s="27" t="str">
        <f>IF(AND('MAPA DE RIESGO'!$Z$23="Media",'MAPA DE RIESGO'!$AB$23="Catastrófico"),CONCATENATE("R2C",'MAPA DE RIESGO'!$P$23),"")</f>
        <v/>
      </c>
      <c r="AJ27" s="27" t="str">
        <f>IF(AND('MAPA DE RIESGO'!$Z$24="Media",'MAPA DE RIESGO'!$AB$24="Catastrófico"),CONCATENATE("R2C",'MAPA DE RIESGO'!$P$24),"")</f>
        <v/>
      </c>
      <c r="AK27" s="27" t="str">
        <f>IF(AND('MAPA DE RIESGO'!$Z$25="Media",'MAPA DE RIESGO'!$AB$25="Catastrófico"),CONCATENATE("R2C",'MAPA DE RIESGO'!$P$25),"")</f>
        <v/>
      </c>
      <c r="AL27" s="27" t="str">
        <f>IF(AND('MAPA DE RIESGO'!$Z$26="Media",'MAPA DE RIESGO'!$AB$26="Catastrófico"),CONCATENATE("R2C",'MAPA DE RIESGO'!$P$26),"")</f>
        <v/>
      </c>
      <c r="AM27" s="28" t="str">
        <f>IF(AND('MAPA DE RIESGO'!$Z$27="Media",'MAPA DE RIESGO'!$AB$27="Catastrófico"),CONCATENATE("R2C",'MAPA DE RIESGO'!$P$27),"")</f>
        <v/>
      </c>
      <c r="AN27" s="55"/>
      <c r="AO27" s="482"/>
      <c r="AP27" s="483"/>
      <c r="AQ27" s="483"/>
      <c r="AR27" s="483"/>
      <c r="AS27" s="483"/>
      <c r="AT27" s="484"/>
      <c r="AU27" s="55"/>
      <c r="AV27" s="55"/>
      <c r="AW27" s="55"/>
      <c r="AX27" s="55"/>
      <c r="AY27" s="55"/>
      <c r="AZ27" s="55"/>
      <c r="BA27" s="55"/>
      <c r="BB27" s="55"/>
      <c r="BC27" s="55"/>
      <c r="BD27" s="55"/>
      <c r="BE27" s="55"/>
      <c r="BF27" s="55"/>
      <c r="BG27" s="55"/>
      <c r="BH27" s="55"/>
      <c r="BI27" s="55"/>
      <c r="BJ27" s="55"/>
      <c r="BK27" s="55"/>
      <c r="BL27" s="55"/>
      <c r="BM27" s="55"/>
      <c r="BN27" s="55"/>
      <c r="BO27" s="55"/>
      <c r="BP27" s="55"/>
      <c r="BQ27" s="55"/>
      <c r="BR27" s="55"/>
      <c r="BS27" s="55"/>
      <c r="BT27" s="55"/>
      <c r="BU27" s="55"/>
      <c r="BV27" s="55"/>
      <c r="BW27" s="55"/>
      <c r="BX27" s="55"/>
    </row>
    <row r="28" spans="1:76" ht="15" customHeight="1" x14ac:dyDescent="0.25">
      <c r="A28" s="55"/>
      <c r="B28" s="353"/>
      <c r="C28" s="353"/>
      <c r="D28" s="354"/>
      <c r="E28" s="454"/>
      <c r="F28" s="455"/>
      <c r="G28" s="455"/>
      <c r="H28" s="455"/>
      <c r="I28" s="468"/>
      <c r="J28" s="39" t="str">
        <f>IF(AND('MAPA DE RIESGO'!$Z$28="Media",'MAPA DE RIESGO'!$AB$28="Leve"),CONCATENATE("R3C",'MAPA DE RIESGO'!$P$28),"")</f>
        <v/>
      </c>
      <c r="K28" s="40" t="str">
        <f>IF(AND('MAPA DE RIESGO'!$Z$29="Media",'MAPA DE RIESGO'!$AB$29="Leve"),CONCATENATE("R3C",'MAPA DE RIESGO'!$P$29),"")</f>
        <v/>
      </c>
      <c r="L28" s="40" t="str">
        <f>IF(AND('MAPA DE RIESGO'!$Z$30="Media",'MAPA DE RIESGO'!$AB$30="Leve"),CONCATENATE("R3C",'MAPA DE RIESGO'!$P$30),"")</f>
        <v/>
      </c>
      <c r="M28" s="40" t="str">
        <f>IF(AND('MAPA DE RIESGO'!$Z$31="Media",'MAPA DE RIESGO'!$AB$31="Leve"),CONCATENATE("R3C",'MAPA DE RIESGO'!$P$31),"")</f>
        <v/>
      </c>
      <c r="N28" s="40" t="str">
        <f>IF(AND('MAPA DE RIESGO'!$Z$32="Media",'MAPA DE RIESGO'!$AB$32="Leve"),CONCATENATE("R3C",'MAPA DE RIESGO'!$P$32),"")</f>
        <v/>
      </c>
      <c r="O28" s="41" t="str">
        <f>IF(AND('MAPA DE RIESGO'!$Z$33="Media",'MAPA DE RIESGO'!$AB$33="Leve"),CONCATENATE("R3C",'MAPA DE RIESGO'!$P$33),"")</f>
        <v/>
      </c>
      <c r="P28" s="39" t="str">
        <f>IF(AND('MAPA DE RIESGO'!$Z$28="Media",'MAPA DE RIESGO'!$AB$28="Menor"),CONCATENATE("R3C",'MAPA DE RIESGO'!$P$28),"")</f>
        <v/>
      </c>
      <c r="Q28" s="40" t="str">
        <f>IF(AND('MAPA DE RIESGO'!$Z$29="Media",'MAPA DE RIESGO'!$AB$29="Menor"),CONCATENATE("R3C",'MAPA DE RIESGO'!$P$29),"")</f>
        <v/>
      </c>
      <c r="R28" s="40" t="str">
        <f>IF(AND('MAPA DE RIESGO'!$Z$30="Media",'MAPA DE RIESGO'!$AB$30="Menor"),CONCATENATE("R3C",'MAPA DE RIESGO'!$P$30),"")</f>
        <v/>
      </c>
      <c r="S28" s="40" t="str">
        <f>IF(AND('MAPA DE RIESGO'!$Z$31="Media",'MAPA DE RIESGO'!$AB$31="Menor"),CONCATENATE("R3C",'MAPA DE RIESGO'!$P$31),"")</f>
        <v/>
      </c>
      <c r="T28" s="40" t="str">
        <f>IF(AND('MAPA DE RIESGO'!$Z$32="Media",'MAPA DE RIESGO'!$AB$32="Menor"),CONCATENATE("R3C",'MAPA DE RIESGO'!$P$32),"")</f>
        <v/>
      </c>
      <c r="U28" s="41" t="str">
        <f>IF(AND('MAPA DE RIESGO'!$Z$33="Media",'MAPA DE RIESGO'!$AB$33="Menor"),CONCATENATE("R3C",'MAPA DE RIESGO'!$P$33),"")</f>
        <v/>
      </c>
      <c r="V28" s="39" t="str">
        <f>IF(AND('MAPA DE RIESGO'!$Z$28="Media",'MAPA DE RIESGO'!$AB$28="Moderado"),CONCATENATE("R3C",'MAPA DE RIESGO'!$P$28),"")</f>
        <v/>
      </c>
      <c r="W28" s="40" t="str">
        <f>IF(AND('MAPA DE RIESGO'!$Z$29="Media",'MAPA DE RIESGO'!$AB$29="Moderado"),CONCATENATE("R3C",'MAPA DE RIESGO'!$P$29),"")</f>
        <v/>
      </c>
      <c r="X28" s="40" t="str">
        <f>IF(AND('MAPA DE RIESGO'!$Z$30="Media",'MAPA DE RIESGO'!$AB$30="Moderado"),CONCATENATE("R3C",'MAPA DE RIESGO'!$P$30),"")</f>
        <v/>
      </c>
      <c r="Y28" s="40" t="str">
        <f>IF(AND('MAPA DE RIESGO'!$Z$31="Media",'MAPA DE RIESGO'!$AB$31="Moderado"),CONCATENATE("R3C",'MAPA DE RIESGO'!$P$31),"")</f>
        <v/>
      </c>
      <c r="Z28" s="40" t="str">
        <f>IF(AND('MAPA DE RIESGO'!$Z$32="Media",'MAPA DE RIESGO'!$AB$32="Moderado"),CONCATENATE("R3C",'MAPA DE RIESGO'!$P$32),"")</f>
        <v/>
      </c>
      <c r="AA28" s="41" t="str">
        <f>IF(AND('MAPA DE RIESGO'!$Z$33="Media",'MAPA DE RIESGO'!$AB$33="Moderado"),CONCATENATE("R3C",'MAPA DE RIESGO'!$P$33),"")</f>
        <v/>
      </c>
      <c r="AB28" s="23" t="str">
        <f>IF(AND('MAPA DE RIESGO'!$Z$28="Media",'MAPA DE RIESGO'!$AB$28="Mayor"),CONCATENATE("R3C",'MAPA DE RIESGO'!$P$28),"")</f>
        <v/>
      </c>
      <c r="AC28" s="24" t="str">
        <f>IF(AND('MAPA DE RIESGO'!$Z$29="Media",'MAPA DE RIESGO'!$AB$29="Mayor"),CONCATENATE("R3C",'MAPA DE RIESGO'!$P$29),"")</f>
        <v/>
      </c>
      <c r="AD28" s="24" t="str">
        <f>IF(AND('MAPA DE RIESGO'!$Z$30="Media",'MAPA DE RIESGO'!$AB$30="Mayor"),CONCATENATE("R3C",'MAPA DE RIESGO'!$P$30),"")</f>
        <v/>
      </c>
      <c r="AE28" s="24" t="str">
        <f>IF(AND('MAPA DE RIESGO'!$Z$31="Media",'MAPA DE RIESGO'!$AB$31="Mayor"),CONCATENATE("R3C",'MAPA DE RIESGO'!$P$31),"")</f>
        <v/>
      </c>
      <c r="AF28" s="24" t="str">
        <f>IF(AND('MAPA DE RIESGO'!$Z$32="Media",'MAPA DE RIESGO'!$AB$32="Mayor"),CONCATENATE("R3C",'MAPA DE RIESGO'!$P$32),"")</f>
        <v/>
      </c>
      <c r="AG28" s="25" t="str">
        <f>IF(AND('MAPA DE RIESGO'!$Z$33="Media",'MAPA DE RIESGO'!$AB$33="Mayor"),CONCATENATE("R3C",'MAPA DE RIESGO'!$P$33),"")</f>
        <v/>
      </c>
      <c r="AH28" s="26" t="str">
        <f>IF(AND('MAPA DE RIESGO'!$Z$28="Media",'MAPA DE RIESGO'!$AB$28="Catastrófico"),CONCATENATE("R3C",'MAPA DE RIESGO'!$P$28),"")</f>
        <v/>
      </c>
      <c r="AI28" s="27" t="str">
        <f>IF(AND('MAPA DE RIESGO'!$Z$29="Media",'MAPA DE RIESGO'!$AB$29="Catastrófico"),CONCATENATE("R3C",'MAPA DE RIESGO'!$P$29),"")</f>
        <v/>
      </c>
      <c r="AJ28" s="27" t="str">
        <f>IF(AND('MAPA DE RIESGO'!$Z$30="Media",'MAPA DE RIESGO'!$AB$30="Catastrófico"),CONCATENATE("R3C",'MAPA DE RIESGO'!$P$30),"")</f>
        <v/>
      </c>
      <c r="AK28" s="27" t="str">
        <f>IF(AND('MAPA DE RIESGO'!$Z$31="Media",'MAPA DE RIESGO'!$AB$31="Catastrófico"),CONCATENATE("R3C",'MAPA DE RIESGO'!$P$31),"")</f>
        <v/>
      </c>
      <c r="AL28" s="27" t="str">
        <f>IF(AND('MAPA DE RIESGO'!$Z$32="Media",'MAPA DE RIESGO'!$AB$32="Catastrófico"),CONCATENATE("R3C",'MAPA DE RIESGO'!$P$32),"")</f>
        <v/>
      </c>
      <c r="AM28" s="28" t="str">
        <f>IF(AND('MAPA DE RIESGO'!$Z$33="Media",'MAPA DE RIESGO'!$AB$33="Catastrófico"),CONCATENATE("R3C",'MAPA DE RIESGO'!$P$33),"")</f>
        <v/>
      </c>
      <c r="AN28" s="55"/>
      <c r="AO28" s="482"/>
      <c r="AP28" s="483"/>
      <c r="AQ28" s="483"/>
      <c r="AR28" s="483"/>
      <c r="AS28" s="483"/>
      <c r="AT28" s="484"/>
      <c r="AU28" s="55"/>
      <c r="AV28" s="55"/>
      <c r="AW28" s="55"/>
      <c r="AX28" s="55"/>
      <c r="AY28" s="55"/>
      <c r="AZ28" s="55"/>
      <c r="BA28" s="55"/>
      <c r="BB28" s="55"/>
      <c r="BC28" s="55"/>
      <c r="BD28" s="55"/>
      <c r="BE28" s="55"/>
      <c r="BF28" s="55"/>
      <c r="BG28" s="55"/>
      <c r="BH28" s="55"/>
      <c r="BI28" s="55"/>
      <c r="BJ28" s="55"/>
      <c r="BK28" s="55"/>
      <c r="BL28" s="55"/>
      <c r="BM28" s="55"/>
      <c r="BN28" s="55"/>
      <c r="BO28" s="55"/>
      <c r="BP28" s="55"/>
      <c r="BQ28" s="55"/>
      <c r="BR28" s="55"/>
      <c r="BS28" s="55"/>
      <c r="BT28" s="55"/>
      <c r="BU28" s="55"/>
      <c r="BV28" s="55"/>
      <c r="BW28" s="55"/>
      <c r="BX28" s="55"/>
    </row>
    <row r="29" spans="1:76" ht="15" customHeight="1" x14ac:dyDescent="0.25">
      <c r="A29" s="55"/>
      <c r="B29" s="353"/>
      <c r="C29" s="353"/>
      <c r="D29" s="354"/>
      <c r="E29" s="454"/>
      <c r="F29" s="455"/>
      <c r="G29" s="455"/>
      <c r="H29" s="455"/>
      <c r="I29" s="468"/>
      <c r="J29" s="39" t="str">
        <f>IF(AND('MAPA DE RIESGO'!$Z$34="Media",'MAPA DE RIESGO'!$AB$34="Leve"),CONCATENATE("R4C",'MAPA DE RIESGO'!$P$34),"")</f>
        <v/>
      </c>
      <c r="K29" s="40" t="str">
        <f>IF(AND('MAPA DE RIESGO'!$Z$35="Media",'MAPA DE RIESGO'!$AB$35="Leve"),CONCATENATE("R4C",'MAPA DE RIESGO'!$P$35),"")</f>
        <v/>
      </c>
      <c r="L29" s="40" t="str">
        <f>IF(AND('MAPA DE RIESGO'!$Z$36="Media",'MAPA DE RIESGO'!$AB$36="Leve"),CONCATENATE("R4C",'MAPA DE RIESGO'!$P$36),"")</f>
        <v/>
      </c>
      <c r="M29" s="40" t="str">
        <f>IF(AND('MAPA DE RIESGO'!$Z$37="Media",'MAPA DE RIESGO'!$AB$37="Leve"),CONCATENATE("R4C",'MAPA DE RIESGO'!$P$37),"")</f>
        <v/>
      </c>
      <c r="N29" s="40" t="str">
        <f>IF(AND('MAPA DE RIESGO'!$Z$38="Media",'MAPA DE RIESGO'!$AB$38="Leve"),CONCATENATE("R4C",'MAPA DE RIESGO'!$P$38),"")</f>
        <v/>
      </c>
      <c r="O29" s="41" t="str">
        <f>IF(AND('MAPA DE RIESGO'!$Z$39="Media",'MAPA DE RIESGO'!$AB$39="Leve"),CONCATENATE("R4C",'MAPA DE RIESGO'!$P$39),"")</f>
        <v/>
      </c>
      <c r="P29" s="39" t="str">
        <f>IF(AND('MAPA DE RIESGO'!$Z$34="Media",'MAPA DE RIESGO'!$AB$34="Menor"),CONCATENATE("R4C",'MAPA DE RIESGO'!$P$34),"")</f>
        <v/>
      </c>
      <c r="Q29" s="40" t="str">
        <f>IF(AND('MAPA DE RIESGO'!$Z$35="Media",'MAPA DE RIESGO'!$AB$35="Menor"),CONCATENATE("R4C",'MAPA DE RIESGO'!$P$35),"")</f>
        <v/>
      </c>
      <c r="R29" s="40" t="str">
        <f>IF(AND('MAPA DE RIESGO'!$Z$36="Media",'MAPA DE RIESGO'!$AB$36="Menor"),CONCATENATE("R4C",'MAPA DE RIESGO'!$P$36),"")</f>
        <v/>
      </c>
      <c r="S29" s="40" t="str">
        <f>IF(AND('MAPA DE RIESGO'!$Z$37="Media",'MAPA DE RIESGO'!$AB$37="Menor"),CONCATENATE("R4C",'MAPA DE RIESGO'!$P$37),"")</f>
        <v/>
      </c>
      <c r="T29" s="40" t="str">
        <f>IF(AND('MAPA DE RIESGO'!$Z$38="Media",'MAPA DE RIESGO'!$AB$38="Menor"),CONCATENATE("R4C",'MAPA DE RIESGO'!$P$38),"")</f>
        <v/>
      </c>
      <c r="U29" s="41" t="str">
        <f>IF(AND('MAPA DE RIESGO'!$Z$39="Media",'MAPA DE RIESGO'!$AB$39="Menor"),CONCATENATE("R4C",'MAPA DE RIESGO'!$P$39),"")</f>
        <v/>
      </c>
      <c r="V29" s="39" t="str">
        <f>IF(AND('MAPA DE RIESGO'!$Z$34="Media",'MAPA DE RIESGO'!$AB$34="Moderado"),CONCATENATE("R4C",'MAPA DE RIESGO'!$P$34),"")</f>
        <v/>
      </c>
      <c r="W29" s="40" t="str">
        <f>IF(AND('MAPA DE RIESGO'!$Z$35="Media",'MAPA DE RIESGO'!$AB$35="Moderado"),CONCATENATE("R4C",'MAPA DE RIESGO'!$P$35),"")</f>
        <v/>
      </c>
      <c r="X29" s="40" t="str">
        <f>IF(AND('MAPA DE RIESGO'!$Z$36="Media",'MAPA DE RIESGO'!$AB$36="Moderado"),CONCATENATE("R4C",'MAPA DE RIESGO'!$P$36),"")</f>
        <v/>
      </c>
      <c r="Y29" s="40" t="str">
        <f>IF(AND('MAPA DE RIESGO'!$Z$37="Media",'MAPA DE RIESGO'!$AB$37="Moderado"),CONCATENATE("R4C",'MAPA DE RIESGO'!$P$37),"")</f>
        <v/>
      </c>
      <c r="Z29" s="40" t="str">
        <f>IF(AND('MAPA DE RIESGO'!$Z$38="Media",'MAPA DE RIESGO'!$AB$38="Moderado"),CONCATENATE("R4C",'MAPA DE RIESGO'!$P$38),"")</f>
        <v/>
      </c>
      <c r="AA29" s="41" t="str">
        <f>IF(AND('MAPA DE RIESGO'!$Z$39="Media",'MAPA DE RIESGO'!$AB$39="Moderado"),CONCATENATE("R4C",'MAPA DE RIESGO'!$P$39),"")</f>
        <v/>
      </c>
      <c r="AB29" s="23" t="str">
        <f>IF(AND('MAPA DE RIESGO'!$Z$34="Media",'MAPA DE RIESGO'!$AB$34="Mayor"),CONCATENATE("R4C",'MAPA DE RIESGO'!$P$34),"")</f>
        <v/>
      </c>
      <c r="AC29" s="24" t="str">
        <f>IF(AND('MAPA DE RIESGO'!$Z$35="Media",'MAPA DE RIESGO'!$AB$35="Mayor"),CONCATENATE("R4C",'MAPA DE RIESGO'!$P$35),"")</f>
        <v/>
      </c>
      <c r="AD29" s="29" t="str">
        <f>IF(AND('MAPA DE RIESGO'!$Z$36="Media",'MAPA DE RIESGO'!$AB$36="Mayor"),CONCATENATE("R4C",'MAPA DE RIESGO'!$P$36),"")</f>
        <v/>
      </c>
      <c r="AE29" s="29" t="str">
        <f>IF(AND('MAPA DE RIESGO'!$Z$37="Media",'MAPA DE RIESGO'!$AB$37="Mayor"),CONCATENATE("R4C",'MAPA DE RIESGO'!$P$37),"")</f>
        <v/>
      </c>
      <c r="AF29" s="29" t="str">
        <f>IF(AND('MAPA DE RIESGO'!$Z$38="Media",'MAPA DE RIESGO'!$AB$38="Mayor"),CONCATENATE("R4C",'MAPA DE RIESGO'!$P$38),"")</f>
        <v/>
      </c>
      <c r="AG29" s="25" t="str">
        <f>IF(AND('MAPA DE RIESGO'!$Z$39="Media",'MAPA DE RIESGO'!$AB$39="Mayor"),CONCATENATE("R4C",'MAPA DE RIESGO'!$P$39),"")</f>
        <v/>
      </c>
      <c r="AH29" s="26" t="str">
        <f>IF(AND('MAPA DE RIESGO'!$Z$34="Media",'MAPA DE RIESGO'!$AB$34="Catastrófico"),CONCATENATE("R4C",'MAPA DE RIESGO'!$P$34),"")</f>
        <v/>
      </c>
      <c r="AI29" s="27" t="str">
        <f>IF(AND('MAPA DE RIESGO'!$Z$35="Media",'MAPA DE RIESGO'!$AB$35="Catastrófico"),CONCATENATE("R4C",'MAPA DE RIESGO'!$P$35),"")</f>
        <v/>
      </c>
      <c r="AJ29" s="27" t="str">
        <f>IF(AND('MAPA DE RIESGO'!$Z$36="Media",'MAPA DE RIESGO'!$AB$36="Catastrófico"),CONCATENATE("R4C",'MAPA DE RIESGO'!$P$36),"")</f>
        <v/>
      </c>
      <c r="AK29" s="27" t="str">
        <f>IF(AND('MAPA DE RIESGO'!$Z$37="Media",'MAPA DE RIESGO'!$AB$37="Catastrófico"),CONCATENATE("R4C",'MAPA DE RIESGO'!$P$37),"")</f>
        <v/>
      </c>
      <c r="AL29" s="27" t="str">
        <f>IF(AND('MAPA DE RIESGO'!$Z$38="Media",'MAPA DE RIESGO'!$AB$38="Catastrófico"),CONCATENATE("R4C",'MAPA DE RIESGO'!$P$38),"")</f>
        <v/>
      </c>
      <c r="AM29" s="28" t="str">
        <f>IF(AND('MAPA DE RIESGO'!$Z$39="Media",'MAPA DE RIESGO'!$AB$39="Catastrófico"),CONCATENATE("R4C",'MAPA DE RIESGO'!$P$39),"")</f>
        <v/>
      </c>
      <c r="AN29" s="55"/>
      <c r="AO29" s="482"/>
      <c r="AP29" s="483"/>
      <c r="AQ29" s="483"/>
      <c r="AR29" s="483"/>
      <c r="AS29" s="483"/>
      <c r="AT29" s="484"/>
      <c r="AU29" s="55"/>
      <c r="AV29" s="55"/>
      <c r="AW29" s="55"/>
      <c r="AX29" s="55"/>
      <c r="AY29" s="55"/>
      <c r="AZ29" s="55"/>
      <c r="BA29" s="55"/>
      <c r="BB29" s="55"/>
      <c r="BC29" s="55"/>
      <c r="BD29" s="55"/>
      <c r="BE29" s="55"/>
      <c r="BF29" s="55"/>
      <c r="BG29" s="55"/>
      <c r="BH29" s="55"/>
      <c r="BI29" s="55"/>
      <c r="BJ29" s="55"/>
      <c r="BK29" s="55"/>
      <c r="BL29" s="55"/>
      <c r="BM29" s="55"/>
      <c r="BN29" s="55"/>
      <c r="BO29" s="55"/>
      <c r="BP29" s="55"/>
      <c r="BQ29" s="55"/>
      <c r="BR29" s="55"/>
      <c r="BS29" s="55"/>
      <c r="BT29" s="55"/>
      <c r="BU29" s="55"/>
      <c r="BV29" s="55"/>
      <c r="BW29" s="55"/>
      <c r="BX29" s="55"/>
    </row>
    <row r="30" spans="1:76" ht="15" customHeight="1" x14ac:dyDescent="0.25">
      <c r="A30" s="55"/>
      <c r="B30" s="353"/>
      <c r="C30" s="353"/>
      <c r="D30" s="354"/>
      <c r="E30" s="454"/>
      <c r="F30" s="455"/>
      <c r="G30" s="455"/>
      <c r="H30" s="455"/>
      <c r="I30" s="468"/>
      <c r="J30" s="39" t="str">
        <f>IF(AND('MAPA DE RIESGO'!$Z$40="Media",'MAPA DE RIESGO'!$AB$40="Leve"),CONCATENATE("R5C",'MAPA DE RIESGO'!$P$40),"")</f>
        <v/>
      </c>
      <c r="K30" s="40" t="str">
        <f>IF(AND('MAPA DE RIESGO'!$Z$41="Media",'MAPA DE RIESGO'!$AB$41="Leve"),CONCATENATE("R5C",'MAPA DE RIESGO'!$P$41),"")</f>
        <v/>
      </c>
      <c r="L30" s="40" t="str">
        <f>IF(AND('MAPA DE RIESGO'!$Z$42="Media",'MAPA DE RIESGO'!$AB$42="Leve"),CONCATENATE("R5C",'MAPA DE RIESGO'!$P$42),"")</f>
        <v/>
      </c>
      <c r="M30" s="40" t="str">
        <f>IF(AND('MAPA DE RIESGO'!$Z$43="Media",'MAPA DE RIESGO'!$AB$43="Leve"),CONCATENATE("R5C",'MAPA DE RIESGO'!$P$43),"")</f>
        <v/>
      </c>
      <c r="N30" s="40" t="str">
        <f>IF(AND('MAPA DE RIESGO'!$Z$44="Media",'MAPA DE RIESGO'!$AB$44="Leve"),CONCATENATE("R5C",'MAPA DE RIESGO'!$P$44),"")</f>
        <v/>
      </c>
      <c r="O30" s="41" t="str">
        <f>IF(AND('MAPA DE RIESGO'!$Z$45="Media",'MAPA DE RIESGO'!$AB$45="Leve"),CONCATENATE("R5C",'MAPA DE RIESGO'!$P$45),"")</f>
        <v/>
      </c>
      <c r="P30" s="39" t="str">
        <f>IF(AND('MAPA DE RIESGO'!$Z$40="Media",'MAPA DE RIESGO'!$AB$40="Menor"),CONCATENATE("R5C",'MAPA DE RIESGO'!$P$40),"")</f>
        <v/>
      </c>
      <c r="Q30" s="40" t="str">
        <f>IF(AND('MAPA DE RIESGO'!$Z$41="Media",'MAPA DE RIESGO'!$AB$41="Menor"),CONCATENATE("R5C",'MAPA DE RIESGO'!$P$41),"")</f>
        <v/>
      </c>
      <c r="R30" s="40" t="str">
        <f>IF(AND('MAPA DE RIESGO'!$Z$42="Media",'MAPA DE RIESGO'!$AB$42="Menor"),CONCATENATE("R5C",'MAPA DE RIESGO'!$P$42),"")</f>
        <v/>
      </c>
      <c r="S30" s="40" t="str">
        <f>IF(AND('MAPA DE RIESGO'!$Z$43="Media",'MAPA DE RIESGO'!$AB$43="Menor"),CONCATENATE("R5C",'MAPA DE RIESGO'!$P$43),"")</f>
        <v/>
      </c>
      <c r="T30" s="40" t="str">
        <f>IF(AND('MAPA DE RIESGO'!$Z$44="Media",'MAPA DE RIESGO'!$AB$44="Menor"),CONCATENATE("R5C",'MAPA DE RIESGO'!$P$44),"")</f>
        <v/>
      </c>
      <c r="U30" s="41" t="str">
        <f>IF(AND('MAPA DE RIESGO'!$Z$45="Media",'MAPA DE RIESGO'!$AB$45="Menor"),CONCATENATE("R5C",'MAPA DE RIESGO'!$P$45),"")</f>
        <v/>
      </c>
      <c r="V30" s="39" t="str">
        <f>IF(AND('MAPA DE RIESGO'!$Z$40="Media",'MAPA DE RIESGO'!$AB$40="Moderado"),CONCATENATE("R5C",'MAPA DE RIESGO'!$P$40),"")</f>
        <v/>
      </c>
      <c r="W30" s="40" t="str">
        <f>IF(AND('MAPA DE RIESGO'!$Z$41="Media",'MAPA DE RIESGO'!$AB$41="Moderado"),CONCATENATE("R5C",'MAPA DE RIESGO'!$P$41),"")</f>
        <v/>
      </c>
      <c r="X30" s="40" t="str">
        <f>IF(AND('MAPA DE RIESGO'!$Z$42="Media",'MAPA DE RIESGO'!$AB$42="Moderado"),CONCATENATE("R5C",'MAPA DE RIESGO'!$P$42),"")</f>
        <v/>
      </c>
      <c r="Y30" s="40" t="str">
        <f>IF(AND('MAPA DE RIESGO'!$Z$43="Media",'MAPA DE RIESGO'!$AB$43="Moderado"),CONCATENATE("R5C",'MAPA DE RIESGO'!$P$43),"")</f>
        <v/>
      </c>
      <c r="Z30" s="40" t="str">
        <f>IF(AND('MAPA DE RIESGO'!$Z$44="Media",'MAPA DE RIESGO'!$AB$44="Moderado"),CONCATENATE("R5C",'MAPA DE RIESGO'!$P$44),"")</f>
        <v/>
      </c>
      <c r="AA30" s="41" t="str">
        <f>IF(AND('MAPA DE RIESGO'!$Z$45="Media",'MAPA DE RIESGO'!$AB$45="Moderado"),CONCATENATE("R5C",'MAPA DE RIESGO'!$P$45),"")</f>
        <v/>
      </c>
      <c r="AB30" s="23" t="str">
        <f>IF(AND('MAPA DE RIESGO'!$Z$40="Media",'MAPA DE RIESGO'!$AB$40="Mayor"),CONCATENATE("R5C",'MAPA DE RIESGO'!$P$40),"")</f>
        <v/>
      </c>
      <c r="AC30" s="24" t="str">
        <f>IF(AND('MAPA DE RIESGO'!$Z$41="Media",'MAPA DE RIESGO'!$AB$41="Mayor"),CONCATENATE("R5C",'MAPA DE RIESGO'!$P$41),"")</f>
        <v/>
      </c>
      <c r="AD30" s="29" t="str">
        <f>IF(AND('MAPA DE RIESGO'!$Z$42="Media",'MAPA DE RIESGO'!$AB$42="Mayor"),CONCATENATE("R5C",'MAPA DE RIESGO'!$P$42),"")</f>
        <v/>
      </c>
      <c r="AE30" s="29" t="str">
        <f>IF(AND('MAPA DE RIESGO'!$Z$43="Media",'MAPA DE RIESGO'!$AB$43="Mayor"),CONCATENATE("R5C",'MAPA DE RIESGO'!$P$43),"")</f>
        <v/>
      </c>
      <c r="AF30" s="29" t="str">
        <f>IF(AND('MAPA DE RIESGO'!$Z$44="Media",'MAPA DE RIESGO'!$AB$44="Mayor"),CONCATENATE("R5C",'MAPA DE RIESGO'!$P$44),"")</f>
        <v/>
      </c>
      <c r="AG30" s="25" t="str">
        <f>IF(AND('MAPA DE RIESGO'!$Z$45="Media",'MAPA DE RIESGO'!$AB$45="Mayor"),CONCATENATE("R5C",'MAPA DE RIESGO'!$P$45),"")</f>
        <v/>
      </c>
      <c r="AH30" s="26" t="str">
        <f>IF(AND('MAPA DE RIESGO'!$Z$40="Media",'MAPA DE RIESGO'!$AB$40="Catastrófico"),CONCATENATE("R5C",'MAPA DE RIESGO'!$P$40),"")</f>
        <v/>
      </c>
      <c r="AI30" s="27" t="str">
        <f>IF(AND('MAPA DE RIESGO'!$Z$41="Media",'MAPA DE RIESGO'!$AB$41="Catastrófico"),CONCATENATE("R5C",'MAPA DE RIESGO'!$P$41),"")</f>
        <v/>
      </c>
      <c r="AJ30" s="27" t="str">
        <f>IF(AND('MAPA DE RIESGO'!$Z$42="Media",'MAPA DE RIESGO'!$AB$42="Catastrófico"),CONCATENATE("R5C",'MAPA DE RIESGO'!$P$42),"")</f>
        <v/>
      </c>
      <c r="AK30" s="27" t="str">
        <f>IF(AND('MAPA DE RIESGO'!$Z$43="Media",'MAPA DE RIESGO'!$AB$43="Catastrófico"),CONCATENATE("R5C",'MAPA DE RIESGO'!$P$43),"")</f>
        <v/>
      </c>
      <c r="AL30" s="27" t="str">
        <f>IF(AND('MAPA DE RIESGO'!$Z$44="Media",'MAPA DE RIESGO'!$AB$44="Catastrófico"),CONCATENATE("R5C",'MAPA DE RIESGO'!$P$44),"")</f>
        <v/>
      </c>
      <c r="AM30" s="28" t="str">
        <f>IF(AND('MAPA DE RIESGO'!$Z$45="Media",'MAPA DE RIESGO'!$AB$45="Catastrófico"),CONCATENATE("R5C",'MAPA DE RIESGO'!$P$45),"")</f>
        <v/>
      </c>
      <c r="AN30" s="55"/>
      <c r="AO30" s="482"/>
      <c r="AP30" s="483"/>
      <c r="AQ30" s="483"/>
      <c r="AR30" s="483"/>
      <c r="AS30" s="483"/>
      <c r="AT30" s="484"/>
      <c r="AU30" s="55"/>
      <c r="AV30" s="55"/>
      <c r="AW30" s="55"/>
      <c r="AX30" s="55"/>
      <c r="AY30" s="55"/>
      <c r="AZ30" s="55"/>
      <c r="BA30" s="55"/>
      <c r="BB30" s="55"/>
      <c r="BC30" s="55"/>
      <c r="BD30" s="55"/>
      <c r="BE30" s="55"/>
      <c r="BF30" s="55"/>
      <c r="BG30" s="55"/>
      <c r="BH30" s="55"/>
      <c r="BI30" s="55"/>
      <c r="BJ30" s="55"/>
      <c r="BK30" s="55"/>
      <c r="BL30" s="55"/>
      <c r="BM30" s="55"/>
      <c r="BN30" s="55"/>
      <c r="BO30" s="55"/>
      <c r="BP30" s="55"/>
      <c r="BQ30" s="55"/>
      <c r="BR30" s="55"/>
      <c r="BS30" s="55"/>
      <c r="BT30" s="55"/>
      <c r="BU30" s="55"/>
      <c r="BV30" s="55"/>
      <c r="BW30" s="55"/>
      <c r="BX30" s="55"/>
    </row>
    <row r="31" spans="1:76" ht="15" customHeight="1" x14ac:dyDescent="0.25">
      <c r="A31" s="55"/>
      <c r="B31" s="353"/>
      <c r="C31" s="353"/>
      <c r="D31" s="354"/>
      <c r="E31" s="454"/>
      <c r="F31" s="455"/>
      <c r="G31" s="455"/>
      <c r="H31" s="455"/>
      <c r="I31" s="468"/>
      <c r="J31" s="39" t="str">
        <f>IF(AND('MAPA DE RIESGO'!$Z$46="Media",'MAPA DE RIESGO'!$AB$46="Leve"),CONCATENATE("R6C",'MAPA DE RIESGO'!$P$46),"")</f>
        <v/>
      </c>
      <c r="K31" s="40" t="str">
        <f>IF(AND('MAPA DE RIESGO'!$Z$47="Media",'MAPA DE RIESGO'!$AB$47="Leve"),CONCATENATE("R6C",'MAPA DE RIESGO'!$P$47),"")</f>
        <v/>
      </c>
      <c r="L31" s="40" t="str">
        <f>IF(AND('MAPA DE RIESGO'!$Z$48="Media",'MAPA DE RIESGO'!$AB$48="Leve"),CONCATENATE("R6C",'MAPA DE RIESGO'!$P$48),"")</f>
        <v/>
      </c>
      <c r="M31" s="40" t="str">
        <f>IF(AND('MAPA DE RIESGO'!$Z$49="Media",'MAPA DE RIESGO'!$AB$49="Leve"),CONCATENATE("R6C",'MAPA DE RIESGO'!$P$49),"")</f>
        <v/>
      </c>
      <c r="N31" s="40" t="str">
        <f>IF(AND('MAPA DE RIESGO'!$Z$50="Media",'MAPA DE RIESGO'!$AB$50="Leve"),CONCATENATE("R6C",'MAPA DE RIESGO'!$P$50),"")</f>
        <v/>
      </c>
      <c r="O31" s="41" t="str">
        <f>IF(AND('MAPA DE RIESGO'!$Z$51="Media",'MAPA DE RIESGO'!$AB$51="Leve"),CONCATENATE("R6C",'MAPA DE RIESGO'!$P$51),"")</f>
        <v/>
      </c>
      <c r="P31" s="39" t="str">
        <f>IF(AND('MAPA DE RIESGO'!$Z$46="Media",'MAPA DE RIESGO'!$AB$46="Menor"),CONCATENATE("R6C",'MAPA DE RIESGO'!$P$46),"")</f>
        <v/>
      </c>
      <c r="Q31" s="40" t="str">
        <f>IF(AND('MAPA DE RIESGO'!$Z$47="Media",'MAPA DE RIESGO'!$AB$47="Menor"),CONCATENATE("R6C",'MAPA DE RIESGO'!$P$47),"")</f>
        <v/>
      </c>
      <c r="R31" s="40" t="str">
        <f>IF(AND('MAPA DE RIESGO'!$Z$48="Media",'MAPA DE RIESGO'!$AB$48="Menor"),CONCATENATE("R6C",'MAPA DE RIESGO'!$P$48),"")</f>
        <v/>
      </c>
      <c r="S31" s="40" t="str">
        <f>IF(AND('MAPA DE RIESGO'!$Z$49="Media",'MAPA DE RIESGO'!$AB$49="Menor"),CONCATENATE("R6C",'MAPA DE RIESGO'!$P$49),"")</f>
        <v/>
      </c>
      <c r="T31" s="40" t="str">
        <f>IF(AND('MAPA DE RIESGO'!$Z$50="Media",'MAPA DE RIESGO'!$AB$50="Menor"),CONCATENATE("R6C",'MAPA DE RIESGO'!$P$50),"")</f>
        <v/>
      </c>
      <c r="U31" s="41" t="str">
        <f>IF(AND('MAPA DE RIESGO'!$Z$51="Media",'MAPA DE RIESGO'!$AB$51="Menor"),CONCATENATE("R6C",'MAPA DE RIESGO'!$P$51),"")</f>
        <v/>
      </c>
      <c r="V31" s="39" t="str">
        <f>IF(AND('MAPA DE RIESGO'!$Z$46="Media",'MAPA DE RIESGO'!$AB$46="Moderado"),CONCATENATE("R6C",'MAPA DE RIESGO'!$P$46),"")</f>
        <v/>
      </c>
      <c r="W31" s="40" t="str">
        <f>IF(AND('MAPA DE RIESGO'!$Z$47="Media",'MAPA DE RIESGO'!$AB$47="Moderado"),CONCATENATE("R6C",'MAPA DE RIESGO'!$P$47),"")</f>
        <v/>
      </c>
      <c r="X31" s="40" t="str">
        <f>IF(AND('MAPA DE RIESGO'!$Z$48="Media",'MAPA DE RIESGO'!$AB$48="Moderado"),CONCATENATE("R6C",'MAPA DE RIESGO'!$P$48),"")</f>
        <v/>
      </c>
      <c r="Y31" s="40" t="str">
        <f>IF(AND('MAPA DE RIESGO'!$Z$49="Media",'MAPA DE RIESGO'!$AB$49="Moderado"),CONCATENATE("R6C",'MAPA DE RIESGO'!$P$49),"")</f>
        <v/>
      </c>
      <c r="Z31" s="40" t="str">
        <f>IF(AND('MAPA DE RIESGO'!$Z$50="Media",'MAPA DE RIESGO'!$AB$50="Moderado"),CONCATENATE("R6C",'MAPA DE RIESGO'!$P$50),"")</f>
        <v/>
      </c>
      <c r="AA31" s="41" t="str">
        <f>IF(AND('MAPA DE RIESGO'!$Z$51="Media",'MAPA DE RIESGO'!$AB$51="Moderado"),CONCATENATE("R6C",'MAPA DE RIESGO'!$P$51),"")</f>
        <v/>
      </c>
      <c r="AB31" s="23" t="str">
        <f>IF(AND('MAPA DE RIESGO'!$Z$46="Media",'MAPA DE RIESGO'!$AB$46="Mayor"),CONCATENATE("R6C",'MAPA DE RIESGO'!$P$46),"")</f>
        <v/>
      </c>
      <c r="AC31" s="24" t="str">
        <f>IF(AND('MAPA DE RIESGO'!$Z$47="Media",'MAPA DE RIESGO'!$AB$47="Mayor"),CONCATENATE("R6C",'MAPA DE RIESGO'!$P$47),"")</f>
        <v/>
      </c>
      <c r="AD31" s="29" t="str">
        <f>IF(AND('MAPA DE RIESGO'!$Z$48="Media",'MAPA DE RIESGO'!$AB$48="Mayor"),CONCATENATE("R6C",'MAPA DE RIESGO'!$P$48),"")</f>
        <v/>
      </c>
      <c r="AE31" s="29" t="str">
        <f>IF(AND('MAPA DE RIESGO'!$Z$49="Media",'MAPA DE RIESGO'!$AB$49="Mayor"),CONCATENATE("R6C",'MAPA DE RIESGO'!$P$49),"")</f>
        <v/>
      </c>
      <c r="AF31" s="29" t="str">
        <f>IF(AND('MAPA DE RIESGO'!$Z$50="Media",'MAPA DE RIESGO'!$AB$50="Mayor"),CONCATENATE("R6C",'MAPA DE RIESGO'!$P$50),"")</f>
        <v/>
      </c>
      <c r="AG31" s="25" t="str">
        <f>IF(AND('MAPA DE RIESGO'!$Z$51="Media",'MAPA DE RIESGO'!$AB$51="Mayor"),CONCATENATE("R6C",'MAPA DE RIESGO'!$P$51),"")</f>
        <v/>
      </c>
      <c r="AH31" s="26" t="str">
        <f>IF(AND('MAPA DE RIESGO'!$Z$46="Media",'MAPA DE RIESGO'!$AB$46="Catastrófico"),CONCATENATE("R6C",'MAPA DE RIESGO'!$P$46),"")</f>
        <v/>
      </c>
      <c r="AI31" s="27" t="str">
        <f>IF(AND('MAPA DE RIESGO'!$Z$47="Media",'MAPA DE RIESGO'!$AB$47="Catastrófico"),CONCATENATE("R6C",'MAPA DE RIESGO'!$P$47),"")</f>
        <v/>
      </c>
      <c r="AJ31" s="27" t="str">
        <f>IF(AND('MAPA DE RIESGO'!$Z$48="Media",'MAPA DE RIESGO'!$AB$48="Catastrófico"),CONCATENATE("R6C",'MAPA DE RIESGO'!$P$48),"")</f>
        <v/>
      </c>
      <c r="AK31" s="27" t="str">
        <f>IF(AND('MAPA DE RIESGO'!$Z$49="Media",'MAPA DE RIESGO'!$AB$49="Catastrófico"),CONCATENATE("R6C",'MAPA DE RIESGO'!$P$49),"")</f>
        <v/>
      </c>
      <c r="AL31" s="27" t="str">
        <f>IF(AND('MAPA DE RIESGO'!$Z$50="Media",'MAPA DE RIESGO'!$AB$50="Catastrófico"),CONCATENATE("R6C",'MAPA DE RIESGO'!$P$50),"")</f>
        <v/>
      </c>
      <c r="AM31" s="28" t="str">
        <f>IF(AND('MAPA DE RIESGO'!$Z$51="Media",'MAPA DE RIESGO'!$AB$51="Catastrófico"),CONCATENATE("R6C",'MAPA DE RIESGO'!$P$51),"")</f>
        <v/>
      </c>
      <c r="AN31" s="55"/>
      <c r="AO31" s="482"/>
      <c r="AP31" s="483"/>
      <c r="AQ31" s="483"/>
      <c r="AR31" s="483"/>
      <c r="AS31" s="483"/>
      <c r="AT31" s="484"/>
      <c r="AU31" s="55"/>
      <c r="AV31" s="55"/>
      <c r="AW31" s="55"/>
      <c r="AX31" s="55"/>
      <c r="AY31" s="55"/>
      <c r="AZ31" s="55"/>
      <c r="BA31" s="55"/>
      <c r="BB31" s="55"/>
      <c r="BC31" s="55"/>
      <c r="BD31" s="55"/>
      <c r="BE31" s="55"/>
      <c r="BF31" s="55"/>
      <c r="BG31" s="55"/>
      <c r="BH31" s="55"/>
      <c r="BI31" s="55"/>
      <c r="BJ31" s="55"/>
      <c r="BK31" s="55"/>
      <c r="BL31" s="55"/>
      <c r="BM31" s="55"/>
      <c r="BN31" s="55"/>
      <c r="BO31" s="55"/>
      <c r="BP31" s="55"/>
      <c r="BQ31" s="55"/>
      <c r="BR31" s="55"/>
      <c r="BS31" s="55"/>
      <c r="BT31" s="55"/>
      <c r="BU31" s="55"/>
      <c r="BV31" s="55"/>
      <c r="BW31" s="55"/>
      <c r="BX31" s="55"/>
    </row>
    <row r="32" spans="1:76" ht="15" customHeight="1" x14ac:dyDescent="0.25">
      <c r="A32" s="55"/>
      <c r="B32" s="353"/>
      <c r="C32" s="353"/>
      <c r="D32" s="354"/>
      <c r="E32" s="454"/>
      <c r="F32" s="455"/>
      <c r="G32" s="455"/>
      <c r="H32" s="455"/>
      <c r="I32" s="468"/>
      <c r="J32" s="39" t="str">
        <f>IF(AND('MAPA DE RIESGO'!$Z$52="Media",'MAPA DE RIESGO'!$AB$52="Leve"),CONCATENATE("R7C",'MAPA DE RIESGO'!$P$52),"")</f>
        <v/>
      </c>
      <c r="K32" s="40" t="str">
        <f>IF(AND('MAPA DE RIESGO'!$Z$53="Media",'MAPA DE RIESGO'!$AB$53="Leve"),CONCATENATE("R7C",'MAPA DE RIESGO'!$P$53),"")</f>
        <v/>
      </c>
      <c r="L32" s="40" t="str">
        <f>IF(AND('MAPA DE RIESGO'!$Z$54="Media",'MAPA DE RIESGO'!$AB$54="Leve"),CONCATENATE("R7C",'MAPA DE RIESGO'!$P$54),"")</f>
        <v/>
      </c>
      <c r="M32" s="40" t="str">
        <f>IF(AND('MAPA DE RIESGO'!$Z$55="Media",'MAPA DE RIESGO'!$AB$55="Leve"),CONCATENATE("R7C",'MAPA DE RIESGO'!$P$55),"")</f>
        <v/>
      </c>
      <c r="N32" s="40" t="str">
        <f>IF(AND('MAPA DE RIESGO'!$Z$56="Media",'MAPA DE RIESGO'!$AB$56="Leve"),CONCATENATE("R7C",'MAPA DE RIESGO'!$P$56),"")</f>
        <v/>
      </c>
      <c r="O32" s="41" t="str">
        <f>IF(AND('MAPA DE RIESGO'!$Z$57="Media",'MAPA DE RIESGO'!$AB$57="Leve"),CONCATENATE("R7C",'MAPA DE RIESGO'!$P$57),"")</f>
        <v/>
      </c>
      <c r="P32" s="39" t="str">
        <f>IF(AND('MAPA DE RIESGO'!$Z$52="Media",'MAPA DE RIESGO'!$AB$52="Menor"),CONCATENATE("R7C",'MAPA DE RIESGO'!$P$52),"")</f>
        <v/>
      </c>
      <c r="Q32" s="40" t="str">
        <f>IF(AND('MAPA DE RIESGO'!$Z$53="Media",'MAPA DE RIESGO'!$AB$53="Menor"),CONCATENATE("R7C",'MAPA DE RIESGO'!$P$53),"")</f>
        <v/>
      </c>
      <c r="R32" s="40" t="str">
        <f>IF(AND('MAPA DE RIESGO'!$Z$54="Media",'MAPA DE RIESGO'!$AB$54="Menor"),CONCATENATE("R7C",'MAPA DE RIESGO'!$P$54),"")</f>
        <v/>
      </c>
      <c r="S32" s="40" t="str">
        <f>IF(AND('MAPA DE RIESGO'!$Z$55="Media",'MAPA DE RIESGO'!$AB$55="Menor"),CONCATENATE("R7C",'MAPA DE RIESGO'!$P$55),"")</f>
        <v/>
      </c>
      <c r="T32" s="40" t="str">
        <f>IF(AND('MAPA DE RIESGO'!$Z$56="Media",'MAPA DE RIESGO'!$AB$56="Menor"),CONCATENATE("R7C",'MAPA DE RIESGO'!$P$56),"")</f>
        <v/>
      </c>
      <c r="U32" s="41" t="str">
        <f>IF(AND('MAPA DE RIESGO'!$Z$57="Media",'MAPA DE RIESGO'!$AB$57="Menor"),CONCATENATE("R7C",'MAPA DE RIESGO'!$P$57),"")</f>
        <v/>
      </c>
      <c r="V32" s="39" t="str">
        <f>IF(AND('MAPA DE RIESGO'!$Z$52="Media",'MAPA DE RIESGO'!$AB$52="Moderado"),CONCATENATE("R7C",'MAPA DE RIESGO'!$P$52),"")</f>
        <v/>
      </c>
      <c r="W32" s="40" t="str">
        <f>IF(AND('MAPA DE RIESGO'!$Z$53="Media",'MAPA DE RIESGO'!$AB$53="Moderado"),CONCATENATE("R7C",'MAPA DE RIESGO'!$P$53),"")</f>
        <v/>
      </c>
      <c r="X32" s="40" t="str">
        <f>IF(AND('MAPA DE RIESGO'!$Z$54="Media",'MAPA DE RIESGO'!$AB$54="Moderado"),CONCATENATE("R7C",'MAPA DE RIESGO'!$P$54),"")</f>
        <v/>
      </c>
      <c r="Y32" s="40" t="str">
        <f>IF(AND('MAPA DE RIESGO'!$Z$55="Media",'MAPA DE RIESGO'!$AB$55="Moderado"),CONCATENATE("R7C",'MAPA DE RIESGO'!$P$55),"")</f>
        <v/>
      </c>
      <c r="Z32" s="40" t="str">
        <f>IF(AND('MAPA DE RIESGO'!$Z$56="Media",'MAPA DE RIESGO'!$AB$56="Moderado"),CONCATENATE("R7C",'MAPA DE RIESGO'!$P$56),"")</f>
        <v/>
      </c>
      <c r="AA32" s="41" t="str">
        <f>IF(AND('MAPA DE RIESGO'!$Z$57="Media",'MAPA DE RIESGO'!$AB$57="Moderado"),CONCATENATE("R7C",'MAPA DE RIESGO'!$P$57),"")</f>
        <v/>
      </c>
      <c r="AB32" s="23" t="str">
        <f>IF(AND('MAPA DE RIESGO'!$Z$52="Media",'MAPA DE RIESGO'!$AB$52="Mayor"),CONCATENATE("R7C",'MAPA DE RIESGO'!$P$52),"")</f>
        <v/>
      </c>
      <c r="AC32" s="24" t="str">
        <f>IF(AND('MAPA DE RIESGO'!$Z$53="Media",'MAPA DE RIESGO'!$AB$53="Mayor"),CONCATENATE("R7C",'MAPA DE RIESGO'!$P$53),"")</f>
        <v/>
      </c>
      <c r="AD32" s="29" t="str">
        <f>IF(AND('MAPA DE RIESGO'!$Z$54="Media",'MAPA DE RIESGO'!$AB$54="Mayor"),CONCATENATE("R7C",'MAPA DE RIESGO'!$P$54),"")</f>
        <v/>
      </c>
      <c r="AE32" s="29" t="str">
        <f>IF(AND('MAPA DE RIESGO'!$Z$55="Media",'MAPA DE RIESGO'!$AB$55="Mayor"),CONCATENATE("R7C",'MAPA DE RIESGO'!$P$55),"")</f>
        <v/>
      </c>
      <c r="AF32" s="29" t="str">
        <f>IF(AND('MAPA DE RIESGO'!$Z$56="Media",'MAPA DE RIESGO'!$AB$56="Mayor"),CONCATENATE("R7C",'MAPA DE RIESGO'!$P$56),"")</f>
        <v/>
      </c>
      <c r="AG32" s="25" t="str">
        <f>IF(AND('MAPA DE RIESGO'!$Z$57="Media",'MAPA DE RIESGO'!$AB$57="Mayor"),CONCATENATE("R7C",'MAPA DE RIESGO'!$P$57),"")</f>
        <v/>
      </c>
      <c r="AH32" s="26" t="str">
        <f>IF(AND('MAPA DE RIESGO'!$Z$52="Media",'MAPA DE RIESGO'!$AB$52="Catastrófico"),CONCATENATE("R7C",'MAPA DE RIESGO'!$P$52),"")</f>
        <v/>
      </c>
      <c r="AI32" s="27" t="str">
        <f>IF(AND('MAPA DE RIESGO'!$Z$53="Media",'MAPA DE RIESGO'!$AB$53="Catastrófico"),CONCATENATE("R7C",'MAPA DE RIESGO'!$P$53),"")</f>
        <v/>
      </c>
      <c r="AJ32" s="27" t="str">
        <f>IF(AND('MAPA DE RIESGO'!$Z$54="Media",'MAPA DE RIESGO'!$AB$54="Catastrófico"),CONCATENATE("R7C",'MAPA DE RIESGO'!$P$54),"")</f>
        <v/>
      </c>
      <c r="AK32" s="27" t="str">
        <f>IF(AND('MAPA DE RIESGO'!$Z$55="Media",'MAPA DE RIESGO'!$AB$55="Catastrófico"),CONCATENATE("R7C",'MAPA DE RIESGO'!$P$55),"")</f>
        <v/>
      </c>
      <c r="AL32" s="27" t="str">
        <f>IF(AND('MAPA DE RIESGO'!$Z$56="Media",'MAPA DE RIESGO'!$AB$56="Catastrófico"),CONCATENATE("R7C",'MAPA DE RIESGO'!$P$56),"")</f>
        <v/>
      </c>
      <c r="AM32" s="28" t="str">
        <f>IF(AND('MAPA DE RIESGO'!$Z$57="Media",'MAPA DE RIESGO'!$AB$57="Catastrófico"),CONCATENATE("R7C",'MAPA DE RIESGO'!$P$57),"")</f>
        <v/>
      </c>
      <c r="AN32" s="55"/>
      <c r="AO32" s="482"/>
      <c r="AP32" s="483"/>
      <c r="AQ32" s="483"/>
      <c r="AR32" s="483"/>
      <c r="AS32" s="483"/>
      <c r="AT32" s="484"/>
      <c r="AU32" s="55"/>
      <c r="AV32" s="55"/>
      <c r="AW32" s="55"/>
      <c r="AX32" s="55"/>
      <c r="AY32" s="55"/>
      <c r="AZ32" s="55"/>
      <c r="BA32" s="55"/>
      <c r="BB32" s="55"/>
      <c r="BC32" s="55"/>
      <c r="BD32" s="55"/>
      <c r="BE32" s="55"/>
      <c r="BF32" s="55"/>
      <c r="BG32" s="55"/>
      <c r="BH32" s="55"/>
      <c r="BI32" s="55"/>
      <c r="BJ32" s="55"/>
      <c r="BK32" s="55"/>
      <c r="BL32" s="55"/>
      <c r="BM32" s="55"/>
      <c r="BN32" s="55"/>
      <c r="BO32" s="55"/>
      <c r="BP32" s="55"/>
      <c r="BQ32" s="55"/>
      <c r="BR32" s="55"/>
      <c r="BS32" s="55"/>
      <c r="BT32" s="55"/>
      <c r="BU32" s="55"/>
      <c r="BV32" s="55"/>
      <c r="BW32" s="55"/>
      <c r="BX32" s="55"/>
    </row>
    <row r="33" spans="1:80" ht="15" customHeight="1" x14ac:dyDescent="0.25">
      <c r="A33" s="55"/>
      <c r="B33" s="353"/>
      <c r="C33" s="353"/>
      <c r="D33" s="354"/>
      <c r="E33" s="454"/>
      <c r="F33" s="455"/>
      <c r="G33" s="455"/>
      <c r="H33" s="455"/>
      <c r="I33" s="468"/>
      <c r="J33" s="39" t="str">
        <f>IF(AND('MAPA DE RIESGO'!$Z$58="Media",'MAPA DE RIESGO'!$AB$58="Leve"),CONCATENATE("R8C",'MAPA DE RIESGO'!$P$58),"")</f>
        <v/>
      </c>
      <c r="K33" s="40" t="str">
        <f>IF(AND('MAPA DE RIESGO'!$Z$59="Media",'MAPA DE RIESGO'!$AB$59="Leve"),CONCATENATE("R8C",'MAPA DE RIESGO'!$P$59),"")</f>
        <v/>
      </c>
      <c r="L33" s="40" t="str">
        <f>IF(AND('MAPA DE RIESGO'!$Z$60="Media",'MAPA DE RIESGO'!$AB$60="Leve"),CONCATENATE("R8C",'MAPA DE RIESGO'!$P$60),"")</f>
        <v/>
      </c>
      <c r="M33" s="40" t="str">
        <f>IF(AND('MAPA DE RIESGO'!$Z$61="Media",'MAPA DE RIESGO'!$AB$61="Leve"),CONCATENATE("R8C",'MAPA DE RIESGO'!$P$61),"")</f>
        <v/>
      </c>
      <c r="N33" s="40" t="str">
        <f>IF(AND('MAPA DE RIESGO'!$Z$62="Media",'MAPA DE RIESGO'!$AB$62="Leve"),CONCATENATE("R8C",'MAPA DE RIESGO'!$P$62),"")</f>
        <v/>
      </c>
      <c r="O33" s="41" t="str">
        <f>IF(AND('MAPA DE RIESGO'!$Z$63="Media",'MAPA DE RIESGO'!$AB$63="Leve"),CONCATENATE("R8C",'MAPA DE RIESGO'!$P$63),"")</f>
        <v/>
      </c>
      <c r="P33" s="39" t="str">
        <f>IF(AND('MAPA DE RIESGO'!$Z$58="Media",'MAPA DE RIESGO'!$AB$58="Menor"),CONCATENATE("R8C",'MAPA DE RIESGO'!$P$58),"")</f>
        <v/>
      </c>
      <c r="Q33" s="40" t="str">
        <f>IF(AND('MAPA DE RIESGO'!$Z$59="Media",'MAPA DE RIESGO'!$AB$59="Menor"),CONCATENATE("R8C",'MAPA DE RIESGO'!$P$59),"")</f>
        <v/>
      </c>
      <c r="R33" s="40" t="str">
        <f>IF(AND('MAPA DE RIESGO'!$Z$60="Media",'MAPA DE RIESGO'!$AB$60="Menor"),CONCATENATE("R8C",'MAPA DE RIESGO'!$P$60),"")</f>
        <v/>
      </c>
      <c r="S33" s="40" t="str">
        <f>IF(AND('MAPA DE RIESGO'!$Z$61="Media",'MAPA DE RIESGO'!$AB$61="Menor"),CONCATENATE("R8C",'MAPA DE RIESGO'!$P$61),"")</f>
        <v/>
      </c>
      <c r="T33" s="40" t="str">
        <f>IF(AND('MAPA DE RIESGO'!$Z$62="Media",'MAPA DE RIESGO'!$AB$62="Menor"),CONCATENATE("R8C",'MAPA DE RIESGO'!$P$62),"")</f>
        <v/>
      </c>
      <c r="U33" s="41" t="str">
        <f>IF(AND('MAPA DE RIESGO'!$Z$63="Media",'MAPA DE RIESGO'!$AB$63="Menor"),CONCATENATE("R8C",'MAPA DE RIESGO'!$P$63),"")</f>
        <v/>
      </c>
      <c r="V33" s="39" t="str">
        <f>IF(AND('MAPA DE RIESGO'!$Z$58="Media",'MAPA DE RIESGO'!$AB$58="Moderado"),CONCATENATE("R8C",'MAPA DE RIESGO'!$P$58),"")</f>
        <v/>
      </c>
      <c r="W33" s="40" t="str">
        <f>IF(AND('MAPA DE RIESGO'!$Z$59="Media",'MAPA DE RIESGO'!$AB$59="Moderado"),CONCATENATE("R8C",'MAPA DE RIESGO'!$P$59),"")</f>
        <v/>
      </c>
      <c r="X33" s="40" t="str">
        <f>IF(AND('MAPA DE RIESGO'!$Z$60="Media",'MAPA DE RIESGO'!$AB$60="Moderado"),CONCATENATE("R8C",'MAPA DE RIESGO'!$P$60),"")</f>
        <v/>
      </c>
      <c r="Y33" s="40" t="str">
        <f>IF(AND('MAPA DE RIESGO'!$Z$61="Media",'MAPA DE RIESGO'!$AB$61="Moderado"),CONCATENATE("R8C",'MAPA DE RIESGO'!$P$61),"")</f>
        <v/>
      </c>
      <c r="Z33" s="40" t="str">
        <f>IF(AND('MAPA DE RIESGO'!$Z$62="Media",'MAPA DE RIESGO'!$AB$62="Moderado"),CONCATENATE("R8C",'MAPA DE RIESGO'!$P$62),"")</f>
        <v/>
      </c>
      <c r="AA33" s="41" t="str">
        <f>IF(AND('MAPA DE RIESGO'!$Z$63="Media",'MAPA DE RIESGO'!$AB$63="Moderado"),CONCATENATE("R8C",'MAPA DE RIESGO'!$P$63),"")</f>
        <v/>
      </c>
      <c r="AB33" s="23" t="str">
        <f>IF(AND('MAPA DE RIESGO'!$Z$58="Media",'MAPA DE RIESGO'!$AB$58="Mayor"),CONCATENATE("R8C",'MAPA DE RIESGO'!$P$58),"")</f>
        <v/>
      </c>
      <c r="AC33" s="24" t="str">
        <f>IF(AND('MAPA DE RIESGO'!$Z$59="Media",'MAPA DE RIESGO'!$AB$59="Mayor"),CONCATENATE("R8C",'MAPA DE RIESGO'!$P$59),"")</f>
        <v/>
      </c>
      <c r="AD33" s="29" t="str">
        <f>IF(AND('MAPA DE RIESGO'!$Z$60="Media",'MAPA DE RIESGO'!$AB$60="Mayor"),CONCATENATE("R8C",'MAPA DE RIESGO'!$P$60),"")</f>
        <v/>
      </c>
      <c r="AE33" s="29" t="str">
        <f>IF(AND('MAPA DE RIESGO'!$Z$61="Media",'MAPA DE RIESGO'!$AB$61="Mayor"),CONCATENATE("R8C",'MAPA DE RIESGO'!$P$61),"")</f>
        <v/>
      </c>
      <c r="AF33" s="29" t="str">
        <f>IF(AND('MAPA DE RIESGO'!$Z$62="Media",'MAPA DE RIESGO'!$AB$62="Mayor"),CONCATENATE("R8C",'MAPA DE RIESGO'!$P$62),"")</f>
        <v/>
      </c>
      <c r="AG33" s="25" t="str">
        <f>IF(AND('MAPA DE RIESGO'!$Z$63="Media",'MAPA DE RIESGO'!$AB$63="Mayor"),CONCATENATE("R8C",'MAPA DE RIESGO'!$P$63),"")</f>
        <v/>
      </c>
      <c r="AH33" s="26" t="str">
        <f>IF(AND('MAPA DE RIESGO'!$Z$58="Media",'MAPA DE RIESGO'!$AB$58="Catastrófico"),CONCATENATE("R8C",'MAPA DE RIESGO'!$P$58),"")</f>
        <v/>
      </c>
      <c r="AI33" s="27" t="str">
        <f>IF(AND('MAPA DE RIESGO'!$Z$59="Media",'MAPA DE RIESGO'!$AB$59="Catastrófico"),CONCATENATE("R8C",'MAPA DE RIESGO'!$P$59),"")</f>
        <v/>
      </c>
      <c r="AJ33" s="27" t="str">
        <f>IF(AND('MAPA DE RIESGO'!$Z$60="Media",'MAPA DE RIESGO'!$AB$60="Catastrófico"),CONCATENATE("R8C",'MAPA DE RIESGO'!$P$60),"")</f>
        <v/>
      </c>
      <c r="AK33" s="27" t="str">
        <f>IF(AND('MAPA DE RIESGO'!$Z$61="Media",'MAPA DE RIESGO'!$AB$61="Catastrófico"),CONCATENATE("R8C",'MAPA DE RIESGO'!$P$61),"")</f>
        <v/>
      </c>
      <c r="AL33" s="27" t="str">
        <f>IF(AND('MAPA DE RIESGO'!$Z$62="Media",'MAPA DE RIESGO'!$AB$62="Catastrófico"),CONCATENATE("R8C",'MAPA DE RIESGO'!$P$62),"")</f>
        <v/>
      </c>
      <c r="AM33" s="28" t="str">
        <f>IF(AND('MAPA DE RIESGO'!$Z$63="Media",'MAPA DE RIESGO'!$AB$63="Catastrófico"),CONCATENATE("R8C",'MAPA DE RIESGO'!$P$63),"")</f>
        <v/>
      </c>
      <c r="AN33" s="55"/>
      <c r="AO33" s="482"/>
      <c r="AP33" s="483"/>
      <c r="AQ33" s="483"/>
      <c r="AR33" s="483"/>
      <c r="AS33" s="483"/>
      <c r="AT33" s="484"/>
      <c r="AU33" s="55"/>
      <c r="AV33" s="55"/>
      <c r="AW33" s="55"/>
      <c r="AX33" s="55"/>
      <c r="AY33" s="55"/>
      <c r="AZ33" s="55"/>
      <c r="BA33" s="55"/>
      <c r="BB33" s="55"/>
      <c r="BC33" s="55"/>
      <c r="BD33" s="55"/>
      <c r="BE33" s="55"/>
      <c r="BF33" s="55"/>
      <c r="BG33" s="55"/>
      <c r="BH33" s="55"/>
      <c r="BI33" s="55"/>
      <c r="BJ33" s="55"/>
      <c r="BK33" s="55"/>
      <c r="BL33" s="55"/>
      <c r="BM33" s="55"/>
      <c r="BN33" s="55"/>
      <c r="BO33" s="55"/>
      <c r="BP33" s="55"/>
      <c r="BQ33" s="55"/>
      <c r="BR33" s="55"/>
      <c r="BS33" s="55"/>
      <c r="BT33" s="55"/>
      <c r="BU33" s="55"/>
      <c r="BV33" s="55"/>
      <c r="BW33" s="55"/>
      <c r="BX33" s="55"/>
    </row>
    <row r="34" spans="1:80" ht="15" customHeight="1" x14ac:dyDescent="0.25">
      <c r="A34" s="55"/>
      <c r="B34" s="353"/>
      <c r="C34" s="353"/>
      <c r="D34" s="354"/>
      <c r="E34" s="454"/>
      <c r="F34" s="455"/>
      <c r="G34" s="455"/>
      <c r="H34" s="455"/>
      <c r="I34" s="468"/>
      <c r="J34" s="39" t="str">
        <f>IF(AND('MAPA DE RIESGO'!$Z$64="Media",'MAPA DE RIESGO'!$AB$64="Leve"),CONCATENATE("R9C",'MAPA DE RIESGO'!$P$64),"")</f>
        <v/>
      </c>
      <c r="K34" s="40" t="str">
        <f>IF(AND('MAPA DE RIESGO'!$Z$65="Media",'MAPA DE RIESGO'!$AB$65="Leve"),CONCATENATE("R9C",'MAPA DE RIESGO'!$P$65),"")</f>
        <v/>
      </c>
      <c r="L34" s="40" t="str">
        <f>IF(AND('MAPA DE RIESGO'!$Z$66="Media",'MAPA DE RIESGO'!$AB$66="Leve"),CONCATENATE("R9C",'MAPA DE RIESGO'!$P$66),"")</f>
        <v/>
      </c>
      <c r="M34" s="40" t="str">
        <f>IF(AND('MAPA DE RIESGO'!$Z$67="Media",'MAPA DE RIESGO'!$AB$67="Leve"),CONCATENATE("R9C",'MAPA DE RIESGO'!$P$67),"")</f>
        <v/>
      </c>
      <c r="N34" s="40" t="str">
        <f>IF(AND('MAPA DE RIESGO'!$Z$68="Media",'MAPA DE RIESGO'!$AB$68="Leve"),CONCATENATE("R9C",'MAPA DE RIESGO'!$P$68),"")</f>
        <v/>
      </c>
      <c r="O34" s="41" t="str">
        <f>IF(AND('MAPA DE RIESGO'!$Z$69="Media",'MAPA DE RIESGO'!$AB$69="Leve"),CONCATENATE("R9C",'MAPA DE RIESGO'!$P$69),"")</f>
        <v/>
      </c>
      <c r="P34" s="39" t="str">
        <f>IF(AND('MAPA DE RIESGO'!$Z$64="Media",'MAPA DE RIESGO'!$AB$64="Menor"),CONCATENATE("R9C",'MAPA DE RIESGO'!$P$64),"")</f>
        <v/>
      </c>
      <c r="Q34" s="40" t="str">
        <f>IF(AND('MAPA DE RIESGO'!$Z$65="Media",'MAPA DE RIESGO'!$AB$65="Menor"),CONCATENATE("R9C",'MAPA DE RIESGO'!$P$65),"")</f>
        <v/>
      </c>
      <c r="R34" s="40" t="str">
        <f>IF(AND('MAPA DE RIESGO'!$Z$66="Media",'MAPA DE RIESGO'!$AB$66="Menor"),CONCATENATE("R9C",'MAPA DE RIESGO'!$P$66),"")</f>
        <v/>
      </c>
      <c r="S34" s="40" t="str">
        <f>IF(AND('MAPA DE RIESGO'!$Z$67="Media",'MAPA DE RIESGO'!$AB$67="Menor"),CONCATENATE("R9C",'MAPA DE RIESGO'!$P$67),"")</f>
        <v/>
      </c>
      <c r="T34" s="40" t="str">
        <f>IF(AND('MAPA DE RIESGO'!$Z$68="Media",'MAPA DE RIESGO'!$AB$68="Menor"),CONCATENATE("R9C",'MAPA DE RIESGO'!$P$68),"")</f>
        <v/>
      </c>
      <c r="U34" s="41" t="str">
        <f>IF(AND('MAPA DE RIESGO'!$Z$69="Media",'MAPA DE RIESGO'!$AB$69="Menor"),CONCATENATE("R9C",'MAPA DE RIESGO'!$P$69),"")</f>
        <v/>
      </c>
      <c r="V34" s="39" t="str">
        <f>IF(AND('MAPA DE RIESGO'!$Z$64="Media",'MAPA DE RIESGO'!$AB$64="Moderado"),CONCATENATE("R9C",'MAPA DE RIESGO'!$P$64),"")</f>
        <v/>
      </c>
      <c r="W34" s="40" t="str">
        <f>IF(AND('MAPA DE RIESGO'!$Z$65="Media",'MAPA DE RIESGO'!$AB$65="Moderado"),CONCATENATE("R9C",'MAPA DE RIESGO'!$P$65),"")</f>
        <v/>
      </c>
      <c r="X34" s="40" t="str">
        <f>IF(AND('MAPA DE RIESGO'!$Z$66="Media",'MAPA DE RIESGO'!$AB$66="Moderado"),CONCATENATE("R9C",'MAPA DE RIESGO'!$P$66),"")</f>
        <v/>
      </c>
      <c r="Y34" s="40" t="str">
        <f>IF(AND('MAPA DE RIESGO'!$Z$67="Media",'MAPA DE RIESGO'!$AB$67="Moderado"),CONCATENATE("R9C",'MAPA DE RIESGO'!$P$67),"")</f>
        <v/>
      </c>
      <c r="Z34" s="40" t="str">
        <f>IF(AND('MAPA DE RIESGO'!$Z$68="Media",'MAPA DE RIESGO'!$AB$68="Moderado"),CONCATENATE("R9C",'MAPA DE RIESGO'!$P$68),"")</f>
        <v/>
      </c>
      <c r="AA34" s="41" t="str">
        <f>IF(AND('MAPA DE RIESGO'!$Z$69="Media",'MAPA DE RIESGO'!$AB$69="Moderado"),CONCATENATE("R9C",'MAPA DE RIESGO'!$P$69),"")</f>
        <v/>
      </c>
      <c r="AB34" s="23" t="str">
        <f>IF(AND('MAPA DE RIESGO'!$Z$64="Media",'MAPA DE RIESGO'!$AB$64="Mayor"),CONCATENATE("R9C",'MAPA DE RIESGO'!$P$64),"")</f>
        <v/>
      </c>
      <c r="AC34" s="24" t="str">
        <f>IF(AND('MAPA DE RIESGO'!$Z$65="Media",'MAPA DE RIESGO'!$AB$65="Mayor"),CONCATENATE("R9C",'MAPA DE RIESGO'!$P$65),"")</f>
        <v/>
      </c>
      <c r="AD34" s="29" t="str">
        <f>IF(AND('MAPA DE RIESGO'!$Z$66="Media",'MAPA DE RIESGO'!$AB$66="Mayor"),CONCATENATE("R9C",'MAPA DE RIESGO'!$P$66),"")</f>
        <v/>
      </c>
      <c r="AE34" s="29" t="str">
        <f>IF(AND('MAPA DE RIESGO'!$Z$67="Media",'MAPA DE RIESGO'!$AB$67="Mayor"),CONCATENATE("R9C",'MAPA DE RIESGO'!$P$67),"")</f>
        <v/>
      </c>
      <c r="AF34" s="29" t="str">
        <f>IF(AND('MAPA DE RIESGO'!$Z$68="Media",'MAPA DE RIESGO'!$AB$68="Mayor"),CONCATENATE("R9C",'MAPA DE RIESGO'!$P$68),"")</f>
        <v/>
      </c>
      <c r="AG34" s="25" t="str">
        <f>IF(AND('MAPA DE RIESGO'!$Z$69="Media",'MAPA DE RIESGO'!$AB$69="Mayor"),CONCATENATE("R9C",'MAPA DE RIESGO'!$P$69),"")</f>
        <v/>
      </c>
      <c r="AH34" s="26" t="str">
        <f>IF(AND('MAPA DE RIESGO'!$Z$64="Media",'MAPA DE RIESGO'!$AB$64="Catastrófico"),CONCATENATE("R9C",'MAPA DE RIESGO'!$P$64),"")</f>
        <v/>
      </c>
      <c r="AI34" s="27" t="str">
        <f>IF(AND('MAPA DE RIESGO'!$Z$65="Media",'MAPA DE RIESGO'!$AB$65="Catastrófico"),CONCATENATE("R9C",'MAPA DE RIESGO'!$P$65),"")</f>
        <v/>
      </c>
      <c r="AJ34" s="27" t="str">
        <f>IF(AND('MAPA DE RIESGO'!$Z$66="Media",'MAPA DE RIESGO'!$AB$66="Catastrófico"),CONCATENATE("R9C",'MAPA DE RIESGO'!$P$66),"")</f>
        <v/>
      </c>
      <c r="AK34" s="27" t="str">
        <f>IF(AND('MAPA DE RIESGO'!$Z$67="Media",'MAPA DE RIESGO'!$AB$67="Catastrófico"),CONCATENATE("R9C",'MAPA DE RIESGO'!$P$67),"")</f>
        <v/>
      </c>
      <c r="AL34" s="27" t="str">
        <f>IF(AND('MAPA DE RIESGO'!$Z$68="Media",'MAPA DE RIESGO'!$AB$68="Catastrófico"),CONCATENATE("R9C",'MAPA DE RIESGO'!$P$68),"")</f>
        <v/>
      </c>
      <c r="AM34" s="28" t="str">
        <f>IF(AND('MAPA DE RIESGO'!$Z$69="Media",'MAPA DE RIESGO'!$AB$69="Catastrófico"),CONCATENATE("R9C",'MAPA DE RIESGO'!$P$69),"")</f>
        <v/>
      </c>
      <c r="AN34" s="55"/>
      <c r="AO34" s="482"/>
      <c r="AP34" s="483"/>
      <c r="AQ34" s="483"/>
      <c r="AR34" s="483"/>
      <c r="AS34" s="483"/>
      <c r="AT34" s="484"/>
      <c r="AU34" s="55"/>
      <c r="AV34" s="55"/>
      <c r="AW34" s="55"/>
      <c r="AX34" s="55"/>
      <c r="AY34" s="55"/>
      <c r="AZ34" s="55"/>
      <c r="BA34" s="55"/>
      <c r="BB34" s="55"/>
      <c r="BC34" s="55"/>
      <c r="BD34" s="55"/>
      <c r="BE34" s="55"/>
      <c r="BF34" s="55"/>
      <c r="BG34" s="55"/>
      <c r="BH34" s="55"/>
      <c r="BI34" s="55"/>
      <c r="BJ34" s="55"/>
      <c r="BK34" s="55"/>
      <c r="BL34" s="55"/>
      <c r="BM34" s="55"/>
      <c r="BN34" s="55"/>
      <c r="BO34" s="55"/>
      <c r="BP34" s="55"/>
      <c r="BQ34" s="55"/>
      <c r="BR34" s="55"/>
      <c r="BS34" s="55"/>
      <c r="BT34" s="55"/>
      <c r="BU34" s="55"/>
      <c r="BV34" s="55"/>
      <c r="BW34" s="55"/>
      <c r="BX34" s="55"/>
    </row>
    <row r="35" spans="1:80" ht="15.75" customHeight="1" thickBot="1" x14ac:dyDescent="0.3">
      <c r="A35" s="55"/>
      <c r="B35" s="353"/>
      <c r="C35" s="353"/>
      <c r="D35" s="354"/>
      <c r="E35" s="456"/>
      <c r="F35" s="457"/>
      <c r="G35" s="457"/>
      <c r="H35" s="457"/>
      <c r="I35" s="469"/>
      <c r="J35" s="39" t="str">
        <f>IF(AND('MAPA DE RIESGO'!$Z$70="Media",'MAPA DE RIESGO'!$AB$70="Leve"),CONCATENATE("R10C",'MAPA DE RIESGO'!$P$70),"")</f>
        <v/>
      </c>
      <c r="K35" s="40" t="str">
        <f>IF(AND('MAPA DE RIESGO'!$Z$71="Media",'MAPA DE RIESGO'!$AB$71="Leve"),CONCATENATE("R10C",'MAPA DE RIESGO'!$P$71),"")</f>
        <v/>
      </c>
      <c r="L35" s="40" t="str">
        <f>IF(AND('MAPA DE RIESGO'!$Z$72="Media",'MAPA DE RIESGO'!$AB$72="Leve"),CONCATENATE("R10C",'MAPA DE RIESGO'!$P$72),"")</f>
        <v/>
      </c>
      <c r="M35" s="40" t="str">
        <f>IF(AND('MAPA DE RIESGO'!$Z$73="Media",'MAPA DE RIESGO'!$AB$73="Leve"),CONCATENATE("R10C",'MAPA DE RIESGO'!$P$73),"")</f>
        <v/>
      </c>
      <c r="N35" s="40" t="str">
        <f>IF(AND('MAPA DE RIESGO'!$Z$74="Media",'MAPA DE RIESGO'!$AB$74="Leve"),CONCATENATE("R10C",'MAPA DE RIESGO'!$P$74),"")</f>
        <v/>
      </c>
      <c r="O35" s="41" t="str">
        <f>IF(AND('MAPA DE RIESGO'!$Z$75="Media",'MAPA DE RIESGO'!$AB$75="Leve"),CONCATENATE("R10C",'MAPA DE RIESGO'!$P$75),"")</f>
        <v/>
      </c>
      <c r="P35" s="39" t="str">
        <f>IF(AND('MAPA DE RIESGO'!$Z$70="Media",'MAPA DE RIESGO'!$AB$70="Menor"),CONCATENATE("R10C",'MAPA DE RIESGO'!$P$70),"")</f>
        <v/>
      </c>
      <c r="Q35" s="40" t="str">
        <f>IF(AND('MAPA DE RIESGO'!$Z$71="Media",'MAPA DE RIESGO'!$AB$71="Menor"),CONCATENATE("R10C",'MAPA DE RIESGO'!$P$71),"")</f>
        <v/>
      </c>
      <c r="R35" s="40" t="str">
        <f>IF(AND('MAPA DE RIESGO'!$Z$72="Media",'MAPA DE RIESGO'!$AB$72="Menor"),CONCATENATE("R10C",'MAPA DE RIESGO'!$P$72),"")</f>
        <v/>
      </c>
      <c r="S35" s="40" t="str">
        <f>IF(AND('MAPA DE RIESGO'!$Z$73="Media",'MAPA DE RIESGO'!$AB$73="Menor"),CONCATENATE("R10C",'MAPA DE RIESGO'!$P$73),"")</f>
        <v/>
      </c>
      <c r="T35" s="40" t="str">
        <f>IF(AND('MAPA DE RIESGO'!$Z$74="Media",'MAPA DE RIESGO'!$AB$74="Menor"),CONCATENATE("R10C",'MAPA DE RIESGO'!$P$74),"")</f>
        <v/>
      </c>
      <c r="U35" s="41" t="str">
        <f>IF(AND('MAPA DE RIESGO'!$Z$75="Media",'MAPA DE RIESGO'!$AB$75="Menor"),CONCATENATE("R10C",'MAPA DE RIESGO'!$P$75),"")</f>
        <v/>
      </c>
      <c r="V35" s="39" t="str">
        <f>IF(AND('MAPA DE RIESGO'!$Z$70="Media",'MAPA DE RIESGO'!$AB$70="Moderado"),CONCATENATE("R10C",'MAPA DE RIESGO'!$P$70),"")</f>
        <v/>
      </c>
      <c r="W35" s="40" t="str">
        <f>IF(AND('MAPA DE RIESGO'!$Z$71="Media",'MAPA DE RIESGO'!$AB$71="Moderado"),CONCATENATE("R10C",'MAPA DE RIESGO'!$P$71),"")</f>
        <v/>
      </c>
      <c r="X35" s="40" t="str">
        <f>IF(AND('MAPA DE RIESGO'!$Z$72="Media",'MAPA DE RIESGO'!$AB$72="Moderado"),CONCATENATE("R10C",'MAPA DE RIESGO'!$P$72),"")</f>
        <v/>
      </c>
      <c r="Y35" s="40" t="str">
        <f>IF(AND('MAPA DE RIESGO'!$Z$73="Media",'MAPA DE RIESGO'!$AB$73="Moderado"),CONCATENATE("R10C",'MAPA DE RIESGO'!$P$73),"")</f>
        <v/>
      </c>
      <c r="Z35" s="40" t="str">
        <f>IF(AND('MAPA DE RIESGO'!$Z$74="Media",'MAPA DE RIESGO'!$AB$74="Moderado"),CONCATENATE("R10C",'MAPA DE RIESGO'!$P$74),"")</f>
        <v/>
      </c>
      <c r="AA35" s="41" t="str">
        <f>IF(AND('MAPA DE RIESGO'!$Z$75="Media",'MAPA DE RIESGO'!$AB$75="Moderado"),CONCATENATE("R10C",'MAPA DE RIESGO'!$P$75),"")</f>
        <v/>
      </c>
      <c r="AB35" s="30" t="str">
        <f>IF(AND('MAPA DE RIESGO'!$Z$70="Media",'MAPA DE RIESGO'!$AB$70="Mayor"),CONCATENATE("R10C",'MAPA DE RIESGO'!$P$70),"")</f>
        <v/>
      </c>
      <c r="AC35" s="31" t="str">
        <f>IF(AND('MAPA DE RIESGO'!$Z$71="Media",'MAPA DE RIESGO'!$AB$71="Mayor"),CONCATENATE("R10C",'MAPA DE RIESGO'!$P$71),"")</f>
        <v/>
      </c>
      <c r="AD35" s="31" t="str">
        <f>IF(AND('MAPA DE RIESGO'!$Z$72="Media",'MAPA DE RIESGO'!$AB$72="Mayor"),CONCATENATE("R10C",'MAPA DE RIESGO'!$P$72),"")</f>
        <v/>
      </c>
      <c r="AE35" s="31" t="str">
        <f>IF(AND('MAPA DE RIESGO'!$Z$73="Media",'MAPA DE RIESGO'!$AB$73="Mayor"),CONCATENATE("R10C",'MAPA DE RIESGO'!$P$73),"")</f>
        <v/>
      </c>
      <c r="AF35" s="31" t="str">
        <f>IF(AND('MAPA DE RIESGO'!$Z$74="Media",'MAPA DE RIESGO'!$AB$74="Mayor"),CONCATENATE("R10C",'MAPA DE RIESGO'!$P$74),"")</f>
        <v/>
      </c>
      <c r="AG35" s="32" t="str">
        <f>IF(AND('MAPA DE RIESGO'!$Z$75="Media",'MAPA DE RIESGO'!$AB$75="Mayor"),CONCATENATE("R10C",'MAPA DE RIESGO'!$P$75),"")</f>
        <v/>
      </c>
      <c r="AH35" s="33" t="str">
        <f>IF(AND('MAPA DE RIESGO'!$Z$70="Media",'MAPA DE RIESGO'!$AB$70="Catastrófico"),CONCATENATE("R10C",'MAPA DE RIESGO'!$P$70),"")</f>
        <v/>
      </c>
      <c r="AI35" s="34" t="str">
        <f>IF(AND('MAPA DE RIESGO'!$Z$71="Media",'MAPA DE RIESGO'!$AB$71="Catastrófico"),CONCATENATE("R10C",'MAPA DE RIESGO'!$P$71),"")</f>
        <v/>
      </c>
      <c r="AJ35" s="34" t="str">
        <f>IF(AND('MAPA DE RIESGO'!$Z$72="Media",'MAPA DE RIESGO'!$AB$72="Catastrófico"),CONCATENATE("R10C",'MAPA DE RIESGO'!$P$72),"")</f>
        <v/>
      </c>
      <c r="AK35" s="34" t="str">
        <f>IF(AND('MAPA DE RIESGO'!$Z$73="Media",'MAPA DE RIESGO'!$AB$73="Catastrófico"),CONCATENATE("R10C",'MAPA DE RIESGO'!$P$73),"")</f>
        <v/>
      </c>
      <c r="AL35" s="34" t="str">
        <f>IF(AND('MAPA DE RIESGO'!$Z$74="Media",'MAPA DE RIESGO'!$AB$74="Catastrófico"),CONCATENATE("R10C",'MAPA DE RIESGO'!$P$74),"")</f>
        <v/>
      </c>
      <c r="AM35" s="35" t="str">
        <f>IF(AND('MAPA DE RIESGO'!$Z$75="Media",'MAPA DE RIESGO'!$AB$75="Catastrófico"),CONCATENATE("R10C",'MAPA DE RIESGO'!$P$75),"")</f>
        <v/>
      </c>
      <c r="AN35" s="55"/>
      <c r="AO35" s="485"/>
      <c r="AP35" s="486"/>
      <c r="AQ35" s="486"/>
      <c r="AR35" s="486"/>
      <c r="AS35" s="486"/>
      <c r="AT35" s="487"/>
      <c r="AU35" s="55"/>
      <c r="AV35" s="55"/>
      <c r="AW35" s="55"/>
      <c r="AX35" s="55"/>
      <c r="AY35" s="55"/>
      <c r="AZ35" s="55"/>
      <c r="BA35" s="55"/>
      <c r="BB35" s="55"/>
      <c r="BC35" s="55"/>
      <c r="BD35" s="55"/>
      <c r="BE35" s="55"/>
      <c r="BF35" s="55"/>
      <c r="BG35" s="55"/>
      <c r="BH35" s="55"/>
      <c r="BI35" s="55"/>
      <c r="BJ35" s="55"/>
      <c r="BK35" s="55"/>
      <c r="BL35" s="55"/>
      <c r="BM35" s="55"/>
      <c r="BN35" s="55"/>
      <c r="BO35" s="55"/>
      <c r="BP35" s="55"/>
      <c r="BQ35" s="55"/>
      <c r="BR35" s="55"/>
      <c r="BS35" s="55"/>
      <c r="BT35" s="55"/>
      <c r="BU35" s="55"/>
      <c r="BV35" s="55"/>
      <c r="BW35" s="55"/>
      <c r="BX35" s="55"/>
    </row>
    <row r="36" spans="1:80" ht="15" customHeight="1" x14ac:dyDescent="0.25">
      <c r="A36" s="55"/>
      <c r="B36" s="353"/>
      <c r="C36" s="353"/>
      <c r="D36" s="354"/>
      <c r="E36" s="450" t="s">
        <v>105</v>
      </c>
      <c r="F36" s="451"/>
      <c r="G36" s="451"/>
      <c r="H36" s="451"/>
      <c r="I36" s="451"/>
      <c r="J36" s="45" t="str">
        <f>IF(AND('MAPA DE RIESGO'!$Z$16="Baja",'MAPA DE RIESGO'!$AB$16="Leve"),CONCATENATE("R1C",'MAPA DE RIESGO'!$P$16),"")</f>
        <v/>
      </c>
      <c r="K36" s="46" t="str">
        <f>IF(AND('MAPA DE RIESGO'!$Z$17="Baja",'MAPA DE RIESGO'!$AB$17="Leve"),CONCATENATE("R1C",'MAPA DE RIESGO'!$P$17),"")</f>
        <v/>
      </c>
      <c r="L36" s="46" t="str">
        <f>IF(AND('MAPA DE RIESGO'!$Z$18="Baja",'MAPA DE RIESGO'!$AB$18="Leve"),CONCATENATE("R1C",'MAPA DE RIESGO'!$P$18),"")</f>
        <v/>
      </c>
      <c r="M36" s="46" t="str">
        <f>IF(AND('MAPA DE RIESGO'!$Z$19="Baja",'MAPA DE RIESGO'!$AB$19="Leve"),CONCATENATE("R1C",'MAPA DE RIESGO'!$P$19),"")</f>
        <v/>
      </c>
      <c r="N36" s="46" t="str">
        <f>IF(AND('MAPA DE RIESGO'!$Z$20="Baja",'MAPA DE RIESGO'!$AB$20="Leve"),CONCATENATE("R1C",'MAPA DE RIESGO'!$P$20),"")</f>
        <v/>
      </c>
      <c r="O36" s="47" t="str">
        <f>IF(AND('MAPA DE RIESGO'!$Z$21="Baja",'MAPA DE RIESGO'!$AB$21="Leve"),CONCATENATE("R1C",'MAPA DE RIESGO'!$P$21),"")</f>
        <v/>
      </c>
      <c r="P36" s="36" t="str">
        <f>IF(AND('MAPA DE RIESGO'!$Z$16="Baja",'MAPA DE RIESGO'!$AB$16="Menor"),CONCATENATE("R1C",'MAPA DE RIESGO'!$P$16),"")</f>
        <v/>
      </c>
      <c r="Q36" s="37" t="str">
        <f>IF(AND('MAPA DE RIESGO'!$Z$17="Baja",'MAPA DE RIESGO'!$AB$17="Menor"),CONCATENATE("R1C",'MAPA DE RIESGO'!$P$17),"")</f>
        <v/>
      </c>
      <c r="R36" s="37" t="str">
        <f>IF(AND('MAPA DE RIESGO'!$Z$18="Baja",'MAPA DE RIESGO'!$AB$18="Menor"),CONCATENATE("R1C",'MAPA DE RIESGO'!$P$18),"")</f>
        <v/>
      </c>
      <c r="S36" s="37" t="str">
        <f>IF(AND('MAPA DE RIESGO'!$Z$19="Baja",'MAPA DE RIESGO'!$AB$19="Menor"),CONCATENATE("R1C",'MAPA DE RIESGO'!$P$19),"")</f>
        <v/>
      </c>
      <c r="T36" s="37" t="str">
        <f>IF(AND('MAPA DE RIESGO'!$Z$20="Baja",'MAPA DE RIESGO'!$AB$20="Menor"),CONCATENATE("R1C",'MAPA DE RIESGO'!$P$20),"")</f>
        <v/>
      </c>
      <c r="U36" s="38" t="str">
        <f>IF(AND('MAPA DE RIESGO'!$Z$21="Baja",'MAPA DE RIESGO'!$AB$21="Menor"),CONCATENATE("R1C",'MAPA DE RIESGO'!$P$21),"")</f>
        <v/>
      </c>
      <c r="V36" s="36" t="str">
        <f>IF(AND('MAPA DE RIESGO'!$Z$16="Baja",'MAPA DE RIESGO'!$AB$16="Moderado"),CONCATENATE("R1C",'MAPA DE RIESGO'!$P$16),"")</f>
        <v/>
      </c>
      <c r="W36" s="37" t="str">
        <f>IF(AND('MAPA DE RIESGO'!$Z$17="Baja",'MAPA DE RIESGO'!$AB$17="Moderado"),CONCATENATE("R1C",'MAPA DE RIESGO'!$P$17),"")</f>
        <v/>
      </c>
      <c r="X36" s="37" t="str">
        <f>IF(AND('MAPA DE RIESGO'!$Z$18="Baja",'MAPA DE RIESGO'!$AB$18="Moderado"),CONCATENATE("R1C",'MAPA DE RIESGO'!$P$18),"")</f>
        <v/>
      </c>
      <c r="Y36" s="37" t="str">
        <f>IF(AND('MAPA DE RIESGO'!$Z$19="Baja",'MAPA DE RIESGO'!$AB$19="Moderado"),CONCATENATE("R1C",'MAPA DE RIESGO'!$P$19),"")</f>
        <v/>
      </c>
      <c r="Z36" s="37" t="str">
        <f>IF(AND('MAPA DE RIESGO'!$Z$20="Baja",'MAPA DE RIESGO'!$AB$20="Moderado"),CONCATENATE("R1C",'MAPA DE RIESGO'!$P$20),"")</f>
        <v/>
      </c>
      <c r="AA36" s="38" t="str">
        <f>IF(AND('MAPA DE RIESGO'!$Z$21="Baja",'MAPA DE RIESGO'!$AB$21="Moderado"),CONCATENATE("R1C",'MAPA DE RIESGO'!$P$21),"")</f>
        <v/>
      </c>
      <c r="AB36" s="107" t="str">
        <f>IF(AND('MAPA DE RIESGO'!$Z$16="Baja",'MAPA DE RIESGO'!$AB$16="Mayor"),CONCATENATE("R1C",'MAPA DE RIESGO'!$P$16),"")</f>
        <v/>
      </c>
      <c r="AC36" s="18" t="str">
        <f>IF(AND('MAPA DE RIESGO'!$Z$17="Baja",'MAPA DE RIESGO'!$AB$17="Mayor"),CONCATENATE("R1C",'MAPA DE RIESGO'!$P$17),"")</f>
        <v/>
      </c>
      <c r="AD36" s="18" t="str">
        <f>IF(AND('MAPA DE RIESGO'!$Z$18="Baja",'MAPA DE RIESGO'!$AB$18="Mayor"),CONCATENATE("R1C",'MAPA DE RIESGO'!$P$18),"")</f>
        <v/>
      </c>
      <c r="AE36" s="18" t="str">
        <f>IF(AND('MAPA DE RIESGO'!$Z$19="Baja",'MAPA DE RIESGO'!$AB$19="Mayor"),CONCATENATE("R1C",'MAPA DE RIESGO'!$P$19),"")</f>
        <v/>
      </c>
      <c r="AF36" s="18" t="str">
        <f>IF(AND('MAPA DE RIESGO'!$Z$20="Baja",'MAPA DE RIESGO'!$AB$20="Mayor"),CONCATENATE("R1C",'MAPA DE RIESGO'!$P$20),"")</f>
        <v/>
      </c>
      <c r="AG36" s="19" t="str">
        <f>IF(AND('MAPA DE RIESGO'!$Z$21="Baja",'MAPA DE RIESGO'!$AB$21="Mayor"),CONCATENATE("R1C",'MAPA DE RIESGO'!$P$21),"")</f>
        <v/>
      </c>
      <c r="AH36" s="20" t="str">
        <f>IF(AND('MAPA DE RIESGO'!$Z$16="Baja",'MAPA DE RIESGO'!$AB$16="Catastrófico"),CONCATENATE("R1C",'MAPA DE RIESGO'!$P$16),"")</f>
        <v/>
      </c>
      <c r="AI36" s="21" t="str">
        <f>IF(AND('MAPA DE RIESGO'!$Z$17="Baja",'MAPA DE RIESGO'!$AB$17="Catastrófico"),CONCATENATE("R1C",'MAPA DE RIESGO'!$P$17),"")</f>
        <v/>
      </c>
      <c r="AJ36" s="21" t="str">
        <f>IF(AND('MAPA DE RIESGO'!$Z$18="Baja",'MAPA DE RIESGO'!$AB$18="Catastrófico"),CONCATENATE("R1C",'MAPA DE RIESGO'!$P$18),"")</f>
        <v/>
      </c>
      <c r="AK36" s="21" t="str">
        <f>IF(AND('MAPA DE RIESGO'!$Z$19="Baja",'MAPA DE RIESGO'!$AB$19="Catastrófico"),CONCATENATE("R1C",'MAPA DE RIESGO'!$P$19),"")</f>
        <v/>
      </c>
      <c r="AL36" s="21" t="str">
        <f>IF(AND('MAPA DE RIESGO'!$Z$20="Baja",'MAPA DE RIESGO'!$AB$20="Catastrófico"),CONCATENATE("R1C",'MAPA DE RIESGO'!$P$20),"")</f>
        <v/>
      </c>
      <c r="AM36" s="22" t="str">
        <f>IF(AND('MAPA DE RIESGO'!$Z$21="Baja",'MAPA DE RIESGO'!$AB$21="Catastrófico"),CONCATENATE("R1C",'MAPA DE RIESGO'!$P$21),"")</f>
        <v/>
      </c>
      <c r="AN36" s="55"/>
      <c r="AO36" s="470" t="s">
        <v>74</v>
      </c>
      <c r="AP36" s="471"/>
      <c r="AQ36" s="471"/>
      <c r="AR36" s="471"/>
      <c r="AS36" s="471"/>
      <c r="AT36" s="472"/>
      <c r="AU36" s="55"/>
      <c r="AV36" s="55"/>
      <c r="AW36" s="55"/>
      <c r="AX36" s="55"/>
      <c r="AY36" s="55"/>
      <c r="AZ36" s="55"/>
      <c r="BA36" s="55"/>
      <c r="BB36" s="55"/>
      <c r="BC36" s="55"/>
      <c r="BD36" s="55"/>
      <c r="BE36" s="55"/>
      <c r="BF36" s="55"/>
      <c r="BG36" s="55"/>
      <c r="BH36" s="55"/>
      <c r="BI36" s="55"/>
      <c r="BJ36" s="55"/>
      <c r="BK36" s="55"/>
      <c r="BL36" s="55"/>
      <c r="BM36" s="55"/>
      <c r="BN36" s="55"/>
      <c r="BO36" s="55"/>
      <c r="BP36" s="55"/>
      <c r="BQ36" s="55"/>
      <c r="BR36" s="55"/>
      <c r="BS36" s="55"/>
      <c r="BT36" s="55"/>
      <c r="BU36" s="55"/>
      <c r="BV36" s="55"/>
      <c r="BW36" s="55"/>
      <c r="BX36" s="55"/>
    </row>
    <row r="37" spans="1:80" ht="15" customHeight="1" x14ac:dyDescent="0.25">
      <c r="A37" s="55"/>
      <c r="B37" s="353"/>
      <c r="C37" s="353"/>
      <c r="D37" s="354"/>
      <c r="E37" s="452"/>
      <c r="F37" s="453"/>
      <c r="G37" s="453"/>
      <c r="H37" s="453"/>
      <c r="I37" s="453"/>
      <c r="J37" s="48" t="str">
        <f>IF(AND('MAPA DE RIESGO'!$Z$22="Baja",'MAPA DE RIESGO'!$AB$22="Leve"),CONCATENATE("R2C",'MAPA DE RIESGO'!$P$22),"")</f>
        <v/>
      </c>
      <c r="K37" s="49" t="str">
        <f>IF(AND('MAPA DE RIESGO'!$Z$23="Baja",'MAPA DE RIESGO'!$AB$23="Leve"),CONCATENATE("R2C",'MAPA DE RIESGO'!$P$23),"")</f>
        <v/>
      </c>
      <c r="L37" s="49" t="str">
        <f>IF(AND('MAPA DE RIESGO'!$Z$24="Baja",'MAPA DE RIESGO'!$AB$24="Leve"),CONCATENATE("R2C",'MAPA DE RIESGO'!$P$24),"")</f>
        <v/>
      </c>
      <c r="M37" s="49" t="str">
        <f>IF(AND('MAPA DE RIESGO'!$Z$25="Baja",'MAPA DE RIESGO'!$AB$25="Leve"),CONCATENATE("R2C",'MAPA DE RIESGO'!$P$25),"")</f>
        <v/>
      </c>
      <c r="N37" s="49" t="str">
        <f>IF(AND('MAPA DE RIESGO'!$Z$26="Baja",'MAPA DE RIESGO'!$AB$26="Leve"),CONCATENATE("R2C",'MAPA DE RIESGO'!$P$26),"")</f>
        <v/>
      </c>
      <c r="O37" s="50" t="str">
        <f>IF(AND('MAPA DE RIESGO'!$Z$27="Baja",'MAPA DE RIESGO'!$AB$27="Leve"),CONCATENATE("R2C",'MAPA DE RIESGO'!$P$27),"")</f>
        <v/>
      </c>
      <c r="P37" s="39" t="str">
        <f>IF(AND('MAPA DE RIESGO'!$Z$22="Baja",'MAPA DE RIESGO'!$AB$22="Menor"),CONCATENATE("R2C",'MAPA DE RIESGO'!$P$22),"")</f>
        <v/>
      </c>
      <c r="Q37" s="40" t="str">
        <f>IF(AND('MAPA DE RIESGO'!$Z$23="Baja",'MAPA DE RIESGO'!$AB$23="Menor"),CONCATENATE("R2C",'MAPA DE RIESGO'!$P$23),"")</f>
        <v/>
      </c>
      <c r="R37" s="40" t="str">
        <f>IF(AND('MAPA DE RIESGO'!$Z$24="Baja",'MAPA DE RIESGO'!$AB$24="Menor"),CONCATENATE("R2C",'MAPA DE RIESGO'!$P$24),"")</f>
        <v/>
      </c>
      <c r="S37" s="40" t="str">
        <f>IF(AND('MAPA DE RIESGO'!$Z$25="Baja",'MAPA DE RIESGO'!$AB$25="Menor"),CONCATENATE("R2C",'MAPA DE RIESGO'!$P$25),"")</f>
        <v/>
      </c>
      <c r="T37" s="40" t="str">
        <f>IF(AND('MAPA DE RIESGO'!$Z$26="Baja",'MAPA DE RIESGO'!$AB$26="Menor"),CONCATENATE("R2C",'MAPA DE RIESGO'!$P$26),"")</f>
        <v/>
      </c>
      <c r="U37" s="41" t="str">
        <f>IF(AND('MAPA DE RIESGO'!$Z$27="Baja",'MAPA DE RIESGO'!$AB$27="Menor"),CONCATENATE("R2C",'MAPA DE RIESGO'!$P$27),"")</f>
        <v/>
      </c>
      <c r="V37" s="39" t="str">
        <f>IF(AND('MAPA DE RIESGO'!$Z$22="Baja",'MAPA DE RIESGO'!$AB$22="Moderado"),CONCATENATE("R2C",'MAPA DE RIESGO'!$P$22),"")</f>
        <v/>
      </c>
      <c r="W37" s="40" t="str">
        <f>IF(AND('MAPA DE RIESGO'!$Z$23="Baja",'MAPA DE RIESGO'!$AB$23="Moderado"),CONCATENATE("R2C",'MAPA DE RIESGO'!$P$23),"")</f>
        <v/>
      </c>
      <c r="X37" s="40" t="str">
        <f>IF(AND('MAPA DE RIESGO'!$Z$24="Baja",'MAPA DE RIESGO'!$AB$24="Moderado"),CONCATENATE("R2C",'MAPA DE RIESGO'!$P$24),"")</f>
        <v/>
      </c>
      <c r="Y37" s="40" t="str">
        <f>IF(AND('MAPA DE RIESGO'!$Z$25="Baja",'MAPA DE RIESGO'!$AB$25="Moderado"),CONCATENATE("R2C",'MAPA DE RIESGO'!$P$25),"")</f>
        <v/>
      </c>
      <c r="Z37" s="40" t="str">
        <f>IF(AND('MAPA DE RIESGO'!$Z$26="Baja",'MAPA DE RIESGO'!$AB$26="Moderado"),CONCATENATE("R2C",'MAPA DE RIESGO'!$P$26),"")</f>
        <v/>
      </c>
      <c r="AA37" s="41" t="str">
        <f>IF(AND('MAPA DE RIESGO'!$Z$27="Baja",'MAPA DE RIESGO'!$AB$27="Moderado"),CONCATENATE("R2C",'MAPA DE RIESGO'!$P$27),"")</f>
        <v/>
      </c>
      <c r="AB37" s="23" t="str">
        <f>IF(AND('MAPA DE RIESGO'!$Z$22="Baja",'MAPA DE RIESGO'!$AB$22="Mayor"),CONCATENATE("R2C",'MAPA DE RIESGO'!$P$22),"")</f>
        <v/>
      </c>
      <c r="AC37" s="24" t="str">
        <f>IF(AND('MAPA DE RIESGO'!$Z$23="Baja",'MAPA DE RIESGO'!$AB$23="Mayor"),CONCATENATE("R2C",'MAPA DE RIESGO'!$P$23),"")</f>
        <v/>
      </c>
      <c r="AD37" s="24" t="str">
        <f>IF(AND('MAPA DE RIESGO'!$Z$24="Baja",'MAPA DE RIESGO'!$AB$24="Mayor"),CONCATENATE("R2C",'MAPA DE RIESGO'!$P$24),"")</f>
        <v/>
      </c>
      <c r="AE37" s="24" t="str">
        <f>IF(AND('MAPA DE RIESGO'!$Z$25="Baja",'MAPA DE RIESGO'!$AB$25="Mayor"),CONCATENATE("R2C",'MAPA DE RIESGO'!$P$25),"")</f>
        <v/>
      </c>
      <c r="AF37" s="24" t="str">
        <f>IF(AND('MAPA DE RIESGO'!$Z$26="Baja",'MAPA DE RIESGO'!$AB$26="Mayor"),CONCATENATE("R2C",'MAPA DE RIESGO'!$P$26),"")</f>
        <v/>
      </c>
      <c r="AG37" s="25" t="str">
        <f>IF(AND('MAPA DE RIESGO'!$Z$27="Baja",'MAPA DE RIESGO'!$AB$27="Mayor"),CONCATENATE("R2C",'MAPA DE RIESGO'!$P$27),"")</f>
        <v/>
      </c>
      <c r="AH37" s="26" t="str">
        <f>IF(AND('MAPA DE RIESGO'!$Z$22="Baja",'MAPA DE RIESGO'!$AB$22="Catastrófico"),CONCATENATE("R2C",'MAPA DE RIESGO'!$P$22),"")</f>
        <v/>
      </c>
      <c r="AI37" s="27" t="str">
        <f>IF(AND('MAPA DE RIESGO'!$Z$23="Baja",'MAPA DE RIESGO'!$AB$23="Catastrófico"),CONCATENATE("R2C",'MAPA DE RIESGO'!$P$23),"")</f>
        <v/>
      </c>
      <c r="AJ37" s="27" t="str">
        <f>IF(AND('MAPA DE RIESGO'!$Z$24="Baja",'MAPA DE RIESGO'!$AB$24="Catastrófico"),CONCATENATE("R2C",'MAPA DE RIESGO'!$P$24),"")</f>
        <v/>
      </c>
      <c r="AK37" s="27" t="str">
        <f>IF(AND('MAPA DE RIESGO'!$Z$25="Baja",'MAPA DE RIESGO'!$AB$25="Catastrófico"),CONCATENATE("R2C",'MAPA DE RIESGO'!$P$25),"")</f>
        <v/>
      </c>
      <c r="AL37" s="27" t="str">
        <f>IF(AND('MAPA DE RIESGO'!$Z$26="Baja",'MAPA DE RIESGO'!$AB$26="Catastrófico"),CONCATENATE("R2C",'MAPA DE RIESGO'!$P$26),"")</f>
        <v/>
      </c>
      <c r="AM37" s="28" t="str">
        <f>IF(AND('MAPA DE RIESGO'!$Z$27="Baja",'MAPA DE RIESGO'!$AB$27="Catastrófico"),CONCATENATE("R2C",'MAPA DE RIESGO'!$P$27),"")</f>
        <v/>
      </c>
      <c r="AN37" s="55"/>
      <c r="AO37" s="473"/>
      <c r="AP37" s="474"/>
      <c r="AQ37" s="474"/>
      <c r="AR37" s="474"/>
      <c r="AS37" s="474"/>
      <c r="AT37" s="475"/>
      <c r="AU37" s="55"/>
      <c r="AV37" s="55"/>
      <c r="AW37" s="55"/>
      <c r="AX37" s="55"/>
      <c r="AY37" s="55"/>
      <c r="AZ37" s="55"/>
      <c r="BA37" s="55"/>
      <c r="BB37" s="55"/>
      <c r="BC37" s="55"/>
      <c r="BD37" s="55"/>
      <c r="BE37" s="55"/>
      <c r="BF37" s="55"/>
      <c r="BG37" s="55"/>
      <c r="BH37" s="55"/>
      <c r="BI37" s="55"/>
      <c r="BJ37" s="55"/>
      <c r="BK37" s="55"/>
      <c r="BL37" s="55"/>
      <c r="BM37" s="55"/>
      <c r="BN37" s="55"/>
      <c r="BO37" s="55"/>
      <c r="BP37" s="55"/>
      <c r="BQ37" s="55"/>
      <c r="BR37" s="55"/>
      <c r="BS37" s="55"/>
      <c r="BT37" s="55"/>
      <c r="BU37" s="55"/>
      <c r="BV37" s="55"/>
      <c r="BW37" s="55"/>
      <c r="BX37" s="55"/>
    </row>
    <row r="38" spans="1:80" ht="15" customHeight="1" x14ac:dyDescent="0.25">
      <c r="A38" s="55"/>
      <c r="B38" s="353"/>
      <c r="C38" s="353"/>
      <c r="D38" s="354"/>
      <c r="E38" s="454"/>
      <c r="F38" s="455"/>
      <c r="G38" s="455"/>
      <c r="H38" s="455"/>
      <c r="I38" s="453"/>
      <c r="J38" s="48" t="str">
        <f>IF(AND('MAPA DE RIESGO'!$Z$28="Baja",'MAPA DE RIESGO'!$AB$28="Leve"),CONCATENATE("R3C",'MAPA DE RIESGO'!$P$28),"")</f>
        <v/>
      </c>
      <c r="K38" s="49" t="str">
        <f>IF(AND('MAPA DE RIESGO'!$Z$29="Baja",'MAPA DE RIESGO'!$AB$29="Leve"),CONCATENATE("R3C",'MAPA DE RIESGO'!$P$29),"")</f>
        <v/>
      </c>
      <c r="L38" s="49" t="str">
        <f>IF(AND('MAPA DE RIESGO'!$Z$30="Baja",'MAPA DE RIESGO'!$AB$30="Leve"),CONCATENATE("R3C",'MAPA DE RIESGO'!$P$30),"")</f>
        <v/>
      </c>
      <c r="M38" s="49" t="str">
        <f>IF(AND('MAPA DE RIESGO'!$Z$31="Baja",'MAPA DE RIESGO'!$AB$31="Leve"),CONCATENATE("R3C",'MAPA DE RIESGO'!$P$31),"")</f>
        <v/>
      </c>
      <c r="N38" s="49" t="str">
        <f>IF(AND('MAPA DE RIESGO'!$Z$32="Baja",'MAPA DE RIESGO'!$AB$32="Leve"),CONCATENATE("R3C",'MAPA DE RIESGO'!$P$32),"")</f>
        <v/>
      </c>
      <c r="O38" s="50" t="str">
        <f>IF(AND('MAPA DE RIESGO'!$Z$33="Baja",'MAPA DE RIESGO'!$AB$33="Leve"),CONCATENATE("R3C",'MAPA DE RIESGO'!$P$33),"")</f>
        <v/>
      </c>
      <c r="P38" s="39" t="str">
        <f>IF(AND('MAPA DE RIESGO'!$Z$28="Baja",'MAPA DE RIESGO'!$AB$28="Menor"),CONCATENATE("R3C",'MAPA DE RIESGO'!$P$28),"")</f>
        <v/>
      </c>
      <c r="Q38" s="40" t="str">
        <f>IF(AND('MAPA DE RIESGO'!$Z$29="Baja",'MAPA DE RIESGO'!$AB$29="Menor"),CONCATENATE("R3C",'MAPA DE RIESGO'!$P$29),"")</f>
        <v/>
      </c>
      <c r="R38" s="40" t="str">
        <f>IF(AND('MAPA DE RIESGO'!$Z$30="Baja",'MAPA DE RIESGO'!$AB$30="Menor"),CONCATENATE("R3C",'MAPA DE RIESGO'!$P$30),"")</f>
        <v/>
      </c>
      <c r="S38" s="40" t="str">
        <f>IF(AND('MAPA DE RIESGO'!$Z$31="Baja",'MAPA DE RIESGO'!$AB$31="Menor"),CONCATENATE("R3C",'MAPA DE RIESGO'!$P$31),"")</f>
        <v/>
      </c>
      <c r="T38" s="40" t="str">
        <f>IF(AND('MAPA DE RIESGO'!$Z$32="Baja",'MAPA DE RIESGO'!$AB$32="Menor"),CONCATENATE("R3C",'MAPA DE RIESGO'!$P$32),"")</f>
        <v/>
      </c>
      <c r="U38" s="41" t="str">
        <f>IF(AND('MAPA DE RIESGO'!$Z$33="Baja",'MAPA DE RIESGO'!$AB$33="Menor"),CONCATENATE("R3C",'MAPA DE RIESGO'!$P$33),"")</f>
        <v/>
      </c>
      <c r="V38" s="39" t="str">
        <f>IF(AND('MAPA DE RIESGO'!$Z$28="Baja",'MAPA DE RIESGO'!$AB$28="Moderado"),CONCATENATE("R3C",'MAPA DE RIESGO'!$P$28),"")</f>
        <v/>
      </c>
      <c r="W38" s="40" t="str">
        <f>IF(AND('MAPA DE RIESGO'!$Z$29="Baja",'MAPA DE RIESGO'!$AB$29="Moderado"),CONCATENATE("R3C",'MAPA DE RIESGO'!$P$29),"")</f>
        <v/>
      </c>
      <c r="X38" s="40" t="str">
        <f>IF(AND('MAPA DE RIESGO'!$Z$30="Baja",'MAPA DE RIESGO'!$AB$30="Moderado"),CONCATENATE("R3C",'MAPA DE RIESGO'!$P$30),"")</f>
        <v/>
      </c>
      <c r="Y38" s="40" t="str">
        <f>IF(AND('MAPA DE RIESGO'!$Z$31="Baja",'MAPA DE RIESGO'!$AB$31="Moderado"),CONCATENATE("R3C",'MAPA DE RIESGO'!$P$31),"")</f>
        <v/>
      </c>
      <c r="Z38" s="40" t="str">
        <f>IF(AND('MAPA DE RIESGO'!$Z$32="Baja",'MAPA DE RIESGO'!$AB$32="Moderado"),CONCATENATE("R3C",'MAPA DE RIESGO'!$P$32),"")</f>
        <v/>
      </c>
      <c r="AA38" s="41" t="str">
        <f>IF(AND('MAPA DE RIESGO'!$Z$33="Baja",'MAPA DE RIESGO'!$AB$33="Moderado"),CONCATENATE("R3C",'MAPA DE RIESGO'!$P$33),"")</f>
        <v/>
      </c>
      <c r="AB38" s="23" t="str">
        <f>IF(AND('MAPA DE RIESGO'!$Z$28="Baja",'MAPA DE RIESGO'!$AB$28="Mayor"),CONCATENATE("R3C",'MAPA DE RIESGO'!$P$28),"")</f>
        <v/>
      </c>
      <c r="AC38" s="24" t="str">
        <f>IF(AND('MAPA DE RIESGO'!$Z$29="Baja",'MAPA DE RIESGO'!$AB$29="Mayor"),CONCATENATE("R3C",'MAPA DE RIESGO'!$P$29),"")</f>
        <v/>
      </c>
      <c r="AD38" s="24" t="str">
        <f>IF(AND('MAPA DE RIESGO'!$Z$30="Baja",'MAPA DE RIESGO'!$AB$30="Mayor"),CONCATENATE("R3C",'MAPA DE RIESGO'!$P$30),"")</f>
        <v/>
      </c>
      <c r="AE38" s="24" t="str">
        <f>IF(AND('MAPA DE RIESGO'!$Z$31="Baja",'MAPA DE RIESGO'!$AB$31="Mayor"),CONCATENATE("R3C",'MAPA DE RIESGO'!$P$31),"")</f>
        <v/>
      </c>
      <c r="AF38" s="24" t="str">
        <f>IF(AND('MAPA DE RIESGO'!$Z$32="Baja",'MAPA DE RIESGO'!$AB$32="Mayor"),CONCATENATE("R3C",'MAPA DE RIESGO'!$P$32),"")</f>
        <v/>
      </c>
      <c r="AG38" s="25" t="str">
        <f>IF(AND('MAPA DE RIESGO'!$Z$33="Baja",'MAPA DE RIESGO'!$AB$33="Mayor"),CONCATENATE("R3C",'MAPA DE RIESGO'!$P$33),"")</f>
        <v/>
      </c>
      <c r="AH38" s="26" t="str">
        <f>IF(AND('MAPA DE RIESGO'!$Z$28="Baja",'MAPA DE RIESGO'!$AB$28="Catastrófico"),CONCATENATE("R3C",'MAPA DE RIESGO'!$P$28),"")</f>
        <v/>
      </c>
      <c r="AI38" s="27" t="str">
        <f>IF(AND('MAPA DE RIESGO'!$Z$29="Baja",'MAPA DE RIESGO'!$AB$29="Catastrófico"),CONCATENATE("R3C",'MAPA DE RIESGO'!$P$29),"")</f>
        <v/>
      </c>
      <c r="AJ38" s="27" t="str">
        <f>IF(AND('MAPA DE RIESGO'!$Z$30="Baja",'MAPA DE RIESGO'!$AB$30="Catastrófico"),CONCATENATE("R3C",'MAPA DE RIESGO'!$P$30),"")</f>
        <v/>
      </c>
      <c r="AK38" s="27" t="str">
        <f>IF(AND('MAPA DE RIESGO'!$Z$31="Baja",'MAPA DE RIESGO'!$AB$31="Catastrófico"),CONCATENATE("R3C",'MAPA DE RIESGO'!$P$31),"")</f>
        <v/>
      </c>
      <c r="AL38" s="27" t="str">
        <f>IF(AND('MAPA DE RIESGO'!$Z$32="Baja",'MAPA DE RIESGO'!$AB$32="Catastrófico"),CONCATENATE("R3C",'MAPA DE RIESGO'!$P$32),"")</f>
        <v/>
      </c>
      <c r="AM38" s="28" t="str">
        <f>IF(AND('MAPA DE RIESGO'!$Z$33="Baja",'MAPA DE RIESGO'!$AB$33="Catastrófico"),CONCATENATE("R3C",'MAPA DE RIESGO'!$P$33),"")</f>
        <v/>
      </c>
      <c r="AN38" s="55"/>
      <c r="AO38" s="473"/>
      <c r="AP38" s="474"/>
      <c r="AQ38" s="474"/>
      <c r="AR38" s="474"/>
      <c r="AS38" s="474"/>
      <c r="AT38" s="475"/>
      <c r="AU38" s="55"/>
      <c r="AV38" s="55"/>
      <c r="AW38" s="55"/>
      <c r="AX38" s="55"/>
      <c r="AY38" s="55"/>
      <c r="AZ38" s="55"/>
      <c r="BA38" s="55"/>
      <c r="BB38" s="55"/>
      <c r="BC38" s="55"/>
      <c r="BD38" s="55"/>
      <c r="BE38" s="55"/>
      <c r="BF38" s="55"/>
      <c r="BG38" s="55"/>
      <c r="BH38" s="55"/>
      <c r="BI38" s="55"/>
      <c r="BJ38" s="55"/>
      <c r="BK38" s="55"/>
      <c r="BL38" s="55"/>
      <c r="BM38" s="55"/>
      <c r="BN38" s="55"/>
      <c r="BO38" s="55"/>
      <c r="BP38" s="55"/>
      <c r="BQ38" s="55"/>
      <c r="BR38" s="55"/>
      <c r="BS38" s="55"/>
      <c r="BT38" s="55"/>
      <c r="BU38" s="55"/>
      <c r="BV38" s="55"/>
      <c r="BW38" s="55"/>
      <c r="BX38" s="55"/>
    </row>
    <row r="39" spans="1:80" ht="15" customHeight="1" x14ac:dyDescent="0.25">
      <c r="A39" s="55"/>
      <c r="B39" s="353"/>
      <c r="C39" s="353"/>
      <c r="D39" s="354"/>
      <c r="E39" s="454"/>
      <c r="F39" s="455"/>
      <c r="G39" s="455"/>
      <c r="H39" s="455"/>
      <c r="I39" s="453"/>
      <c r="J39" s="48" t="str">
        <f>IF(AND('MAPA DE RIESGO'!$Z$34="Baja",'MAPA DE RIESGO'!$AB$34="Leve"),CONCATENATE("R4C",'MAPA DE RIESGO'!$P$34),"")</f>
        <v/>
      </c>
      <c r="K39" s="49" t="str">
        <f>IF(AND('MAPA DE RIESGO'!$Z$35="Baja",'MAPA DE RIESGO'!$AB$35="Leve"),CONCATENATE("R4C",'MAPA DE RIESGO'!$P$35),"")</f>
        <v/>
      </c>
      <c r="L39" s="49" t="str">
        <f>IF(AND('MAPA DE RIESGO'!$Z$36="Baja",'MAPA DE RIESGO'!$AB$36="Leve"),CONCATENATE("R4C",'MAPA DE RIESGO'!$P$36),"")</f>
        <v/>
      </c>
      <c r="M39" s="49" t="str">
        <f>IF(AND('MAPA DE RIESGO'!$Z$37="Baja",'MAPA DE RIESGO'!$AB$37="Leve"),CONCATENATE("R4C",'MAPA DE RIESGO'!$P$37),"")</f>
        <v/>
      </c>
      <c r="N39" s="49" t="str">
        <f>IF(AND('MAPA DE RIESGO'!$Z$38="Baja",'MAPA DE RIESGO'!$AB$38="Leve"),CONCATENATE("R4C",'MAPA DE RIESGO'!$P$38),"")</f>
        <v/>
      </c>
      <c r="O39" s="50" t="str">
        <f>IF(AND('MAPA DE RIESGO'!$Z$39="Baja",'MAPA DE RIESGO'!$AB$39="Leve"),CONCATENATE("R4C",'MAPA DE RIESGO'!$P$39),"")</f>
        <v/>
      </c>
      <c r="P39" s="39" t="str">
        <f>IF(AND('MAPA DE RIESGO'!$Z$34="Baja",'MAPA DE RIESGO'!$AB$34="Menor"),CONCATENATE("R4C",'MAPA DE RIESGO'!$P$34),"")</f>
        <v/>
      </c>
      <c r="Q39" s="40" t="str">
        <f>IF(AND('MAPA DE RIESGO'!$Z$35="Baja",'MAPA DE RIESGO'!$AB$35="Menor"),CONCATENATE("R4C",'MAPA DE RIESGO'!$P$35),"")</f>
        <v/>
      </c>
      <c r="R39" s="40" t="str">
        <f>IF(AND('MAPA DE RIESGO'!$Z$36="Baja",'MAPA DE RIESGO'!$AB$36="Menor"),CONCATENATE("R4C",'MAPA DE RIESGO'!$P$36),"")</f>
        <v/>
      </c>
      <c r="S39" s="40" t="str">
        <f>IF(AND('MAPA DE RIESGO'!$Z$37="Baja",'MAPA DE RIESGO'!$AB$37="Menor"),CONCATENATE("R4C",'MAPA DE RIESGO'!$P$37),"")</f>
        <v/>
      </c>
      <c r="T39" s="40" t="str">
        <f>IF(AND('MAPA DE RIESGO'!$Z$38="Baja",'MAPA DE RIESGO'!$AB$38="Menor"),CONCATENATE("R4C",'MAPA DE RIESGO'!$P$38),"")</f>
        <v/>
      </c>
      <c r="U39" s="41" t="str">
        <f>IF(AND('MAPA DE RIESGO'!$Z$39="Baja",'MAPA DE RIESGO'!$AB$39="Menor"),CONCATENATE("R4C",'MAPA DE RIESGO'!$P$39),"")</f>
        <v/>
      </c>
      <c r="V39" s="39" t="str">
        <f>IF(AND('MAPA DE RIESGO'!$Z$34="Baja",'MAPA DE RIESGO'!$AB$34="Moderado"),CONCATENATE("R4C",'MAPA DE RIESGO'!$P$34),"")</f>
        <v>R4C1</v>
      </c>
      <c r="W39" s="40" t="str">
        <f>IF(AND('MAPA DE RIESGO'!$Z$35="Baja",'MAPA DE RIESGO'!$AB$35="Moderado"),CONCATENATE("R4C",'MAPA DE RIESGO'!$P$35),"")</f>
        <v/>
      </c>
      <c r="X39" s="40" t="str">
        <f>IF(AND('MAPA DE RIESGO'!$Z$36="Baja",'MAPA DE RIESGO'!$AB$36="Moderado"),CONCATENATE("R4C",'MAPA DE RIESGO'!$P$36),"")</f>
        <v/>
      </c>
      <c r="Y39" s="40" t="str">
        <f>IF(AND('MAPA DE RIESGO'!$Z$37="Baja",'MAPA DE RIESGO'!$AB$37="Moderado"),CONCATENATE("R4C",'MAPA DE RIESGO'!$P$37),"")</f>
        <v/>
      </c>
      <c r="Z39" s="40" t="str">
        <f>IF(AND('MAPA DE RIESGO'!$Z$38="Baja",'MAPA DE RIESGO'!$AB$38="Moderado"),CONCATENATE("R4C",'MAPA DE RIESGO'!$P$38),"")</f>
        <v/>
      </c>
      <c r="AA39" s="41" t="str">
        <f>IF(AND('MAPA DE RIESGO'!$Z$39="Baja",'MAPA DE RIESGO'!$AB$39="Moderado"),CONCATENATE("R4C",'MAPA DE RIESGO'!$P$39),"")</f>
        <v/>
      </c>
      <c r="AB39" s="23" t="str">
        <f>IF(AND('MAPA DE RIESGO'!$Z$34="Baja",'MAPA DE RIESGO'!$AB$34="Mayor"),CONCATENATE("R4C",'MAPA DE RIESGO'!$P$34),"")</f>
        <v/>
      </c>
      <c r="AC39" s="24" t="str">
        <f>IF(AND('MAPA DE RIESGO'!$Z$35="Baja",'MAPA DE RIESGO'!$AB$35="Mayor"),CONCATENATE("R4C",'MAPA DE RIESGO'!$P$35),"")</f>
        <v/>
      </c>
      <c r="AD39" s="24" t="str">
        <f>IF(AND('MAPA DE RIESGO'!$Z$36="Baja",'MAPA DE RIESGO'!$AB$36="Mayor"),CONCATENATE("R4C",'MAPA DE RIESGO'!$P$36),"")</f>
        <v/>
      </c>
      <c r="AE39" s="24" t="str">
        <f>IF(AND('MAPA DE RIESGO'!$Z$37="Baja",'MAPA DE RIESGO'!$AB$37="Mayor"),CONCATENATE("R4C",'MAPA DE RIESGO'!$P$37),"")</f>
        <v/>
      </c>
      <c r="AF39" s="24" t="str">
        <f>IF(AND('MAPA DE RIESGO'!$Z$38="Baja",'MAPA DE RIESGO'!$AB$38="Mayor"),CONCATENATE("R4C",'MAPA DE RIESGO'!$P$38),"")</f>
        <v/>
      </c>
      <c r="AG39" s="25" t="str">
        <f>IF(AND('MAPA DE RIESGO'!$Z$39="Baja",'MAPA DE RIESGO'!$AB$39="Mayor"),CONCATENATE("R4C",'MAPA DE RIESGO'!$P$39),"")</f>
        <v/>
      </c>
      <c r="AH39" s="26" t="str">
        <f>IF(AND('MAPA DE RIESGO'!$Z$34="Baja",'MAPA DE RIESGO'!$AB$34="Catastrófico"),CONCATENATE("R4C",'MAPA DE RIESGO'!$P$34),"")</f>
        <v/>
      </c>
      <c r="AI39" s="27" t="str">
        <f>IF(AND('MAPA DE RIESGO'!$Z$35="Baja",'MAPA DE RIESGO'!$AB$35="Catastrófico"),CONCATENATE("R4C",'MAPA DE RIESGO'!$P$35),"")</f>
        <v/>
      </c>
      <c r="AJ39" s="27" t="str">
        <f>IF(AND('MAPA DE RIESGO'!$Z$36="Baja",'MAPA DE RIESGO'!$AB$36="Catastrófico"),CONCATENATE("R4C",'MAPA DE RIESGO'!$P$36),"")</f>
        <v/>
      </c>
      <c r="AK39" s="27" t="str">
        <f>IF(AND('MAPA DE RIESGO'!$Z$37="Baja",'MAPA DE RIESGO'!$AB$37="Catastrófico"),CONCATENATE("R4C",'MAPA DE RIESGO'!$P$37),"")</f>
        <v/>
      </c>
      <c r="AL39" s="27" t="str">
        <f>IF(AND('MAPA DE RIESGO'!$Z$38="Baja",'MAPA DE RIESGO'!$AB$38="Catastrófico"),CONCATENATE("R4C",'MAPA DE RIESGO'!$P$38),"")</f>
        <v/>
      </c>
      <c r="AM39" s="28" t="str">
        <f>IF(AND('MAPA DE RIESGO'!$Z$39="Baja",'MAPA DE RIESGO'!$AB$39="Catastrófico"),CONCATENATE("R4C",'MAPA DE RIESGO'!$P$39),"")</f>
        <v/>
      </c>
      <c r="AN39" s="55"/>
      <c r="AO39" s="473"/>
      <c r="AP39" s="474"/>
      <c r="AQ39" s="474"/>
      <c r="AR39" s="474"/>
      <c r="AS39" s="474"/>
      <c r="AT39" s="475"/>
      <c r="AU39" s="55"/>
      <c r="AV39" s="55"/>
      <c r="AW39" s="55"/>
      <c r="AX39" s="55"/>
      <c r="AY39" s="55"/>
      <c r="AZ39" s="55"/>
      <c r="BA39" s="55"/>
      <c r="BB39" s="55"/>
      <c r="BC39" s="55"/>
      <c r="BD39" s="55"/>
      <c r="BE39" s="55"/>
      <c r="BF39" s="55"/>
      <c r="BG39" s="55"/>
      <c r="BH39" s="55"/>
      <c r="BI39" s="55"/>
      <c r="BJ39" s="55"/>
      <c r="BK39" s="55"/>
      <c r="BL39" s="55"/>
      <c r="BM39" s="55"/>
      <c r="BN39" s="55"/>
      <c r="BO39" s="55"/>
      <c r="BP39" s="55"/>
      <c r="BQ39" s="55"/>
      <c r="BR39" s="55"/>
      <c r="BS39" s="55"/>
      <c r="BT39" s="55"/>
      <c r="BU39" s="55"/>
      <c r="BV39" s="55"/>
      <c r="BW39" s="55"/>
      <c r="BX39" s="55"/>
    </row>
    <row r="40" spans="1:80" ht="15" customHeight="1" x14ac:dyDescent="0.25">
      <c r="A40" s="55"/>
      <c r="B40" s="353"/>
      <c r="C40" s="353"/>
      <c r="D40" s="354"/>
      <c r="E40" s="454"/>
      <c r="F40" s="455"/>
      <c r="G40" s="455"/>
      <c r="H40" s="455"/>
      <c r="I40" s="453"/>
      <c r="J40" s="48" t="str">
        <f>IF(AND('MAPA DE RIESGO'!$Z$40="Baja",'MAPA DE RIESGO'!$AB$40="Leve"),CONCATENATE("R5C",'MAPA DE RIESGO'!$P$40),"")</f>
        <v/>
      </c>
      <c r="K40" s="49" t="str">
        <f>IF(AND('MAPA DE RIESGO'!$Z$41="Baja",'MAPA DE RIESGO'!$AB$41="Leve"),CONCATENATE("R5C",'MAPA DE RIESGO'!$P$41),"")</f>
        <v/>
      </c>
      <c r="L40" s="49" t="str">
        <f>IF(AND('MAPA DE RIESGO'!$Z$42="Baja",'MAPA DE RIESGO'!$AB$42="Leve"),CONCATENATE("R5C",'MAPA DE RIESGO'!$P$42),"")</f>
        <v/>
      </c>
      <c r="M40" s="49" t="str">
        <f>IF(AND('MAPA DE RIESGO'!$Z$43="Baja",'MAPA DE RIESGO'!$AB$43="Leve"),CONCATENATE("R5C",'MAPA DE RIESGO'!$P$43),"")</f>
        <v/>
      </c>
      <c r="N40" s="49" t="str">
        <f>IF(AND('MAPA DE RIESGO'!$Z$44="Baja",'MAPA DE RIESGO'!$AB$44="Leve"),CONCATENATE("R5C",'MAPA DE RIESGO'!$P$44),"")</f>
        <v/>
      </c>
      <c r="O40" s="50" t="str">
        <f>IF(AND('MAPA DE RIESGO'!$Z$45="Baja",'MAPA DE RIESGO'!$AB$45="Leve"),CONCATENATE("R5C",'MAPA DE RIESGO'!$P$45),"")</f>
        <v/>
      </c>
      <c r="P40" s="39" t="str">
        <f>IF(AND('MAPA DE RIESGO'!$Z$40="Baja",'MAPA DE RIESGO'!$AB$40="Menor"),CONCATENATE("R5C",'MAPA DE RIESGO'!$P$40),"")</f>
        <v/>
      </c>
      <c r="Q40" s="40" t="str">
        <f>IF(AND('MAPA DE RIESGO'!$Z$41="Baja",'MAPA DE RIESGO'!$AB$41="Menor"),CONCATENATE("R5C",'MAPA DE RIESGO'!$P$41),"")</f>
        <v/>
      </c>
      <c r="R40" s="40" t="str">
        <f>IF(AND('MAPA DE RIESGO'!$Z$42="Baja",'MAPA DE RIESGO'!$AB$42="Menor"),CONCATENATE("R5C",'MAPA DE RIESGO'!$P$42),"")</f>
        <v/>
      </c>
      <c r="S40" s="40" t="str">
        <f>IF(AND('MAPA DE RIESGO'!$Z$43="Baja",'MAPA DE RIESGO'!$AB$43="Menor"),CONCATENATE("R5C",'MAPA DE RIESGO'!$P$43),"")</f>
        <v/>
      </c>
      <c r="T40" s="40" t="str">
        <f>IF(AND('MAPA DE RIESGO'!$Z$44="Baja",'MAPA DE RIESGO'!$AB$44="Menor"),CONCATENATE("R5C",'MAPA DE RIESGO'!$P$44),"")</f>
        <v/>
      </c>
      <c r="U40" s="41" t="str">
        <f>IF(AND('MAPA DE RIESGO'!$Z$45="Baja",'MAPA DE RIESGO'!$AB$45="Menor"),CONCATENATE("R5C",'MAPA DE RIESGO'!$P$45),"")</f>
        <v/>
      </c>
      <c r="V40" s="39" t="str">
        <f>IF(AND('MAPA DE RIESGO'!$Z$40="Baja",'MAPA DE RIESGO'!$AB$40="Moderado"),CONCATENATE("R5C",'MAPA DE RIESGO'!$P$40),"")</f>
        <v/>
      </c>
      <c r="W40" s="40" t="str">
        <f>IF(AND('MAPA DE RIESGO'!$Z$41="Baja",'MAPA DE RIESGO'!$AB$41="Moderado"),CONCATENATE("R5C",'MAPA DE RIESGO'!$P$41),"")</f>
        <v/>
      </c>
      <c r="X40" s="40" t="str">
        <f>IF(AND('MAPA DE RIESGO'!$Z$42="Baja",'MAPA DE RIESGO'!$AB$42="Moderado"),CONCATENATE("R5C",'MAPA DE RIESGO'!$P$42),"")</f>
        <v/>
      </c>
      <c r="Y40" s="40" t="str">
        <f>IF(AND('MAPA DE RIESGO'!$Z$43="Baja",'MAPA DE RIESGO'!$AB$43="Moderado"),CONCATENATE("R5C",'MAPA DE RIESGO'!$P$43),"")</f>
        <v/>
      </c>
      <c r="Z40" s="40" t="str">
        <f>IF(AND('MAPA DE RIESGO'!$Z$44="Baja",'MAPA DE RIESGO'!$AB$44="Moderado"),CONCATENATE("R5C",'MAPA DE RIESGO'!$P$44),"")</f>
        <v/>
      </c>
      <c r="AA40" s="41" t="str">
        <f>IF(AND('MAPA DE RIESGO'!$Z$45="Baja",'MAPA DE RIESGO'!$AB$45="Moderado"),CONCATENATE("R5C",'MAPA DE RIESGO'!$P$45),"")</f>
        <v/>
      </c>
      <c r="AB40" s="23" t="str">
        <f>IF(AND('MAPA DE RIESGO'!$Z$40="Baja",'MAPA DE RIESGO'!$AB$40="Mayor"),CONCATENATE("R5C",'MAPA DE RIESGO'!$P$40),"")</f>
        <v/>
      </c>
      <c r="AC40" s="24" t="str">
        <f>IF(AND('MAPA DE RIESGO'!$Z$41="Baja",'MAPA DE RIESGO'!$AB$41="Mayor"),CONCATENATE("R5C",'MAPA DE RIESGO'!$P$41),"")</f>
        <v/>
      </c>
      <c r="AD40" s="29" t="str">
        <f>IF(AND('MAPA DE RIESGO'!$Z$42="Baja",'MAPA DE RIESGO'!$AB$42="Mayor"),CONCATENATE("R5C",'MAPA DE RIESGO'!$P$42),"")</f>
        <v/>
      </c>
      <c r="AE40" s="29" t="str">
        <f>IF(AND('MAPA DE RIESGO'!$Z$43="Baja",'MAPA DE RIESGO'!$AB$43="Mayor"),CONCATENATE("R5C",'MAPA DE RIESGO'!$P$43),"")</f>
        <v/>
      </c>
      <c r="AF40" s="29" t="str">
        <f>IF(AND('MAPA DE RIESGO'!$Z$44="Baja",'MAPA DE RIESGO'!$AB$44="Mayor"),CONCATENATE("R5C",'MAPA DE RIESGO'!$P$44),"")</f>
        <v/>
      </c>
      <c r="AG40" s="25" t="str">
        <f>IF(AND('MAPA DE RIESGO'!$Z$45="Baja",'MAPA DE RIESGO'!$AB$45="Mayor"),CONCATENATE("R5C",'MAPA DE RIESGO'!$P$45),"")</f>
        <v/>
      </c>
      <c r="AH40" s="26" t="str">
        <f>IF(AND('MAPA DE RIESGO'!$Z$40="Baja",'MAPA DE RIESGO'!$AB$40="Catastrófico"),CONCATENATE("R5C",'MAPA DE RIESGO'!$P$40),"")</f>
        <v/>
      </c>
      <c r="AI40" s="27" t="str">
        <f>IF(AND('MAPA DE RIESGO'!$Z$41="Baja",'MAPA DE RIESGO'!$AB$41="Catastrófico"),CONCATENATE("R5C",'MAPA DE RIESGO'!$P$41),"")</f>
        <v/>
      </c>
      <c r="AJ40" s="27" t="str">
        <f>IF(AND('MAPA DE RIESGO'!$Z$42="Baja",'MAPA DE RIESGO'!$AB$42="Catastrófico"),CONCATENATE("R5C",'MAPA DE RIESGO'!$P$42),"")</f>
        <v/>
      </c>
      <c r="AK40" s="27" t="str">
        <f>IF(AND('MAPA DE RIESGO'!$Z$43="Baja",'MAPA DE RIESGO'!$AB$43="Catastrófico"),CONCATENATE("R5C",'MAPA DE RIESGO'!$P$43),"")</f>
        <v/>
      </c>
      <c r="AL40" s="27" t="str">
        <f>IF(AND('MAPA DE RIESGO'!$Z$44="Baja",'MAPA DE RIESGO'!$AB$44="Catastrófico"),CONCATENATE("R5C",'MAPA DE RIESGO'!$P$44),"")</f>
        <v/>
      </c>
      <c r="AM40" s="28" t="str">
        <f>IF(AND('MAPA DE RIESGO'!$Z$45="Baja",'MAPA DE RIESGO'!$AB$45="Catastrófico"),CONCATENATE("R5C",'MAPA DE RIESGO'!$P$45),"")</f>
        <v/>
      </c>
      <c r="AN40" s="55"/>
      <c r="AO40" s="473"/>
      <c r="AP40" s="474"/>
      <c r="AQ40" s="474"/>
      <c r="AR40" s="474"/>
      <c r="AS40" s="474"/>
      <c r="AT40" s="475"/>
      <c r="AU40" s="55"/>
      <c r="AV40" s="55"/>
      <c r="AW40" s="55"/>
      <c r="AX40" s="55"/>
      <c r="AY40" s="55"/>
      <c r="AZ40" s="55"/>
      <c r="BA40" s="55"/>
      <c r="BB40" s="55"/>
      <c r="BC40" s="55"/>
      <c r="BD40" s="55"/>
      <c r="BE40" s="55"/>
      <c r="BF40" s="55"/>
      <c r="BG40" s="55"/>
      <c r="BH40" s="55"/>
      <c r="BI40" s="55"/>
      <c r="BJ40" s="55"/>
      <c r="BK40" s="55"/>
      <c r="BL40" s="55"/>
      <c r="BM40" s="55"/>
      <c r="BN40" s="55"/>
      <c r="BO40" s="55"/>
      <c r="BP40" s="55"/>
      <c r="BQ40" s="55"/>
      <c r="BR40" s="55"/>
      <c r="BS40" s="55"/>
      <c r="BT40" s="55"/>
      <c r="BU40" s="55"/>
      <c r="BV40" s="55"/>
      <c r="BW40" s="55"/>
      <c r="BX40" s="55"/>
    </row>
    <row r="41" spans="1:80" ht="15" customHeight="1" x14ac:dyDescent="0.25">
      <c r="A41" s="55"/>
      <c r="B41" s="353"/>
      <c r="C41" s="353"/>
      <c r="D41" s="354"/>
      <c r="E41" s="454"/>
      <c r="F41" s="455"/>
      <c r="G41" s="455"/>
      <c r="H41" s="455"/>
      <c r="I41" s="453"/>
      <c r="J41" s="48" t="str">
        <f>IF(AND('MAPA DE RIESGO'!$Z$46="Baja",'MAPA DE RIESGO'!$AB$46="Leve"),CONCATENATE("R6C",'MAPA DE RIESGO'!$P$46),"")</f>
        <v/>
      </c>
      <c r="K41" s="49" t="str">
        <f>IF(AND('MAPA DE RIESGO'!$Z$47="Baja",'MAPA DE RIESGO'!$AB$47="Leve"),CONCATENATE("R6C",'MAPA DE RIESGO'!$P$47),"")</f>
        <v/>
      </c>
      <c r="L41" s="49" t="str">
        <f>IF(AND('MAPA DE RIESGO'!$Z$48="Baja",'MAPA DE RIESGO'!$AB$48="Leve"),CONCATENATE("R6C",'MAPA DE RIESGO'!$P$48),"")</f>
        <v/>
      </c>
      <c r="M41" s="49" t="str">
        <f>IF(AND('MAPA DE RIESGO'!$Z$49="Baja",'MAPA DE RIESGO'!$AB$49="Leve"),CONCATENATE("R6C",'MAPA DE RIESGO'!$P$49),"")</f>
        <v/>
      </c>
      <c r="N41" s="49" t="str">
        <f>IF(AND('MAPA DE RIESGO'!$Z$50="Baja",'MAPA DE RIESGO'!$AB$50="Leve"),CONCATENATE("R6C",'MAPA DE RIESGO'!$P$50),"")</f>
        <v/>
      </c>
      <c r="O41" s="50" t="str">
        <f>IF(AND('MAPA DE RIESGO'!$Z$51="Baja",'MAPA DE RIESGO'!$AB$51="Leve"),CONCATENATE("R6C",'MAPA DE RIESGO'!$P$51),"")</f>
        <v/>
      </c>
      <c r="P41" s="39" t="str">
        <f>IF(AND('MAPA DE RIESGO'!$Z$46="Baja",'MAPA DE RIESGO'!$AB$46="Menor"),CONCATENATE("R6C",'MAPA DE RIESGO'!$P$46),"")</f>
        <v/>
      </c>
      <c r="Q41" s="40" t="str">
        <f>IF(AND('MAPA DE RIESGO'!$Z$47="Baja",'MAPA DE RIESGO'!$AB$47="Menor"),CONCATENATE("R6C",'MAPA DE RIESGO'!$P$47),"")</f>
        <v/>
      </c>
      <c r="R41" s="40" t="str">
        <f>IF(AND('MAPA DE RIESGO'!$Z$48="Baja",'MAPA DE RIESGO'!$AB$48="Menor"),CONCATENATE("R6C",'MAPA DE RIESGO'!$P$48),"")</f>
        <v/>
      </c>
      <c r="S41" s="40" t="str">
        <f>IF(AND('MAPA DE RIESGO'!$Z$49="Baja",'MAPA DE RIESGO'!$AB$49="Menor"),CONCATENATE("R6C",'MAPA DE RIESGO'!$P$49),"")</f>
        <v/>
      </c>
      <c r="T41" s="40" t="str">
        <f>IF(AND('MAPA DE RIESGO'!$Z$50="Baja",'MAPA DE RIESGO'!$AB$50="Menor"),CONCATENATE("R6C",'MAPA DE RIESGO'!$P$50),"")</f>
        <v/>
      </c>
      <c r="U41" s="41" t="str">
        <f>IF(AND('MAPA DE RIESGO'!$Z$51="Baja",'MAPA DE RIESGO'!$AB$51="Menor"),CONCATENATE("R6C",'MAPA DE RIESGO'!$P$51),"")</f>
        <v/>
      </c>
      <c r="V41" s="39" t="str">
        <f>IF(AND('MAPA DE RIESGO'!$Z$46="Baja",'MAPA DE RIESGO'!$AB$46="Moderado"),CONCATENATE("R6C",'MAPA DE RIESGO'!$P$46),"")</f>
        <v/>
      </c>
      <c r="W41" s="40" t="str">
        <f>IF(AND('MAPA DE RIESGO'!$Z$47="Baja",'MAPA DE RIESGO'!$AB$47="Moderado"),CONCATENATE("R6C",'MAPA DE RIESGO'!$P$47),"")</f>
        <v/>
      </c>
      <c r="X41" s="40" t="str">
        <f>IF(AND('MAPA DE RIESGO'!$Z$48="Baja",'MAPA DE RIESGO'!$AB$48="Moderado"),CONCATENATE("R6C",'MAPA DE RIESGO'!$P$48),"")</f>
        <v/>
      </c>
      <c r="Y41" s="40" t="str">
        <f>IF(AND('MAPA DE RIESGO'!$Z$49="Baja",'MAPA DE RIESGO'!$AB$49="Moderado"),CONCATENATE("R6C",'MAPA DE RIESGO'!$P$49),"")</f>
        <v/>
      </c>
      <c r="Z41" s="40" t="str">
        <f>IF(AND('MAPA DE RIESGO'!$Z$50="Baja",'MAPA DE RIESGO'!$AB$50="Moderado"),CONCATENATE("R6C",'MAPA DE RIESGO'!$P$50),"")</f>
        <v/>
      </c>
      <c r="AA41" s="41" t="str">
        <f>IF(AND('MAPA DE RIESGO'!$Z$51="Baja",'MAPA DE RIESGO'!$AB$51="Moderado"),CONCATENATE("R6C",'MAPA DE RIESGO'!$P$51),"")</f>
        <v/>
      </c>
      <c r="AB41" s="23" t="str">
        <f>IF(AND('MAPA DE RIESGO'!$Z$46="Baja",'MAPA DE RIESGO'!$AB$46="Mayor"),CONCATENATE("R6C",'MAPA DE RIESGO'!$P$46),"")</f>
        <v/>
      </c>
      <c r="AC41" s="24" t="str">
        <f>IF(AND('MAPA DE RIESGO'!$Z$47="Baja",'MAPA DE RIESGO'!$AB$47="Mayor"),CONCATENATE("R6C",'MAPA DE RIESGO'!$P$47),"")</f>
        <v/>
      </c>
      <c r="AD41" s="29" t="str">
        <f>IF(AND('MAPA DE RIESGO'!$Z$48="Baja",'MAPA DE RIESGO'!$AB$48="Mayor"),CONCATENATE("R6C",'MAPA DE RIESGO'!$P$48),"")</f>
        <v/>
      </c>
      <c r="AE41" s="29" t="str">
        <f>IF(AND('MAPA DE RIESGO'!$Z$49="Baja",'MAPA DE RIESGO'!$AB$49="Mayor"),CONCATENATE("R6C",'MAPA DE RIESGO'!$P$49),"")</f>
        <v/>
      </c>
      <c r="AF41" s="29" t="str">
        <f>IF(AND('MAPA DE RIESGO'!$Z$50="Baja",'MAPA DE RIESGO'!$AB$50="Mayor"),CONCATENATE("R6C",'MAPA DE RIESGO'!$P$50),"")</f>
        <v/>
      </c>
      <c r="AG41" s="25" t="str">
        <f>IF(AND('MAPA DE RIESGO'!$Z$51="Baja",'MAPA DE RIESGO'!$AB$51="Mayor"),CONCATENATE("R6C",'MAPA DE RIESGO'!$P$51),"")</f>
        <v/>
      </c>
      <c r="AH41" s="26" t="str">
        <f>IF(AND('MAPA DE RIESGO'!$Z$46="Baja",'MAPA DE RIESGO'!$AB$46="Catastrófico"),CONCATENATE("R6C",'MAPA DE RIESGO'!$P$46),"")</f>
        <v/>
      </c>
      <c r="AI41" s="27" t="str">
        <f>IF(AND('MAPA DE RIESGO'!$Z$47="Baja",'MAPA DE RIESGO'!$AB$47="Catastrófico"),CONCATENATE("R6C",'MAPA DE RIESGO'!$P$47),"")</f>
        <v/>
      </c>
      <c r="AJ41" s="27" t="str">
        <f>IF(AND('MAPA DE RIESGO'!$Z$48="Baja",'MAPA DE RIESGO'!$AB$48="Catastrófico"),CONCATENATE("R6C",'MAPA DE RIESGO'!$P$48),"")</f>
        <v/>
      </c>
      <c r="AK41" s="27" t="str">
        <f>IF(AND('MAPA DE RIESGO'!$Z$49="Baja",'MAPA DE RIESGO'!$AB$49="Catastrófico"),CONCATENATE("R6C",'MAPA DE RIESGO'!$P$49),"")</f>
        <v/>
      </c>
      <c r="AL41" s="27" t="str">
        <f>IF(AND('MAPA DE RIESGO'!$Z$50="Baja",'MAPA DE RIESGO'!$AB$50="Catastrófico"),CONCATENATE("R6C",'MAPA DE RIESGO'!$P$50),"")</f>
        <v/>
      </c>
      <c r="AM41" s="28" t="str">
        <f>IF(AND('MAPA DE RIESGO'!$Z$51="Baja",'MAPA DE RIESGO'!$AB$51="Catastrófico"),CONCATENATE("R6C",'MAPA DE RIESGO'!$P$51),"")</f>
        <v/>
      </c>
      <c r="AN41" s="55"/>
      <c r="AO41" s="473"/>
      <c r="AP41" s="474"/>
      <c r="AQ41" s="474"/>
      <c r="AR41" s="474"/>
      <c r="AS41" s="474"/>
      <c r="AT41" s="475"/>
      <c r="AU41" s="55"/>
      <c r="AV41" s="55"/>
      <c r="AW41" s="55"/>
      <c r="AX41" s="55"/>
      <c r="AY41" s="55"/>
      <c r="AZ41" s="55"/>
      <c r="BA41" s="55"/>
      <c r="BB41" s="55"/>
      <c r="BC41" s="55"/>
      <c r="BD41" s="55"/>
      <c r="BE41" s="55"/>
      <c r="BF41" s="55"/>
      <c r="BG41" s="55"/>
      <c r="BH41" s="55"/>
      <c r="BI41" s="55"/>
      <c r="BJ41" s="55"/>
      <c r="BK41" s="55"/>
      <c r="BL41" s="55"/>
      <c r="BM41" s="55"/>
      <c r="BN41" s="55"/>
      <c r="BO41" s="55"/>
      <c r="BP41" s="55"/>
      <c r="BQ41" s="55"/>
      <c r="BR41" s="55"/>
      <c r="BS41" s="55"/>
      <c r="BT41" s="55"/>
      <c r="BU41" s="55"/>
      <c r="BV41" s="55"/>
      <c r="BW41" s="55"/>
      <c r="BX41" s="55"/>
    </row>
    <row r="42" spans="1:80" ht="15" customHeight="1" x14ac:dyDescent="0.25">
      <c r="A42" s="55"/>
      <c r="B42" s="353"/>
      <c r="C42" s="353"/>
      <c r="D42" s="354"/>
      <c r="E42" s="454"/>
      <c r="F42" s="455"/>
      <c r="G42" s="455"/>
      <c r="H42" s="455"/>
      <c r="I42" s="453"/>
      <c r="J42" s="48" t="str">
        <f>IF(AND('MAPA DE RIESGO'!$Z$52="Baja",'MAPA DE RIESGO'!$AB$52="Leve"),CONCATENATE("R7C",'MAPA DE RIESGO'!$P$52),"")</f>
        <v/>
      </c>
      <c r="K42" s="49" t="str">
        <f>IF(AND('MAPA DE RIESGO'!$Z$53="Baja",'MAPA DE RIESGO'!$AB$53="Leve"),CONCATENATE("R7C",'MAPA DE RIESGO'!$P$53),"")</f>
        <v/>
      </c>
      <c r="L42" s="49" t="str">
        <f>IF(AND('MAPA DE RIESGO'!$Z$54="Baja",'MAPA DE RIESGO'!$AB$54="Leve"),CONCATENATE("R7C",'MAPA DE RIESGO'!$P$54),"")</f>
        <v/>
      </c>
      <c r="M42" s="49" t="str">
        <f>IF(AND('MAPA DE RIESGO'!$Z$55="Baja",'MAPA DE RIESGO'!$AB$55="Leve"),CONCATENATE("R7C",'MAPA DE RIESGO'!$P$55),"")</f>
        <v/>
      </c>
      <c r="N42" s="49" t="str">
        <f>IF(AND('MAPA DE RIESGO'!$Z$56="Baja",'MAPA DE RIESGO'!$AB$56="Leve"),CONCATENATE("R7C",'MAPA DE RIESGO'!$P$56),"")</f>
        <v/>
      </c>
      <c r="O42" s="50" t="str">
        <f>IF(AND('MAPA DE RIESGO'!$Z$57="Baja",'MAPA DE RIESGO'!$AB$57="Leve"),CONCATENATE("R7C",'MAPA DE RIESGO'!$P$57),"")</f>
        <v/>
      </c>
      <c r="P42" s="39" t="str">
        <f>IF(AND('MAPA DE RIESGO'!$Z$52="Baja",'MAPA DE RIESGO'!$AB$52="Menor"),CONCATENATE("R7C",'MAPA DE RIESGO'!$P$52),"")</f>
        <v/>
      </c>
      <c r="Q42" s="40" t="str">
        <f>IF(AND('MAPA DE RIESGO'!$Z$53="Baja",'MAPA DE RIESGO'!$AB$53="Menor"),CONCATENATE("R7C",'MAPA DE RIESGO'!$P$53),"")</f>
        <v/>
      </c>
      <c r="R42" s="40" t="str">
        <f>IF(AND('MAPA DE RIESGO'!$Z$54="Baja",'MAPA DE RIESGO'!$AB$54="Menor"),CONCATENATE("R7C",'MAPA DE RIESGO'!$P$54),"")</f>
        <v/>
      </c>
      <c r="S42" s="40" t="str">
        <f>IF(AND('MAPA DE RIESGO'!$Z$55="Baja",'MAPA DE RIESGO'!$AB$55="Menor"),CONCATENATE("R7C",'MAPA DE RIESGO'!$P$55),"")</f>
        <v/>
      </c>
      <c r="T42" s="40" t="str">
        <f>IF(AND('MAPA DE RIESGO'!$Z$56="Baja",'MAPA DE RIESGO'!$AB$56="Menor"),CONCATENATE("R7C",'MAPA DE RIESGO'!$P$56),"")</f>
        <v/>
      </c>
      <c r="U42" s="41" t="str">
        <f>IF(AND('MAPA DE RIESGO'!$Z$57="Baja",'MAPA DE RIESGO'!$AB$57="Menor"),CONCATENATE("R7C",'MAPA DE RIESGO'!$P$57),"")</f>
        <v/>
      </c>
      <c r="V42" s="39" t="str">
        <f>IF(AND('MAPA DE RIESGO'!$Z$52="Baja",'MAPA DE RIESGO'!$AB$52="Moderado"),CONCATENATE("R7C",'MAPA DE RIESGO'!$P$52),"")</f>
        <v/>
      </c>
      <c r="W42" s="40" t="str">
        <f>IF(AND('MAPA DE RIESGO'!$Z$53="Baja",'MAPA DE RIESGO'!$AB$53="Moderado"),CONCATENATE("R7C",'MAPA DE RIESGO'!$P$53),"")</f>
        <v/>
      </c>
      <c r="X42" s="40" t="str">
        <f>IF(AND('MAPA DE RIESGO'!$Z$54="Baja",'MAPA DE RIESGO'!$AB$54="Moderado"),CONCATENATE("R7C",'MAPA DE RIESGO'!$P$54),"")</f>
        <v/>
      </c>
      <c r="Y42" s="40" t="str">
        <f>IF(AND('MAPA DE RIESGO'!$Z$55="Baja",'MAPA DE RIESGO'!$AB$55="Moderado"),CONCATENATE("R7C",'MAPA DE RIESGO'!$P$55),"")</f>
        <v/>
      </c>
      <c r="Z42" s="40" t="str">
        <f>IF(AND('MAPA DE RIESGO'!$Z$56="Baja",'MAPA DE RIESGO'!$AB$56="Moderado"),CONCATENATE("R7C",'MAPA DE RIESGO'!$P$56),"")</f>
        <v/>
      </c>
      <c r="AA42" s="41" t="str">
        <f>IF(AND('MAPA DE RIESGO'!$Z$57="Baja",'MAPA DE RIESGO'!$AB$57="Moderado"),CONCATENATE("R7C",'MAPA DE RIESGO'!$P$57),"")</f>
        <v/>
      </c>
      <c r="AB42" s="23" t="str">
        <f>IF(AND('MAPA DE RIESGO'!$Z$52="Baja",'MAPA DE RIESGO'!$AB$52="Mayor"),CONCATENATE("R7C",'MAPA DE RIESGO'!$P$52),"")</f>
        <v/>
      </c>
      <c r="AC42" s="24" t="str">
        <f>IF(AND('MAPA DE RIESGO'!$Z$53="Baja",'MAPA DE RIESGO'!$AB$53="Mayor"),CONCATENATE("R7C",'MAPA DE RIESGO'!$P$53),"")</f>
        <v/>
      </c>
      <c r="AD42" s="29" t="str">
        <f>IF(AND('MAPA DE RIESGO'!$Z$54="Baja",'MAPA DE RIESGO'!$AB$54="Mayor"),CONCATENATE("R7C",'MAPA DE RIESGO'!$P$54),"")</f>
        <v/>
      </c>
      <c r="AE42" s="29" t="str">
        <f>IF(AND('MAPA DE RIESGO'!$Z$55="Baja",'MAPA DE RIESGO'!$AB$55="Mayor"),CONCATENATE("R7C",'MAPA DE RIESGO'!$P$55),"")</f>
        <v/>
      </c>
      <c r="AF42" s="29" t="str">
        <f>IF(AND('MAPA DE RIESGO'!$Z$56="Baja",'MAPA DE RIESGO'!$AB$56="Mayor"),CONCATENATE("R7C",'MAPA DE RIESGO'!$P$56),"")</f>
        <v/>
      </c>
      <c r="AG42" s="25" t="str">
        <f>IF(AND('MAPA DE RIESGO'!$Z$57="Baja",'MAPA DE RIESGO'!$AB$57="Mayor"),CONCATENATE("R7C",'MAPA DE RIESGO'!$P$57),"")</f>
        <v/>
      </c>
      <c r="AH42" s="26" t="str">
        <f>IF(AND('MAPA DE RIESGO'!$Z$52="Baja",'MAPA DE RIESGO'!$AB$52="Catastrófico"),CONCATENATE("R7C",'MAPA DE RIESGO'!$P$52),"")</f>
        <v/>
      </c>
      <c r="AI42" s="27" t="str">
        <f>IF(AND('MAPA DE RIESGO'!$Z$53="Baja",'MAPA DE RIESGO'!$AB$53="Catastrófico"),CONCATENATE("R7C",'MAPA DE RIESGO'!$P$53),"")</f>
        <v/>
      </c>
      <c r="AJ42" s="27" t="str">
        <f>IF(AND('MAPA DE RIESGO'!$Z$54="Baja",'MAPA DE RIESGO'!$AB$54="Catastrófico"),CONCATENATE("R7C",'MAPA DE RIESGO'!$P$54),"")</f>
        <v/>
      </c>
      <c r="AK42" s="27" t="str">
        <f>IF(AND('MAPA DE RIESGO'!$Z$55="Baja",'MAPA DE RIESGO'!$AB$55="Catastrófico"),CONCATENATE("R7C",'MAPA DE RIESGO'!$P$55),"")</f>
        <v/>
      </c>
      <c r="AL42" s="27" t="str">
        <f>IF(AND('MAPA DE RIESGO'!$Z$56="Baja",'MAPA DE RIESGO'!$AB$56="Catastrófico"),CONCATENATE("R7C",'MAPA DE RIESGO'!$P$56),"")</f>
        <v/>
      </c>
      <c r="AM42" s="28" t="str">
        <f>IF(AND('MAPA DE RIESGO'!$Z$57="Baja",'MAPA DE RIESGO'!$AB$57="Catastrófico"),CONCATENATE("R7C",'MAPA DE RIESGO'!$P$57),"")</f>
        <v/>
      </c>
      <c r="AN42" s="55"/>
      <c r="AO42" s="473"/>
      <c r="AP42" s="474"/>
      <c r="AQ42" s="474"/>
      <c r="AR42" s="474"/>
      <c r="AS42" s="474"/>
      <c r="AT42" s="475"/>
      <c r="AU42" s="55"/>
      <c r="AV42" s="55"/>
      <c r="AW42" s="55"/>
      <c r="AX42" s="55"/>
      <c r="AY42" s="55"/>
      <c r="AZ42" s="55"/>
      <c r="BA42" s="55"/>
      <c r="BB42" s="55"/>
      <c r="BC42" s="55"/>
      <c r="BD42" s="55"/>
      <c r="BE42" s="55"/>
      <c r="BF42" s="55"/>
      <c r="BG42" s="55"/>
      <c r="BH42" s="55"/>
      <c r="BI42" s="55"/>
      <c r="BJ42" s="55"/>
      <c r="BK42" s="55"/>
      <c r="BL42" s="55"/>
      <c r="BM42" s="55"/>
      <c r="BN42" s="55"/>
      <c r="BO42" s="55"/>
      <c r="BP42" s="55"/>
      <c r="BQ42" s="55"/>
      <c r="BR42" s="55"/>
      <c r="BS42" s="55"/>
      <c r="BT42" s="55"/>
      <c r="BU42" s="55"/>
      <c r="BV42" s="55"/>
      <c r="BW42" s="55"/>
      <c r="BX42" s="55"/>
    </row>
    <row r="43" spans="1:80" ht="15" customHeight="1" x14ac:dyDescent="0.25">
      <c r="A43" s="55"/>
      <c r="B43" s="353"/>
      <c r="C43" s="353"/>
      <c r="D43" s="354"/>
      <c r="E43" s="454"/>
      <c r="F43" s="455"/>
      <c r="G43" s="455"/>
      <c r="H43" s="455"/>
      <c r="I43" s="453"/>
      <c r="J43" s="48" t="str">
        <f>IF(AND('MAPA DE RIESGO'!$Z$58="Baja",'MAPA DE RIESGO'!$AB$58="Leve"),CONCATENATE("R8C",'MAPA DE RIESGO'!$P$58),"")</f>
        <v/>
      </c>
      <c r="K43" s="49" t="str">
        <f>IF(AND('MAPA DE RIESGO'!$Z$59="Baja",'MAPA DE RIESGO'!$AB$59="Leve"),CONCATENATE("R8C",'MAPA DE RIESGO'!$P$59),"")</f>
        <v/>
      </c>
      <c r="L43" s="49" t="str">
        <f>IF(AND('MAPA DE RIESGO'!$Z$60="Baja",'MAPA DE RIESGO'!$AB$60="Leve"),CONCATENATE("R8C",'MAPA DE RIESGO'!$P$60),"")</f>
        <v/>
      </c>
      <c r="M43" s="49" t="str">
        <f>IF(AND('MAPA DE RIESGO'!$Z$61="Baja",'MAPA DE RIESGO'!$AB$61="Leve"),CONCATENATE("R8C",'MAPA DE RIESGO'!$P$61),"")</f>
        <v/>
      </c>
      <c r="N43" s="49" t="str">
        <f>IF(AND('MAPA DE RIESGO'!$Z$62="Baja",'MAPA DE RIESGO'!$AB$62="Leve"),CONCATENATE("R8C",'MAPA DE RIESGO'!$P$62),"")</f>
        <v/>
      </c>
      <c r="O43" s="50" t="str">
        <f>IF(AND('MAPA DE RIESGO'!$Z$63="Baja",'MAPA DE RIESGO'!$AB$63="Leve"),CONCATENATE("R8C",'MAPA DE RIESGO'!$P$63),"")</f>
        <v/>
      </c>
      <c r="P43" s="39" t="str">
        <f>IF(AND('MAPA DE RIESGO'!$Z$58="Baja",'MAPA DE RIESGO'!$AB$58="Menor"),CONCATENATE("R8C",'MAPA DE RIESGO'!$P$58),"")</f>
        <v/>
      </c>
      <c r="Q43" s="40" t="str">
        <f>IF(AND('MAPA DE RIESGO'!$Z$59="Baja",'MAPA DE RIESGO'!$AB$59="Menor"),CONCATENATE("R8C",'MAPA DE RIESGO'!$P$59),"")</f>
        <v/>
      </c>
      <c r="R43" s="40" t="str">
        <f>IF(AND('MAPA DE RIESGO'!$Z$60="Baja",'MAPA DE RIESGO'!$AB$60="Menor"),CONCATENATE("R8C",'MAPA DE RIESGO'!$P$60),"")</f>
        <v/>
      </c>
      <c r="S43" s="40" t="str">
        <f>IF(AND('MAPA DE RIESGO'!$Z$61="Baja",'MAPA DE RIESGO'!$AB$61="Menor"),CONCATENATE("R8C",'MAPA DE RIESGO'!$P$61),"")</f>
        <v/>
      </c>
      <c r="T43" s="40" t="str">
        <f>IF(AND('MAPA DE RIESGO'!$Z$62="Baja",'MAPA DE RIESGO'!$AB$62="Menor"),CONCATENATE("R8C",'MAPA DE RIESGO'!$P$62),"")</f>
        <v/>
      </c>
      <c r="U43" s="41" t="str">
        <f>IF(AND('MAPA DE RIESGO'!$Z$63="Baja",'MAPA DE RIESGO'!$AB$63="Menor"),CONCATENATE("R8C",'MAPA DE RIESGO'!$P$63),"")</f>
        <v/>
      </c>
      <c r="V43" s="39" t="str">
        <f>IF(AND('MAPA DE RIESGO'!$Z$58="Baja",'MAPA DE RIESGO'!$AB$58="Moderado"),CONCATENATE("R8C",'MAPA DE RIESGO'!$P$58),"")</f>
        <v/>
      </c>
      <c r="W43" s="40" t="str">
        <f>IF(AND('MAPA DE RIESGO'!$Z$59="Baja",'MAPA DE RIESGO'!$AB$59="Moderado"),CONCATENATE("R8C",'MAPA DE RIESGO'!$P$59),"")</f>
        <v/>
      </c>
      <c r="X43" s="40" t="str">
        <f>IF(AND('MAPA DE RIESGO'!$Z$60="Baja",'MAPA DE RIESGO'!$AB$60="Moderado"),CONCATENATE("R8C",'MAPA DE RIESGO'!$P$60),"")</f>
        <v/>
      </c>
      <c r="Y43" s="40" t="str">
        <f>IF(AND('MAPA DE RIESGO'!$Z$61="Baja",'MAPA DE RIESGO'!$AB$61="Moderado"),CONCATENATE("R8C",'MAPA DE RIESGO'!$P$61),"")</f>
        <v/>
      </c>
      <c r="Z43" s="40" t="str">
        <f>IF(AND('MAPA DE RIESGO'!$Z$62="Baja",'MAPA DE RIESGO'!$AB$62="Moderado"),CONCATENATE("R8C",'MAPA DE RIESGO'!$P$62),"")</f>
        <v/>
      </c>
      <c r="AA43" s="41" t="str">
        <f>IF(AND('MAPA DE RIESGO'!$Z$63="Baja",'MAPA DE RIESGO'!$AB$63="Moderado"),CONCATENATE("R8C",'MAPA DE RIESGO'!$P$63),"")</f>
        <v/>
      </c>
      <c r="AB43" s="23" t="str">
        <f>IF(AND('MAPA DE RIESGO'!$Z$58="Baja",'MAPA DE RIESGO'!$AB$58="Mayor"),CONCATENATE("R8C",'MAPA DE RIESGO'!$P$58),"")</f>
        <v/>
      </c>
      <c r="AC43" s="24" t="str">
        <f>IF(AND('MAPA DE RIESGO'!$Z$59="Baja",'MAPA DE RIESGO'!$AB$59="Mayor"),CONCATENATE("R8C",'MAPA DE RIESGO'!$P$59),"")</f>
        <v/>
      </c>
      <c r="AD43" s="29" t="str">
        <f>IF(AND('MAPA DE RIESGO'!$Z$60="Baja",'MAPA DE RIESGO'!$AB$60="Mayor"),CONCATENATE("R8C",'MAPA DE RIESGO'!$P$60),"")</f>
        <v/>
      </c>
      <c r="AE43" s="29" t="str">
        <f>IF(AND('MAPA DE RIESGO'!$Z$61="Baja",'MAPA DE RIESGO'!$AB$61="Mayor"),CONCATENATE("R8C",'MAPA DE RIESGO'!$P$61),"")</f>
        <v/>
      </c>
      <c r="AF43" s="29" t="str">
        <f>IF(AND('MAPA DE RIESGO'!$Z$62="Baja",'MAPA DE RIESGO'!$AB$62="Mayor"),CONCATENATE("R8C",'MAPA DE RIESGO'!$P$62),"")</f>
        <v/>
      </c>
      <c r="AG43" s="25" t="str">
        <f>IF(AND('MAPA DE RIESGO'!$Z$63="Baja",'MAPA DE RIESGO'!$AB$63="Mayor"),CONCATENATE("R8C",'MAPA DE RIESGO'!$P$63),"")</f>
        <v/>
      </c>
      <c r="AH43" s="26" t="str">
        <f>IF(AND('MAPA DE RIESGO'!$Z$58="Baja",'MAPA DE RIESGO'!$AB$58="Catastrófico"),CONCATENATE("R8C",'MAPA DE RIESGO'!$P$58),"")</f>
        <v/>
      </c>
      <c r="AI43" s="27" t="str">
        <f>IF(AND('MAPA DE RIESGO'!$Z$59="Baja",'MAPA DE RIESGO'!$AB$59="Catastrófico"),CONCATENATE("R8C",'MAPA DE RIESGO'!$P$59),"")</f>
        <v/>
      </c>
      <c r="AJ43" s="27" t="str">
        <f>IF(AND('MAPA DE RIESGO'!$Z$60="Baja",'MAPA DE RIESGO'!$AB$60="Catastrófico"),CONCATENATE("R8C",'MAPA DE RIESGO'!$P$60),"")</f>
        <v/>
      </c>
      <c r="AK43" s="27" t="str">
        <f>IF(AND('MAPA DE RIESGO'!$Z$61="Baja",'MAPA DE RIESGO'!$AB$61="Catastrófico"),CONCATENATE("R8C",'MAPA DE RIESGO'!$P$61),"")</f>
        <v/>
      </c>
      <c r="AL43" s="27" t="str">
        <f>IF(AND('MAPA DE RIESGO'!$Z$62="Baja",'MAPA DE RIESGO'!$AB$62="Catastrófico"),CONCATENATE("R8C",'MAPA DE RIESGO'!$P$62),"")</f>
        <v/>
      </c>
      <c r="AM43" s="28" t="str">
        <f>IF(AND('MAPA DE RIESGO'!$Z$63="Baja",'MAPA DE RIESGO'!$AB$63="Catastrófico"),CONCATENATE("R8C",'MAPA DE RIESGO'!$P$63),"")</f>
        <v/>
      </c>
      <c r="AN43" s="55"/>
      <c r="AO43" s="473"/>
      <c r="AP43" s="474"/>
      <c r="AQ43" s="474"/>
      <c r="AR43" s="474"/>
      <c r="AS43" s="474"/>
      <c r="AT43" s="475"/>
      <c r="AU43" s="55"/>
      <c r="AV43" s="55"/>
      <c r="AW43" s="55"/>
      <c r="AX43" s="55"/>
      <c r="AY43" s="55"/>
      <c r="AZ43" s="55"/>
      <c r="BA43" s="55"/>
      <c r="BB43" s="55"/>
      <c r="BC43" s="55"/>
      <c r="BD43" s="55"/>
      <c r="BE43" s="55"/>
      <c r="BF43" s="55"/>
      <c r="BG43" s="55"/>
      <c r="BH43" s="55"/>
      <c r="BI43" s="55"/>
      <c r="BJ43" s="55"/>
      <c r="BK43" s="55"/>
      <c r="BL43" s="55"/>
      <c r="BM43" s="55"/>
      <c r="BN43" s="55"/>
      <c r="BO43" s="55"/>
      <c r="BP43" s="55"/>
      <c r="BQ43" s="55"/>
      <c r="BR43" s="55"/>
      <c r="BS43" s="55"/>
      <c r="BT43" s="55"/>
      <c r="BU43" s="55"/>
      <c r="BV43" s="55"/>
      <c r="BW43" s="55"/>
      <c r="BX43" s="55"/>
    </row>
    <row r="44" spans="1:80" ht="15" customHeight="1" x14ac:dyDescent="0.25">
      <c r="A44" s="55"/>
      <c r="B44" s="353"/>
      <c r="C44" s="353"/>
      <c r="D44" s="354"/>
      <c r="E44" s="454"/>
      <c r="F44" s="455"/>
      <c r="G44" s="455"/>
      <c r="H44" s="455"/>
      <c r="I44" s="453"/>
      <c r="J44" s="48" t="str">
        <f>IF(AND('MAPA DE RIESGO'!$Z$64="Baja",'MAPA DE RIESGO'!$AB$64="Leve"),CONCATENATE("R9C",'MAPA DE RIESGO'!$P$64),"")</f>
        <v/>
      </c>
      <c r="K44" s="49" t="str">
        <f>IF(AND('MAPA DE RIESGO'!$Z$65="Baja",'MAPA DE RIESGO'!$AB$65="Leve"),CONCATENATE("R9C",'MAPA DE RIESGO'!$P$65),"")</f>
        <v/>
      </c>
      <c r="L44" s="49" t="str">
        <f>IF(AND('MAPA DE RIESGO'!$Z$66="Baja",'MAPA DE RIESGO'!$AB$66="Leve"),CONCATENATE("R9C",'MAPA DE RIESGO'!$P$66),"")</f>
        <v/>
      </c>
      <c r="M44" s="49" t="str">
        <f>IF(AND('MAPA DE RIESGO'!$Z$67="Baja",'MAPA DE RIESGO'!$AB$67="Leve"),CONCATENATE("R9C",'MAPA DE RIESGO'!$P$67),"")</f>
        <v/>
      </c>
      <c r="N44" s="49" t="str">
        <f>IF(AND('MAPA DE RIESGO'!$Z$68="Baja",'MAPA DE RIESGO'!$AB$68="Leve"),CONCATENATE("R9C",'MAPA DE RIESGO'!$P$68),"")</f>
        <v/>
      </c>
      <c r="O44" s="50" t="str">
        <f>IF(AND('MAPA DE RIESGO'!$Z$69="Baja",'MAPA DE RIESGO'!$AB$69="Leve"),CONCATENATE("R9C",'MAPA DE RIESGO'!$P$69),"")</f>
        <v/>
      </c>
      <c r="P44" s="39" t="str">
        <f>IF(AND('MAPA DE RIESGO'!$Z$64="Baja",'MAPA DE RIESGO'!$AB$64="Menor"),CONCATENATE("R9C",'MAPA DE RIESGO'!$P$64),"")</f>
        <v/>
      </c>
      <c r="Q44" s="40" t="str">
        <f>IF(AND('MAPA DE RIESGO'!$Z$65="Baja",'MAPA DE RIESGO'!$AB$65="Menor"),CONCATENATE("R9C",'MAPA DE RIESGO'!$P$65),"")</f>
        <v/>
      </c>
      <c r="R44" s="40" t="str">
        <f>IF(AND('MAPA DE RIESGO'!$Z$66="Baja",'MAPA DE RIESGO'!$AB$66="Menor"),CONCATENATE("R9C",'MAPA DE RIESGO'!$P$66),"")</f>
        <v/>
      </c>
      <c r="S44" s="40" t="str">
        <f>IF(AND('MAPA DE RIESGO'!$Z$67="Baja",'MAPA DE RIESGO'!$AB$67="Menor"),CONCATENATE("R9C",'MAPA DE RIESGO'!$P$67),"")</f>
        <v/>
      </c>
      <c r="T44" s="40" t="str">
        <f>IF(AND('MAPA DE RIESGO'!$Z$68="Baja",'MAPA DE RIESGO'!$AB$68="Menor"),CONCATENATE("R9C",'MAPA DE RIESGO'!$P$68),"")</f>
        <v/>
      </c>
      <c r="U44" s="41" t="str">
        <f>IF(AND('MAPA DE RIESGO'!$Z$69="Baja",'MAPA DE RIESGO'!$AB$69="Menor"),CONCATENATE("R9C",'MAPA DE RIESGO'!$P$69),"")</f>
        <v/>
      </c>
      <c r="V44" s="39" t="str">
        <f>IF(AND('MAPA DE RIESGO'!$Z$64="Baja",'MAPA DE RIESGO'!$AB$64="Moderado"),CONCATENATE("R9C",'MAPA DE RIESGO'!$P$64),"")</f>
        <v/>
      </c>
      <c r="W44" s="40" t="str">
        <f>IF(AND('MAPA DE RIESGO'!$Z$65="Baja",'MAPA DE RIESGO'!$AB$65="Moderado"),CONCATENATE("R9C",'MAPA DE RIESGO'!$P$65),"")</f>
        <v/>
      </c>
      <c r="X44" s="40" t="str">
        <f>IF(AND('MAPA DE RIESGO'!$Z$66="Baja",'MAPA DE RIESGO'!$AB$66="Moderado"),CONCATENATE("R9C",'MAPA DE RIESGO'!$P$66),"")</f>
        <v/>
      </c>
      <c r="Y44" s="40" t="str">
        <f>IF(AND('MAPA DE RIESGO'!$Z$67="Baja",'MAPA DE RIESGO'!$AB$67="Moderado"),CONCATENATE("R9C",'MAPA DE RIESGO'!$P$67),"")</f>
        <v/>
      </c>
      <c r="Z44" s="40" t="str">
        <f>IF(AND('MAPA DE RIESGO'!$Z$68="Baja",'MAPA DE RIESGO'!$AB$68="Moderado"),CONCATENATE("R9C",'MAPA DE RIESGO'!$P$68),"")</f>
        <v/>
      </c>
      <c r="AA44" s="41" t="str">
        <f>IF(AND('MAPA DE RIESGO'!$Z$69="Baja",'MAPA DE RIESGO'!$AB$69="Moderado"),CONCATENATE("R9C",'MAPA DE RIESGO'!$P$69),"")</f>
        <v/>
      </c>
      <c r="AB44" s="23" t="str">
        <f>IF(AND('MAPA DE RIESGO'!$Z$64="Baja",'MAPA DE RIESGO'!$AB$64="Mayor"),CONCATENATE("R9C",'MAPA DE RIESGO'!$P$64),"")</f>
        <v/>
      </c>
      <c r="AC44" s="24" t="str">
        <f>IF(AND('MAPA DE RIESGO'!$Z$65="Baja",'MAPA DE RIESGO'!$AB$65="Mayor"),CONCATENATE("R9C",'MAPA DE RIESGO'!$P$65),"")</f>
        <v/>
      </c>
      <c r="AD44" s="29" t="str">
        <f>IF(AND('MAPA DE RIESGO'!$Z$66="Baja",'MAPA DE RIESGO'!$AB$66="Mayor"),CONCATENATE("R9C",'MAPA DE RIESGO'!$P$66),"")</f>
        <v/>
      </c>
      <c r="AE44" s="29" t="str">
        <f>IF(AND('MAPA DE RIESGO'!$Z$67="Baja",'MAPA DE RIESGO'!$AB$67="Mayor"),CONCATENATE("R9C",'MAPA DE RIESGO'!$P$67),"")</f>
        <v/>
      </c>
      <c r="AF44" s="29" t="str">
        <f>IF(AND('MAPA DE RIESGO'!$Z$68="Baja",'MAPA DE RIESGO'!$AB$68="Mayor"),CONCATENATE("R9C",'MAPA DE RIESGO'!$P$68),"")</f>
        <v/>
      </c>
      <c r="AG44" s="25" t="str">
        <f>IF(AND('MAPA DE RIESGO'!$Z$69="Baja",'MAPA DE RIESGO'!$AB$69="Mayor"),CONCATENATE("R9C",'MAPA DE RIESGO'!$P$69),"")</f>
        <v/>
      </c>
      <c r="AH44" s="26" t="str">
        <f>IF(AND('MAPA DE RIESGO'!$Z$64="Baja",'MAPA DE RIESGO'!$AB$64="Catastrófico"),CONCATENATE("R9C",'MAPA DE RIESGO'!$P$64),"")</f>
        <v/>
      </c>
      <c r="AI44" s="27" t="str">
        <f>IF(AND('MAPA DE RIESGO'!$Z$65="Baja",'MAPA DE RIESGO'!$AB$65="Catastrófico"),CONCATENATE("R9C",'MAPA DE RIESGO'!$P$65),"")</f>
        <v/>
      </c>
      <c r="AJ44" s="27" t="str">
        <f>IF(AND('MAPA DE RIESGO'!$Z$66="Baja",'MAPA DE RIESGO'!$AB$66="Catastrófico"),CONCATENATE("R9C",'MAPA DE RIESGO'!$P$66),"")</f>
        <v/>
      </c>
      <c r="AK44" s="27" t="str">
        <f>IF(AND('MAPA DE RIESGO'!$Z$67="Baja",'MAPA DE RIESGO'!$AB$67="Catastrófico"),CONCATENATE("R9C",'MAPA DE RIESGO'!$P$67),"")</f>
        <v/>
      </c>
      <c r="AL44" s="27" t="str">
        <f>IF(AND('MAPA DE RIESGO'!$Z$68="Baja",'MAPA DE RIESGO'!$AB$68="Catastrófico"),CONCATENATE("R9C",'MAPA DE RIESGO'!$P$68),"")</f>
        <v/>
      </c>
      <c r="AM44" s="28" t="str">
        <f>IF(AND('MAPA DE RIESGO'!$Z$69="Baja",'MAPA DE RIESGO'!$AB$69="Catastrófico"),CONCATENATE("R9C",'MAPA DE RIESGO'!$P$69),"")</f>
        <v/>
      </c>
      <c r="AN44" s="55"/>
      <c r="AO44" s="473"/>
      <c r="AP44" s="474"/>
      <c r="AQ44" s="474"/>
      <c r="AR44" s="474"/>
      <c r="AS44" s="474"/>
      <c r="AT44" s="475"/>
      <c r="AU44" s="55"/>
      <c r="AV44" s="55"/>
      <c r="AW44" s="55"/>
      <c r="AX44" s="55"/>
      <c r="AY44" s="55"/>
      <c r="AZ44" s="55"/>
      <c r="BA44" s="55"/>
      <c r="BB44" s="55"/>
      <c r="BC44" s="55"/>
      <c r="BD44" s="55"/>
      <c r="BE44" s="55"/>
      <c r="BF44" s="55"/>
      <c r="BG44" s="55"/>
      <c r="BH44" s="55"/>
      <c r="BI44" s="55"/>
      <c r="BJ44" s="55"/>
      <c r="BK44" s="55"/>
      <c r="BL44" s="55"/>
      <c r="BM44" s="55"/>
      <c r="BN44" s="55"/>
      <c r="BO44" s="55"/>
      <c r="BP44" s="55"/>
      <c r="BQ44" s="55"/>
      <c r="BR44" s="55"/>
      <c r="BS44" s="55"/>
      <c r="BT44" s="55"/>
      <c r="BU44" s="55"/>
      <c r="BV44" s="55"/>
      <c r="BW44" s="55"/>
      <c r="BX44" s="55"/>
    </row>
    <row r="45" spans="1:80" ht="15.75" customHeight="1" thickBot="1" x14ac:dyDescent="0.3">
      <c r="A45" s="55"/>
      <c r="B45" s="353"/>
      <c r="C45" s="353"/>
      <c r="D45" s="354"/>
      <c r="E45" s="456"/>
      <c r="F45" s="457"/>
      <c r="G45" s="457"/>
      <c r="H45" s="457"/>
      <c r="I45" s="457"/>
      <c r="J45" s="51" t="str">
        <f>IF(AND('MAPA DE RIESGO'!$Z$70="Baja",'MAPA DE RIESGO'!$AB$70="Leve"),CONCATENATE("R10C",'MAPA DE RIESGO'!$P$70),"")</f>
        <v/>
      </c>
      <c r="K45" s="52" t="str">
        <f>IF(AND('MAPA DE RIESGO'!$Z$71="Baja",'MAPA DE RIESGO'!$AB$71="Leve"),CONCATENATE("R10C",'MAPA DE RIESGO'!$P$71),"")</f>
        <v/>
      </c>
      <c r="L45" s="52" t="str">
        <f>IF(AND('MAPA DE RIESGO'!$Z$72="Baja",'MAPA DE RIESGO'!$AB$72="Leve"),CONCATENATE("R10C",'MAPA DE RIESGO'!$P$72),"")</f>
        <v/>
      </c>
      <c r="M45" s="52" t="str">
        <f>IF(AND('MAPA DE RIESGO'!$Z$73="Baja",'MAPA DE RIESGO'!$AB$73="Leve"),CONCATENATE("R10C",'MAPA DE RIESGO'!$P$73),"")</f>
        <v/>
      </c>
      <c r="N45" s="52" t="str">
        <f>IF(AND('MAPA DE RIESGO'!$Z$74="Baja",'MAPA DE RIESGO'!$AB$74="Leve"),CONCATENATE("R10C",'MAPA DE RIESGO'!$P$74),"")</f>
        <v/>
      </c>
      <c r="O45" s="53" t="str">
        <f>IF(AND('MAPA DE RIESGO'!$Z$75="Baja",'MAPA DE RIESGO'!$AB$75="Leve"),CONCATENATE("R10C",'MAPA DE RIESGO'!$P$75),"")</f>
        <v/>
      </c>
      <c r="P45" s="39" t="str">
        <f>IF(AND('MAPA DE RIESGO'!$Z$70="Baja",'MAPA DE RIESGO'!$AB$70="Menor"),CONCATENATE("R10C",'MAPA DE RIESGO'!$P$70),"")</f>
        <v/>
      </c>
      <c r="Q45" s="40" t="str">
        <f>IF(AND('MAPA DE RIESGO'!$Z$71="Baja",'MAPA DE RIESGO'!$AB$71="Menor"),CONCATENATE("R10C",'MAPA DE RIESGO'!$P$71),"")</f>
        <v/>
      </c>
      <c r="R45" s="40" t="str">
        <f>IF(AND('MAPA DE RIESGO'!$Z$72="Baja",'MAPA DE RIESGO'!$AB$72="Menor"),CONCATENATE("R10C",'MAPA DE RIESGO'!$P$72),"")</f>
        <v/>
      </c>
      <c r="S45" s="40" t="str">
        <f>IF(AND('MAPA DE RIESGO'!$Z$73="Baja",'MAPA DE RIESGO'!$AB$73="Menor"),CONCATENATE("R10C",'MAPA DE RIESGO'!$P$73),"")</f>
        <v/>
      </c>
      <c r="T45" s="40" t="str">
        <f>IF(AND('MAPA DE RIESGO'!$Z$74="Baja",'MAPA DE RIESGO'!$AB$74="Menor"),CONCATENATE("R10C",'MAPA DE RIESGO'!$P$74),"")</f>
        <v/>
      </c>
      <c r="U45" s="41" t="str">
        <f>IF(AND('MAPA DE RIESGO'!$Z$75="Baja",'MAPA DE RIESGO'!$AB$75="Menor"),CONCATENATE("R10C",'MAPA DE RIESGO'!$P$75),"")</f>
        <v/>
      </c>
      <c r="V45" s="42" t="str">
        <f>IF(AND('MAPA DE RIESGO'!$Z$70="Baja",'MAPA DE RIESGO'!$AB$70="Moderado"),CONCATENATE("R10C",'MAPA DE RIESGO'!$P$70),"")</f>
        <v/>
      </c>
      <c r="W45" s="43" t="str">
        <f>IF(AND('MAPA DE RIESGO'!$Z$71="Baja",'MAPA DE RIESGO'!$AB$71="Moderado"),CONCATENATE("R10C",'MAPA DE RIESGO'!$P$71),"")</f>
        <v/>
      </c>
      <c r="X45" s="43" t="str">
        <f>IF(AND('MAPA DE RIESGO'!$Z$72="Baja",'MAPA DE RIESGO'!$AB$72="Moderado"),CONCATENATE("R10C",'MAPA DE RIESGO'!$P$72),"")</f>
        <v/>
      </c>
      <c r="Y45" s="43" t="str">
        <f>IF(AND('MAPA DE RIESGO'!$Z$73="Baja",'MAPA DE RIESGO'!$AB$73="Moderado"),CONCATENATE("R10C",'MAPA DE RIESGO'!$P$73),"")</f>
        <v/>
      </c>
      <c r="Z45" s="43" t="str">
        <f>IF(AND('MAPA DE RIESGO'!$Z$74="Baja",'MAPA DE RIESGO'!$AB$74="Moderado"),CONCATENATE("R10C",'MAPA DE RIESGO'!$P$74),"")</f>
        <v/>
      </c>
      <c r="AA45" s="44" t="str">
        <f>IF(AND('MAPA DE RIESGO'!$Z$75="Baja",'MAPA DE RIESGO'!$AB$75="Moderado"),CONCATENATE("R10C",'MAPA DE RIESGO'!$P$75),"")</f>
        <v/>
      </c>
      <c r="AB45" s="30" t="str">
        <f>IF(AND('MAPA DE RIESGO'!$Z$70="Baja",'MAPA DE RIESGO'!$AB$70="Mayor"),CONCATENATE("R10C",'MAPA DE RIESGO'!$P$70),"")</f>
        <v/>
      </c>
      <c r="AC45" s="31" t="str">
        <f>IF(AND('MAPA DE RIESGO'!$Z$71="Baja",'MAPA DE RIESGO'!$AB$71="Mayor"),CONCATENATE("R10C",'MAPA DE RIESGO'!$P$71),"")</f>
        <v/>
      </c>
      <c r="AD45" s="31" t="str">
        <f>IF(AND('MAPA DE RIESGO'!$Z$72="Baja",'MAPA DE RIESGO'!$AB$72="Mayor"),CONCATENATE("R10C",'MAPA DE RIESGO'!$P$72),"")</f>
        <v/>
      </c>
      <c r="AE45" s="31" t="str">
        <f>IF(AND('MAPA DE RIESGO'!$Z$73="Baja",'MAPA DE RIESGO'!$AB$73="Mayor"),CONCATENATE("R10C",'MAPA DE RIESGO'!$P$73),"")</f>
        <v/>
      </c>
      <c r="AF45" s="31" t="str">
        <f>IF(AND('MAPA DE RIESGO'!$Z$74="Baja",'MAPA DE RIESGO'!$AB$74="Mayor"),CONCATENATE("R10C",'MAPA DE RIESGO'!$P$74),"")</f>
        <v/>
      </c>
      <c r="AG45" s="32" t="str">
        <f>IF(AND('MAPA DE RIESGO'!$Z$75="Baja",'MAPA DE RIESGO'!$AB$75="Mayor"),CONCATENATE("R10C",'MAPA DE RIESGO'!$P$75),"")</f>
        <v/>
      </c>
      <c r="AH45" s="33" t="str">
        <f>IF(AND('MAPA DE RIESGO'!$Z$70="Baja",'MAPA DE RIESGO'!$AB$70="Catastrófico"),CONCATENATE("R10C",'MAPA DE RIESGO'!$P$70),"")</f>
        <v/>
      </c>
      <c r="AI45" s="34" t="str">
        <f>IF(AND('MAPA DE RIESGO'!$Z$71="Baja",'MAPA DE RIESGO'!$AB$71="Catastrófico"),CONCATENATE("R10C",'MAPA DE RIESGO'!$P$71),"")</f>
        <v/>
      </c>
      <c r="AJ45" s="34" t="str">
        <f>IF(AND('MAPA DE RIESGO'!$Z$72="Baja",'MAPA DE RIESGO'!$AB$72="Catastrófico"),CONCATENATE("R10C",'MAPA DE RIESGO'!$P$72),"")</f>
        <v/>
      </c>
      <c r="AK45" s="34" t="str">
        <f>IF(AND('MAPA DE RIESGO'!$Z$73="Baja",'MAPA DE RIESGO'!$AB$73="Catastrófico"),CONCATENATE("R10C",'MAPA DE RIESGO'!$P$73),"")</f>
        <v/>
      </c>
      <c r="AL45" s="34" t="str">
        <f>IF(AND('MAPA DE RIESGO'!$Z$74="Baja",'MAPA DE RIESGO'!$AB$74="Catastrófico"),CONCATENATE("R10C",'MAPA DE RIESGO'!$P$74),"")</f>
        <v/>
      </c>
      <c r="AM45" s="35" t="str">
        <f>IF(AND('MAPA DE RIESGO'!$Z$75="Baja",'MAPA DE RIESGO'!$AB$75="Catastrófico"),CONCATENATE("R10C",'MAPA DE RIESGO'!$P$75),"")</f>
        <v/>
      </c>
      <c r="AN45" s="55"/>
      <c r="AO45" s="476"/>
      <c r="AP45" s="477"/>
      <c r="AQ45" s="477"/>
      <c r="AR45" s="477"/>
      <c r="AS45" s="477"/>
      <c r="AT45" s="478"/>
    </row>
    <row r="46" spans="1:80" ht="46.5" customHeight="1" x14ac:dyDescent="0.35">
      <c r="A46" s="55"/>
      <c r="B46" s="353"/>
      <c r="C46" s="353"/>
      <c r="D46" s="354"/>
      <c r="E46" s="450" t="s">
        <v>104</v>
      </c>
      <c r="F46" s="451"/>
      <c r="G46" s="451"/>
      <c r="H46" s="451"/>
      <c r="I46" s="467"/>
      <c r="J46" s="45" t="str">
        <f>IF(AND('MAPA DE RIESGO'!$Z$16="Muy Baja",'MAPA DE RIESGO'!$AB$16="Leve"),CONCATENATE("R1C",'MAPA DE RIESGO'!$P$16),"")</f>
        <v/>
      </c>
      <c r="K46" s="46" t="str">
        <f>IF(AND('MAPA DE RIESGO'!$Z$17="Muy Baja",'MAPA DE RIESGO'!$AB$17="Leve"),CONCATENATE("R1C",'MAPA DE RIESGO'!$P$17),"")</f>
        <v/>
      </c>
      <c r="L46" s="46" t="str">
        <f>IF(AND('MAPA DE RIESGO'!$Z$18="Muy Baja",'MAPA DE RIESGO'!$AB$18="Leve"),CONCATENATE("R1C",'MAPA DE RIESGO'!$P$18),"")</f>
        <v/>
      </c>
      <c r="M46" s="46" t="str">
        <f>IF(AND('MAPA DE RIESGO'!$Z$19="Muy Baja",'MAPA DE RIESGO'!$AB$19="Leve"),CONCATENATE("R1C",'MAPA DE RIESGO'!$P$19),"")</f>
        <v/>
      </c>
      <c r="N46" s="46" t="str">
        <f>IF(AND('MAPA DE RIESGO'!$Z$20="Muy Baja",'MAPA DE RIESGO'!$AB$20="Leve"),CONCATENATE("R1C",'MAPA DE RIESGO'!$P$20),"")</f>
        <v/>
      </c>
      <c r="O46" s="47" t="str">
        <f>IF(AND('MAPA DE RIESGO'!$Z$21="Muy Baja",'MAPA DE RIESGO'!$AB$21="Leve"),CONCATENATE("R1C",'MAPA DE RIESGO'!$P$21),"")</f>
        <v/>
      </c>
      <c r="P46" s="45" t="str">
        <f>IF(AND('MAPA DE RIESGO'!$Z$16="Muy Baja",'MAPA DE RIESGO'!$AB$16="Menor"),CONCATENATE("R1C",'MAPA DE RIESGO'!$P$16),"")</f>
        <v/>
      </c>
      <c r="Q46" s="46" t="str">
        <f>IF(AND('MAPA DE RIESGO'!$Z$17="Muy Baja",'MAPA DE RIESGO'!$AB$17="Menor"),CONCATENATE("R1C",'MAPA DE RIESGO'!$P$17),"")</f>
        <v/>
      </c>
      <c r="R46" s="46" t="str">
        <f>IF(AND('MAPA DE RIESGO'!$Z$18="Muy Baja",'MAPA DE RIESGO'!$AB$18="Menor"),CONCATENATE("R1C",'MAPA DE RIESGO'!$P$18),"")</f>
        <v/>
      </c>
      <c r="S46" s="46" t="str">
        <f>IF(AND('MAPA DE RIESGO'!$Z$19="Muy Baja",'MAPA DE RIESGO'!$AB$19="Menor"),CONCATENATE("R1C",'MAPA DE RIESGO'!$P$19),"")</f>
        <v/>
      </c>
      <c r="T46" s="46" t="str">
        <f>IF(AND('MAPA DE RIESGO'!$Z$20="Muy Baja",'MAPA DE RIESGO'!$AB$20="Menor"),CONCATENATE("R1C",'MAPA DE RIESGO'!$P$20),"")</f>
        <v/>
      </c>
      <c r="U46" s="47" t="str">
        <f>IF(AND('MAPA DE RIESGO'!$Z$21="Muy Baja",'MAPA DE RIESGO'!$AB$21="Menor"),CONCATENATE("R1C",'MAPA DE RIESGO'!$P$21),"")</f>
        <v/>
      </c>
      <c r="V46" s="36" t="str">
        <f>IF(AND('MAPA DE RIESGO'!$Z$16="Muy Baja",'MAPA DE RIESGO'!$AB$16="Moderado"),CONCATENATE("R1C",'MAPA DE RIESGO'!$P$16),"")</f>
        <v/>
      </c>
      <c r="W46" s="54" t="str">
        <f>IF(AND('MAPA DE RIESGO'!$Z$17="Muy Baja",'MAPA DE RIESGO'!$AB$17="Moderado"),CONCATENATE("R1C",'MAPA DE RIESGO'!$P$17),"")</f>
        <v/>
      </c>
      <c r="X46" s="37" t="str">
        <f>IF(AND('MAPA DE RIESGO'!$Z$18="Muy Baja",'MAPA DE RIESGO'!$AB$18="Moderado"),CONCATENATE("R1C",'MAPA DE RIESGO'!$P$18),"")</f>
        <v/>
      </c>
      <c r="Y46" s="37" t="str">
        <f>IF(AND('MAPA DE RIESGO'!$Z$19="Muy Baja",'MAPA DE RIESGO'!$AB$19="Moderado"),CONCATENATE("R1C",'MAPA DE RIESGO'!$P$19),"")</f>
        <v/>
      </c>
      <c r="Z46" s="37" t="str">
        <f>IF(AND('MAPA DE RIESGO'!$Z$20="Muy Baja",'MAPA DE RIESGO'!$AB$20="Moderado"),CONCATENATE("R1C",'MAPA DE RIESGO'!$P$20),"")</f>
        <v/>
      </c>
      <c r="AA46" s="38" t="str">
        <f>IF(AND('MAPA DE RIESGO'!$Z$21="Muy Baja",'MAPA DE RIESGO'!$AB$21="Moderado"),CONCATENATE("R1C",'MAPA DE RIESGO'!$P$21),"")</f>
        <v/>
      </c>
      <c r="AB46" s="17" t="str">
        <f>IF(AND('MAPA DE RIESGO'!$Z$16="Muy Baja",'MAPA DE RIESGO'!$AB$16="Mayor"),CONCATENATE("R1C",'MAPA DE RIESGO'!$P$16),"")</f>
        <v/>
      </c>
      <c r="AC46" s="18" t="str">
        <f>IF(AND('MAPA DE RIESGO'!$Z$17="Muy Baja",'MAPA DE RIESGO'!$AB$17="Mayor"),CONCATENATE("R1C",'MAPA DE RIESGO'!$P$17),"")</f>
        <v/>
      </c>
      <c r="AD46" s="18" t="str">
        <f>IF(AND('MAPA DE RIESGO'!$Z$18="Muy Baja",'MAPA DE RIESGO'!$AB$18="Mayor"),CONCATENATE("R1C",'MAPA DE RIESGO'!$P$18),"")</f>
        <v/>
      </c>
      <c r="AE46" s="18" t="str">
        <f>IF(AND('MAPA DE RIESGO'!$Z$19="Muy Baja",'MAPA DE RIESGO'!$AB$19="Mayor"),CONCATENATE("R1C",'MAPA DE RIESGO'!$P$19),"")</f>
        <v/>
      </c>
      <c r="AF46" s="18" t="str">
        <f>IF(AND('MAPA DE RIESGO'!$Z$20="Muy Baja",'MAPA DE RIESGO'!$AB$20="Mayor"),CONCATENATE("R1C",'MAPA DE RIESGO'!$P$20),"")</f>
        <v/>
      </c>
      <c r="AG46" s="19" t="str">
        <f>IF(AND('MAPA DE RIESGO'!$Z$21="Muy Baja",'MAPA DE RIESGO'!$AB$21="Mayor"),CONCATENATE("R1C",'MAPA DE RIESGO'!$P$21),"")</f>
        <v/>
      </c>
      <c r="AH46" s="20" t="str">
        <f>IF(AND('MAPA DE RIESGO'!$Z$16="Muy Baja",'MAPA DE RIESGO'!$AB$16="Catastrófico"),CONCATENATE("R1C",'MAPA DE RIESGO'!$P$16),"")</f>
        <v/>
      </c>
      <c r="AI46" s="21" t="str">
        <f>IF(AND('MAPA DE RIESGO'!$Z$17="Muy Baja",'MAPA DE RIESGO'!$AB$17="Catastrófico"),CONCATENATE("R1C",'MAPA DE RIESGO'!$P$17),"")</f>
        <v/>
      </c>
      <c r="AJ46" s="21" t="str">
        <f>IF(AND('MAPA DE RIESGO'!$Z$18="Muy Baja",'MAPA DE RIESGO'!$AB$18="Catastrófico"),CONCATENATE("R1C",'MAPA DE RIESGO'!$P$18),"")</f>
        <v/>
      </c>
      <c r="AK46" s="21" t="str">
        <f>IF(AND('MAPA DE RIESGO'!$Z$19="Muy Baja",'MAPA DE RIESGO'!$AB$19="Catastrófico"),CONCATENATE("R1C",'MAPA DE RIESGO'!$P$19),"")</f>
        <v/>
      </c>
      <c r="AL46" s="21" t="str">
        <f>IF(AND('MAPA DE RIESGO'!$Z$20="Muy Baja",'MAPA DE RIESGO'!$AB$20="Catastrófico"),CONCATENATE("R1C",'MAPA DE RIESGO'!$P$20),"")</f>
        <v/>
      </c>
      <c r="AM46" s="22" t="str">
        <f>IF(AND('MAPA DE RIESGO'!$Z$21="Muy Baja",'MAPA DE RIESGO'!$AB$21="Catastrófico"),CONCATENATE("R1C",'MAPA DE RIESGO'!$P$21),"")</f>
        <v/>
      </c>
      <c r="AN46" s="55"/>
      <c r="AO46" s="55"/>
      <c r="AP46" s="55"/>
      <c r="AQ46" s="55"/>
      <c r="AR46" s="55"/>
      <c r="AS46" s="55"/>
      <c r="AT46" s="55"/>
      <c r="AU46" s="55"/>
      <c r="AV46" s="55"/>
      <c r="AW46" s="55"/>
      <c r="AX46" s="55"/>
      <c r="AY46" s="55"/>
      <c r="AZ46" s="55"/>
      <c r="BA46" s="55"/>
      <c r="BB46" s="55"/>
      <c r="BC46" s="55"/>
      <c r="BD46" s="55"/>
      <c r="BE46" s="55"/>
      <c r="BF46" s="55"/>
      <c r="BG46" s="55"/>
      <c r="BH46" s="55"/>
      <c r="BI46" s="55"/>
      <c r="BJ46" s="55"/>
      <c r="BK46" s="55"/>
      <c r="BL46" s="55"/>
      <c r="BM46" s="55"/>
      <c r="BN46" s="55"/>
      <c r="BO46" s="55"/>
      <c r="BP46" s="55"/>
      <c r="BQ46" s="55"/>
      <c r="BR46" s="55"/>
      <c r="BS46" s="55"/>
      <c r="BT46" s="55"/>
      <c r="BU46" s="55"/>
      <c r="BV46" s="55"/>
      <c r="BW46" s="55"/>
      <c r="BX46" s="55"/>
      <c r="BY46" s="55"/>
      <c r="BZ46" s="55"/>
      <c r="CA46" s="55"/>
      <c r="CB46" s="55"/>
    </row>
    <row r="47" spans="1:80" ht="46.5" customHeight="1" x14ac:dyDescent="0.25">
      <c r="A47" s="55"/>
      <c r="B47" s="353"/>
      <c r="C47" s="353"/>
      <c r="D47" s="354"/>
      <c r="E47" s="452"/>
      <c r="F47" s="453"/>
      <c r="G47" s="453"/>
      <c r="H47" s="453"/>
      <c r="I47" s="468"/>
      <c r="J47" s="48" t="str">
        <f>IF(AND('MAPA DE RIESGO'!$Z$22="Muy Baja",'MAPA DE RIESGO'!$AB$22="Leve"),CONCATENATE("R2C",'MAPA DE RIESGO'!$P$22),"")</f>
        <v/>
      </c>
      <c r="K47" s="49" t="str">
        <f>IF(AND('MAPA DE RIESGO'!$Z$23="Muy Baja",'MAPA DE RIESGO'!$AB$23="Leve"),CONCATENATE("R2C",'MAPA DE RIESGO'!$P$23),"")</f>
        <v/>
      </c>
      <c r="L47" s="49" t="str">
        <f>IF(AND('MAPA DE RIESGO'!$Z$24="Muy Baja",'MAPA DE RIESGO'!$AB$24="Leve"),CONCATENATE("R2C",'MAPA DE RIESGO'!$P$24),"")</f>
        <v/>
      </c>
      <c r="M47" s="49" t="str">
        <f>IF(AND('MAPA DE RIESGO'!$Z$25="Muy Baja",'MAPA DE RIESGO'!$AB$25="Leve"),CONCATENATE("R2C",'MAPA DE RIESGO'!$P$25),"")</f>
        <v/>
      </c>
      <c r="N47" s="49" t="str">
        <f>IF(AND('MAPA DE RIESGO'!$Z$26="Muy Baja",'MAPA DE RIESGO'!$AB$26="Leve"),CONCATENATE("R2C",'MAPA DE RIESGO'!$P$26),"")</f>
        <v/>
      </c>
      <c r="O47" s="50" t="str">
        <f>IF(AND('MAPA DE RIESGO'!$Z$27="Muy Baja",'MAPA DE RIESGO'!$AB$27="Leve"),CONCATENATE("R2C",'MAPA DE RIESGO'!$P$27),"")</f>
        <v/>
      </c>
      <c r="P47" s="48" t="str">
        <f>IF(AND('MAPA DE RIESGO'!$Z$22="Muy Baja",'MAPA DE RIESGO'!$AB$22="Menor"),CONCATENATE("R2C",'MAPA DE RIESGO'!$P$22),"")</f>
        <v/>
      </c>
      <c r="Q47" s="49" t="str">
        <f>IF(AND('MAPA DE RIESGO'!$Z$23="Muy Baja",'MAPA DE RIESGO'!$AB$23="Menor"),CONCATENATE("R2C",'MAPA DE RIESGO'!$P$23),"")</f>
        <v/>
      </c>
      <c r="R47" s="49" t="str">
        <f>IF(AND('MAPA DE RIESGO'!$Z$24="Muy Baja",'MAPA DE RIESGO'!$AB$24="Menor"),CONCATENATE("R2C",'MAPA DE RIESGO'!$P$24),"")</f>
        <v/>
      </c>
      <c r="S47" s="49" t="str">
        <f>IF(AND('MAPA DE RIESGO'!$Z$25="Muy Baja",'MAPA DE RIESGO'!$AB$25="Menor"),CONCATENATE("R2C",'MAPA DE RIESGO'!$P$25),"")</f>
        <v/>
      </c>
      <c r="T47" s="49" t="str">
        <f>IF(AND('MAPA DE RIESGO'!$Z$26="Muy Baja",'MAPA DE RIESGO'!$AB$26="Menor"),CONCATENATE("R2C",'MAPA DE RIESGO'!$P$26),"")</f>
        <v/>
      </c>
      <c r="U47" s="50" t="str">
        <f>IF(AND('MAPA DE RIESGO'!$Z$27="Muy Baja",'MAPA DE RIESGO'!$AB$27="Menor"),CONCATENATE("R2C",'MAPA DE RIESGO'!$P$27),"")</f>
        <v/>
      </c>
      <c r="V47" s="39" t="str">
        <f>IF(AND('MAPA DE RIESGO'!$Z$22="Muy Baja",'MAPA DE RIESGO'!$AB$22="Moderado"),CONCATENATE("R2C",'MAPA DE RIESGO'!$P$22),"")</f>
        <v/>
      </c>
      <c r="W47" s="40" t="str">
        <f>IF(AND('MAPA DE RIESGO'!$Z$23="Muy Baja",'MAPA DE RIESGO'!$AB$23="Moderado"),CONCATENATE("R2C",'MAPA DE RIESGO'!$P$23),"")</f>
        <v/>
      </c>
      <c r="X47" s="40" t="str">
        <f>IF(AND('MAPA DE RIESGO'!$Z$24="Muy Baja",'MAPA DE RIESGO'!$AB$24="Moderado"),CONCATENATE("R2C",'MAPA DE RIESGO'!$P$24),"")</f>
        <v/>
      </c>
      <c r="Y47" s="40" t="str">
        <f>IF(AND('MAPA DE RIESGO'!$Z$25="Muy Baja",'MAPA DE RIESGO'!$AB$25="Moderado"),CONCATENATE("R2C",'MAPA DE RIESGO'!$P$25),"")</f>
        <v/>
      </c>
      <c r="Z47" s="40" t="str">
        <f>IF(AND('MAPA DE RIESGO'!$Z$26="Muy Baja",'MAPA DE RIESGO'!$AB$26="Moderado"),CONCATENATE("R2C",'MAPA DE RIESGO'!$P$26),"")</f>
        <v/>
      </c>
      <c r="AA47" s="41" t="str">
        <f>IF(AND('MAPA DE RIESGO'!$Z$27="Muy Baja",'MAPA DE RIESGO'!$AB$27="Moderado"),CONCATENATE("R2C",'MAPA DE RIESGO'!$P$27),"")</f>
        <v/>
      </c>
      <c r="AB47" s="23" t="str">
        <f>IF(AND('MAPA DE RIESGO'!$Z$22="Muy Baja",'MAPA DE RIESGO'!$AB$22="Mayor"),CONCATENATE("R2C",'MAPA DE RIESGO'!$P$22),"")</f>
        <v/>
      </c>
      <c r="AC47" s="24" t="str">
        <f>IF(AND('MAPA DE RIESGO'!$Z$23="Muy Baja",'MAPA DE RIESGO'!$AB$23="Mayor"),CONCATENATE("R2C",'MAPA DE RIESGO'!$P$23),"")</f>
        <v/>
      </c>
      <c r="AD47" s="24" t="str">
        <f>IF(AND('MAPA DE RIESGO'!$Z$24="Muy Baja",'MAPA DE RIESGO'!$AB$24="Mayor"),CONCATENATE("R2C",'MAPA DE RIESGO'!$P$24),"")</f>
        <v/>
      </c>
      <c r="AE47" s="24" t="str">
        <f>IF(AND('MAPA DE RIESGO'!$Z$25="Muy Baja",'MAPA DE RIESGO'!$AB$25="Mayor"),CONCATENATE("R2C",'MAPA DE RIESGO'!$P$25),"")</f>
        <v/>
      </c>
      <c r="AF47" s="24" t="str">
        <f>IF(AND('MAPA DE RIESGO'!$Z$26="Muy Baja",'MAPA DE RIESGO'!$AB$26="Mayor"),CONCATENATE("R2C",'MAPA DE RIESGO'!$P$26),"")</f>
        <v/>
      </c>
      <c r="AG47" s="25" t="str">
        <f>IF(AND('MAPA DE RIESGO'!$Z$27="Muy Baja",'MAPA DE RIESGO'!$AB$27="Mayor"),CONCATENATE("R2C",'MAPA DE RIESGO'!$P$27),"")</f>
        <v/>
      </c>
      <c r="AH47" s="26" t="str">
        <f>IF(AND('MAPA DE RIESGO'!$Z$22="Muy Baja",'MAPA DE RIESGO'!$AB$22="Catastrófico"),CONCATENATE("R2C",'MAPA DE RIESGO'!$P$22),"")</f>
        <v/>
      </c>
      <c r="AI47" s="27" t="str">
        <f>IF(AND('MAPA DE RIESGO'!$Z$23="Muy Baja",'MAPA DE RIESGO'!$AB$23="Catastrófico"),CONCATENATE("R2C",'MAPA DE RIESGO'!$P$23),"")</f>
        <v/>
      </c>
      <c r="AJ47" s="27" t="str">
        <f>IF(AND('MAPA DE RIESGO'!$Z$24="Muy Baja",'MAPA DE RIESGO'!$AB$24="Catastrófico"),CONCATENATE("R2C",'MAPA DE RIESGO'!$P$24),"")</f>
        <v/>
      </c>
      <c r="AK47" s="27" t="str">
        <f>IF(AND('MAPA DE RIESGO'!$Z$25="Muy Baja",'MAPA DE RIESGO'!$AB$25="Catastrófico"),CONCATENATE("R2C",'MAPA DE RIESGO'!$P$25),"")</f>
        <v/>
      </c>
      <c r="AL47" s="27" t="str">
        <f>IF(AND('MAPA DE RIESGO'!$Z$26="Muy Baja",'MAPA DE RIESGO'!$AB$26="Catastrófico"),CONCATENATE("R2C",'MAPA DE RIESGO'!$P$26),"")</f>
        <v/>
      </c>
      <c r="AM47" s="28" t="str">
        <f>IF(AND('MAPA DE RIESGO'!$Z$27="Muy Baja",'MAPA DE RIESGO'!$AB$27="Catastrófico"),CONCATENATE("R2C",'MAPA DE RIESGO'!$P$27),"")</f>
        <v/>
      </c>
      <c r="AN47" s="55"/>
      <c r="AO47" s="55"/>
      <c r="AP47" s="55"/>
      <c r="AQ47" s="55"/>
      <c r="AR47" s="55"/>
      <c r="AS47" s="55"/>
      <c r="AT47" s="55"/>
      <c r="AU47" s="55"/>
      <c r="AV47" s="55"/>
      <c r="AW47" s="55"/>
      <c r="AX47" s="55"/>
      <c r="AY47" s="55"/>
      <c r="AZ47" s="55"/>
      <c r="BA47" s="55"/>
      <c r="BB47" s="55"/>
      <c r="BC47" s="55"/>
      <c r="BD47" s="55"/>
      <c r="BE47" s="55"/>
      <c r="BF47" s="55"/>
      <c r="BG47" s="55"/>
      <c r="BH47" s="55"/>
      <c r="BI47" s="55"/>
      <c r="BJ47" s="55"/>
      <c r="BK47" s="55"/>
      <c r="BL47" s="55"/>
      <c r="BM47" s="55"/>
      <c r="BN47" s="55"/>
      <c r="BO47" s="55"/>
      <c r="BP47" s="55"/>
      <c r="BQ47" s="55"/>
      <c r="BR47" s="55"/>
      <c r="BS47" s="55"/>
      <c r="BT47" s="55"/>
      <c r="BU47" s="55"/>
      <c r="BV47" s="55"/>
      <c r="BW47" s="55"/>
      <c r="BX47" s="55"/>
      <c r="BY47" s="55"/>
      <c r="BZ47" s="55"/>
      <c r="CA47" s="55"/>
      <c r="CB47" s="55"/>
    </row>
    <row r="48" spans="1:80" ht="15" customHeight="1" x14ac:dyDescent="0.25">
      <c r="A48" s="55"/>
      <c r="B48" s="353"/>
      <c r="C48" s="353"/>
      <c r="D48" s="354"/>
      <c r="E48" s="452"/>
      <c r="F48" s="453"/>
      <c r="G48" s="453"/>
      <c r="H48" s="453"/>
      <c r="I48" s="468"/>
      <c r="J48" s="48" t="str">
        <f>IF(AND('MAPA DE RIESGO'!$Z$28="Muy Baja",'MAPA DE RIESGO'!$AB$28="Leve"),CONCATENATE("R3C",'MAPA DE RIESGO'!$P$28),"")</f>
        <v/>
      </c>
      <c r="K48" s="49" t="str">
        <f>IF(AND('MAPA DE RIESGO'!$Z$29="Muy Baja",'MAPA DE RIESGO'!$AB$29="Leve"),CONCATENATE("R3C",'MAPA DE RIESGO'!$P$29),"")</f>
        <v>R3C2</v>
      </c>
      <c r="L48" s="49" t="str">
        <f>IF(AND('MAPA DE RIESGO'!$Z$30="Muy Baja",'MAPA DE RIESGO'!$AB$30="Leve"),CONCATENATE("R3C",'MAPA DE RIESGO'!$P$30),"")</f>
        <v/>
      </c>
      <c r="M48" s="49" t="str">
        <f>IF(AND('MAPA DE RIESGO'!$Z$31="Muy Baja",'MAPA DE RIESGO'!$AB$31="Leve"),CONCATENATE("R3C",'MAPA DE RIESGO'!$P$31),"")</f>
        <v/>
      </c>
      <c r="N48" s="49" t="str">
        <f>IF(AND('MAPA DE RIESGO'!$Z$32="Muy Baja",'MAPA DE RIESGO'!$AB$32="Leve"),CONCATENATE("R3C",'MAPA DE RIESGO'!$P$32),"")</f>
        <v/>
      </c>
      <c r="O48" s="50" t="str">
        <f>IF(AND('MAPA DE RIESGO'!$Z$33="Muy Baja",'MAPA DE RIESGO'!$AB$33="Leve"),CONCATENATE("R3C",'MAPA DE RIESGO'!$P$33),"")</f>
        <v/>
      </c>
      <c r="P48" s="48" t="str">
        <f>IF(AND('MAPA DE RIESGO'!$Z$28="Muy Baja",'MAPA DE RIESGO'!$AB$28="Menor"),CONCATENATE("R3C",'MAPA DE RIESGO'!$P$28),"")</f>
        <v/>
      </c>
      <c r="Q48" s="49" t="str">
        <f>IF(AND('MAPA DE RIESGO'!$Z$29="Muy Baja",'MAPA DE RIESGO'!$AB$29="Menor"),CONCATENATE("R3C",'MAPA DE RIESGO'!$P$29),"")</f>
        <v/>
      </c>
      <c r="R48" s="49" t="str">
        <f>IF(AND('MAPA DE RIESGO'!$Z$30="Muy Baja",'MAPA DE RIESGO'!$AB$30="Menor"),CONCATENATE("R3C",'MAPA DE RIESGO'!$P$30),"")</f>
        <v/>
      </c>
      <c r="S48" s="49" t="str">
        <f>IF(AND('MAPA DE RIESGO'!$Z$31="Muy Baja",'MAPA DE RIESGO'!$AB$31="Menor"),CONCATENATE("R3C",'MAPA DE RIESGO'!$P$31),"")</f>
        <v/>
      </c>
      <c r="T48" s="49" t="str">
        <f>IF(AND('MAPA DE RIESGO'!$Z$32="Muy Baja",'MAPA DE RIESGO'!$AB$32="Menor"),CONCATENATE("R3C",'MAPA DE RIESGO'!$P$32),"")</f>
        <v/>
      </c>
      <c r="U48" s="50" t="str">
        <f>IF(AND('MAPA DE RIESGO'!$Z$33="Muy Baja",'MAPA DE RIESGO'!$AB$33="Menor"),CONCATENATE("R3C",'MAPA DE RIESGO'!$P$33),"")</f>
        <v/>
      </c>
      <c r="V48" s="39" t="str">
        <f>IF(AND('MAPA DE RIESGO'!$Z$28="Muy Baja",'MAPA DE RIESGO'!$AB$28="Moderado"),CONCATENATE("R3C",'MAPA DE RIESGO'!$P$28),"")</f>
        <v/>
      </c>
      <c r="W48" s="40" t="str">
        <f>IF(AND('MAPA DE RIESGO'!$Z$29="Muy Baja",'MAPA DE RIESGO'!$AB$29="Moderado"),CONCATENATE("R3C",'MAPA DE RIESGO'!$P$29),"")</f>
        <v/>
      </c>
      <c r="X48" s="40" t="str">
        <f>IF(AND('MAPA DE RIESGO'!$Z$30="Muy Baja",'MAPA DE RIESGO'!$AB$30="Moderado"),CONCATENATE("R3C",'MAPA DE RIESGO'!$P$30),"")</f>
        <v/>
      </c>
      <c r="Y48" s="40" t="str">
        <f>IF(AND('MAPA DE RIESGO'!$Z$31="Muy Baja",'MAPA DE RIESGO'!$AB$31="Moderado"),CONCATENATE("R3C",'MAPA DE RIESGO'!$P$31),"")</f>
        <v/>
      </c>
      <c r="Z48" s="40" t="str">
        <f>IF(AND('MAPA DE RIESGO'!$Z$32="Muy Baja",'MAPA DE RIESGO'!$AB$32="Moderado"),CONCATENATE("R3C",'MAPA DE RIESGO'!$P$32),"")</f>
        <v/>
      </c>
      <c r="AA48" s="41" t="str">
        <f>IF(AND('MAPA DE RIESGO'!$Z$33="Muy Baja",'MAPA DE RIESGO'!$AB$33="Moderado"),CONCATENATE("R3C",'MAPA DE RIESGO'!$P$33),"")</f>
        <v/>
      </c>
      <c r="AB48" s="23" t="str">
        <f>IF(AND('MAPA DE RIESGO'!$Z$28="Muy Baja",'MAPA DE RIESGO'!$AB$28="Mayor"),CONCATENATE("R3C",'MAPA DE RIESGO'!$P$28),"")</f>
        <v>R3C1</v>
      </c>
      <c r="AC48" s="24" t="str">
        <f>IF(AND('MAPA DE RIESGO'!$Z$29="Muy Baja",'MAPA DE RIESGO'!$AB$29="Mayor"),CONCATENATE("R3C",'MAPA DE RIESGO'!$P$29),"")</f>
        <v/>
      </c>
      <c r="AD48" s="24" t="str">
        <f>IF(AND('MAPA DE RIESGO'!$Z$30="Muy Baja",'MAPA DE RIESGO'!$AB$30="Mayor"),CONCATENATE("R3C",'MAPA DE RIESGO'!$P$30),"")</f>
        <v/>
      </c>
      <c r="AE48" s="24" t="str">
        <f>IF(AND('MAPA DE RIESGO'!$Z$31="Muy Baja",'MAPA DE RIESGO'!$AB$31="Mayor"),CONCATENATE("R3C",'MAPA DE RIESGO'!$P$31),"")</f>
        <v/>
      </c>
      <c r="AF48" s="24" t="str">
        <f>IF(AND('MAPA DE RIESGO'!$Z$32="Muy Baja",'MAPA DE RIESGO'!$AB$32="Mayor"),CONCATENATE("R3C",'MAPA DE RIESGO'!$P$32),"")</f>
        <v/>
      </c>
      <c r="AG48" s="25" t="str">
        <f>IF(AND('MAPA DE RIESGO'!$Z$33="Muy Baja",'MAPA DE RIESGO'!$AB$33="Mayor"),CONCATENATE("R3C",'MAPA DE RIESGO'!$P$33),"")</f>
        <v/>
      </c>
      <c r="AH48" s="26" t="str">
        <f>IF(AND('MAPA DE RIESGO'!$Z$28="Muy Baja",'MAPA DE RIESGO'!$AB$28="Catastrófico"),CONCATENATE("R3C",'MAPA DE RIESGO'!$P$28),"")</f>
        <v/>
      </c>
      <c r="AI48" s="27" t="str">
        <f>IF(AND('MAPA DE RIESGO'!$Z$29="Muy Baja",'MAPA DE RIESGO'!$AB$29="Catastrófico"),CONCATENATE("R3C",'MAPA DE RIESGO'!$P$29),"")</f>
        <v/>
      </c>
      <c r="AJ48" s="27" t="str">
        <f>IF(AND('MAPA DE RIESGO'!$Z$30="Muy Baja",'MAPA DE RIESGO'!$AB$30="Catastrófico"),CONCATENATE("R3C",'MAPA DE RIESGO'!$P$30),"")</f>
        <v/>
      </c>
      <c r="AK48" s="27" t="str">
        <f>IF(AND('MAPA DE RIESGO'!$Z$31="Muy Baja",'MAPA DE RIESGO'!$AB$31="Catastrófico"),CONCATENATE("R3C",'MAPA DE RIESGO'!$P$31),"")</f>
        <v/>
      </c>
      <c r="AL48" s="27" t="str">
        <f>IF(AND('MAPA DE RIESGO'!$Z$32="Muy Baja",'MAPA DE RIESGO'!$AB$32="Catastrófico"),CONCATENATE("R3C",'MAPA DE RIESGO'!$P$32),"")</f>
        <v/>
      </c>
      <c r="AM48" s="28" t="str">
        <f>IF(AND('MAPA DE RIESGO'!$Z$33="Muy Baja",'MAPA DE RIESGO'!$AB$33="Catastrófico"),CONCATENATE("R3C",'MAPA DE RIESGO'!$P$33),"")</f>
        <v/>
      </c>
      <c r="AN48" s="55"/>
      <c r="AO48" s="55"/>
      <c r="AP48" s="55"/>
      <c r="AQ48" s="55"/>
      <c r="AR48" s="55"/>
      <c r="AS48" s="55"/>
      <c r="AT48" s="55"/>
      <c r="AU48" s="55"/>
      <c r="AV48" s="55"/>
      <c r="AW48" s="55"/>
      <c r="AX48" s="55"/>
      <c r="AY48" s="55"/>
      <c r="AZ48" s="55"/>
      <c r="BA48" s="55"/>
      <c r="BB48" s="55"/>
      <c r="BC48" s="55"/>
      <c r="BD48" s="55"/>
      <c r="BE48" s="55"/>
      <c r="BF48" s="55"/>
      <c r="BG48" s="55"/>
      <c r="BH48" s="55"/>
      <c r="BI48" s="55"/>
      <c r="BJ48" s="55"/>
      <c r="BK48" s="55"/>
      <c r="BL48" s="55"/>
      <c r="BM48" s="55"/>
      <c r="BN48" s="55"/>
      <c r="BO48" s="55"/>
      <c r="BP48" s="55"/>
      <c r="BQ48" s="55"/>
      <c r="BR48" s="55"/>
      <c r="BS48" s="55"/>
      <c r="BT48" s="55"/>
      <c r="BU48" s="55"/>
      <c r="BV48" s="55"/>
      <c r="BW48" s="55"/>
      <c r="BX48" s="55"/>
      <c r="BY48" s="55"/>
      <c r="BZ48" s="55"/>
      <c r="CA48" s="55"/>
      <c r="CB48" s="55"/>
    </row>
    <row r="49" spans="1:80" ht="15" customHeight="1" x14ac:dyDescent="0.25">
      <c r="A49" s="55"/>
      <c r="B49" s="353"/>
      <c r="C49" s="353"/>
      <c r="D49" s="354"/>
      <c r="E49" s="454"/>
      <c r="F49" s="455"/>
      <c r="G49" s="455"/>
      <c r="H49" s="455"/>
      <c r="I49" s="468"/>
      <c r="J49" s="48" t="str">
        <f>IF(AND('MAPA DE RIESGO'!$Z$34="Muy Baja",'MAPA DE RIESGO'!$AB$34="Leve"),CONCATENATE("R4C",'MAPA DE RIESGO'!$P$34),"")</f>
        <v/>
      </c>
      <c r="K49" s="49" t="str">
        <f>IF(AND('MAPA DE RIESGO'!$Z$35="Muy Baja",'MAPA DE RIESGO'!$AB$35="Leve"),CONCATENATE("R4C",'MAPA DE RIESGO'!$P$35),"")</f>
        <v/>
      </c>
      <c r="L49" s="49" t="str">
        <f>IF(AND('MAPA DE RIESGO'!$Z$36="Muy Baja",'MAPA DE RIESGO'!$AB$36="Leve"),CONCATENATE("R4C",'MAPA DE RIESGO'!$P$36),"")</f>
        <v/>
      </c>
      <c r="M49" s="49" t="str">
        <f>IF(AND('MAPA DE RIESGO'!$Z$37="Muy Baja",'MAPA DE RIESGO'!$AB$37="Leve"),CONCATENATE("R4C",'MAPA DE RIESGO'!$P$37),"")</f>
        <v/>
      </c>
      <c r="N49" s="49" t="str">
        <f>IF(AND('MAPA DE RIESGO'!$Z$38="Muy Baja",'MAPA DE RIESGO'!$AB$38="Leve"),CONCATENATE("R4C",'MAPA DE RIESGO'!$P$38),"")</f>
        <v/>
      </c>
      <c r="O49" s="50" t="str">
        <f>IF(AND('MAPA DE RIESGO'!$Z$39="Muy Baja",'MAPA DE RIESGO'!$AB$39="Leve"),CONCATENATE("R4C",'MAPA DE RIESGO'!$P$39),"")</f>
        <v/>
      </c>
      <c r="P49" s="48" t="str">
        <f>IF(AND('MAPA DE RIESGO'!$Z$34="Muy Baja",'MAPA DE RIESGO'!$AB$34="Menor"),CONCATENATE("R4C",'MAPA DE RIESGO'!$P$34),"")</f>
        <v/>
      </c>
      <c r="Q49" s="49" t="str">
        <f>IF(AND('MAPA DE RIESGO'!$Z$35="Muy Baja",'MAPA DE RIESGO'!$AB$35="Menor"),CONCATENATE("R4C",'MAPA DE RIESGO'!$P$35),"")</f>
        <v/>
      </c>
      <c r="R49" s="49" t="str">
        <f>IF(AND('MAPA DE RIESGO'!$Z$36="Muy Baja",'MAPA DE RIESGO'!$AB$36="Menor"),CONCATENATE("R4C",'MAPA DE RIESGO'!$P$36),"")</f>
        <v/>
      </c>
      <c r="S49" s="49" t="str">
        <f>IF(AND('MAPA DE RIESGO'!$Z$37="Muy Baja",'MAPA DE RIESGO'!$AB$37="Menor"),CONCATENATE("R4C",'MAPA DE RIESGO'!$P$37),"")</f>
        <v/>
      </c>
      <c r="T49" s="49" t="str">
        <f>IF(AND('MAPA DE RIESGO'!$Z$38="Muy Baja",'MAPA DE RIESGO'!$AB$38="Menor"),CONCATENATE("R4C",'MAPA DE RIESGO'!$P$38),"")</f>
        <v/>
      </c>
      <c r="U49" s="50" t="str">
        <f>IF(AND('MAPA DE RIESGO'!$Z$39="Muy Baja",'MAPA DE RIESGO'!$AB$39="Menor"),CONCATENATE("R4C",'MAPA DE RIESGO'!$P$39),"")</f>
        <v/>
      </c>
      <c r="V49" s="39" t="str">
        <f>IF(AND('MAPA DE RIESGO'!$Z$34="Muy Baja",'MAPA DE RIESGO'!$AB$34="Moderado"),CONCATENATE("R4C",'MAPA DE RIESGO'!$P$34),"")</f>
        <v/>
      </c>
      <c r="W49" s="40" t="str">
        <f>IF(AND('MAPA DE RIESGO'!$Z$35="Muy Baja",'MAPA DE RIESGO'!$AB$35="Moderado"),CONCATENATE("R4C",'MAPA DE RIESGO'!$P$35),"")</f>
        <v/>
      </c>
      <c r="X49" s="40" t="str">
        <f>IF(AND('MAPA DE RIESGO'!$Z$36="Muy Baja",'MAPA DE RIESGO'!$AB$36="Moderado"),CONCATENATE("R4C",'MAPA DE RIESGO'!$P$36),"")</f>
        <v/>
      </c>
      <c r="Y49" s="40" t="str">
        <f>IF(AND('MAPA DE RIESGO'!$Z$37="Muy Baja",'MAPA DE RIESGO'!$AB$37="Moderado"),CONCATENATE("R4C",'MAPA DE RIESGO'!$P$37),"")</f>
        <v/>
      </c>
      <c r="Z49" s="40" t="str">
        <f>IF(AND('MAPA DE RIESGO'!$Z$38="Muy Baja",'MAPA DE RIESGO'!$AB$38="Moderado"),CONCATENATE("R4C",'MAPA DE RIESGO'!$P$38),"")</f>
        <v/>
      </c>
      <c r="AA49" s="41" t="str">
        <f>IF(AND('MAPA DE RIESGO'!$Z$39="Muy Baja",'MAPA DE RIESGO'!$AB$39="Moderado"),CONCATENATE("R4C",'MAPA DE RIESGO'!$P$39),"")</f>
        <v/>
      </c>
      <c r="AB49" s="23" t="str">
        <f>IF(AND('MAPA DE RIESGO'!$Z$34="Muy Baja",'MAPA DE RIESGO'!$AB$34="Mayor"),CONCATENATE("R4C",'MAPA DE RIESGO'!$P$34),"")</f>
        <v/>
      </c>
      <c r="AC49" s="24" t="str">
        <f>IF(AND('MAPA DE RIESGO'!$Z$35="Muy Baja",'MAPA DE RIESGO'!$AB$35="Mayor"),CONCATENATE("R4C",'MAPA DE RIESGO'!$P$35),"")</f>
        <v/>
      </c>
      <c r="AD49" s="24" t="str">
        <f>IF(AND('MAPA DE RIESGO'!$Z$36="Muy Baja",'MAPA DE RIESGO'!$AB$36="Mayor"),CONCATENATE("R4C",'MAPA DE RIESGO'!$P$36),"")</f>
        <v/>
      </c>
      <c r="AE49" s="24" t="str">
        <f>IF(AND('MAPA DE RIESGO'!$Z$37="Muy Baja",'MAPA DE RIESGO'!$AB$37="Mayor"),CONCATENATE("R4C",'MAPA DE RIESGO'!$P$37),"")</f>
        <v/>
      </c>
      <c r="AF49" s="24" t="str">
        <f>IF(AND('MAPA DE RIESGO'!$Z$38="Muy Baja",'MAPA DE RIESGO'!$AB$38="Mayor"),CONCATENATE("R4C",'MAPA DE RIESGO'!$P$38),"")</f>
        <v/>
      </c>
      <c r="AG49" s="25" t="str">
        <f>IF(AND('MAPA DE RIESGO'!$Z$39="Muy Baja",'MAPA DE RIESGO'!$AB$39="Mayor"),CONCATENATE("R4C",'MAPA DE RIESGO'!$P$39),"")</f>
        <v/>
      </c>
      <c r="AH49" s="26" t="str">
        <f>IF(AND('MAPA DE RIESGO'!$Z$34="Muy Baja",'MAPA DE RIESGO'!$AB$34="Catastrófico"),CONCATENATE("R4C",'MAPA DE RIESGO'!$P$34),"")</f>
        <v/>
      </c>
      <c r="AI49" s="27" t="str">
        <f>IF(AND('MAPA DE RIESGO'!$Z$35="Muy Baja",'MAPA DE RIESGO'!$AB$35="Catastrófico"),CONCATENATE("R4C",'MAPA DE RIESGO'!$P$35),"")</f>
        <v/>
      </c>
      <c r="AJ49" s="27" t="str">
        <f>IF(AND('MAPA DE RIESGO'!$Z$36="Muy Baja",'MAPA DE RIESGO'!$AB$36="Catastrófico"),CONCATENATE("R4C",'MAPA DE RIESGO'!$P$36),"")</f>
        <v/>
      </c>
      <c r="AK49" s="27" t="str">
        <f>IF(AND('MAPA DE RIESGO'!$Z$37="Muy Baja",'MAPA DE RIESGO'!$AB$37="Catastrófico"),CONCATENATE("R4C",'MAPA DE RIESGO'!$P$37),"")</f>
        <v/>
      </c>
      <c r="AL49" s="27" t="str">
        <f>IF(AND('MAPA DE RIESGO'!$Z$38="Muy Baja",'MAPA DE RIESGO'!$AB$38="Catastrófico"),CONCATENATE("R4C",'MAPA DE RIESGO'!$P$38),"")</f>
        <v/>
      </c>
      <c r="AM49" s="28" t="str">
        <f>IF(AND('MAPA DE RIESGO'!$Z$39="Muy Baja",'MAPA DE RIESGO'!$AB$39="Catastrófico"),CONCATENATE("R4C",'MAPA DE RIESGO'!$P$39),"")</f>
        <v/>
      </c>
      <c r="AN49" s="55"/>
      <c r="AO49" s="55"/>
      <c r="AP49" s="55"/>
      <c r="AQ49" s="55"/>
      <c r="AR49" s="55"/>
      <c r="AS49" s="55"/>
      <c r="AT49" s="55"/>
      <c r="AU49" s="55"/>
      <c r="AV49" s="55"/>
      <c r="AW49" s="55"/>
      <c r="AX49" s="55"/>
      <c r="AY49" s="55"/>
      <c r="AZ49" s="55"/>
      <c r="BA49" s="55"/>
      <c r="BB49" s="55"/>
      <c r="BC49" s="55"/>
      <c r="BD49" s="55"/>
      <c r="BE49" s="55"/>
      <c r="BF49" s="55"/>
      <c r="BG49" s="55"/>
      <c r="BH49" s="55"/>
      <c r="BI49" s="55"/>
      <c r="BJ49" s="55"/>
      <c r="BK49" s="55"/>
      <c r="BL49" s="55"/>
      <c r="BM49" s="55"/>
      <c r="BN49" s="55"/>
      <c r="BO49" s="55"/>
      <c r="BP49" s="55"/>
      <c r="BQ49" s="55"/>
      <c r="BR49" s="55"/>
      <c r="BS49" s="55"/>
      <c r="BT49" s="55"/>
      <c r="BU49" s="55"/>
      <c r="BV49" s="55"/>
      <c r="BW49" s="55"/>
      <c r="BX49" s="55"/>
      <c r="BY49" s="55"/>
      <c r="BZ49" s="55"/>
      <c r="CA49" s="55"/>
      <c r="CB49" s="55"/>
    </row>
    <row r="50" spans="1:80" ht="15" customHeight="1" x14ac:dyDescent="0.25">
      <c r="A50" s="55"/>
      <c r="B50" s="353"/>
      <c r="C50" s="353"/>
      <c r="D50" s="354"/>
      <c r="E50" s="454"/>
      <c r="F50" s="455"/>
      <c r="G50" s="455"/>
      <c r="H50" s="455"/>
      <c r="I50" s="468"/>
      <c r="J50" s="48" t="str">
        <f>IF(AND('MAPA DE RIESGO'!$Z$40="Muy Baja",'MAPA DE RIESGO'!$AB$40="Leve"),CONCATENATE("R5C",'MAPA DE RIESGO'!$P$40),"")</f>
        <v/>
      </c>
      <c r="K50" s="49" t="str">
        <f>IF(AND('MAPA DE RIESGO'!$Z$41="Muy Baja",'MAPA DE RIESGO'!$AB$41="Leve"),CONCATENATE("R5C",'MAPA DE RIESGO'!$P$41),"")</f>
        <v/>
      </c>
      <c r="L50" s="49" t="str">
        <f>IF(AND('MAPA DE RIESGO'!$Z$42="Muy Baja",'MAPA DE RIESGO'!$AB$42="Leve"),CONCATENATE("R5C",'MAPA DE RIESGO'!$P$42),"")</f>
        <v/>
      </c>
      <c r="M50" s="49" t="str">
        <f>IF(AND('MAPA DE RIESGO'!$Z$43="Muy Baja",'MAPA DE RIESGO'!$AB$43="Leve"),CONCATENATE("R5C",'MAPA DE RIESGO'!$P$43),"")</f>
        <v/>
      </c>
      <c r="N50" s="49" t="str">
        <f>IF(AND('MAPA DE RIESGO'!$Z$44="Muy Baja",'MAPA DE RIESGO'!$AB$44="Leve"),CONCATENATE("R5C",'MAPA DE RIESGO'!$P$44),"")</f>
        <v/>
      </c>
      <c r="O50" s="50" t="str">
        <f>IF(AND('MAPA DE RIESGO'!$Z$45="Muy Baja",'MAPA DE RIESGO'!$AB$45="Leve"),CONCATENATE("R5C",'MAPA DE RIESGO'!$P$45),"")</f>
        <v/>
      </c>
      <c r="P50" s="48" t="str">
        <f>IF(AND('MAPA DE RIESGO'!$Z$40="Muy Baja",'MAPA DE RIESGO'!$AB$40="Menor"),CONCATENATE("R5C",'MAPA DE RIESGO'!$P$40),"")</f>
        <v/>
      </c>
      <c r="Q50" s="49" t="str">
        <f>IF(AND('MAPA DE RIESGO'!$Z$41="Muy Baja",'MAPA DE RIESGO'!$AB$41="Menor"),CONCATENATE("R5C",'MAPA DE RIESGO'!$P$41),"")</f>
        <v/>
      </c>
      <c r="R50" s="49" t="str">
        <f>IF(AND('MAPA DE RIESGO'!$Z$42="Muy Baja",'MAPA DE RIESGO'!$AB$42="Menor"),CONCATENATE("R5C",'MAPA DE RIESGO'!$P$42),"")</f>
        <v/>
      </c>
      <c r="S50" s="49" t="str">
        <f>IF(AND('MAPA DE RIESGO'!$Z$43="Muy Baja",'MAPA DE RIESGO'!$AB$43="Menor"),CONCATENATE("R5C",'MAPA DE RIESGO'!$P$43),"")</f>
        <v/>
      </c>
      <c r="T50" s="49" t="str">
        <f>IF(AND('MAPA DE RIESGO'!$Z$44="Muy Baja",'MAPA DE RIESGO'!$AB$44="Menor"),CONCATENATE("R5C",'MAPA DE RIESGO'!$P$44),"")</f>
        <v/>
      </c>
      <c r="U50" s="50" t="str">
        <f>IF(AND('MAPA DE RIESGO'!$Z$45="Muy Baja",'MAPA DE RIESGO'!$AB$45="Menor"),CONCATENATE("R5C",'MAPA DE RIESGO'!$P$45),"")</f>
        <v/>
      </c>
      <c r="V50" s="39" t="str">
        <f>IF(AND('MAPA DE RIESGO'!$Z$40="Muy Baja",'MAPA DE RIESGO'!$AB$40="Moderado"),CONCATENATE("R5C",'MAPA DE RIESGO'!$P$40),"")</f>
        <v/>
      </c>
      <c r="W50" s="40" t="str">
        <f>IF(AND('MAPA DE RIESGO'!$Z$41="Muy Baja",'MAPA DE RIESGO'!$AB$41="Moderado"),CONCATENATE("R5C",'MAPA DE RIESGO'!$P$41),"")</f>
        <v/>
      </c>
      <c r="X50" s="40" t="str">
        <f>IF(AND('MAPA DE RIESGO'!$Z$42="Muy Baja",'MAPA DE RIESGO'!$AB$42="Moderado"),CONCATENATE("R5C",'MAPA DE RIESGO'!$P$42),"")</f>
        <v/>
      </c>
      <c r="Y50" s="40" t="str">
        <f>IF(AND('MAPA DE RIESGO'!$Z$43="Muy Baja",'MAPA DE RIESGO'!$AB$43="Moderado"),CONCATENATE("R5C",'MAPA DE RIESGO'!$P$43),"")</f>
        <v/>
      </c>
      <c r="Z50" s="40" t="str">
        <f>IF(AND('MAPA DE RIESGO'!$Z$44="Muy Baja",'MAPA DE RIESGO'!$AB$44="Moderado"),CONCATENATE("R5C",'MAPA DE RIESGO'!$P$44),"")</f>
        <v/>
      </c>
      <c r="AA50" s="41" t="str">
        <f>IF(AND('MAPA DE RIESGO'!$Z$45="Muy Baja",'MAPA DE RIESGO'!$AB$45="Moderado"),CONCATENATE("R5C",'MAPA DE RIESGO'!$P$45),"")</f>
        <v/>
      </c>
      <c r="AB50" s="23" t="str">
        <f>IF(AND('MAPA DE RIESGO'!$Z$40="Muy Baja",'MAPA DE RIESGO'!$AB$40="Mayor"),CONCATENATE("R5C",'MAPA DE RIESGO'!$P$40),"")</f>
        <v/>
      </c>
      <c r="AC50" s="24" t="str">
        <f>IF(AND('MAPA DE RIESGO'!$Z$41="Muy Baja",'MAPA DE RIESGO'!$AB$41="Mayor"),CONCATENATE("R5C",'MAPA DE RIESGO'!$P$41),"")</f>
        <v/>
      </c>
      <c r="AD50" s="29" t="str">
        <f>IF(AND('MAPA DE RIESGO'!$Z$42="Muy Baja",'MAPA DE RIESGO'!$AB$42="Mayor"),CONCATENATE("R5C",'MAPA DE RIESGO'!$P$42),"")</f>
        <v/>
      </c>
      <c r="AE50" s="29" t="str">
        <f>IF(AND('MAPA DE RIESGO'!$Z$43="Muy Baja",'MAPA DE RIESGO'!$AB$43="Mayor"),CONCATENATE("R5C",'MAPA DE RIESGO'!$P$43),"")</f>
        <v/>
      </c>
      <c r="AF50" s="29" t="str">
        <f>IF(AND('MAPA DE RIESGO'!$Z$44="Muy Baja",'MAPA DE RIESGO'!$AB$44="Mayor"),CONCATENATE("R5C",'MAPA DE RIESGO'!$P$44),"")</f>
        <v/>
      </c>
      <c r="AG50" s="25" t="str">
        <f>IF(AND('MAPA DE RIESGO'!$Z$45="Muy Baja",'MAPA DE RIESGO'!$AB$45="Mayor"),CONCATENATE("R5C",'MAPA DE RIESGO'!$P$45),"")</f>
        <v/>
      </c>
      <c r="AH50" s="26" t="str">
        <f>IF(AND('MAPA DE RIESGO'!$Z$40="Muy Baja",'MAPA DE RIESGO'!$AB$40="Catastrófico"),CONCATENATE("R5C",'MAPA DE RIESGO'!$P$40),"")</f>
        <v/>
      </c>
      <c r="AI50" s="27" t="str">
        <f>IF(AND('MAPA DE RIESGO'!$Z$41="Muy Baja",'MAPA DE RIESGO'!$AB$41="Catastrófico"),CONCATENATE("R5C",'MAPA DE RIESGO'!$P$41),"")</f>
        <v/>
      </c>
      <c r="AJ50" s="27" t="str">
        <f>IF(AND('MAPA DE RIESGO'!$Z$42="Muy Baja",'MAPA DE RIESGO'!$AB$42="Catastrófico"),CONCATENATE("R5C",'MAPA DE RIESGO'!$P$42),"")</f>
        <v/>
      </c>
      <c r="AK50" s="27" t="str">
        <f>IF(AND('MAPA DE RIESGO'!$Z$43="Muy Baja",'MAPA DE RIESGO'!$AB$43="Catastrófico"),CONCATENATE("R5C",'MAPA DE RIESGO'!$P$43),"")</f>
        <v/>
      </c>
      <c r="AL50" s="27" t="str">
        <f>IF(AND('MAPA DE RIESGO'!$Z$44="Muy Baja",'MAPA DE RIESGO'!$AB$44="Catastrófico"),CONCATENATE("R5C",'MAPA DE RIESGO'!$P$44),"")</f>
        <v/>
      </c>
      <c r="AM50" s="28" t="str">
        <f>IF(AND('MAPA DE RIESGO'!$Z$45="Muy Baja",'MAPA DE RIESGO'!$AB$45="Catastrófico"),CONCATENATE("R5C",'MAPA DE RIESGO'!$P$45),"")</f>
        <v/>
      </c>
      <c r="AN50" s="55"/>
      <c r="AO50" s="55"/>
      <c r="AP50" s="55"/>
      <c r="AQ50" s="55"/>
      <c r="AR50" s="55"/>
      <c r="AS50" s="55"/>
      <c r="AT50" s="55"/>
      <c r="AU50" s="55"/>
      <c r="AV50" s="55"/>
      <c r="AW50" s="55"/>
      <c r="AX50" s="55"/>
      <c r="AY50" s="55"/>
      <c r="AZ50" s="55"/>
      <c r="BA50" s="55"/>
      <c r="BB50" s="55"/>
      <c r="BC50" s="55"/>
      <c r="BD50" s="55"/>
      <c r="BE50" s="55"/>
      <c r="BF50" s="55"/>
      <c r="BG50" s="55"/>
      <c r="BH50" s="55"/>
      <c r="BI50" s="55"/>
      <c r="BJ50" s="55"/>
      <c r="BK50" s="55"/>
      <c r="BL50" s="55"/>
      <c r="BM50" s="55"/>
      <c r="BN50" s="55"/>
      <c r="BO50" s="55"/>
      <c r="BP50" s="55"/>
      <c r="BQ50" s="55"/>
      <c r="BR50" s="55"/>
      <c r="BS50" s="55"/>
      <c r="BT50" s="55"/>
      <c r="BU50" s="55"/>
      <c r="BV50" s="55"/>
      <c r="BW50" s="55"/>
      <c r="BX50" s="55"/>
      <c r="BY50" s="55"/>
      <c r="BZ50" s="55"/>
      <c r="CA50" s="55"/>
      <c r="CB50" s="55"/>
    </row>
    <row r="51" spans="1:80" ht="15" customHeight="1" x14ac:dyDescent="0.25">
      <c r="A51" s="55"/>
      <c r="B51" s="353"/>
      <c r="C51" s="353"/>
      <c r="D51" s="354"/>
      <c r="E51" s="454"/>
      <c r="F51" s="455"/>
      <c r="G51" s="455"/>
      <c r="H51" s="455"/>
      <c r="I51" s="468"/>
      <c r="J51" s="48" t="str">
        <f>IF(AND('MAPA DE RIESGO'!$Z$46="Muy Baja",'MAPA DE RIESGO'!$AB$46="Leve"),CONCATENATE("R6C",'MAPA DE RIESGO'!$P$46),"")</f>
        <v/>
      </c>
      <c r="K51" s="49" t="str">
        <f>IF(AND('MAPA DE RIESGO'!$Z$47="Muy Baja",'MAPA DE RIESGO'!$AB$47="Leve"),CONCATENATE("R6C",'MAPA DE RIESGO'!$P$47),"")</f>
        <v/>
      </c>
      <c r="L51" s="49" t="str">
        <f>IF(AND('MAPA DE RIESGO'!$Z$48="Muy Baja",'MAPA DE RIESGO'!$AB$48="Leve"),CONCATENATE("R6C",'MAPA DE RIESGO'!$P$48),"")</f>
        <v/>
      </c>
      <c r="M51" s="49" t="str">
        <f>IF(AND('MAPA DE RIESGO'!$Z$49="Muy Baja",'MAPA DE RIESGO'!$AB$49="Leve"),CONCATENATE("R6C",'MAPA DE RIESGO'!$P$49),"")</f>
        <v/>
      </c>
      <c r="N51" s="49" t="str">
        <f>IF(AND('MAPA DE RIESGO'!$Z$50="Muy Baja",'MAPA DE RIESGO'!$AB$50="Leve"),CONCATENATE("R6C",'MAPA DE RIESGO'!$P$50),"")</f>
        <v/>
      </c>
      <c r="O51" s="50" t="str">
        <f>IF(AND('MAPA DE RIESGO'!$Z$51="Muy Baja",'MAPA DE RIESGO'!$AB$51="Leve"),CONCATENATE("R6C",'MAPA DE RIESGO'!$P$51),"")</f>
        <v/>
      </c>
      <c r="P51" s="48" t="str">
        <f>IF(AND('MAPA DE RIESGO'!$Z$46="Muy Baja",'MAPA DE RIESGO'!$AB$46="Menor"),CONCATENATE("R6C",'MAPA DE RIESGO'!$P$46),"")</f>
        <v/>
      </c>
      <c r="Q51" s="49" t="str">
        <f>IF(AND('MAPA DE RIESGO'!$Z$47="Muy Baja",'MAPA DE RIESGO'!$AB$47="Menor"),CONCATENATE("R6C",'MAPA DE RIESGO'!$P$47),"")</f>
        <v/>
      </c>
      <c r="R51" s="49" t="str">
        <f>IF(AND('MAPA DE RIESGO'!$Z$48="Muy Baja",'MAPA DE RIESGO'!$AB$48="Menor"),CONCATENATE("R6C",'MAPA DE RIESGO'!$P$48),"")</f>
        <v/>
      </c>
      <c r="S51" s="49" t="str">
        <f>IF(AND('MAPA DE RIESGO'!$Z$49="Muy Baja",'MAPA DE RIESGO'!$AB$49="Menor"),CONCATENATE("R6C",'MAPA DE RIESGO'!$P$49),"")</f>
        <v/>
      </c>
      <c r="T51" s="49" t="str">
        <f>IF(AND('MAPA DE RIESGO'!$Z$50="Muy Baja",'MAPA DE RIESGO'!$AB$50="Menor"),CONCATENATE("R6C",'MAPA DE RIESGO'!$P$50),"")</f>
        <v/>
      </c>
      <c r="U51" s="50" t="str">
        <f>IF(AND('MAPA DE RIESGO'!$Z$51="Muy Baja",'MAPA DE RIESGO'!$AB$51="Menor"),CONCATENATE("R6C",'MAPA DE RIESGO'!$P$51),"")</f>
        <v/>
      </c>
      <c r="V51" s="39" t="str">
        <f>IF(AND('MAPA DE RIESGO'!$Z$46="Muy Baja",'MAPA DE RIESGO'!$AB$46="Moderado"),CONCATENATE("R6C",'MAPA DE RIESGO'!$P$46),"")</f>
        <v/>
      </c>
      <c r="W51" s="40" t="str">
        <f>IF(AND('MAPA DE RIESGO'!$Z$47="Muy Baja",'MAPA DE RIESGO'!$AB$47="Moderado"),CONCATENATE("R6C",'MAPA DE RIESGO'!$P$47),"")</f>
        <v/>
      </c>
      <c r="X51" s="40" t="str">
        <f>IF(AND('MAPA DE RIESGO'!$Z$48="Muy Baja",'MAPA DE RIESGO'!$AB$48="Moderado"),CONCATENATE("R6C",'MAPA DE RIESGO'!$P$48),"")</f>
        <v/>
      </c>
      <c r="Y51" s="40" t="str">
        <f>IF(AND('MAPA DE RIESGO'!$Z$49="Muy Baja",'MAPA DE RIESGO'!$AB$49="Moderado"),CONCATENATE("R6C",'MAPA DE RIESGO'!$P$49),"")</f>
        <v/>
      </c>
      <c r="Z51" s="40" t="str">
        <f>IF(AND('MAPA DE RIESGO'!$Z$50="Muy Baja",'MAPA DE RIESGO'!$AB$50="Moderado"),CONCATENATE("R6C",'MAPA DE RIESGO'!$P$50),"")</f>
        <v/>
      </c>
      <c r="AA51" s="41" t="str">
        <f>IF(AND('MAPA DE RIESGO'!$Z$51="Muy Baja",'MAPA DE RIESGO'!$AB$51="Moderado"),CONCATENATE("R6C",'MAPA DE RIESGO'!$P$51),"")</f>
        <v/>
      </c>
      <c r="AB51" s="23" t="str">
        <f>IF(AND('MAPA DE RIESGO'!$Z$46="Muy Baja",'MAPA DE RIESGO'!$AB$46="Mayor"),CONCATENATE("R6C",'MAPA DE RIESGO'!$P$46),"")</f>
        <v/>
      </c>
      <c r="AC51" s="24" t="str">
        <f>IF(AND('MAPA DE RIESGO'!$Z$47="Muy Baja",'MAPA DE RIESGO'!$AB$47="Mayor"),CONCATENATE("R6C",'MAPA DE RIESGO'!$P$47),"")</f>
        <v/>
      </c>
      <c r="AD51" s="29" t="str">
        <f>IF(AND('MAPA DE RIESGO'!$Z$48="Muy Baja",'MAPA DE RIESGO'!$AB$48="Mayor"),CONCATENATE("R6C",'MAPA DE RIESGO'!$P$48),"")</f>
        <v/>
      </c>
      <c r="AE51" s="29" t="str">
        <f>IF(AND('MAPA DE RIESGO'!$Z$49="Muy Baja",'MAPA DE RIESGO'!$AB$49="Mayor"),CONCATENATE("R6C",'MAPA DE RIESGO'!$P$49),"")</f>
        <v/>
      </c>
      <c r="AF51" s="29" t="str">
        <f>IF(AND('MAPA DE RIESGO'!$Z$50="Muy Baja",'MAPA DE RIESGO'!$AB$50="Mayor"),CONCATENATE("R6C",'MAPA DE RIESGO'!$P$50),"")</f>
        <v/>
      </c>
      <c r="AG51" s="25" t="str">
        <f>IF(AND('MAPA DE RIESGO'!$Z$51="Muy Baja",'MAPA DE RIESGO'!$AB$51="Mayor"),CONCATENATE("R6C",'MAPA DE RIESGO'!$P$51),"")</f>
        <v/>
      </c>
      <c r="AH51" s="26" t="str">
        <f>IF(AND('MAPA DE RIESGO'!$Z$46="Muy Baja",'MAPA DE RIESGO'!$AB$46="Catastrófico"),CONCATENATE("R6C",'MAPA DE RIESGO'!$P$46),"")</f>
        <v/>
      </c>
      <c r="AI51" s="27" t="str">
        <f>IF(AND('MAPA DE RIESGO'!$Z$47="Muy Baja",'MAPA DE RIESGO'!$AB$47="Catastrófico"),CONCATENATE("R6C",'MAPA DE RIESGO'!$P$47),"")</f>
        <v/>
      </c>
      <c r="AJ51" s="27" t="str">
        <f>IF(AND('MAPA DE RIESGO'!$Z$48="Muy Baja",'MAPA DE RIESGO'!$AB$48="Catastrófico"),CONCATENATE("R6C",'MAPA DE RIESGO'!$P$48),"")</f>
        <v/>
      </c>
      <c r="AK51" s="27" t="str">
        <f>IF(AND('MAPA DE RIESGO'!$Z$49="Muy Baja",'MAPA DE RIESGO'!$AB$49="Catastrófico"),CONCATENATE("R6C",'MAPA DE RIESGO'!$P$49),"")</f>
        <v/>
      </c>
      <c r="AL51" s="27" t="str">
        <f>IF(AND('MAPA DE RIESGO'!$Z$50="Muy Baja",'MAPA DE RIESGO'!$AB$50="Catastrófico"),CONCATENATE("R6C",'MAPA DE RIESGO'!$P$50),"")</f>
        <v/>
      </c>
      <c r="AM51" s="28" t="str">
        <f>IF(AND('MAPA DE RIESGO'!$Z$51="Muy Baja",'MAPA DE RIESGO'!$AB$51="Catastrófico"),CONCATENATE("R6C",'MAPA DE RIESGO'!$P$51),"")</f>
        <v/>
      </c>
      <c r="AN51" s="55"/>
      <c r="AO51" s="55"/>
      <c r="AP51" s="55"/>
      <c r="AQ51" s="55"/>
      <c r="AR51" s="55"/>
      <c r="AS51" s="55"/>
      <c r="AT51" s="55"/>
      <c r="AU51" s="55"/>
      <c r="AV51" s="55"/>
      <c r="AW51" s="55"/>
      <c r="AX51" s="55"/>
      <c r="AY51" s="55"/>
      <c r="AZ51" s="55"/>
      <c r="BA51" s="55"/>
      <c r="BB51" s="55"/>
      <c r="BC51" s="55"/>
      <c r="BD51" s="55"/>
      <c r="BE51" s="55"/>
      <c r="BF51" s="55"/>
      <c r="BG51" s="55"/>
      <c r="BH51" s="55"/>
      <c r="BI51" s="55"/>
      <c r="BJ51" s="55"/>
      <c r="BK51" s="55"/>
      <c r="BL51" s="55"/>
      <c r="BM51" s="55"/>
      <c r="BN51" s="55"/>
      <c r="BO51" s="55"/>
      <c r="BP51" s="55"/>
      <c r="BQ51" s="55"/>
      <c r="BR51" s="55"/>
      <c r="BS51" s="55"/>
      <c r="BT51" s="55"/>
      <c r="BU51" s="55"/>
      <c r="BV51" s="55"/>
      <c r="BW51" s="55"/>
      <c r="BX51" s="55"/>
      <c r="BY51" s="55"/>
      <c r="BZ51" s="55"/>
      <c r="CA51" s="55"/>
      <c r="CB51" s="55"/>
    </row>
    <row r="52" spans="1:80" ht="15" customHeight="1" x14ac:dyDescent="0.25">
      <c r="A52" s="55"/>
      <c r="B52" s="353"/>
      <c r="C52" s="353"/>
      <c r="D52" s="354"/>
      <c r="E52" s="454"/>
      <c r="F52" s="455"/>
      <c r="G52" s="455"/>
      <c r="H52" s="455"/>
      <c r="I52" s="468"/>
      <c r="J52" s="48" t="str">
        <f>IF(AND('MAPA DE RIESGO'!$Z$52="Muy Baja",'MAPA DE RIESGO'!$AB$52="Leve"),CONCATENATE("R7C",'MAPA DE RIESGO'!$P$52),"")</f>
        <v/>
      </c>
      <c r="K52" s="49" t="str">
        <f>IF(AND('MAPA DE RIESGO'!$Z$53="Muy Baja",'MAPA DE RIESGO'!$AB$53="Leve"),CONCATENATE("R7C",'MAPA DE RIESGO'!$P$53),"")</f>
        <v/>
      </c>
      <c r="L52" s="49" t="str">
        <f>IF(AND('MAPA DE RIESGO'!$Z$54="Muy Baja",'MAPA DE RIESGO'!$AB$54="Leve"),CONCATENATE("R7C",'MAPA DE RIESGO'!$P$54),"")</f>
        <v/>
      </c>
      <c r="M52" s="49" t="str">
        <f>IF(AND('MAPA DE RIESGO'!$Z$55="Muy Baja",'MAPA DE RIESGO'!$AB$55="Leve"),CONCATENATE("R7C",'MAPA DE RIESGO'!$P$55),"")</f>
        <v/>
      </c>
      <c r="N52" s="49" t="str">
        <f>IF(AND('MAPA DE RIESGO'!$Z$56="Muy Baja",'MAPA DE RIESGO'!$AB$56="Leve"),CONCATENATE("R7C",'MAPA DE RIESGO'!$P$56),"")</f>
        <v/>
      </c>
      <c r="O52" s="50" t="str">
        <f>IF(AND('MAPA DE RIESGO'!$Z$57="Muy Baja",'MAPA DE RIESGO'!$AB$57="Leve"),CONCATENATE("R7C",'MAPA DE RIESGO'!$P$57),"")</f>
        <v/>
      </c>
      <c r="P52" s="48" t="str">
        <f>IF(AND('MAPA DE RIESGO'!$Z$52="Muy Baja",'MAPA DE RIESGO'!$AB$52="Menor"),CONCATENATE("R7C",'MAPA DE RIESGO'!$P$52),"")</f>
        <v/>
      </c>
      <c r="Q52" s="49" t="str">
        <f>IF(AND('MAPA DE RIESGO'!$Z$53="Muy Baja",'MAPA DE RIESGO'!$AB$53="Menor"),CONCATENATE("R7C",'MAPA DE RIESGO'!$P$53),"")</f>
        <v/>
      </c>
      <c r="R52" s="49" t="str">
        <f>IF(AND('MAPA DE RIESGO'!$Z$54="Muy Baja",'MAPA DE RIESGO'!$AB$54="Menor"),CONCATENATE("R7C",'MAPA DE RIESGO'!$P$54),"")</f>
        <v/>
      </c>
      <c r="S52" s="49" t="str">
        <f>IF(AND('MAPA DE RIESGO'!$Z$55="Muy Baja",'MAPA DE RIESGO'!$AB$55="Menor"),CONCATENATE("R7C",'MAPA DE RIESGO'!$P$55),"")</f>
        <v/>
      </c>
      <c r="T52" s="49" t="str">
        <f>IF(AND('MAPA DE RIESGO'!$Z$56="Muy Baja",'MAPA DE RIESGO'!$AB$56="Menor"),CONCATENATE("R7C",'MAPA DE RIESGO'!$P$56),"")</f>
        <v/>
      </c>
      <c r="U52" s="50" t="str">
        <f>IF(AND('MAPA DE RIESGO'!$Z$57="Muy Baja",'MAPA DE RIESGO'!$AB$57="Menor"),CONCATENATE("R7C",'MAPA DE RIESGO'!$P$57),"")</f>
        <v/>
      </c>
      <c r="V52" s="39" t="str">
        <f>IF(AND('MAPA DE RIESGO'!$Z$52="Muy Baja",'MAPA DE RIESGO'!$AB$52="Moderado"),CONCATENATE("R7C",'MAPA DE RIESGO'!$P$52),"")</f>
        <v/>
      </c>
      <c r="W52" s="40" t="str">
        <f>IF(AND('MAPA DE RIESGO'!$Z$53="Muy Baja",'MAPA DE RIESGO'!$AB$53="Moderado"),CONCATENATE("R7C",'MAPA DE RIESGO'!$P$53),"")</f>
        <v/>
      </c>
      <c r="X52" s="40" t="str">
        <f>IF(AND('MAPA DE RIESGO'!$Z$54="Muy Baja",'MAPA DE RIESGO'!$AB$54="Moderado"),CONCATENATE("R7C",'MAPA DE RIESGO'!$P$54),"")</f>
        <v/>
      </c>
      <c r="Y52" s="40" t="str">
        <f>IF(AND('MAPA DE RIESGO'!$Z$55="Muy Baja",'MAPA DE RIESGO'!$AB$55="Moderado"),CONCATENATE("R7C",'MAPA DE RIESGO'!$P$55),"")</f>
        <v/>
      </c>
      <c r="Z52" s="40" t="str">
        <f>IF(AND('MAPA DE RIESGO'!$Z$56="Muy Baja",'MAPA DE RIESGO'!$AB$56="Moderado"),CONCATENATE("R7C",'MAPA DE RIESGO'!$P$56),"")</f>
        <v/>
      </c>
      <c r="AA52" s="41" t="str">
        <f>IF(AND('MAPA DE RIESGO'!$Z$57="Muy Baja",'MAPA DE RIESGO'!$AB$57="Moderado"),CONCATENATE("R7C",'MAPA DE RIESGO'!$P$57),"")</f>
        <v/>
      </c>
      <c r="AB52" s="23" t="str">
        <f>IF(AND('MAPA DE RIESGO'!$Z$52="Muy Baja",'MAPA DE RIESGO'!$AB$52="Mayor"),CONCATENATE("R7C",'MAPA DE RIESGO'!$P$52),"")</f>
        <v/>
      </c>
      <c r="AC52" s="24" t="str">
        <f>IF(AND('MAPA DE RIESGO'!$Z$53="Muy Baja",'MAPA DE RIESGO'!$AB$53="Mayor"),CONCATENATE("R7C",'MAPA DE RIESGO'!$P$53),"")</f>
        <v/>
      </c>
      <c r="AD52" s="29" t="str">
        <f>IF(AND('MAPA DE RIESGO'!$Z$54="Muy Baja",'MAPA DE RIESGO'!$AB$54="Mayor"),CONCATENATE("R7C",'MAPA DE RIESGO'!$P$54),"")</f>
        <v/>
      </c>
      <c r="AE52" s="29" t="str">
        <f>IF(AND('MAPA DE RIESGO'!$Z$55="Muy Baja",'MAPA DE RIESGO'!$AB$55="Mayor"),CONCATENATE("R7C",'MAPA DE RIESGO'!$P$55),"")</f>
        <v/>
      </c>
      <c r="AF52" s="29" t="str">
        <f>IF(AND('MAPA DE RIESGO'!$Z$56="Muy Baja",'MAPA DE RIESGO'!$AB$56="Mayor"),CONCATENATE("R7C",'MAPA DE RIESGO'!$P$56),"")</f>
        <v/>
      </c>
      <c r="AG52" s="25" t="str">
        <f>IF(AND('MAPA DE RIESGO'!$Z$57="Muy Baja",'MAPA DE RIESGO'!$AB$57="Mayor"),CONCATENATE("R7C",'MAPA DE RIESGO'!$P$57),"")</f>
        <v/>
      </c>
      <c r="AH52" s="26" t="str">
        <f>IF(AND('MAPA DE RIESGO'!$Z$52="Muy Baja",'MAPA DE RIESGO'!$AB$52="Catastrófico"),CONCATENATE("R7C",'MAPA DE RIESGO'!$P$52),"")</f>
        <v/>
      </c>
      <c r="AI52" s="27" t="str">
        <f>IF(AND('MAPA DE RIESGO'!$Z$53="Muy Baja",'MAPA DE RIESGO'!$AB$53="Catastrófico"),CONCATENATE("R7C",'MAPA DE RIESGO'!$P$53),"")</f>
        <v/>
      </c>
      <c r="AJ52" s="27" t="str">
        <f>IF(AND('MAPA DE RIESGO'!$Z$54="Muy Baja",'MAPA DE RIESGO'!$AB$54="Catastrófico"),CONCATENATE("R7C",'MAPA DE RIESGO'!$P$54),"")</f>
        <v/>
      </c>
      <c r="AK52" s="27" t="str">
        <f>IF(AND('MAPA DE RIESGO'!$Z$55="Muy Baja",'MAPA DE RIESGO'!$AB$55="Catastrófico"),CONCATENATE("R7C",'MAPA DE RIESGO'!$P$55),"")</f>
        <v/>
      </c>
      <c r="AL52" s="27" t="str">
        <f>IF(AND('MAPA DE RIESGO'!$Z$56="Muy Baja",'MAPA DE RIESGO'!$AB$56="Catastrófico"),CONCATENATE("R7C",'MAPA DE RIESGO'!$P$56),"")</f>
        <v/>
      </c>
      <c r="AM52" s="28" t="str">
        <f>IF(AND('MAPA DE RIESGO'!$Z$57="Muy Baja",'MAPA DE RIESGO'!$AB$57="Catastrófico"),CONCATENATE("R7C",'MAPA DE RIESGO'!$P$57),"")</f>
        <v/>
      </c>
      <c r="AN52" s="55"/>
      <c r="AO52" s="55"/>
      <c r="AP52" s="55"/>
      <c r="AQ52" s="55"/>
      <c r="AR52" s="55"/>
      <c r="AS52" s="55"/>
      <c r="AT52" s="55"/>
      <c r="AU52" s="55"/>
      <c r="AV52" s="55"/>
      <c r="AW52" s="55"/>
      <c r="AX52" s="55"/>
      <c r="AY52" s="55"/>
      <c r="AZ52" s="55"/>
      <c r="BA52" s="55"/>
      <c r="BB52" s="55"/>
      <c r="BC52" s="55"/>
      <c r="BD52" s="55"/>
      <c r="BE52" s="55"/>
      <c r="BF52" s="55"/>
      <c r="BG52" s="55"/>
      <c r="BH52" s="55"/>
      <c r="BI52" s="55"/>
      <c r="BJ52" s="55"/>
      <c r="BK52" s="55"/>
      <c r="BL52" s="55"/>
      <c r="BM52" s="55"/>
      <c r="BN52" s="55"/>
      <c r="BO52" s="55"/>
      <c r="BP52" s="55"/>
      <c r="BQ52" s="55"/>
      <c r="BR52" s="55"/>
      <c r="BS52" s="55"/>
      <c r="BT52" s="55"/>
      <c r="BU52" s="55"/>
      <c r="BV52" s="55"/>
      <c r="BW52" s="55"/>
      <c r="BX52" s="55"/>
      <c r="BY52" s="55"/>
      <c r="BZ52" s="55"/>
      <c r="CA52" s="55"/>
      <c r="CB52" s="55"/>
    </row>
    <row r="53" spans="1:80" ht="15" customHeight="1" x14ac:dyDescent="0.25">
      <c r="A53" s="55"/>
      <c r="B53" s="353"/>
      <c r="C53" s="353"/>
      <c r="D53" s="354"/>
      <c r="E53" s="454"/>
      <c r="F53" s="455"/>
      <c r="G53" s="455"/>
      <c r="H53" s="455"/>
      <c r="I53" s="468"/>
      <c r="J53" s="48" t="str">
        <f>IF(AND('MAPA DE RIESGO'!$Z$58="Muy Baja",'MAPA DE RIESGO'!$AB$58="Leve"),CONCATENATE("R8C",'MAPA DE RIESGO'!$P$58),"")</f>
        <v/>
      </c>
      <c r="K53" s="49" t="str">
        <f>IF(AND('MAPA DE RIESGO'!$Z$59="Muy Baja",'MAPA DE RIESGO'!$AB$59="Leve"),CONCATENATE("R8C",'MAPA DE RIESGO'!$P$59),"")</f>
        <v/>
      </c>
      <c r="L53" s="49" t="str">
        <f>IF(AND('MAPA DE RIESGO'!$Z$60="Muy Baja",'MAPA DE RIESGO'!$AB$60="Leve"),CONCATENATE("R8C",'MAPA DE RIESGO'!$P$60),"")</f>
        <v/>
      </c>
      <c r="M53" s="49" t="str">
        <f>IF(AND('MAPA DE RIESGO'!$Z$61="Muy Baja",'MAPA DE RIESGO'!$AB$61="Leve"),CONCATENATE("R8C",'MAPA DE RIESGO'!$P$61),"")</f>
        <v/>
      </c>
      <c r="N53" s="49" t="str">
        <f>IF(AND('MAPA DE RIESGO'!$Z$62="Muy Baja",'MAPA DE RIESGO'!$AB$62="Leve"),CONCATENATE("R8C",'MAPA DE RIESGO'!$P$62),"")</f>
        <v/>
      </c>
      <c r="O53" s="50" t="str">
        <f>IF(AND('MAPA DE RIESGO'!$Z$63="Muy Baja",'MAPA DE RIESGO'!$AB$63="Leve"),CONCATENATE("R8C",'MAPA DE RIESGO'!$P$63),"")</f>
        <v/>
      </c>
      <c r="P53" s="48" t="str">
        <f>IF(AND('MAPA DE RIESGO'!$Z$58="Muy Baja",'MAPA DE RIESGO'!$AB$58="Menor"),CONCATENATE("R8C",'MAPA DE RIESGO'!$P$58),"")</f>
        <v/>
      </c>
      <c r="Q53" s="49" t="str">
        <f>IF(AND('MAPA DE RIESGO'!$Z$59="Muy Baja",'MAPA DE RIESGO'!$AB$59="Menor"),CONCATENATE("R8C",'MAPA DE RIESGO'!$P$59),"")</f>
        <v/>
      </c>
      <c r="R53" s="49" t="str">
        <f>IF(AND('MAPA DE RIESGO'!$Z$60="Muy Baja",'MAPA DE RIESGO'!$AB$60="Menor"),CONCATENATE("R8C",'MAPA DE RIESGO'!$P$60),"")</f>
        <v/>
      </c>
      <c r="S53" s="49" t="str">
        <f>IF(AND('MAPA DE RIESGO'!$Z$61="Muy Baja",'MAPA DE RIESGO'!$AB$61="Menor"),CONCATENATE("R8C",'MAPA DE RIESGO'!$P$61),"")</f>
        <v/>
      </c>
      <c r="T53" s="49" t="str">
        <f>IF(AND('MAPA DE RIESGO'!$Z$62="Muy Baja",'MAPA DE RIESGO'!$AB$62="Menor"),CONCATENATE("R8C",'MAPA DE RIESGO'!$P$62),"")</f>
        <v/>
      </c>
      <c r="U53" s="50" t="str">
        <f>IF(AND('MAPA DE RIESGO'!$Z$63="Muy Baja",'MAPA DE RIESGO'!$AB$63="Menor"),CONCATENATE("R8C",'MAPA DE RIESGO'!$P$63),"")</f>
        <v/>
      </c>
      <c r="V53" s="39" t="str">
        <f>IF(AND('MAPA DE RIESGO'!$Z$58="Muy Baja",'MAPA DE RIESGO'!$AB$58="Moderado"),CONCATENATE("R8C",'MAPA DE RIESGO'!$P$58),"")</f>
        <v/>
      </c>
      <c r="W53" s="40" t="str">
        <f>IF(AND('MAPA DE RIESGO'!$Z$59="Muy Baja",'MAPA DE RIESGO'!$AB$59="Moderado"),CONCATENATE("R8C",'MAPA DE RIESGO'!$P$59),"")</f>
        <v/>
      </c>
      <c r="X53" s="40" t="str">
        <f>IF(AND('MAPA DE RIESGO'!$Z$60="Muy Baja",'MAPA DE RIESGO'!$AB$60="Moderado"),CONCATENATE("R8C",'MAPA DE RIESGO'!$P$60),"")</f>
        <v/>
      </c>
      <c r="Y53" s="40" t="str">
        <f>IF(AND('MAPA DE RIESGO'!$Z$61="Muy Baja",'MAPA DE RIESGO'!$AB$61="Moderado"),CONCATENATE("R8C",'MAPA DE RIESGO'!$P$61),"")</f>
        <v/>
      </c>
      <c r="Z53" s="40" t="str">
        <f>IF(AND('MAPA DE RIESGO'!$Z$62="Muy Baja",'MAPA DE RIESGO'!$AB$62="Moderado"),CONCATENATE("R8C",'MAPA DE RIESGO'!$P$62),"")</f>
        <v/>
      </c>
      <c r="AA53" s="41" t="str">
        <f>IF(AND('MAPA DE RIESGO'!$Z$63="Muy Baja",'MAPA DE RIESGO'!$AB$63="Moderado"),CONCATENATE("R8C",'MAPA DE RIESGO'!$P$63),"")</f>
        <v/>
      </c>
      <c r="AB53" s="23" t="str">
        <f>IF(AND('MAPA DE RIESGO'!$Z$58="Muy Baja",'MAPA DE RIESGO'!$AB$58="Mayor"),CONCATENATE("R8C",'MAPA DE RIESGO'!$P$58),"")</f>
        <v/>
      </c>
      <c r="AC53" s="24" t="str">
        <f>IF(AND('MAPA DE RIESGO'!$Z$59="Muy Baja",'MAPA DE RIESGO'!$AB$59="Mayor"),CONCATENATE("R8C",'MAPA DE RIESGO'!$P$59),"")</f>
        <v/>
      </c>
      <c r="AD53" s="29" t="str">
        <f>IF(AND('MAPA DE RIESGO'!$Z$60="Muy Baja",'MAPA DE RIESGO'!$AB$60="Mayor"),CONCATENATE("R8C",'MAPA DE RIESGO'!$P$60),"")</f>
        <v/>
      </c>
      <c r="AE53" s="29" t="str">
        <f>IF(AND('MAPA DE RIESGO'!$Z$61="Muy Baja",'MAPA DE RIESGO'!$AB$61="Mayor"),CONCATENATE("R8C",'MAPA DE RIESGO'!$P$61),"")</f>
        <v/>
      </c>
      <c r="AF53" s="29" t="str">
        <f>IF(AND('MAPA DE RIESGO'!$Z$62="Muy Baja",'MAPA DE RIESGO'!$AB$62="Mayor"),CONCATENATE("R8C",'MAPA DE RIESGO'!$P$62),"")</f>
        <v/>
      </c>
      <c r="AG53" s="25" t="str">
        <f>IF(AND('MAPA DE RIESGO'!$Z$63="Muy Baja",'MAPA DE RIESGO'!$AB$63="Mayor"),CONCATENATE("R8C",'MAPA DE RIESGO'!$P$63),"")</f>
        <v/>
      </c>
      <c r="AH53" s="26" t="str">
        <f>IF(AND('MAPA DE RIESGO'!$Z$58="Muy Baja",'MAPA DE RIESGO'!$AB$58="Catastrófico"),CONCATENATE("R8C",'MAPA DE RIESGO'!$P$58),"")</f>
        <v/>
      </c>
      <c r="AI53" s="27" t="str">
        <f>IF(AND('MAPA DE RIESGO'!$Z$59="Muy Baja",'MAPA DE RIESGO'!$AB$59="Catastrófico"),CONCATENATE("R8C",'MAPA DE RIESGO'!$P$59),"")</f>
        <v/>
      </c>
      <c r="AJ53" s="27" t="str">
        <f>IF(AND('MAPA DE RIESGO'!$Z$60="Muy Baja",'MAPA DE RIESGO'!$AB$60="Catastrófico"),CONCATENATE("R8C",'MAPA DE RIESGO'!$P$60),"")</f>
        <v/>
      </c>
      <c r="AK53" s="27" t="str">
        <f>IF(AND('MAPA DE RIESGO'!$Z$61="Muy Baja",'MAPA DE RIESGO'!$AB$61="Catastrófico"),CONCATENATE("R8C",'MAPA DE RIESGO'!$P$61),"")</f>
        <v/>
      </c>
      <c r="AL53" s="27" t="str">
        <f>IF(AND('MAPA DE RIESGO'!$Z$62="Muy Baja",'MAPA DE RIESGO'!$AB$62="Catastrófico"),CONCATENATE("R8C",'MAPA DE RIESGO'!$P$62),"")</f>
        <v/>
      </c>
      <c r="AM53" s="28" t="str">
        <f>IF(AND('MAPA DE RIESGO'!$Z$63="Muy Baja",'MAPA DE RIESGO'!$AB$63="Catastrófico"),CONCATENATE("R8C",'MAPA DE RIESGO'!$P$63),"")</f>
        <v/>
      </c>
      <c r="AN53" s="55"/>
      <c r="AO53" s="55"/>
      <c r="AP53" s="55"/>
      <c r="AQ53" s="55"/>
      <c r="AR53" s="55"/>
      <c r="AS53" s="55"/>
      <c r="AT53" s="55"/>
      <c r="AU53" s="55"/>
      <c r="AV53" s="55"/>
      <c r="AW53" s="55"/>
      <c r="AX53" s="55"/>
      <c r="AY53" s="55"/>
      <c r="AZ53" s="55"/>
      <c r="BA53" s="55"/>
      <c r="BB53" s="55"/>
      <c r="BC53" s="55"/>
      <c r="BD53" s="55"/>
      <c r="BE53" s="55"/>
      <c r="BF53" s="55"/>
      <c r="BG53" s="55"/>
      <c r="BH53" s="55"/>
      <c r="BI53" s="55"/>
      <c r="BJ53" s="55"/>
      <c r="BK53" s="55"/>
      <c r="BL53" s="55"/>
      <c r="BM53" s="55"/>
      <c r="BN53" s="55"/>
      <c r="BO53" s="55"/>
      <c r="BP53" s="55"/>
      <c r="BQ53" s="55"/>
      <c r="BR53" s="55"/>
      <c r="BS53" s="55"/>
      <c r="BT53" s="55"/>
      <c r="BU53" s="55"/>
      <c r="BV53" s="55"/>
      <c r="BW53" s="55"/>
      <c r="BX53" s="55"/>
      <c r="BY53" s="55"/>
      <c r="BZ53" s="55"/>
      <c r="CA53" s="55"/>
      <c r="CB53" s="55"/>
    </row>
    <row r="54" spans="1:80" ht="15" customHeight="1" x14ac:dyDescent="0.25">
      <c r="A54" s="55"/>
      <c r="B54" s="353"/>
      <c r="C54" s="353"/>
      <c r="D54" s="354"/>
      <c r="E54" s="454"/>
      <c r="F54" s="455"/>
      <c r="G54" s="455"/>
      <c r="H54" s="455"/>
      <c r="I54" s="468"/>
      <c r="J54" s="48" t="str">
        <f>IF(AND('MAPA DE RIESGO'!$Z$64="Muy Baja",'MAPA DE RIESGO'!$AB$64="Leve"),CONCATENATE("R9C",'MAPA DE RIESGO'!$P$64),"")</f>
        <v/>
      </c>
      <c r="K54" s="49" t="str">
        <f>IF(AND('MAPA DE RIESGO'!$Z$65="Muy Baja",'MAPA DE RIESGO'!$AB$65="Leve"),CONCATENATE("R9C",'MAPA DE RIESGO'!$P$65),"")</f>
        <v/>
      </c>
      <c r="L54" s="49" t="str">
        <f>IF(AND('MAPA DE RIESGO'!$Z$66="Muy Baja",'MAPA DE RIESGO'!$AB$66="Leve"),CONCATENATE("R9C",'MAPA DE RIESGO'!$P$66),"")</f>
        <v/>
      </c>
      <c r="M54" s="49" t="str">
        <f>IF(AND('MAPA DE RIESGO'!$Z$67="Muy Baja",'MAPA DE RIESGO'!$AB$67="Leve"),CONCATENATE("R9C",'MAPA DE RIESGO'!$P$67),"")</f>
        <v/>
      </c>
      <c r="N54" s="49" t="str">
        <f>IF(AND('MAPA DE RIESGO'!$Z$68="Muy Baja",'MAPA DE RIESGO'!$AB$68="Leve"),CONCATENATE("R9C",'MAPA DE RIESGO'!$P$68),"")</f>
        <v/>
      </c>
      <c r="O54" s="50" t="str">
        <f>IF(AND('MAPA DE RIESGO'!$Z$69="Muy Baja",'MAPA DE RIESGO'!$AB$69="Leve"),CONCATENATE("R9C",'MAPA DE RIESGO'!$P$69),"")</f>
        <v/>
      </c>
      <c r="P54" s="48" t="str">
        <f>IF(AND('MAPA DE RIESGO'!$Z$64="Muy Baja",'MAPA DE RIESGO'!$AB$64="Menor"),CONCATENATE("R9C",'MAPA DE RIESGO'!$P$64),"")</f>
        <v/>
      </c>
      <c r="Q54" s="49" t="str">
        <f>IF(AND('MAPA DE RIESGO'!$Z$65="Muy Baja",'MAPA DE RIESGO'!$AB$65="Menor"),CONCATENATE("R9C",'MAPA DE RIESGO'!$P$65),"")</f>
        <v/>
      </c>
      <c r="R54" s="49" t="str">
        <f>IF(AND('MAPA DE RIESGO'!$Z$66="Muy Baja",'MAPA DE RIESGO'!$AB$66="Menor"),CONCATENATE("R9C",'MAPA DE RIESGO'!$P$66),"")</f>
        <v/>
      </c>
      <c r="S54" s="49" t="str">
        <f>IF(AND('MAPA DE RIESGO'!$Z$67="Muy Baja",'MAPA DE RIESGO'!$AB$67="Menor"),CONCATENATE("R9C",'MAPA DE RIESGO'!$P$67),"")</f>
        <v/>
      </c>
      <c r="T54" s="49" t="str">
        <f>IF(AND('MAPA DE RIESGO'!$Z$68="Muy Baja",'MAPA DE RIESGO'!$AB$68="Menor"),CONCATENATE("R9C",'MAPA DE RIESGO'!$P$68),"")</f>
        <v/>
      </c>
      <c r="U54" s="50" t="str">
        <f>IF(AND('MAPA DE RIESGO'!$Z$69="Muy Baja",'MAPA DE RIESGO'!$AB$69="Menor"),CONCATENATE("R9C",'MAPA DE RIESGO'!$P$69),"")</f>
        <v/>
      </c>
      <c r="V54" s="39" t="str">
        <f>IF(AND('MAPA DE RIESGO'!$Z$64="Muy Baja",'MAPA DE RIESGO'!$AB$64="Moderado"),CONCATENATE("R9C",'MAPA DE RIESGO'!$P$64),"")</f>
        <v/>
      </c>
      <c r="W54" s="40" t="str">
        <f>IF(AND('MAPA DE RIESGO'!$Z$65="Muy Baja",'MAPA DE RIESGO'!$AB$65="Moderado"),CONCATENATE("R9C",'MAPA DE RIESGO'!$P$65),"")</f>
        <v/>
      </c>
      <c r="X54" s="40" t="str">
        <f>IF(AND('MAPA DE RIESGO'!$Z$66="Muy Baja",'MAPA DE RIESGO'!$AB$66="Moderado"),CONCATENATE("R9C",'MAPA DE RIESGO'!$P$66),"")</f>
        <v/>
      </c>
      <c r="Y54" s="40" t="str">
        <f>IF(AND('MAPA DE RIESGO'!$Z$67="Muy Baja",'MAPA DE RIESGO'!$AB$67="Moderado"),CONCATENATE("R9C",'MAPA DE RIESGO'!$P$67),"")</f>
        <v/>
      </c>
      <c r="Z54" s="40" t="str">
        <f>IF(AND('MAPA DE RIESGO'!$Z$68="Muy Baja",'MAPA DE RIESGO'!$AB$68="Moderado"),CONCATENATE("R9C",'MAPA DE RIESGO'!$P$68),"")</f>
        <v/>
      </c>
      <c r="AA54" s="41" t="str">
        <f>IF(AND('MAPA DE RIESGO'!$Z$69="Muy Baja",'MAPA DE RIESGO'!$AB$69="Moderado"),CONCATENATE("R9C",'MAPA DE RIESGO'!$P$69),"")</f>
        <v/>
      </c>
      <c r="AB54" s="23" t="str">
        <f>IF(AND('MAPA DE RIESGO'!$Z$64="Muy Baja",'MAPA DE RIESGO'!$AB$64="Mayor"),CONCATENATE("R9C",'MAPA DE RIESGO'!$P$64),"")</f>
        <v/>
      </c>
      <c r="AC54" s="24" t="str">
        <f>IF(AND('MAPA DE RIESGO'!$Z$65="Muy Baja",'MAPA DE RIESGO'!$AB$65="Mayor"),CONCATENATE("R9C",'MAPA DE RIESGO'!$P$65),"")</f>
        <v/>
      </c>
      <c r="AD54" s="29" t="str">
        <f>IF(AND('MAPA DE RIESGO'!$Z$66="Muy Baja",'MAPA DE RIESGO'!$AB$66="Mayor"),CONCATENATE("R9C",'MAPA DE RIESGO'!$P$66),"")</f>
        <v/>
      </c>
      <c r="AE54" s="29" t="str">
        <f>IF(AND('MAPA DE RIESGO'!$Z$67="Muy Baja",'MAPA DE RIESGO'!$AB$67="Mayor"),CONCATENATE("R9C",'MAPA DE RIESGO'!$P$67),"")</f>
        <v/>
      </c>
      <c r="AF54" s="29" t="str">
        <f>IF(AND('MAPA DE RIESGO'!$Z$68="Muy Baja",'MAPA DE RIESGO'!$AB$68="Mayor"),CONCATENATE("R9C",'MAPA DE RIESGO'!$P$68),"")</f>
        <v/>
      </c>
      <c r="AG54" s="25" t="str">
        <f>IF(AND('MAPA DE RIESGO'!$Z$69="Muy Baja",'MAPA DE RIESGO'!$AB$69="Mayor"),CONCATENATE("R9C",'MAPA DE RIESGO'!$P$69),"")</f>
        <v/>
      </c>
      <c r="AH54" s="26" t="str">
        <f>IF(AND('MAPA DE RIESGO'!$Z$64="Muy Baja",'MAPA DE RIESGO'!$AB$64="Catastrófico"),CONCATENATE("R9C",'MAPA DE RIESGO'!$P$64),"")</f>
        <v/>
      </c>
      <c r="AI54" s="27" t="str">
        <f>IF(AND('MAPA DE RIESGO'!$Z$65="Muy Baja",'MAPA DE RIESGO'!$AB$65="Catastrófico"),CONCATENATE("R9C",'MAPA DE RIESGO'!$P$65),"")</f>
        <v/>
      </c>
      <c r="AJ54" s="27" t="str">
        <f>IF(AND('MAPA DE RIESGO'!$Z$66="Muy Baja",'MAPA DE RIESGO'!$AB$66="Catastrófico"),CONCATENATE("R9C",'MAPA DE RIESGO'!$P$66),"")</f>
        <v/>
      </c>
      <c r="AK54" s="27" t="str">
        <f>IF(AND('MAPA DE RIESGO'!$Z$67="Muy Baja",'MAPA DE RIESGO'!$AB$67="Catastrófico"),CONCATENATE("R9C",'MAPA DE RIESGO'!$P$67),"")</f>
        <v/>
      </c>
      <c r="AL54" s="27" t="str">
        <f>IF(AND('MAPA DE RIESGO'!$Z$68="Muy Baja",'MAPA DE RIESGO'!$AB$68="Catastrófico"),CONCATENATE("R9C",'MAPA DE RIESGO'!$P$68),"")</f>
        <v/>
      </c>
      <c r="AM54" s="28" t="str">
        <f>IF(AND('MAPA DE RIESGO'!$Z$69="Muy Baja",'MAPA DE RIESGO'!$AB$69="Catastrófico"),CONCATENATE("R9C",'MAPA DE RIESGO'!$P$69),"")</f>
        <v/>
      </c>
      <c r="AN54" s="55"/>
      <c r="AO54" s="55"/>
      <c r="AP54" s="55"/>
      <c r="AQ54" s="55"/>
      <c r="AR54" s="55"/>
      <c r="AS54" s="55"/>
      <c r="AT54" s="55"/>
      <c r="AU54" s="55"/>
      <c r="AV54" s="55"/>
      <c r="AW54" s="55"/>
      <c r="AX54" s="55"/>
      <c r="AY54" s="55"/>
      <c r="AZ54" s="55"/>
      <c r="BA54" s="55"/>
      <c r="BB54" s="55"/>
      <c r="BC54" s="55"/>
      <c r="BD54" s="55"/>
      <c r="BE54" s="55"/>
      <c r="BF54" s="55"/>
      <c r="BG54" s="55"/>
      <c r="BH54" s="55"/>
      <c r="BI54" s="55"/>
      <c r="BJ54" s="55"/>
      <c r="BK54" s="55"/>
      <c r="BL54" s="55"/>
      <c r="BM54" s="55"/>
      <c r="BN54" s="55"/>
      <c r="BO54" s="55"/>
      <c r="BP54" s="55"/>
      <c r="BQ54" s="55"/>
      <c r="BR54" s="55"/>
      <c r="BS54" s="55"/>
      <c r="BT54" s="55"/>
      <c r="BU54" s="55"/>
      <c r="BV54" s="55"/>
      <c r="BW54" s="55"/>
      <c r="BX54" s="55"/>
      <c r="BY54" s="55"/>
      <c r="BZ54" s="55"/>
      <c r="CA54" s="55"/>
      <c r="CB54" s="55"/>
    </row>
    <row r="55" spans="1:80" ht="15.75" customHeight="1" thickBot="1" x14ac:dyDescent="0.3">
      <c r="A55" s="55"/>
      <c r="B55" s="353"/>
      <c r="C55" s="353"/>
      <c r="D55" s="354"/>
      <c r="E55" s="456"/>
      <c r="F55" s="457"/>
      <c r="G55" s="457"/>
      <c r="H55" s="457"/>
      <c r="I55" s="469"/>
      <c r="J55" s="51" t="str">
        <f>IF(AND('MAPA DE RIESGO'!$Z$70="Muy Baja",'MAPA DE RIESGO'!$AB$70="Leve"),CONCATENATE("R10C",'MAPA DE RIESGO'!$P$70),"")</f>
        <v/>
      </c>
      <c r="K55" s="52" t="str">
        <f>IF(AND('MAPA DE RIESGO'!$Z$71="Muy Baja",'MAPA DE RIESGO'!$AB$71="Leve"),CONCATENATE("R10C",'MAPA DE RIESGO'!$P$71),"")</f>
        <v/>
      </c>
      <c r="L55" s="52" t="str">
        <f>IF(AND('MAPA DE RIESGO'!$Z$72="Muy Baja",'MAPA DE RIESGO'!$AB$72="Leve"),CONCATENATE("R10C",'MAPA DE RIESGO'!$P$72),"")</f>
        <v/>
      </c>
      <c r="M55" s="52" t="str">
        <f>IF(AND('MAPA DE RIESGO'!$Z$73="Muy Baja",'MAPA DE RIESGO'!$AB$73="Leve"),CONCATENATE("R10C",'MAPA DE RIESGO'!$P$73),"")</f>
        <v/>
      </c>
      <c r="N55" s="52" t="str">
        <f>IF(AND('MAPA DE RIESGO'!$Z$74="Muy Baja",'MAPA DE RIESGO'!$AB$74="Leve"),CONCATENATE("R10C",'MAPA DE RIESGO'!$P$74),"")</f>
        <v/>
      </c>
      <c r="O55" s="53" t="str">
        <f>IF(AND('MAPA DE RIESGO'!$Z$75="Muy Baja",'MAPA DE RIESGO'!$AB$75="Leve"),CONCATENATE("R10C",'MAPA DE RIESGO'!$P$75),"")</f>
        <v/>
      </c>
      <c r="P55" s="51" t="str">
        <f>IF(AND('MAPA DE RIESGO'!$Z$70="Muy Baja",'MAPA DE RIESGO'!$AB$70="Menor"),CONCATENATE("R10C",'MAPA DE RIESGO'!$P$70),"")</f>
        <v/>
      </c>
      <c r="Q55" s="52" t="str">
        <f>IF(AND('MAPA DE RIESGO'!$Z$71="Muy Baja",'MAPA DE RIESGO'!$AB$71="Menor"),CONCATENATE("R10C",'MAPA DE RIESGO'!$P$71),"")</f>
        <v/>
      </c>
      <c r="R55" s="52" t="str">
        <f>IF(AND('MAPA DE RIESGO'!$Z$72="Muy Baja",'MAPA DE RIESGO'!$AB$72="Menor"),CONCATENATE("R10C",'MAPA DE RIESGO'!$P$72),"")</f>
        <v/>
      </c>
      <c r="S55" s="52" t="str">
        <f>IF(AND('MAPA DE RIESGO'!$Z$73="Muy Baja",'MAPA DE RIESGO'!$AB$73="Menor"),CONCATENATE("R10C",'MAPA DE RIESGO'!$P$73),"")</f>
        <v/>
      </c>
      <c r="T55" s="52" t="str">
        <f>IF(AND('MAPA DE RIESGO'!$Z$74="Muy Baja",'MAPA DE RIESGO'!$AB$74="Menor"),CONCATENATE("R10C",'MAPA DE RIESGO'!$P$74),"")</f>
        <v/>
      </c>
      <c r="U55" s="53" t="str">
        <f>IF(AND('MAPA DE RIESGO'!$Z$75="Muy Baja",'MAPA DE RIESGO'!$AB$75="Menor"),CONCATENATE("R10C",'MAPA DE RIESGO'!$P$75),"")</f>
        <v/>
      </c>
      <c r="V55" s="42" t="str">
        <f>IF(AND('MAPA DE RIESGO'!$Z$70="Muy Baja",'MAPA DE RIESGO'!$AB$70="Moderado"),CONCATENATE("R10C",'MAPA DE RIESGO'!$P$70),"")</f>
        <v/>
      </c>
      <c r="W55" s="43" t="str">
        <f>IF(AND('MAPA DE RIESGO'!$Z$71="Muy Baja",'MAPA DE RIESGO'!$AB$71="Moderado"),CONCATENATE("R10C",'MAPA DE RIESGO'!$P$71),"")</f>
        <v/>
      </c>
      <c r="X55" s="43" t="str">
        <f>IF(AND('MAPA DE RIESGO'!$Z$72="Muy Baja",'MAPA DE RIESGO'!$AB$72="Moderado"),CONCATENATE("R10C",'MAPA DE RIESGO'!$P$72),"")</f>
        <v/>
      </c>
      <c r="Y55" s="43" t="str">
        <f>IF(AND('MAPA DE RIESGO'!$Z$73="Muy Baja",'MAPA DE RIESGO'!$AB$73="Moderado"),CONCATENATE("R10C",'MAPA DE RIESGO'!$P$73),"")</f>
        <v/>
      </c>
      <c r="Z55" s="43" t="str">
        <f>IF(AND('MAPA DE RIESGO'!$Z$74="Muy Baja",'MAPA DE RIESGO'!$AB$74="Moderado"),CONCATENATE("R10C",'MAPA DE RIESGO'!$P$74),"")</f>
        <v/>
      </c>
      <c r="AA55" s="44" t="str">
        <f>IF(AND('MAPA DE RIESGO'!$Z$75="Muy Baja",'MAPA DE RIESGO'!$AB$75="Moderado"),CONCATENATE("R10C",'MAPA DE RIESGO'!$P$75),"")</f>
        <v/>
      </c>
      <c r="AB55" s="30" t="str">
        <f>IF(AND('MAPA DE RIESGO'!$Z$70="Muy Baja",'MAPA DE RIESGO'!$AB$70="Mayor"),CONCATENATE("R10C",'MAPA DE RIESGO'!$P$70),"")</f>
        <v/>
      </c>
      <c r="AC55" s="31" t="str">
        <f>IF(AND('MAPA DE RIESGO'!$Z$71="Muy Baja",'MAPA DE RIESGO'!$AB$71="Mayor"),CONCATENATE("R10C",'MAPA DE RIESGO'!$P$71),"")</f>
        <v/>
      </c>
      <c r="AD55" s="31" t="str">
        <f>IF(AND('MAPA DE RIESGO'!$Z$72="Muy Baja",'MAPA DE RIESGO'!$AB$72="Mayor"),CONCATENATE("R10C",'MAPA DE RIESGO'!$P$72),"")</f>
        <v/>
      </c>
      <c r="AE55" s="31" t="str">
        <f>IF(AND('MAPA DE RIESGO'!$Z$73="Muy Baja",'MAPA DE RIESGO'!$AB$73="Mayor"),CONCATENATE("R10C",'MAPA DE RIESGO'!$P$73),"")</f>
        <v/>
      </c>
      <c r="AF55" s="31" t="str">
        <f>IF(AND('MAPA DE RIESGO'!$Z$74="Muy Baja",'MAPA DE RIESGO'!$AB$74="Mayor"),CONCATENATE("R10C",'MAPA DE RIESGO'!$P$74),"")</f>
        <v/>
      </c>
      <c r="AG55" s="32" t="str">
        <f>IF(AND('MAPA DE RIESGO'!$Z$75="Muy Baja",'MAPA DE RIESGO'!$AB$75="Mayor"),CONCATENATE("R10C",'MAPA DE RIESGO'!$P$75),"")</f>
        <v/>
      </c>
      <c r="AH55" s="33" t="str">
        <f>IF(AND('MAPA DE RIESGO'!$Z$70="Muy Baja",'MAPA DE RIESGO'!$AB$70="Catastrófico"),CONCATENATE("R10C",'MAPA DE RIESGO'!$P$70),"")</f>
        <v/>
      </c>
      <c r="AI55" s="34" t="str">
        <f>IF(AND('MAPA DE RIESGO'!$Z$71="Muy Baja",'MAPA DE RIESGO'!$AB$71="Catastrófico"),CONCATENATE("R10C",'MAPA DE RIESGO'!$P$71),"")</f>
        <v/>
      </c>
      <c r="AJ55" s="34" t="str">
        <f>IF(AND('MAPA DE RIESGO'!$Z$72="Muy Baja",'MAPA DE RIESGO'!$AB$72="Catastrófico"),CONCATENATE("R10C",'MAPA DE RIESGO'!$P$72),"")</f>
        <v/>
      </c>
      <c r="AK55" s="34" t="str">
        <f>IF(AND('MAPA DE RIESGO'!$Z$73="Muy Baja",'MAPA DE RIESGO'!$AB$73="Catastrófico"),CONCATENATE("R10C",'MAPA DE RIESGO'!$P$73),"")</f>
        <v/>
      </c>
      <c r="AL55" s="34" t="str">
        <f>IF(AND('MAPA DE RIESGO'!$Z$74="Muy Baja",'MAPA DE RIESGO'!$AB$74="Catastrófico"),CONCATENATE("R10C",'MAPA DE RIESGO'!$P$74),"")</f>
        <v/>
      </c>
      <c r="AM55" s="35" t="str">
        <f>IF(AND('MAPA DE RIESGO'!$Z$75="Muy Baja",'MAPA DE RIESGO'!$AB$75="Catastrófico"),CONCATENATE("R10C",'MAPA DE RIESGO'!$P$75),"")</f>
        <v/>
      </c>
      <c r="AN55" s="55"/>
      <c r="AO55" s="55"/>
      <c r="AP55" s="55"/>
      <c r="AQ55" s="55"/>
      <c r="AR55" s="55"/>
      <c r="AS55" s="55"/>
      <c r="AT55" s="55"/>
      <c r="AU55" s="55"/>
      <c r="AV55" s="55"/>
      <c r="AW55" s="55"/>
      <c r="AX55" s="55"/>
      <c r="AY55" s="55"/>
      <c r="AZ55" s="55"/>
      <c r="BA55" s="55"/>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row>
    <row r="56" spans="1:80" x14ac:dyDescent="0.25">
      <c r="A56" s="55"/>
      <c r="B56" s="55"/>
      <c r="C56" s="55"/>
      <c r="D56" s="55"/>
      <c r="E56" s="55"/>
      <c r="F56" s="55"/>
      <c r="G56" s="55"/>
      <c r="H56" s="55"/>
      <c r="I56" s="55"/>
      <c r="J56" s="450" t="s">
        <v>103</v>
      </c>
      <c r="K56" s="451"/>
      <c r="L56" s="451"/>
      <c r="M56" s="451"/>
      <c r="N56" s="451"/>
      <c r="O56" s="467"/>
      <c r="P56" s="450" t="s">
        <v>102</v>
      </c>
      <c r="Q56" s="451"/>
      <c r="R56" s="451"/>
      <c r="S56" s="451"/>
      <c r="T56" s="451"/>
      <c r="U56" s="467"/>
      <c r="V56" s="450" t="s">
        <v>101</v>
      </c>
      <c r="W56" s="451"/>
      <c r="X56" s="451"/>
      <c r="Y56" s="451"/>
      <c r="Z56" s="451"/>
      <c r="AA56" s="467"/>
      <c r="AB56" s="450" t="s">
        <v>100</v>
      </c>
      <c r="AC56" s="488"/>
      <c r="AD56" s="451"/>
      <c r="AE56" s="451"/>
      <c r="AF56" s="451"/>
      <c r="AG56" s="467"/>
      <c r="AH56" s="450" t="s">
        <v>99</v>
      </c>
      <c r="AI56" s="451"/>
      <c r="AJ56" s="451"/>
      <c r="AK56" s="451"/>
      <c r="AL56" s="451"/>
      <c r="AM56" s="467"/>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55"/>
      <c r="BR56" s="55"/>
      <c r="BS56" s="55"/>
      <c r="BT56" s="55"/>
      <c r="BU56" s="55"/>
      <c r="BV56" s="55"/>
      <c r="BW56" s="55"/>
      <c r="BX56" s="55"/>
      <c r="BY56" s="55"/>
      <c r="BZ56" s="55"/>
      <c r="CA56" s="55"/>
      <c r="CB56" s="55"/>
    </row>
    <row r="57" spans="1:80" x14ac:dyDescent="0.25">
      <c r="A57" s="55"/>
      <c r="B57" s="55"/>
      <c r="C57" s="55"/>
      <c r="D57" s="55"/>
      <c r="E57" s="55"/>
      <c r="F57" s="55"/>
      <c r="G57" s="55"/>
      <c r="H57" s="55"/>
      <c r="I57" s="55"/>
      <c r="J57" s="454"/>
      <c r="K57" s="455"/>
      <c r="L57" s="455"/>
      <c r="M57" s="455"/>
      <c r="N57" s="455"/>
      <c r="O57" s="468"/>
      <c r="P57" s="454"/>
      <c r="Q57" s="455"/>
      <c r="R57" s="455"/>
      <c r="S57" s="455"/>
      <c r="T57" s="455"/>
      <c r="U57" s="468"/>
      <c r="V57" s="454"/>
      <c r="W57" s="455"/>
      <c r="X57" s="455"/>
      <c r="Y57" s="455"/>
      <c r="Z57" s="455"/>
      <c r="AA57" s="468"/>
      <c r="AB57" s="454"/>
      <c r="AC57" s="455"/>
      <c r="AD57" s="455"/>
      <c r="AE57" s="455"/>
      <c r="AF57" s="455"/>
      <c r="AG57" s="468"/>
      <c r="AH57" s="454"/>
      <c r="AI57" s="455"/>
      <c r="AJ57" s="455"/>
      <c r="AK57" s="455"/>
      <c r="AL57" s="455"/>
      <c r="AM57" s="468"/>
      <c r="AN57" s="55"/>
      <c r="AO57" s="55"/>
      <c r="AP57" s="55"/>
      <c r="AQ57" s="55"/>
      <c r="AR57" s="55"/>
      <c r="AS57" s="55"/>
      <c r="AT57" s="55"/>
      <c r="AU57" s="55"/>
      <c r="AV57" s="55"/>
      <c r="AW57" s="55"/>
      <c r="AX57" s="55"/>
      <c r="AY57" s="55"/>
      <c r="AZ57" s="55"/>
      <c r="BA57" s="55"/>
      <c r="BB57" s="55"/>
      <c r="BC57" s="55"/>
      <c r="BD57" s="55"/>
      <c r="BE57" s="55"/>
      <c r="BF57" s="55"/>
      <c r="BG57" s="55"/>
      <c r="BH57" s="55"/>
      <c r="BI57" s="55"/>
      <c r="BJ57" s="55"/>
      <c r="BK57" s="55"/>
      <c r="BL57" s="55"/>
      <c r="BM57" s="55"/>
      <c r="BN57" s="55"/>
      <c r="BO57" s="55"/>
      <c r="BP57" s="55"/>
      <c r="BQ57" s="55"/>
      <c r="BR57" s="55"/>
      <c r="BS57" s="55"/>
      <c r="BT57" s="55"/>
      <c r="BU57" s="55"/>
      <c r="BV57" s="55"/>
      <c r="BW57" s="55"/>
      <c r="BX57" s="55"/>
      <c r="BY57" s="55"/>
      <c r="BZ57" s="55"/>
      <c r="CA57" s="55"/>
      <c r="CB57" s="55"/>
    </row>
    <row r="58" spans="1:80" x14ac:dyDescent="0.25">
      <c r="A58" s="55"/>
      <c r="B58" s="55"/>
      <c r="C58" s="55"/>
      <c r="D58" s="55"/>
      <c r="E58" s="55"/>
      <c r="F58" s="55"/>
      <c r="G58" s="55"/>
      <c r="H58" s="55"/>
      <c r="I58" s="55"/>
      <c r="J58" s="454"/>
      <c r="K58" s="455"/>
      <c r="L58" s="455"/>
      <c r="M58" s="455"/>
      <c r="N58" s="455"/>
      <c r="O58" s="468"/>
      <c r="P58" s="454"/>
      <c r="Q58" s="455"/>
      <c r="R58" s="455"/>
      <c r="S58" s="455"/>
      <c r="T58" s="455"/>
      <c r="U58" s="468"/>
      <c r="V58" s="454"/>
      <c r="W58" s="455"/>
      <c r="X58" s="455"/>
      <c r="Y58" s="455"/>
      <c r="Z58" s="455"/>
      <c r="AA58" s="468"/>
      <c r="AB58" s="454"/>
      <c r="AC58" s="455"/>
      <c r="AD58" s="455"/>
      <c r="AE58" s="455"/>
      <c r="AF58" s="455"/>
      <c r="AG58" s="468"/>
      <c r="AH58" s="454"/>
      <c r="AI58" s="455"/>
      <c r="AJ58" s="455"/>
      <c r="AK58" s="455"/>
      <c r="AL58" s="455"/>
      <c r="AM58" s="468"/>
      <c r="AN58" s="55"/>
      <c r="AO58" s="55"/>
      <c r="AP58" s="55"/>
      <c r="AQ58" s="55"/>
      <c r="AR58" s="55"/>
      <c r="AS58" s="55"/>
      <c r="AT58" s="55"/>
      <c r="AU58" s="55"/>
      <c r="AV58" s="55"/>
      <c r="AW58" s="55"/>
      <c r="AX58" s="55"/>
      <c r="AY58" s="55"/>
      <c r="AZ58" s="55"/>
      <c r="BA58" s="55"/>
      <c r="BB58" s="55"/>
      <c r="BC58" s="55"/>
      <c r="BD58" s="55"/>
      <c r="BE58" s="55"/>
      <c r="BF58" s="55"/>
      <c r="BG58" s="55"/>
      <c r="BH58" s="55"/>
      <c r="BI58" s="55"/>
      <c r="BJ58" s="55"/>
      <c r="BK58" s="55"/>
      <c r="BL58" s="55"/>
      <c r="BM58" s="55"/>
      <c r="BN58" s="55"/>
      <c r="BO58" s="55"/>
      <c r="BP58" s="55"/>
      <c r="BQ58" s="55"/>
      <c r="BR58" s="55"/>
      <c r="BS58" s="55"/>
      <c r="BT58" s="55"/>
      <c r="BU58" s="55"/>
      <c r="BV58" s="55"/>
      <c r="BW58" s="55"/>
      <c r="BX58" s="55"/>
      <c r="BY58" s="55"/>
      <c r="BZ58" s="55"/>
      <c r="CA58" s="55"/>
      <c r="CB58" s="55"/>
    </row>
    <row r="59" spans="1:80" x14ac:dyDescent="0.25">
      <c r="A59" s="55"/>
      <c r="B59" s="55"/>
      <c r="C59" s="55"/>
      <c r="D59" s="55"/>
      <c r="E59" s="55"/>
      <c r="F59" s="55"/>
      <c r="G59" s="55"/>
      <c r="H59" s="55"/>
      <c r="I59" s="55"/>
      <c r="J59" s="454"/>
      <c r="K59" s="455"/>
      <c r="L59" s="455"/>
      <c r="M59" s="455"/>
      <c r="N59" s="455"/>
      <c r="O59" s="468"/>
      <c r="P59" s="454"/>
      <c r="Q59" s="455"/>
      <c r="R59" s="455"/>
      <c r="S59" s="455"/>
      <c r="T59" s="455"/>
      <c r="U59" s="468"/>
      <c r="V59" s="454"/>
      <c r="W59" s="455"/>
      <c r="X59" s="455"/>
      <c r="Y59" s="455"/>
      <c r="Z59" s="455"/>
      <c r="AA59" s="468"/>
      <c r="AB59" s="454"/>
      <c r="AC59" s="455"/>
      <c r="AD59" s="455"/>
      <c r="AE59" s="455"/>
      <c r="AF59" s="455"/>
      <c r="AG59" s="468"/>
      <c r="AH59" s="454"/>
      <c r="AI59" s="455"/>
      <c r="AJ59" s="455"/>
      <c r="AK59" s="455"/>
      <c r="AL59" s="455"/>
      <c r="AM59" s="468"/>
      <c r="AN59" s="55"/>
      <c r="AO59" s="55"/>
      <c r="AP59" s="55"/>
      <c r="AQ59" s="55"/>
      <c r="AR59" s="55"/>
      <c r="AS59" s="55"/>
      <c r="AT59" s="55"/>
      <c r="AU59" s="55"/>
      <c r="AV59" s="55"/>
      <c r="AW59" s="55"/>
      <c r="AX59" s="55"/>
      <c r="AY59" s="55"/>
      <c r="AZ59" s="55"/>
      <c r="BA59" s="55"/>
      <c r="BB59" s="55"/>
      <c r="BC59" s="55"/>
      <c r="BD59" s="55"/>
      <c r="BE59" s="55"/>
      <c r="BF59" s="55"/>
      <c r="BG59" s="55"/>
      <c r="BH59" s="55"/>
      <c r="BI59" s="55"/>
      <c r="BJ59" s="55"/>
      <c r="BK59" s="55"/>
      <c r="BL59" s="55"/>
      <c r="BM59" s="55"/>
      <c r="BN59" s="55"/>
      <c r="BO59" s="55"/>
      <c r="BP59" s="55"/>
      <c r="BQ59" s="55"/>
      <c r="BR59" s="55"/>
      <c r="BS59" s="55"/>
      <c r="BT59" s="55"/>
      <c r="BU59" s="55"/>
      <c r="BV59" s="55"/>
      <c r="BW59" s="55"/>
      <c r="BX59" s="55"/>
      <c r="BY59" s="55"/>
      <c r="BZ59" s="55"/>
      <c r="CA59" s="55"/>
      <c r="CB59" s="55"/>
    </row>
    <row r="60" spans="1:80" x14ac:dyDescent="0.25">
      <c r="A60" s="55"/>
      <c r="B60" s="55"/>
      <c r="C60" s="55"/>
      <c r="D60" s="55"/>
      <c r="E60" s="55"/>
      <c r="F60" s="55"/>
      <c r="G60" s="55"/>
      <c r="H60" s="55"/>
      <c r="I60" s="55"/>
      <c r="J60" s="454"/>
      <c r="K60" s="455"/>
      <c r="L60" s="455"/>
      <c r="M60" s="455"/>
      <c r="N60" s="455"/>
      <c r="O60" s="468"/>
      <c r="P60" s="454"/>
      <c r="Q60" s="455"/>
      <c r="R60" s="455"/>
      <c r="S60" s="455"/>
      <c r="T60" s="455"/>
      <c r="U60" s="468"/>
      <c r="V60" s="454"/>
      <c r="W60" s="455"/>
      <c r="X60" s="455"/>
      <c r="Y60" s="455"/>
      <c r="Z60" s="455"/>
      <c r="AA60" s="468"/>
      <c r="AB60" s="454"/>
      <c r="AC60" s="455"/>
      <c r="AD60" s="455"/>
      <c r="AE60" s="455"/>
      <c r="AF60" s="455"/>
      <c r="AG60" s="468"/>
      <c r="AH60" s="454"/>
      <c r="AI60" s="455"/>
      <c r="AJ60" s="455"/>
      <c r="AK60" s="455"/>
      <c r="AL60" s="455"/>
      <c r="AM60" s="468"/>
      <c r="AN60" s="55"/>
      <c r="AO60" s="55"/>
      <c r="AP60" s="55"/>
      <c r="AQ60" s="55"/>
      <c r="AR60" s="55"/>
      <c r="AS60" s="55"/>
      <c r="AT60" s="55"/>
      <c r="AU60" s="55"/>
      <c r="AV60" s="55"/>
      <c r="AW60" s="55"/>
      <c r="AX60" s="55"/>
      <c r="AY60" s="55"/>
      <c r="AZ60" s="55"/>
      <c r="BA60" s="55"/>
      <c r="BB60" s="55"/>
      <c r="BC60" s="55"/>
      <c r="BD60" s="55"/>
      <c r="BE60" s="55"/>
      <c r="BF60" s="55"/>
      <c r="BG60" s="55"/>
      <c r="BH60" s="55"/>
      <c r="BI60" s="55"/>
      <c r="BJ60" s="55"/>
      <c r="BK60" s="55"/>
      <c r="BL60" s="55"/>
      <c r="BM60" s="55"/>
      <c r="BN60" s="55"/>
      <c r="BO60" s="55"/>
      <c r="BP60" s="55"/>
      <c r="BQ60" s="55"/>
      <c r="BR60" s="55"/>
      <c r="BS60" s="55"/>
      <c r="BT60" s="55"/>
      <c r="BU60" s="55"/>
      <c r="BV60" s="55"/>
      <c r="BW60" s="55"/>
      <c r="BX60" s="55"/>
      <c r="BY60" s="55"/>
      <c r="BZ60" s="55"/>
      <c r="CA60" s="55"/>
      <c r="CB60" s="55"/>
    </row>
    <row r="61" spans="1:80" ht="15.75" thickBot="1" x14ac:dyDescent="0.3">
      <c r="A61" s="55"/>
      <c r="B61" s="55"/>
      <c r="C61" s="55"/>
      <c r="D61" s="55"/>
      <c r="E61" s="55"/>
      <c r="F61" s="55"/>
      <c r="G61" s="55"/>
      <c r="H61" s="55"/>
      <c r="I61" s="55"/>
      <c r="J61" s="456"/>
      <c r="K61" s="457"/>
      <c r="L61" s="457"/>
      <c r="M61" s="457"/>
      <c r="N61" s="457"/>
      <c r="O61" s="469"/>
      <c r="P61" s="456"/>
      <c r="Q61" s="457"/>
      <c r="R61" s="457"/>
      <c r="S61" s="457"/>
      <c r="T61" s="457"/>
      <c r="U61" s="469"/>
      <c r="V61" s="456"/>
      <c r="W61" s="457"/>
      <c r="X61" s="457"/>
      <c r="Y61" s="457"/>
      <c r="Z61" s="457"/>
      <c r="AA61" s="469"/>
      <c r="AB61" s="456"/>
      <c r="AC61" s="457"/>
      <c r="AD61" s="457"/>
      <c r="AE61" s="457"/>
      <c r="AF61" s="457"/>
      <c r="AG61" s="469"/>
      <c r="AH61" s="456"/>
      <c r="AI61" s="457"/>
      <c r="AJ61" s="457"/>
      <c r="AK61" s="457"/>
      <c r="AL61" s="457"/>
      <c r="AM61" s="469"/>
      <c r="AN61" s="55"/>
      <c r="AO61" s="55"/>
      <c r="AP61" s="55"/>
      <c r="AQ61" s="55"/>
      <c r="AR61" s="55"/>
      <c r="AS61" s="55"/>
      <c r="AT61" s="55"/>
      <c r="AU61" s="55"/>
      <c r="AV61" s="55"/>
      <c r="AW61" s="55"/>
      <c r="AX61" s="55"/>
      <c r="AY61" s="55"/>
      <c r="AZ61" s="55"/>
      <c r="BA61" s="55"/>
      <c r="BB61" s="55"/>
      <c r="BC61" s="55"/>
      <c r="BD61" s="55"/>
      <c r="BE61" s="55"/>
      <c r="BF61" s="55"/>
      <c r="BG61" s="55"/>
      <c r="BH61" s="55"/>
      <c r="BI61" s="55"/>
      <c r="BJ61" s="55"/>
      <c r="BK61" s="55"/>
      <c r="BL61" s="55"/>
      <c r="BM61" s="55"/>
      <c r="BN61" s="55"/>
      <c r="BO61" s="55"/>
      <c r="BP61" s="55"/>
      <c r="BQ61" s="55"/>
      <c r="BR61" s="55"/>
      <c r="BS61" s="55"/>
      <c r="BT61" s="55"/>
      <c r="BU61" s="55"/>
      <c r="BV61" s="55"/>
      <c r="BW61" s="55"/>
      <c r="BX61" s="55"/>
      <c r="BY61" s="55"/>
      <c r="BZ61" s="55"/>
      <c r="CA61" s="55"/>
      <c r="CB61" s="55"/>
    </row>
    <row r="62" spans="1:80" x14ac:dyDescent="0.25">
      <c r="A62" s="55"/>
      <c r="B62" s="55"/>
      <c r="C62" s="55"/>
      <c r="D62" s="55"/>
      <c r="E62" s="55"/>
      <c r="F62" s="55"/>
      <c r="G62" s="55"/>
      <c r="H62" s="55"/>
      <c r="I62" s="55"/>
      <c r="J62" s="55"/>
      <c r="K62" s="55"/>
      <c r="L62" s="55"/>
      <c r="M62" s="55"/>
      <c r="N62" s="55"/>
      <c r="O62" s="55"/>
      <c r="P62" s="55"/>
      <c r="Q62" s="55"/>
      <c r="R62" s="55"/>
      <c r="S62" s="55"/>
      <c r="T62" s="55"/>
      <c r="U62" s="55"/>
      <c r="V62" s="55"/>
      <c r="W62" s="55"/>
      <c r="X62" s="55"/>
      <c r="Y62" s="55"/>
      <c r="Z62" s="55"/>
      <c r="AA62" s="55"/>
      <c r="AB62" s="55"/>
      <c r="AC62" s="55"/>
      <c r="AD62" s="55"/>
      <c r="AE62" s="55"/>
      <c r="AF62" s="55"/>
      <c r="AG62" s="55"/>
      <c r="AH62" s="55"/>
      <c r="AI62" s="55"/>
      <c r="AJ62" s="55"/>
      <c r="AK62" s="55"/>
      <c r="AL62" s="55"/>
      <c r="AM62" s="55"/>
      <c r="AN62" s="55"/>
      <c r="AO62" s="55"/>
      <c r="AP62" s="55"/>
      <c r="AQ62" s="55"/>
      <c r="AR62" s="55"/>
      <c r="AS62" s="55"/>
      <c r="AT62" s="55"/>
      <c r="AU62" s="55"/>
      <c r="AV62" s="55"/>
      <c r="AW62" s="55"/>
      <c r="AX62" s="55"/>
      <c r="AY62" s="55"/>
      <c r="AZ62" s="55"/>
      <c r="BA62" s="55"/>
      <c r="BB62" s="55"/>
      <c r="BC62" s="55"/>
      <c r="BD62" s="55"/>
      <c r="BE62" s="55"/>
      <c r="BF62" s="55"/>
      <c r="BG62" s="55"/>
      <c r="BH62" s="55"/>
    </row>
    <row r="63" spans="1:80" ht="15" customHeight="1" x14ac:dyDescent="0.25">
      <c r="A63" s="55"/>
      <c r="B63" s="59"/>
      <c r="C63" s="59"/>
      <c r="D63" s="59"/>
      <c r="E63" s="59"/>
      <c r="F63" s="59"/>
      <c r="G63" s="59"/>
      <c r="H63" s="59"/>
      <c r="I63" s="59"/>
      <c r="J63" s="59"/>
      <c r="K63" s="59"/>
      <c r="L63" s="59"/>
      <c r="M63" s="59"/>
      <c r="N63" s="59"/>
      <c r="O63" s="59"/>
      <c r="P63" s="59"/>
      <c r="Q63" s="59"/>
      <c r="R63" s="59"/>
      <c r="S63" s="59"/>
      <c r="T63" s="59"/>
      <c r="U63" s="59"/>
      <c r="V63" s="59"/>
      <c r="W63" s="59"/>
      <c r="X63" s="59"/>
      <c r="Y63" s="59"/>
      <c r="Z63" s="59"/>
      <c r="AA63" s="59"/>
      <c r="AB63" s="59"/>
      <c r="AC63" s="59"/>
      <c r="AD63" s="59"/>
      <c r="AE63" s="59"/>
      <c r="AF63" s="59"/>
      <c r="AG63" s="59"/>
      <c r="AH63" s="59"/>
      <c r="AI63" s="59"/>
      <c r="AJ63" s="59"/>
      <c r="AK63" s="59"/>
      <c r="AL63" s="59"/>
      <c r="AM63" s="59"/>
      <c r="AN63" s="59"/>
      <c r="AO63" s="59"/>
      <c r="AP63" s="59"/>
      <c r="AQ63" s="59"/>
      <c r="AR63" s="59"/>
      <c r="AS63" s="59"/>
      <c r="AT63" s="59"/>
      <c r="AU63" s="55"/>
      <c r="AV63" s="55"/>
      <c r="AW63" s="55"/>
      <c r="AX63" s="55"/>
      <c r="AY63" s="55"/>
      <c r="AZ63" s="55"/>
      <c r="BA63" s="55"/>
      <c r="BB63" s="55"/>
      <c r="BC63" s="55"/>
      <c r="BD63" s="55"/>
      <c r="BE63" s="55"/>
      <c r="BF63" s="55"/>
      <c r="BG63" s="55"/>
      <c r="BH63" s="55"/>
    </row>
    <row r="64" spans="1:80" ht="15" customHeight="1" x14ac:dyDescent="0.25">
      <c r="A64" s="55"/>
      <c r="B64" s="59"/>
      <c r="C64" s="59"/>
      <c r="D64" s="59"/>
      <c r="E64" s="59"/>
      <c r="F64" s="59"/>
      <c r="G64" s="59"/>
      <c r="H64" s="59"/>
      <c r="I64" s="59"/>
      <c r="J64" s="59"/>
      <c r="K64" s="59"/>
      <c r="L64" s="59"/>
      <c r="M64" s="59"/>
      <c r="N64" s="59"/>
      <c r="O64" s="59"/>
      <c r="P64" s="59"/>
      <c r="Q64" s="59"/>
      <c r="R64" s="59"/>
      <c r="S64" s="59"/>
      <c r="T64" s="59"/>
      <c r="U64" s="59"/>
      <c r="V64" s="59"/>
      <c r="W64" s="59"/>
      <c r="X64" s="59"/>
      <c r="Y64" s="59"/>
      <c r="Z64" s="59"/>
      <c r="AA64" s="59"/>
      <c r="AB64" s="59"/>
      <c r="AC64" s="59"/>
      <c r="AD64" s="59"/>
      <c r="AE64" s="59"/>
      <c r="AF64" s="59"/>
      <c r="AG64" s="59"/>
      <c r="AH64" s="59"/>
      <c r="AI64" s="59"/>
      <c r="AJ64" s="59"/>
      <c r="AK64" s="59"/>
      <c r="AL64" s="59"/>
      <c r="AM64" s="59"/>
      <c r="AN64" s="59"/>
      <c r="AO64" s="59"/>
      <c r="AP64" s="59"/>
      <c r="AQ64" s="59"/>
      <c r="AR64" s="59"/>
      <c r="AS64" s="59"/>
      <c r="AT64" s="59"/>
      <c r="AU64" s="55"/>
      <c r="AV64" s="55"/>
      <c r="AW64" s="55"/>
      <c r="AX64" s="55"/>
      <c r="AY64" s="55"/>
      <c r="AZ64" s="55"/>
      <c r="BA64" s="55"/>
      <c r="BB64" s="55"/>
      <c r="BC64" s="55"/>
      <c r="BD64" s="55"/>
      <c r="BE64" s="55"/>
      <c r="BF64" s="55"/>
      <c r="BG64" s="55"/>
      <c r="BH64" s="55"/>
    </row>
    <row r="65" spans="1:60" x14ac:dyDescent="0.25">
      <c r="A65" s="55"/>
      <c r="B65" s="55"/>
      <c r="C65" s="55"/>
      <c r="D65" s="55"/>
      <c r="E65" s="55"/>
      <c r="F65" s="55"/>
      <c r="G65" s="55"/>
      <c r="H65" s="55"/>
      <c r="I65" s="55"/>
      <c r="J65" s="55"/>
      <c r="K65" s="55"/>
      <c r="L65" s="55"/>
      <c r="M65" s="55"/>
      <c r="N65" s="55"/>
      <c r="O65" s="55"/>
      <c r="P65" s="55"/>
      <c r="Q65" s="55"/>
      <c r="R65" s="55"/>
      <c r="S65" s="55"/>
      <c r="T65" s="55"/>
      <c r="U65" s="55"/>
      <c r="V65" s="55"/>
      <c r="W65" s="55"/>
      <c r="X65" s="55"/>
      <c r="Y65" s="55"/>
      <c r="Z65" s="55"/>
      <c r="AA65" s="55"/>
      <c r="AB65" s="55"/>
      <c r="AC65" s="55"/>
      <c r="AD65" s="55"/>
      <c r="AE65" s="55"/>
      <c r="AF65" s="55"/>
      <c r="AG65" s="55"/>
      <c r="AH65" s="55"/>
      <c r="AI65" s="55"/>
      <c r="AJ65" s="55"/>
      <c r="AK65" s="55"/>
      <c r="AL65" s="55"/>
      <c r="AM65" s="55"/>
      <c r="AN65" s="55"/>
      <c r="AO65" s="55"/>
      <c r="AP65" s="55"/>
      <c r="AQ65" s="55"/>
      <c r="AR65" s="55"/>
      <c r="AS65" s="55"/>
      <c r="AT65" s="55"/>
      <c r="AU65" s="55"/>
      <c r="AV65" s="55"/>
      <c r="AW65" s="55"/>
      <c r="AX65" s="55"/>
      <c r="AY65" s="55"/>
      <c r="AZ65" s="55"/>
      <c r="BA65" s="55"/>
      <c r="BB65" s="55"/>
      <c r="BC65" s="55"/>
      <c r="BD65" s="55"/>
      <c r="BE65" s="55"/>
      <c r="BF65" s="55"/>
      <c r="BG65" s="55"/>
      <c r="BH65" s="55"/>
    </row>
    <row r="66" spans="1:60" x14ac:dyDescent="0.25">
      <c r="A66" s="55"/>
      <c r="B66" s="55"/>
      <c r="C66" s="55"/>
      <c r="D66" s="55"/>
      <c r="E66" s="55"/>
      <c r="F66" s="55"/>
      <c r="G66" s="55"/>
      <c r="H66" s="55"/>
      <c r="I66" s="55"/>
      <c r="J66" s="55"/>
      <c r="K66" s="55"/>
      <c r="L66" s="55"/>
      <c r="M66" s="55"/>
      <c r="N66" s="55"/>
      <c r="O66" s="55"/>
      <c r="P66" s="55"/>
      <c r="Q66" s="55"/>
      <c r="R66" s="55"/>
      <c r="S66" s="55"/>
      <c r="T66" s="55"/>
      <c r="U66" s="55"/>
      <c r="V66" s="55"/>
      <c r="W66" s="55"/>
      <c r="X66" s="55"/>
      <c r="Y66" s="55"/>
      <c r="Z66" s="55"/>
      <c r="AA66" s="55"/>
      <c r="AB66" s="55"/>
      <c r="AC66" s="55"/>
      <c r="AD66" s="55"/>
      <c r="AE66" s="55"/>
      <c r="AF66" s="55"/>
      <c r="AG66" s="55"/>
      <c r="AH66" s="55"/>
      <c r="AI66" s="55"/>
      <c r="AJ66" s="55"/>
      <c r="AK66" s="55"/>
      <c r="AL66" s="55"/>
      <c r="AM66" s="55"/>
      <c r="AN66" s="55"/>
      <c r="AO66" s="55"/>
      <c r="AP66" s="55"/>
      <c r="AQ66" s="55"/>
      <c r="AR66" s="55"/>
      <c r="AS66" s="55"/>
      <c r="AT66" s="55"/>
      <c r="AU66" s="55"/>
      <c r="AV66" s="55"/>
      <c r="AW66" s="55"/>
      <c r="AX66" s="55"/>
      <c r="AY66" s="55"/>
      <c r="AZ66" s="55"/>
      <c r="BA66" s="55"/>
      <c r="BB66" s="55"/>
      <c r="BC66" s="55"/>
      <c r="BD66" s="55"/>
      <c r="BE66" s="55"/>
      <c r="BF66" s="55"/>
      <c r="BG66" s="55"/>
      <c r="BH66" s="55"/>
    </row>
    <row r="67" spans="1:60" x14ac:dyDescent="0.25">
      <c r="A67" s="55"/>
      <c r="B67" s="55"/>
      <c r="C67" s="55"/>
      <c r="D67" s="55"/>
      <c r="E67" s="55"/>
      <c r="F67" s="55"/>
      <c r="G67" s="55"/>
      <c r="H67" s="55"/>
      <c r="I67" s="55"/>
      <c r="J67" s="55"/>
      <c r="K67" s="55"/>
      <c r="L67" s="55"/>
      <c r="M67" s="55"/>
      <c r="N67" s="55"/>
      <c r="O67" s="55"/>
      <c r="P67" s="55"/>
      <c r="Q67" s="55"/>
      <c r="R67" s="55"/>
      <c r="S67" s="55"/>
      <c r="T67" s="55"/>
      <c r="U67" s="55"/>
      <c r="V67" s="55"/>
      <c r="W67" s="55"/>
      <c r="X67" s="55"/>
      <c r="Y67" s="55"/>
      <c r="Z67" s="55"/>
      <c r="AA67" s="55"/>
      <c r="AB67" s="55"/>
      <c r="AC67" s="55"/>
      <c r="AD67" s="55"/>
      <c r="AE67" s="55"/>
      <c r="AF67" s="55"/>
      <c r="AG67" s="55"/>
      <c r="AH67" s="55"/>
      <c r="AI67" s="55"/>
      <c r="AJ67" s="55"/>
      <c r="AK67" s="55"/>
      <c r="AL67" s="55"/>
      <c r="AM67" s="55"/>
      <c r="AN67" s="55"/>
      <c r="AO67" s="55"/>
      <c r="AP67" s="55"/>
      <c r="AQ67" s="55"/>
      <c r="AR67" s="55"/>
      <c r="AS67" s="55"/>
      <c r="AT67" s="55"/>
      <c r="AU67" s="55"/>
      <c r="AV67" s="55"/>
      <c r="AW67" s="55"/>
      <c r="AX67" s="55"/>
      <c r="AY67" s="55"/>
      <c r="AZ67" s="55"/>
      <c r="BA67" s="55"/>
      <c r="BB67" s="55"/>
      <c r="BC67" s="55"/>
      <c r="BD67" s="55"/>
      <c r="BE67" s="55"/>
      <c r="BF67" s="55"/>
      <c r="BG67" s="55"/>
      <c r="BH67" s="55"/>
    </row>
    <row r="68" spans="1:60" x14ac:dyDescent="0.25">
      <c r="A68" s="55"/>
      <c r="B68" s="55"/>
      <c r="C68" s="55"/>
      <c r="D68" s="55"/>
      <c r="E68" s="55"/>
      <c r="F68" s="55"/>
      <c r="G68" s="55"/>
      <c r="H68" s="55"/>
      <c r="I68" s="55"/>
      <c r="J68" s="55"/>
      <c r="K68" s="55"/>
      <c r="L68" s="55"/>
      <c r="M68" s="55"/>
      <c r="N68" s="55"/>
      <c r="O68" s="55"/>
      <c r="P68" s="55"/>
      <c r="Q68" s="55"/>
      <c r="R68" s="55"/>
      <c r="S68" s="55"/>
      <c r="T68" s="55"/>
      <c r="U68" s="55"/>
      <c r="V68" s="55"/>
      <c r="W68" s="55"/>
      <c r="X68" s="55"/>
      <c r="Y68" s="55"/>
      <c r="Z68" s="55"/>
      <c r="AA68" s="55"/>
      <c r="AB68" s="55"/>
      <c r="AC68" s="55"/>
      <c r="AD68" s="55"/>
      <c r="AE68" s="55"/>
      <c r="AF68" s="55"/>
      <c r="AG68" s="55"/>
      <c r="AH68" s="55"/>
      <c r="AI68" s="55"/>
      <c r="AJ68" s="55"/>
      <c r="AK68" s="55"/>
      <c r="AL68" s="55"/>
      <c r="AM68" s="55"/>
      <c r="AN68" s="55"/>
      <c r="AO68" s="55"/>
      <c r="AP68" s="55"/>
      <c r="AQ68" s="55"/>
      <c r="AR68" s="55"/>
      <c r="AS68" s="55"/>
      <c r="AT68" s="55"/>
      <c r="AU68" s="55"/>
      <c r="AV68" s="55"/>
      <c r="AW68" s="55"/>
      <c r="AX68" s="55"/>
      <c r="AY68" s="55"/>
      <c r="AZ68" s="55"/>
      <c r="BA68" s="55"/>
      <c r="BB68" s="55"/>
      <c r="BC68" s="55"/>
      <c r="BD68" s="55"/>
      <c r="BE68" s="55"/>
      <c r="BF68" s="55"/>
      <c r="BG68" s="55"/>
      <c r="BH68" s="55"/>
    </row>
    <row r="69" spans="1:60" x14ac:dyDescent="0.25">
      <c r="A69" s="55"/>
      <c r="B69" s="55"/>
      <c r="C69" s="55"/>
      <c r="D69" s="55"/>
      <c r="E69" s="55"/>
      <c r="F69" s="55"/>
      <c r="G69" s="55"/>
      <c r="H69" s="55"/>
      <c r="I69" s="55"/>
      <c r="J69" s="55"/>
      <c r="K69" s="55"/>
      <c r="L69" s="55"/>
      <c r="M69" s="55"/>
      <c r="N69" s="55"/>
      <c r="O69" s="55"/>
      <c r="P69" s="55"/>
      <c r="Q69" s="55"/>
      <c r="R69" s="55"/>
      <c r="S69" s="55"/>
      <c r="T69" s="55"/>
      <c r="U69" s="55"/>
      <c r="V69" s="55"/>
      <c r="W69" s="55"/>
      <c r="X69" s="55"/>
      <c r="Y69" s="55"/>
      <c r="Z69" s="55"/>
      <c r="AA69" s="55"/>
      <c r="AB69" s="55"/>
      <c r="AC69" s="55"/>
      <c r="AD69" s="55"/>
      <c r="AE69" s="55"/>
      <c r="AF69" s="55"/>
      <c r="AG69" s="55"/>
      <c r="AH69" s="55"/>
      <c r="AI69" s="55"/>
      <c r="AJ69" s="55"/>
      <c r="AK69" s="55"/>
      <c r="AL69" s="55"/>
      <c r="AM69" s="55"/>
      <c r="AN69" s="55"/>
      <c r="AO69" s="55"/>
      <c r="AP69" s="55"/>
      <c r="AQ69" s="55"/>
      <c r="AR69" s="55"/>
      <c r="AS69" s="55"/>
      <c r="AT69" s="55"/>
      <c r="AU69" s="55"/>
      <c r="AV69" s="55"/>
      <c r="AW69" s="55"/>
      <c r="AX69" s="55"/>
      <c r="AY69" s="55"/>
      <c r="AZ69" s="55"/>
      <c r="BA69" s="55"/>
      <c r="BB69" s="55"/>
      <c r="BC69" s="55"/>
      <c r="BD69" s="55"/>
      <c r="BE69" s="55"/>
      <c r="BF69" s="55"/>
      <c r="BG69" s="55"/>
      <c r="BH69" s="55"/>
    </row>
    <row r="70" spans="1:60" x14ac:dyDescent="0.25">
      <c r="A70" s="55"/>
      <c r="B70" s="55"/>
      <c r="C70" s="55"/>
      <c r="D70" s="55"/>
      <c r="E70" s="55"/>
      <c r="F70" s="55"/>
      <c r="G70" s="55"/>
      <c r="H70" s="55"/>
      <c r="I70" s="55"/>
      <c r="J70" s="55"/>
      <c r="K70" s="55"/>
      <c r="L70" s="55"/>
      <c r="M70" s="55"/>
      <c r="N70" s="55"/>
      <c r="O70" s="55"/>
      <c r="P70" s="55"/>
      <c r="Q70" s="55"/>
      <c r="R70" s="55"/>
      <c r="S70" s="55"/>
      <c r="T70" s="55"/>
      <c r="U70" s="55"/>
      <c r="V70" s="55"/>
      <c r="W70" s="55"/>
      <c r="X70" s="55"/>
      <c r="Y70" s="55"/>
      <c r="Z70" s="55"/>
      <c r="AA70" s="55"/>
      <c r="AB70" s="55"/>
      <c r="AC70" s="55"/>
      <c r="AD70" s="55"/>
      <c r="AE70" s="55"/>
      <c r="AF70" s="55"/>
      <c r="AG70" s="55"/>
      <c r="AH70" s="55"/>
      <c r="AI70" s="55"/>
      <c r="AJ70" s="55"/>
      <c r="AK70" s="55"/>
      <c r="AL70" s="55"/>
      <c r="AM70" s="55"/>
      <c r="AN70" s="55"/>
      <c r="AO70" s="55"/>
      <c r="AP70" s="55"/>
      <c r="AQ70" s="55"/>
      <c r="AR70" s="55"/>
      <c r="AS70" s="55"/>
      <c r="AT70" s="55"/>
      <c r="AU70" s="55"/>
      <c r="AV70" s="55"/>
      <c r="AW70" s="55"/>
      <c r="AX70" s="55"/>
      <c r="AY70" s="55"/>
      <c r="AZ70" s="55"/>
      <c r="BA70" s="55"/>
      <c r="BB70" s="55"/>
      <c r="BC70" s="55"/>
      <c r="BD70" s="55"/>
      <c r="BE70" s="55"/>
      <c r="BF70" s="55"/>
      <c r="BG70" s="55"/>
      <c r="BH70" s="55"/>
    </row>
    <row r="71" spans="1:60" x14ac:dyDescent="0.25">
      <c r="A71" s="55"/>
      <c r="B71" s="55"/>
      <c r="C71" s="55"/>
      <c r="D71" s="55"/>
      <c r="E71" s="55"/>
      <c r="F71" s="55"/>
      <c r="G71" s="55"/>
      <c r="H71" s="55"/>
      <c r="I71" s="55"/>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55"/>
      <c r="AP71" s="55"/>
      <c r="AQ71" s="55"/>
      <c r="AR71" s="55"/>
      <c r="AS71" s="55"/>
      <c r="AT71" s="55"/>
      <c r="AU71" s="55"/>
      <c r="AV71" s="55"/>
      <c r="AW71" s="55"/>
      <c r="AX71" s="55"/>
      <c r="AY71" s="55"/>
      <c r="AZ71" s="55"/>
      <c r="BA71" s="55"/>
      <c r="BB71" s="55"/>
      <c r="BC71" s="55"/>
      <c r="BD71" s="55"/>
      <c r="BE71" s="55"/>
      <c r="BF71" s="55"/>
      <c r="BG71" s="55"/>
      <c r="BH71" s="55"/>
    </row>
    <row r="72" spans="1:60" x14ac:dyDescent="0.25">
      <c r="A72" s="55"/>
      <c r="B72" s="55"/>
      <c r="C72" s="55"/>
      <c r="D72" s="55"/>
      <c r="E72" s="55"/>
      <c r="F72" s="55"/>
      <c r="G72" s="55"/>
      <c r="H72" s="55"/>
      <c r="I72" s="55"/>
      <c r="J72" s="55"/>
      <c r="K72" s="55"/>
      <c r="L72" s="55"/>
      <c r="M72" s="55"/>
      <c r="N72" s="55"/>
      <c r="O72" s="55"/>
      <c r="P72" s="55"/>
      <c r="Q72" s="55"/>
      <c r="R72" s="55"/>
      <c r="S72" s="55"/>
      <c r="T72" s="55"/>
      <c r="U72" s="55"/>
      <c r="V72" s="55"/>
      <c r="W72" s="55"/>
      <c r="X72" s="55"/>
      <c r="Y72" s="55"/>
      <c r="Z72" s="55"/>
      <c r="AA72" s="55"/>
      <c r="AB72" s="55"/>
      <c r="AC72" s="55"/>
      <c r="AD72" s="55"/>
      <c r="AE72" s="55"/>
      <c r="AF72" s="55"/>
      <c r="AG72" s="55"/>
      <c r="AH72" s="55"/>
      <c r="AI72" s="55"/>
      <c r="AJ72" s="55"/>
      <c r="AK72" s="55"/>
      <c r="AL72" s="55"/>
      <c r="AM72" s="55"/>
      <c r="AN72" s="55"/>
      <c r="AO72" s="55"/>
      <c r="AP72" s="55"/>
      <c r="AQ72" s="55"/>
      <c r="AR72" s="55"/>
      <c r="AS72" s="55"/>
      <c r="AT72" s="55"/>
      <c r="AU72" s="55"/>
      <c r="AV72" s="55"/>
      <c r="AW72" s="55"/>
      <c r="AX72" s="55"/>
      <c r="AY72" s="55"/>
      <c r="AZ72" s="55"/>
      <c r="BA72" s="55"/>
      <c r="BB72" s="55"/>
      <c r="BC72" s="55"/>
      <c r="BD72" s="55"/>
      <c r="BE72" s="55"/>
      <c r="BF72" s="55"/>
      <c r="BG72" s="55"/>
      <c r="BH72" s="55"/>
    </row>
    <row r="73" spans="1:60" x14ac:dyDescent="0.25">
      <c r="A73" s="55"/>
      <c r="B73" s="55"/>
      <c r="C73" s="55"/>
      <c r="D73" s="55"/>
      <c r="E73" s="55"/>
      <c r="F73" s="55"/>
      <c r="G73" s="55"/>
      <c r="H73" s="55"/>
      <c r="I73" s="55"/>
      <c r="J73" s="55"/>
      <c r="K73" s="55"/>
      <c r="L73" s="55"/>
      <c r="M73" s="55"/>
      <c r="N73" s="55"/>
      <c r="O73" s="55"/>
      <c r="P73" s="55"/>
      <c r="Q73" s="55"/>
      <c r="R73" s="55"/>
      <c r="S73" s="55"/>
      <c r="T73" s="55"/>
      <c r="U73" s="55"/>
      <c r="V73" s="55"/>
      <c r="W73" s="55"/>
      <c r="X73" s="55"/>
      <c r="Y73" s="55"/>
      <c r="Z73" s="55"/>
      <c r="AA73" s="55"/>
      <c r="AB73" s="55"/>
      <c r="AC73" s="55"/>
      <c r="AD73" s="55"/>
      <c r="AE73" s="55"/>
      <c r="AF73" s="55"/>
      <c r="AG73" s="55"/>
      <c r="AH73" s="55"/>
      <c r="AI73" s="55"/>
      <c r="AJ73" s="55"/>
      <c r="AK73" s="55"/>
      <c r="AL73" s="55"/>
      <c r="AM73" s="55"/>
      <c r="AN73" s="55"/>
      <c r="AO73" s="55"/>
      <c r="AP73" s="55"/>
      <c r="AQ73" s="55"/>
      <c r="AR73" s="55"/>
      <c r="AS73" s="55"/>
      <c r="AT73" s="55"/>
      <c r="AU73" s="55"/>
      <c r="AV73" s="55"/>
      <c r="AW73" s="55"/>
      <c r="AX73" s="55"/>
      <c r="AY73" s="55"/>
      <c r="AZ73" s="55"/>
      <c r="BA73" s="55"/>
      <c r="BB73" s="55"/>
      <c r="BC73" s="55"/>
      <c r="BD73" s="55"/>
      <c r="BE73" s="55"/>
      <c r="BF73" s="55"/>
      <c r="BG73" s="55"/>
      <c r="BH73" s="55"/>
    </row>
    <row r="74" spans="1:60" x14ac:dyDescent="0.25">
      <c r="A74" s="55"/>
      <c r="B74" s="55"/>
      <c r="C74" s="55"/>
      <c r="D74" s="55"/>
      <c r="E74" s="55"/>
      <c r="F74" s="55"/>
      <c r="G74" s="55"/>
      <c r="H74" s="55"/>
      <c r="I74" s="55"/>
      <c r="J74" s="55"/>
      <c r="K74" s="55"/>
      <c r="L74" s="55"/>
      <c r="M74" s="55"/>
      <c r="N74" s="55"/>
      <c r="O74" s="55"/>
      <c r="P74" s="55"/>
      <c r="Q74" s="55"/>
      <c r="R74" s="55"/>
      <c r="S74" s="55"/>
      <c r="T74" s="55"/>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55"/>
      <c r="AW74" s="55"/>
      <c r="AX74" s="55"/>
      <c r="AY74" s="55"/>
      <c r="AZ74" s="55"/>
      <c r="BA74" s="55"/>
      <c r="BB74" s="55"/>
      <c r="BC74" s="55"/>
      <c r="BD74" s="55"/>
      <c r="BE74" s="55"/>
      <c r="BF74" s="55"/>
      <c r="BG74" s="55"/>
      <c r="BH74" s="55"/>
    </row>
    <row r="75" spans="1:60" x14ac:dyDescent="0.25">
      <c r="A75" s="55"/>
      <c r="B75" s="55"/>
      <c r="C75" s="55"/>
      <c r="D75" s="55"/>
      <c r="E75" s="55"/>
      <c r="F75" s="55"/>
      <c r="G75" s="55"/>
      <c r="H75" s="55"/>
      <c r="I75" s="55"/>
      <c r="J75" s="55"/>
      <c r="K75" s="55"/>
      <c r="L75" s="55"/>
      <c r="M75" s="55"/>
      <c r="N75" s="55"/>
      <c r="O75" s="55"/>
      <c r="P75" s="55"/>
      <c r="Q75" s="55"/>
      <c r="R75" s="55"/>
      <c r="S75" s="55"/>
      <c r="T75" s="55"/>
      <c r="U75" s="55"/>
      <c r="V75" s="55"/>
      <c r="W75" s="55"/>
      <c r="X75" s="55"/>
      <c r="Y75" s="55"/>
      <c r="Z75" s="55"/>
      <c r="AA75" s="55"/>
      <c r="AB75" s="55"/>
      <c r="AC75" s="55"/>
      <c r="AD75" s="55"/>
      <c r="AE75" s="55"/>
      <c r="AF75" s="55"/>
      <c r="AG75" s="55"/>
      <c r="AH75" s="55"/>
      <c r="AI75" s="55"/>
      <c r="AJ75" s="55"/>
      <c r="AK75" s="55"/>
      <c r="AL75" s="55"/>
      <c r="AM75" s="55"/>
      <c r="AN75" s="55"/>
      <c r="AO75" s="55"/>
      <c r="AP75" s="55"/>
      <c r="AQ75" s="55"/>
      <c r="AR75" s="55"/>
      <c r="AS75" s="55"/>
      <c r="AT75" s="55"/>
      <c r="AU75" s="55"/>
      <c r="AV75" s="55"/>
      <c r="AW75" s="55"/>
      <c r="AX75" s="55"/>
      <c r="AY75" s="55"/>
      <c r="AZ75" s="55"/>
      <c r="BA75" s="55"/>
      <c r="BB75" s="55"/>
      <c r="BC75" s="55"/>
      <c r="BD75" s="55"/>
      <c r="BE75" s="55"/>
      <c r="BF75" s="55"/>
      <c r="BG75" s="55"/>
      <c r="BH75" s="55"/>
    </row>
    <row r="76" spans="1:60" x14ac:dyDescent="0.25">
      <c r="A76" s="55"/>
      <c r="B76" s="55"/>
      <c r="C76" s="55"/>
      <c r="D76" s="55"/>
      <c r="E76" s="55"/>
      <c r="F76" s="55"/>
      <c r="G76" s="55"/>
      <c r="H76" s="55"/>
      <c r="I76" s="55"/>
      <c r="J76" s="55"/>
      <c r="K76" s="55"/>
      <c r="L76" s="55"/>
      <c r="M76" s="55"/>
      <c r="N76" s="55"/>
      <c r="O76" s="55"/>
      <c r="P76" s="55"/>
      <c r="Q76" s="55"/>
      <c r="R76" s="55"/>
      <c r="S76" s="55"/>
      <c r="T76" s="55"/>
      <c r="U76" s="55"/>
      <c r="V76" s="55"/>
      <c r="W76" s="55"/>
      <c r="X76" s="55"/>
      <c r="Y76" s="55"/>
      <c r="Z76" s="55"/>
      <c r="AA76" s="55"/>
      <c r="AB76" s="55"/>
      <c r="AC76" s="55"/>
      <c r="AD76" s="55"/>
      <c r="AE76" s="55"/>
      <c r="AF76" s="55"/>
      <c r="AG76" s="55"/>
      <c r="AH76" s="55"/>
      <c r="AI76" s="55"/>
      <c r="AJ76" s="55"/>
      <c r="AK76" s="55"/>
      <c r="AL76" s="55"/>
      <c r="AM76" s="55"/>
      <c r="AN76" s="55"/>
      <c r="AO76" s="55"/>
      <c r="AP76" s="55"/>
      <c r="AQ76" s="55"/>
      <c r="AR76" s="55"/>
      <c r="AS76" s="55"/>
      <c r="AT76" s="55"/>
      <c r="AU76" s="55"/>
      <c r="AV76" s="55"/>
      <c r="AW76" s="55"/>
      <c r="AX76" s="55"/>
      <c r="AY76" s="55"/>
      <c r="AZ76" s="55"/>
      <c r="BA76" s="55"/>
      <c r="BB76" s="55"/>
      <c r="BC76" s="55"/>
      <c r="BD76" s="55"/>
      <c r="BE76" s="55"/>
      <c r="BF76" s="55"/>
      <c r="BG76" s="55"/>
      <c r="BH76" s="55"/>
    </row>
    <row r="77" spans="1:60" x14ac:dyDescent="0.25">
      <c r="A77" s="55"/>
      <c r="B77" s="55"/>
      <c r="C77" s="55"/>
      <c r="D77" s="55"/>
      <c r="E77" s="55"/>
      <c r="F77" s="55"/>
      <c r="G77" s="55"/>
      <c r="H77" s="55"/>
      <c r="I77" s="55"/>
      <c r="J77" s="55"/>
      <c r="K77" s="55"/>
      <c r="L77" s="55"/>
      <c r="M77" s="55"/>
      <c r="N77" s="55"/>
      <c r="O77" s="55"/>
      <c r="P77" s="55"/>
      <c r="Q77" s="55"/>
      <c r="R77" s="55"/>
      <c r="S77" s="55"/>
      <c r="T77" s="55"/>
      <c r="U77" s="55"/>
      <c r="V77" s="55"/>
      <c r="W77" s="55"/>
      <c r="X77" s="55"/>
      <c r="Y77" s="55"/>
      <c r="Z77" s="55"/>
      <c r="AA77" s="55"/>
      <c r="AB77" s="55"/>
      <c r="AC77" s="55"/>
      <c r="AD77" s="55"/>
      <c r="AE77" s="55"/>
      <c r="AF77" s="55"/>
      <c r="AG77" s="55"/>
      <c r="AH77" s="55"/>
      <c r="AI77" s="55"/>
      <c r="AJ77" s="55"/>
      <c r="AK77" s="55"/>
      <c r="AL77" s="55"/>
      <c r="AM77" s="55"/>
      <c r="AN77" s="55"/>
      <c r="AO77" s="55"/>
      <c r="AP77" s="55"/>
      <c r="AQ77" s="55"/>
      <c r="AR77" s="55"/>
      <c r="AS77" s="55"/>
      <c r="AT77" s="55"/>
      <c r="AU77" s="55"/>
      <c r="AV77" s="55"/>
      <c r="AW77" s="55"/>
      <c r="AX77" s="55"/>
      <c r="AY77" s="55"/>
      <c r="AZ77" s="55"/>
      <c r="BA77" s="55"/>
      <c r="BB77" s="55"/>
      <c r="BC77" s="55"/>
      <c r="BD77" s="55"/>
      <c r="BE77" s="55"/>
      <c r="BF77" s="55"/>
      <c r="BG77" s="55"/>
      <c r="BH77" s="55"/>
    </row>
    <row r="78" spans="1:60" x14ac:dyDescent="0.25">
      <c r="A78" s="55"/>
      <c r="B78" s="55"/>
      <c r="C78" s="55"/>
      <c r="D78" s="55"/>
      <c r="E78" s="55"/>
      <c r="F78" s="55"/>
      <c r="G78" s="55"/>
      <c r="H78" s="55"/>
      <c r="I78" s="55"/>
      <c r="J78" s="55"/>
      <c r="K78" s="55"/>
      <c r="L78" s="55"/>
      <c r="M78" s="55"/>
      <c r="N78" s="55"/>
      <c r="O78" s="55"/>
      <c r="P78" s="55"/>
      <c r="Q78" s="55"/>
      <c r="R78" s="55"/>
      <c r="S78" s="55"/>
      <c r="T78" s="55"/>
      <c r="U78" s="55"/>
      <c r="V78" s="55"/>
      <c r="W78" s="55"/>
      <c r="X78" s="55"/>
      <c r="Y78" s="55"/>
      <c r="Z78" s="55"/>
      <c r="AA78" s="55"/>
      <c r="AB78" s="55"/>
      <c r="AC78" s="55"/>
      <c r="AD78" s="55"/>
      <c r="AE78" s="55"/>
      <c r="AF78" s="55"/>
      <c r="AG78" s="55"/>
      <c r="AH78" s="55"/>
      <c r="AI78" s="55"/>
      <c r="AJ78" s="55"/>
      <c r="AK78" s="55"/>
      <c r="AL78" s="55"/>
      <c r="AM78" s="55"/>
      <c r="AN78" s="55"/>
      <c r="AO78" s="55"/>
      <c r="AP78" s="55"/>
      <c r="AQ78" s="55"/>
      <c r="AR78" s="55"/>
      <c r="AS78" s="55"/>
      <c r="AT78" s="55"/>
      <c r="AU78" s="55"/>
      <c r="AV78" s="55"/>
      <c r="AW78" s="55"/>
      <c r="AX78" s="55"/>
      <c r="AY78" s="55"/>
      <c r="AZ78" s="55"/>
      <c r="BA78" s="55"/>
      <c r="BB78" s="55"/>
      <c r="BC78" s="55"/>
      <c r="BD78" s="55"/>
      <c r="BE78" s="55"/>
      <c r="BF78" s="55"/>
      <c r="BG78" s="55"/>
      <c r="BH78" s="55"/>
    </row>
    <row r="79" spans="1:60" x14ac:dyDescent="0.25">
      <c r="A79" s="55"/>
      <c r="B79" s="55"/>
      <c r="C79" s="55"/>
      <c r="D79" s="55"/>
      <c r="E79" s="55"/>
      <c r="F79" s="55"/>
      <c r="G79" s="55"/>
      <c r="H79" s="55"/>
      <c r="I79" s="55"/>
      <c r="J79" s="55"/>
      <c r="K79" s="55"/>
      <c r="L79" s="55"/>
      <c r="M79" s="55"/>
      <c r="N79" s="55"/>
      <c r="O79" s="55"/>
      <c r="P79" s="55"/>
      <c r="Q79" s="55"/>
      <c r="R79" s="55"/>
      <c r="S79" s="55"/>
      <c r="T79" s="55"/>
      <c r="U79" s="55"/>
      <c r="V79" s="55"/>
      <c r="W79" s="55"/>
      <c r="X79" s="55"/>
      <c r="Y79" s="55"/>
      <c r="Z79" s="55"/>
      <c r="AA79" s="55"/>
      <c r="AB79" s="55"/>
      <c r="AC79" s="55"/>
      <c r="AD79" s="55"/>
      <c r="AE79" s="55"/>
      <c r="AF79" s="55"/>
      <c r="AG79" s="55"/>
      <c r="AH79" s="55"/>
      <c r="AI79" s="55"/>
      <c r="AJ79" s="55"/>
      <c r="AK79" s="55"/>
      <c r="AL79" s="55"/>
      <c r="AM79" s="55"/>
      <c r="AN79" s="55"/>
      <c r="AO79" s="55"/>
      <c r="AP79" s="55"/>
      <c r="AQ79" s="55"/>
      <c r="AR79" s="55"/>
      <c r="AS79" s="55"/>
      <c r="AT79" s="55"/>
      <c r="AU79" s="55"/>
      <c r="AV79" s="55"/>
      <c r="AW79" s="55"/>
      <c r="AX79" s="55"/>
      <c r="AY79" s="55"/>
      <c r="AZ79" s="55"/>
      <c r="BA79" s="55"/>
      <c r="BB79" s="55"/>
      <c r="BC79" s="55"/>
      <c r="BD79" s="55"/>
      <c r="BE79" s="55"/>
      <c r="BF79" s="55"/>
      <c r="BG79" s="55"/>
      <c r="BH79" s="55"/>
    </row>
    <row r="80" spans="1:60" x14ac:dyDescent="0.25">
      <c r="A80" s="55"/>
      <c r="B80" s="55"/>
      <c r="C80" s="55"/>
      <c r="D80" s="55"/>
      <c r="E80" s="55"/>
      <c r="F80" s="55"/>
      <c r="G80" s="55"/>
      <c r="H80" s="55"/>
      <c r="I80" s="55"/>
      <c r="J80" s="55"/>
      <c r="K80" s="55"/>
      <c r="L80" s="55"/>
      <c r="M80" s="55"/>
      <c r="N80" s="55"/>
      <c r="O80" s="55"/>
      <c r="P80" s="55"/>
      <c r="Q80" s="55"/>
      <c r="R80" s="55"/>
      <c r="S80" s="55"/>
      <c r="T80" s="55"/>
      <c r="U80" s="55"/>
      <c r="V80" s="55"/>
      <c r="W80" s="55"/>
      <c r="X80" s="55"/>
      <c r="Y80" s="55"/>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c r="BA80" s="55"/>
      <c r="BB80" s="55"/>
      <c r="BC80" s="55"/>
      <c r="BD80" s="55"/>
      <c r="BE80" s="55"/>
      <c r="BF80" s="55"/>
      <c r="BG80" s="55"/>
      <c r="BH80" s="55"/>
    </row>
    <row r="81" spans="1:60" x14ac:dyDescent="0.25">
      <c r="A81" s="55"/>
      <c r="B81" s="55"/>
      <c r="C81" s="55"/>
      <c r="D81" s="55"/>
      <c r="E81" s="55"/>
      <c r="F81" s="55"/>
      <c r="G81" s="55"/>
      <c r="H81" s="55"/>
      <c r="I81" s="55"/>
      <c r="J81" s="55"/>
      <c r="K81" s="55"/>
      <c r="L81" s="55"/>
      <c r="M81" s="55"/>
      <c r="N81" s="55"/>
      <c r="O81" s="55"/>
      <c r="P81" s="55"/>
      <c r="Q81" s="55"/>
      <c r="R81" s="55"/>
      <c r="S81" s="55"/>
      <c r="T81" s="55"/>
      <c r="U81" s="55"/>
      <c r="V81" s="55"/>
      <c r="W81" s="55"/>
      <c r="X81" s="55"/>
      <c r="Y81" s="55"/>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c r="BA81" s="55"/>
      <c r="BB81" s="55"/>
      <c r="BC81" s="55"/>
      <c r="BD81" s="55"/>
      <c r="BE81" s="55"/>
      <c r="BF81" s="55"/>
      <c r="BG81" s="55"/>
      <c r="BH81" s="55"/>
    </row>
    <row r="82" spans="1:60" x14ac:dyDescent="0.25">
      <c r="A82" s="55"/>
      <c r="B82" s="55"/>
      <c r="C82" s="55"/>
      <c r="D82" s="55"/>
      <c r="E82" s="55"/>
      <c r="F82" s="55"/>
      <c r="G82" s="55"/>
      <c r="H82" s="55"/>
      <c r="I82" s="55"/>
      <c r="J82" s="55"/>
      <c r="K82" s="55"/>
      <c r="L82" s="55"/>
      <c r="M82" s="55"/>
      <c r="N82" s="55"/>
      <c r="O82" s="55"/>
      <c r="P82" s="55"/>
      <c r="Q82" s="55"/>
      <c r="R82" s="55"/>
      <c r="S82" s="55"/>
      <c r="T82" s="55"/>
      <c r="U82" s="55"/>
      <c r="V82" s="55"/>
      <c r="W82" s="55"/>
      <c r="X82" s="55"/>
      <c r="Y82" s="55"/>
      <c r="Z82" s="55"/>
      <c r="AA82" s="55"/>
      <c r="AB82" s="55"/>
      <c r="AC82" s="55"/>
      <c r="AD82" s="55"/>
      <c r="AE82" s="55"/>
      <c r="AF82" s="55"/>
      <c r="AG82" s="55"/>
      <c r="AH82" s="55"/>
      <c r="AI82" s="55"/>
      <c r="AJ82" s="55"/>
      <c r="AK82" s="55"/>
      <c r="AL82" s="55"/>
      <c r="AM82" s="55"/>
      <c r="AN82" s="55"/>
      <c r="AO82" s="55"/>
      <c r="AP82" s="55"/>
      <c r="AQ82" s="55"/>
      <c r="AR82" s="55"/>
      <c r="AS82" s="55"/>
      <c r="AT82" s="55"/>
      <c r="AU82" s="55"/>
      <c r="AV82" s="55"/>
      <c r="AW82" s="55"/>
      <c r="AX82" s="55"/>
      <c r="AY82" s="55"/>
      <c r="AZ82" s="55"/>
      <c r="BA82" s="55"/>
      <c r="BB82" s="55"/>
      <c r="BC82" s="55"/>
      <c r="BD82" s="55"/>
      <c r="BE82" s="55"/>
      <c r="BF82" s="55"/>
      <c r="BG82" s="55"/>
      <c r="BH82" s="55"/>
    </row>
    <row r="83" spans="1:60" x14ac:dyDescent="0.25">
      <c r="A83" s="55"/>
      <c r="B83" s="55"/>
      <c r="C83" s="55"/>
      <c r="D83" s="55"/>
      <c r="E83" s="55"/>
      <c r="F83" s="55"/>
      <c r="G83" s="55"/>
      <c r="H83" s="55"/>
      <c r="I83" s="55"/>
      <c r="J83" s="55"/>
      <c r="K83" s="55"/>
      <c r="L83" s="55"/>
      <c r="M83" s="55"/>
      <c r="N83" s="55"/>
      <c r="O83" s="55"/>
      <c r="P83" s="55"/>
      <c r="Q83" s="55"/>
      <c r="R83" s="55"/>
      <c r="S83" s="55"/>
      <c r="T83" s="55"/>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55"/>
      <c r="AW83" s="55"/>
      <c r="AX83" s="55"/>
      <c r="AY83" s="55"/>
      <c r="AZ83" s="55"/>
      <c r="BA83" s="55"/>
      <c r="BB83" s="55"/>
      <c r="BC83" s="55"/>
      <c r="BD83" s="55"/>
      <c r="BE83" s="55"/>
      <c r="BF83" s="55"/>
      <c r="BG83" s="55"/>
      <c r="BH83" s="55"/>
    </row>
    <row r="84" spans="1:60" x14ac:dyDescent="0.25">
      <c r="A84" s="55"/>
      <c r="B84" s="55"/>
      <c r="C84" s="55"/>
      <c r="D84" s="55"/>
      <c r="E84" s="55"/>
      <c r="F84" s="55"/>
      <c r="G84" s="55"/>
      <c r="H84" s="55"/>
      <c r="I84" s="55"/>
      <c r="J84" s="55"/>
      <c r="K84" s="55"/>
      <c r="L84" s="55"/>
      <c r="M84" s="55"/>
      <c r="N84" s="55"/>
      <c r="O84" s="55"/>
      <c r="P84" s="55"/>
      <c r="Q84" s="55"/>
      <c r="R84" s="55"/>
      <c r="S84" s="55"/>
      <c r="T84" s="55"/>
      <c r="U84" s="55"/>
      <c r="V84" s="55"/>
      <c r="W84" s="55"/>
      <c r="X84" s="55"/>
      <c r="Y84" s="55"/>
      <c r="Z84" s="55"/>
      <c r="AA84" s="55"/>
      <c r="AB84" s="55"/>
      <c r="AC84" s="55"/>
      <c r="AD84" s="55"/>
      <c r="AE84" s="55"/>
      <c r="AF84" s="55"/>
      <c r="AG84" s="55"/>
      <c r="AH84" s="55"/>
      <c r="AI84" s="55"/>
      <c r="AJ84" s="55"/>
      <c r="AK84" s="55"/>
      <c r="AL84" s="55"/>
      <c r="AM84" s="55"/>
      <c r="AN84" s="55"/>
      <c r="AO84" s="55"/>
      <c r="AP84" s="55"/>
      <c r="AQ84" s="55"/>
      <c r="AR84" s="55"/>
      <c r="AS84" s="55"/>
      <c r="AT84" s="55"/>
      <c r="AU84" s="55"/>
      <c r="AV84" s="55"/>
      <c r="AW84" s="55"/>
      <c r="AX84" s="55"/>
      <c r="AY84" s="55"/>
      <c r="AZ84" s="55"/>
      <c r="BA84" s="55"/>
      <c r="BB84" s="55"/>
      <c r="BC84" s="55"/>
      <c r="BD84" s="55"/>
      <c r="BE84" s="55"/>
      <c r="BF84" s="55"/>
      <c r="BG84" s="55"/>
      <c r="BH84" s="55"/>
    </row>
    <row r="85" spans="1:60" x14ac:dyDescent="0.25">
      <c r="A85" s="55"/>
      <c r="B85" s="55"/>
      <c r="C85" s="55"/>
      <c r="D85" s="55"/>
      <c r="E85" s="55"/>
      <c r="F85" s="55"/>
      <c r="G85" s="55"/>
      <c r="H85" s="55"/>
      <c r="I85" s="55"/>
      <c r="J85" s="55"/>
      <c r="K85" s="55"/>
      <c r="L85" s="55"/>
      <c r="M85" s="55"/>
      <c r="N85" s="55"/>
      <c r="O85" s="55"/>
      <c r="P85" s="55"/>
      <c r="Q85" s="55"/>
      <c r="R85" s="55"/>
      <c r="S85" s="55"/>
      <c r="T85" s="55"/>
      <c r="U85" s="55"/>
      <c r="V85" s="55"/>
      <c r="W85" s="55"/>
      <c r="X85" s="55"/>
      <c r="Y85" s="55"/>
      <c r="Z85" s="55"/>
      <c r="AA85" s="55"/>
      <c r="AB85" s="55"/>
      <c r="AC85" s="55"/>
      <c r="AD85" s="55"/>
      <c r="AE85" s="55"/>
      <c r="AF85" s="55"/>
      <c r="AG85" s="55"/>
      <c r="AH85" s="55"/>
      <c r="AI85" s="55"/>
      <c r="AJ85" s="55"/>
      <c r="AK85" s="55"/>
      <c r="AL85" s="55"/>
      <c r="AM85" s="55"/>
      <c r="AN85" s="55"/>
      <c r="AO85" s="55"/>
      <c r="AP85" s="55"/>
      <c r="AQ85" s="55"/>
      <c r="AR85" s="55"/>
      <c r="AS85" s="55"/>
      <c r="AT85" s="55"/>
      <c r="AU85" s="55"/>
      <c r="AV85" s="55"/>
      <c r="AW85" s="55"/>
      <c r="AX85" s="55"/>
      <c r="AY85" s="55"/>
      <c r="AZ85" s="55"/>
      <c r="BA85" s="55"/>
      <c r="BB85" s="55"/>
      <c r="BC85" s="55"/>
      <c r="BD85" s="55"/>
      <c r="BE85" s="55"/>
      <c r="BF85" s="55"/>
      <c r="BG85" s="55"/>
      <c r="BH85" s="55"/>
    </row>
    <row r="86" spans="1:60" x14ac:dyDescent="0.25">
      <c r="A86" s="55"/>
      <c r="B86" s="55"/>
      <c r="C86" s="55"/>
      <c r="D86" s="55"/>
      <c r="E86" s="55"/>
      <c r="F86" s="55"/>
      <c r="G86" s="55"/>
      <c r="H86" s="55"/>
      <c r="I86" s="55"/>
      <c r="J86" s="55"/>
      <c r="K86" s="55"/>
      <c r="L86" s="55"/>
      <c r="M86" s="55"/>
      <c r="N86" s="55"/>
      <c r="O86" s="55"/>
      <c r="P86" s="55"/>
      <c r="Q86" s="55"/>
      <c r="R86" s="55"/>
      <c r="S86" s="55"/>
      <c r="T86" s="55"/>
      <c r="U86" s="55"/>
      <c r="V86" s="55"/>
      <c r="W86" s="55"/>
      <c r="X86" s="55"/>
      <c r="Y86" s="55"/>
      <c r="Z86" s="55"/>
      <c r="AA86" s="55"/>
      <c r="AB86" s="55"/>
      <c r="AC86" s="55"/>
      <c r="AD86" s="55"/>
      <c r="AE86" s="55"/>
      <c r="AF86" s="55"/>
      <c r="AG86" s="55"/>
      <c r="AH86" s="55"/>
      <c r="AI86" s="55"/>
      <c r="AJ86" s="55"/>
      <c r="AK86" s="55"/>
      <c r="AL86" s="55"/>
      <c r="AM86" s="55"/>
      <c r="AN86" s="55"/>
      <c r="AO86" s="55"/>
      <c r="AP86" s="55"/>
      <c r="AQ86" s="55"/>
      <c r="AR86" s="55"/>
      <c r="AS86" s="55"/>
      <c r="AT86" s="55"/>
      <c r="AU86" s="55"/>
      <c r="AV86" s="55"/>
      <c r="AW86" s="55"/>
      <c r="AX86" s="55"/>
      <c r="AY86" s="55"/>
      <c r="AZ86" s="55"/>
      <c r="BA86" s="55"/>
      <c r="BB86" s="55"/>
      <c r="BC86" s="55"/>
      <c r="BD86" s="55"/>
      <c r="BE86" s="55"/>
      <c r="BF86" s="55"/>
      <c r="BG86" s="55"/>
      <c r="BH86" s="55"/>
    </row>
    <row r="87" spans="1:60" x14ac:dyDescent="0.25">
      <c r="A87" s="55"/>
      <c r="B87" s="55"/>
      <c r="C87" s="55"/>
      <c r="D87" s="55"/>
      <c r="E87" s="55"/>
      <c r="F87" s="55"/>
      <c r="G87" s="55"/>
      <c r="H87" s="55"/>
      <c r="I87" s="55"/>
      <c r="J87" s="55"/>
      <c r="K87" s="55"/>
      <c r="L87" s="55"/>
      <c r="M87" s="55"/>
      <c r="N87" s="55"/>
      <c r="O87" s="55"/>
      <c r="P87" s="55"/>
      <c r="Q87" s="55"/>
      <c r="R87" s="55"/>
      <c r="S87" s="55"/>
      <c r="T87" s="55"/>
      <c r="U87" s="55"/>
      <c r="V87" s="55"/>
      <c r="W87" s="55"/>
      <c r="X87" s="55"/>
      <c r="Y87" s="55"/>
      <c r="Z87" s="55"/>
      <c r="AA87" s="55"/>
      <c r="AB87" s="55"/>
      <c r="AC87" s="55"/>
      <c r="AD87" s="55"/>
      <c r="AE87" s="55"/>
      <c r="AF87" s="55"/>
      <c r="AG87" s="55"/>
      <c r="AH87" s="55"/>
      <c r="AI87" s="55"/>
      <c r="AJ87" s="55"/>
      <c r="AK87" s="55"/>
      <c r="AL87" s="55"/>
      <c r="AM87" s="55"/>
      <c r="AN87" s="55"/>
      <c r="AO87" s="55"/>
      <c r="AP87" s="55"/>
      <c r="AQ87" s="55"/>
      <c r="AR87" s="55"/>
      <c r="AS87" s="55"/>
      <c r="AT87" s="55"/>
      <c r="AU87" s="55"/>
      <c r="AV87" s="55"/>
      <c r="AW87" s="55"/>
      <c r="AX87" s="55"/>
      <c r="AY87" s="55"/>
      <c r="AZ87" s="55"/>
      <c r="BA87" s="55"/>
      <c r="BB87" s="55"/>
      <c r="BC87" s="55"/>
      <c r="BD87" s="55"/>
      <c r="BE87" s="55"/>
      <c r="BF87" s="55"/>
      <c r="BG87" s="55"/>
      <c r="BH87" s="55"/>
    </row>
    <row r="88" spans="1:60" x14ac:dyDescent="0.25">
      <c r="A88" s="55"/>
      <c r="B88" s="55"/>
      <c r="C88" s="55"/>
      <c r="D88" s="55"/>
      <c r="E88" s="55"/>
      <c r="F88" s="55"/>
      <c r="G88" s="55"/>
      <c r="H88" s="55"/>
      <c r="I88" s="55"/>
      <c r="J88" s="55"/>
      <c r="K88" s="55"/>
      <c r="L88" s="55"/>
      <c r="M88" s="55"/>
      <c r="N88" s="55"/>
      <c r="O88" s="55"/>
      <c r="P88" s="55"/>
      <c r="Q88" s="55"/>
      <c r="R88" s="55"/>
      <c r="S88" s="55"/>
      <c r="T88" s="55"/>
      <c r="U88" s="55"/>
      <c r="V88" s="55"/>
      <c r="W88" s="55"/>
      <c r="X88" s="55"/>
      <c r="Y88" s="55"/>
      <c r="Z88" s="55"/>
      <c r="AA88" s="55"/>
      <c r="AB88" s="55"/>
      <c r="AC88" s="55"/>
      <c r="AD88" s="55"/>
      <c r="AE88" s="55"/>
      <c r="AF88" s="55"/>
      <c r="AG88" s="55"/>
      <c r="AH88" s="55"/>
      <c r="AI88" s="55"/>
      <c r="AJ88" s="55"/>
      <c r="AK88" s="55"/>
      <c r="AL88" s="55"/>
      <c r="AM88" s="55"/>
      <c r="AN88" s="55"/>
      <c r="AO88" s="55"/>
      <c r="AP88" s="55"/>
      <c r="AQ88" s="55"/>
      <c r="AR88" s="55"/>
      <c r="AS88" s="55"/>
      <c r="AT88" s="55"/>
      <c r="AU88" s="55"/>
      <c r="AV88" s="55"/>
      <c r="AW88" s="55"/>
      <c r="AX88" s="55"/>
      <c r="AY88" s="55"/>
      <c r="AZ88" s="55"/>
      <c r="BA88" s="55"/>
      <c r="BB88" s="55"/>
      <c r="BC88" s="55"/>
      <c r="BD88" s="55"/>
      <c r="BE88" s="55"/>
      <c r="BF88" s="55"/>
      <c r="BG88" s="55"/>
      <c r="BH88" s="55"/>
    </row>
    <row r="89" spans="1:60" x14ac:dyDescent="0.25">
      <c r="A89" s="55"/>
      <c r="B89" s="55"/>
      <c r="C89" s="55"/>
      <c r="D89" s="55"/>
      <c r="E89" s="55"/>
      <c r="F89" s="55"/>
      <c r="G89" s="55"/>
      <c r="H89" s="55"/>
      <c r="I89" s="55"/>
      <c r="J89" s="55"/>
      <c r="K89" s="55"/>
      <c r="L89" s="55"/>
      <c r="M89" s="55"/>
      <c r="N89" s="55"/>
      <c r="O89" s="55"/>
      <c r="P89" s="55"/>
      <c r="Q89" s="55"/>
      <c r="R89" s="55"/>
      <c r="S89" s="55"/>
      <c r="T89" s="55"/>
      <c r="U89" s="55"/>
      <c r="V89" s="55"/>
      <c r="W89" s="55"/>
      <c r="X89" s="55"/>
      <c r="Y89" s="55"/>
      <c r="Z89" s="55"/>
      <c r="AA89" s="55"/>
      <c r="AB89" s="55"/>
      <c r="AC89" s="55"/>
      <c r="AD89" s="55"/>
      <c r="AE89" s="55"/>
      <c r="AF89" s="55"/>
      <c r="AG89" s="55"/>
      <c r="AH89" s="55"/>
      <c r="AI89" s="55"/>
      <c r="AJ89" s="55"/>
      <c r="AK89" s="55"/>
      <c r="AL89" s="55"/>
      <c r="AM89" s="55"/>
      <c r="AN89" s="55"/>
      <c r="AO89" s="55"/>
      <c r="AP89" s="55"/>
      <c r="AQ89" s="55"/>
      <c r="AR89" s="55"/>
      <c r="AS89" s="55"/>
      <c r="AT89" s="55"/>
      <c r="AU89" s="55"/>
      <c r="AV89" s="55"/>
      <c r="AW89" s="55"/>
      <c r="AX89" s="55"/>
      <c r="AY89" s="55"/>
      <c r="AZ89" s="55"/>
      <c r="BA89" s="55"/>
      <c r="BB89" s="55"/>
      <c r="BC89" s="55"/>
      <c r="BD89" s="55"/>
      <c r="BE89" s="55"/>
      <c r="BF89" s="55"/>
      <c r="BG89" s="55"/>
      <c r="BH89" s="55"/>
    </row>
    <row r="90" spans="1:60" x14ac:dyDescent="0.25">
      <c r="A90" s="55"/>
      <c r="B90" s="55"/>
      <c r="C90" s="55"/>
      <c r="D90" s="55"/>
      <c r="E90" s="55"/>
      <c r="F90" s="55"/>
      <c r="G90" s="55"/>
      <c r="H90" s="55"/>
      <c r="I90" s="55"/>
      <c r="J90" s="55"/>
      <c r="K90" s="55"/>
      <c r="L90" s="55"/>
      <c r="M90" s="55"/>
      <c r="N90" s="55"/>
      <c r="O90" s="55"/>
      <c r="P90" s="55"/>
      <c r="Q90" s="55"/>
      <c r="R90" s="55"/>
      <c r="S90" s="55"/>
      <c r="T90" s="55"/>
      <c r="U90" s="55"/>
      <c r="V90" s="55"/>
      <c r="W90" s="55"/>
      <c r="X90" s="55"/>
      <c r="Y90" s="55"/>
      <c r="Z90" s="55"/>
      <c r="AA90" s="55"/>
      <c r="AB90" s="55"/>
      <c r="AC90" s="55"/>
      <c r="AD90" s="55"/>
      <c r="AE90" s="55"/>
      <c r="AF90" s="55"/>
      <c r="AG90" s="55"/>
      <c r="AH90" s="55"/>
      <c r="AI90" s="55"/>
      <c r="AJ90" s="55"/>
      <c r="AK90" s="55"/>
      <c r="AL90" s="55"/>
      <c r="AM90" s="55"/>
      <c r="AN90" s="55"/>
      <c r="AO90" s="55"/>
      <c r="AP90" s="55"/>
      <c r="AQ90" s="55"/>
      <c r="AR90" s="55"/>
      <c r="AS90" s="55"/>
      <c r="AT90" s="55"/>
      <c r="AU90" s="55"/>
      <c r="AV90" s="55"/>
      <c r="AW90" s="55"/>
      <c r="AX90" s="55"/>
      <c r="AY90" s="55"/>
      <c r="AZ90" s="55"/>
      <c r="BA90" s="55"/>
      <c r="BB90" s="55"/>
      <c r="BC90" s="55"/>
      <c r="BD90" s="55"/>
      <c r="BE90" s="55"/>
      <c r="BF90" s="55"/>
      <c r="BG90" s="55"/>
      <c r="BH90" s="55"/>
    </row>
    <row r="91" spans="1:60" x14ac:dyDescent="0.25">
      <c r="A91" s="55"/>
      <c r="B91" s="55"/>
      <c r="C91" s="55"/>
      <c r="D91" s="55"/>
      <c r="E91" s="55"/>
      <c r="F91" s="55"/>
      <c r="G91" s="55"/>
      <c r="H91" s="55"/>
      <c r="I91" s="55"/>
      <c r="J91" s="55"/>
      <c r="K91" s="55"/>
      <c r="L91" s="55"/>
      <c r="M91" s="55"/>
      <c r="N91" s="55"/>
      <c r="O91" s="55"/>
      <c r="P91" s="55"/>
      <c r="Q91" s="55"/>
      <c r="R91" s="55"/>
      <c r="S91" s="55"/>
      <c r="T91" s="55"/>
      <c r="U91" s="55"/>
      <c r="V91" s="55"/>
      <c r="W91" s="55"/>
      <c r="X91" s="55"/>
      <c r="Y91" s="55"/>
      <c r="Z91" s="55"/>
      <c r="AA91" s="55"/>
      <c r="AB91" s="55"/>
      <c r="AC91" s="55"/>
      <c r="AD91" s="55"/>
      <c r="AE91" s="55"/>
      <c r="AF91" s="55"/>
      <c r="AG91" s="55"/>
      <c r="AH91" s="55"/>
      <c r="AI91" s="55"/>
      <c r="AJ91" s="55"/>
      <c r="AK91" s="55"/>
      <c r="AL91" s="55"/>
      <c r="AM91" s="55"/>
      <c r="AN91" s="55"/>
      <c r="AO91" s="55"/>
      <c r="AP91" s="55"/>
      <c r="AQ91" s="55"/>
      <c r="AR91" s="55"/>
      <c r="AS91" s="55"/>
      <c r="AT91" s="55"/>
      <c r="AU91" s="55"/>
      <c r="AV91" s="55"/>
      <c r="AW91" s="55"/>
      <c r="AX91" s="55"/>
      <c r="AY91" s="55"/>
      <c r="AZ91" s="55"/>
      <c r="BA91" s="55"/>
      <c r="BB91" s="55"/>
      <c r="BC91" s="55"/>
      <c r="BD91" s="55"/>
      <c r="BE91" s="55"/>
      <c r="BF91" s="55"/>
      <c r="BG91" s="55"/>
      <c r="BH91" s="55"/>
    </row>
    <row r="92" spans="1:60" x14ac:dyDescent="0.25">
      <c r="A92" s="55"/>
      <c r="B92" s="55"/>
      <c r="C92" s="55"/>
      <c r="D92" s="55"/>
      <c r="E92" s="55"/>
      <c r="F92" s="55"/>
      <c r="G92" s="55"/>
      <c r="H92" s="55"/>
      <c r="I92" s="55"/>
      <c r="J92" s="55"/>
      <c r="K92" s="55"/>
      <c r="L92" s="55"/>
      <c r="M92" s="55"/>
      <c r="N92" s="55"/>
      <c r="O92" s="55"/>
      <c r="P92" s="55"/>
      <c r="Q92" s="55"/>
      <c r="R92" s="55"/>
      <c r="S92" s="55"/>
      <c r="T92" s="55"/>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55"/>
      <c r="AW92" s="55"/>
      <c r="AX92" s="55"/>
      <c r="AY92" s="55"/>
      <c r="AZ92" s="55"/>
      <c r="BA92" s="55"/>
      <c r="BB92" s="55"/>
      <c r="BC92" s="55"/>
      <c r="BD92" s="55"/>
      <c r="BE92" s="55"/>
      <c r="BF92" s="55"/>
      <c r="BG92" s="55"/>
      <c r="BH92" s="55"/>
    </row>
    <row r="93" spans="1:60" x14ac:dyDescent="0.25">
      <c r="A93" s="55"/>
      <c r="B93" s="55"/>
      <c r="C93" s="55"/>
      <c r="D93" s="55"/>
      <c r="E93" s="55"/>
      <c r="F93" s="55"/>
      <c r="G93" s="55"/>
      <c r="H93" s="55"/>
      <c r="I93" s="55"/>
      <c r="J93" s="55"/>
      <c r="K93" s="55"/>
      <c r="L93" s="55"/>
      <c r="M93" s="55"/>
      <c r="N93" s="55"/>
      <c r="O93" s="55"/>
      <c r="P93" s="55"/>
      <c r="Q93" s="55"/>
      <c r="R93" s="55"/>
      <c r="S93" s="55"/>
      <c r="T93" s="55"/>
      <c r="U93" s="55"/>
      <c r="V93" s="55"/>
      <c r="W93" s="55"/>
      <c r="X93" s="55"/>
      <c r="Y93" s="55"/>
      <c r="Z93" s="55"/>
      <c r="AA93" s="55"/>
      <c r="AB93" s="55"/>
      <c r="AC93" s="55"/>
      <c r="AD93" s="55"/>
      <c r="AE93" s="55"/>
      <c r="AF93" s="55"/>
      <c r="AG93" s="55"/>
      <c r="AH93" s="55"/>
      <c r="AI93" s="55"/>
      <c r="AJ93" s="55"/>
      <c r="AK93" s="55"/>
      <c r="AL93" s="55"/>
      <c r="AM93" s="55"/>
      <c r="AN93" s="55"/>
      <c r="AO93" s="55"/>
      <c r="AP93" s="55"/>
      <c r="AQ93" s="55"/>
      <c r="AR93" s="55"/>
      <c r="AS93" s="55"/>
      <c r="AT93" s="55"/>
      <c r="AU93" s="55"/>
      <c r="AV93" s="55"/>
      <c r="AW93" s="55"/>
      <c r="AX93" s="55"/>
      <c r="AY93" s="55"/>
      <c r="AZ93" s="55"/>
      <c r="BA93" s="55"/>
      <c r="BB93" s="55"/>
      <c r="BC93" s="55"/>
      <c r="BD93" s="55"/>
      <c r="BE93" s="55"/>
      <c r="BF93" s="55"/>
      <c r="BG93" s="55"/>
      <c r="BH93" s="55"/>
    </row>
    <row r="94" spans="1:60" x14ac:dyDescent="0.25">
      <c r="A94" s="55"/>
      <c r="B94" s="55"/>
      <c r="C94" s="55"/>
      <c r="D94" s="55"/>
      <c r="E94" s="55"/>
      <c r="F94" s="55"/>
      <c r="G94" s="55"/>
      <c r="H94" s="55"/>
      <c r="I94" s="55"/>
      <c r="J94" s="55"/>
      <c r="K94" s="55"/>
      <c r="L94" s="55"/>
      <c r="M94" s="55"/>
      <c r="N94" s="55"/>
      <c r="O94" s="55"/>
      <c r="P94" s="55"/>
      <c r="Q94" s="55"/>
      <c r="R94" s="55"/>
      <c r="S94" s="55"/>
      <c r="T94" s="55"/>
      <c r="U94" s="55"/>
      <c r="V94" s="55"/>
      <c r="W94" s="55"/>
      <c r="X94" s="55"/>
      <c r="Y94" s="55"/>
      <c r="Z94" s="55"/>
      <c r="AA94" s="55"/>
      <c r="AB94" s="55"/>
      <c r="AC94" s="55"/>
      <c r="AD94" s="55"/>
      <c r="AE94" s="55"/>
      <c r="AF94" s="55"/>
      <c r="AG94" s="55"/>
      <c r="AH94" s="55"/>
      <c r="AI94" s="55"/>
      <c r="AJ94" s="55"/>
      <c r="AK94" s="55"/>
      <c r="AL94" s="55"/>
      <c r="AM94" s="55"/>
      <c r="AN94" s="55"/>
      <c r="AO94" s="55"/>
      <c r="AP94" s="55"/>
      <c r="AQ94" s="55"/>
      <c r="AR94" s="55"/>
      <c r="AS94" s="55"/>
      <c r="AT94" s="55"/>
      <c r="AU94" s="55"/>
      <c r="AV94" s="55"/>
      <c r="AW94" s="55"/>
      <c r="AX94" s="55"/>
      <c r="AY94" s="55"/>
      <c r="AZ94" s="55"/>
      <c r="BA94" s="55"/>
      <c r="BB94" s="55"/>
      <c r="BC94" s="55"/>
      <c r="BD94" s="55"/>
      <c r="BE94" s="55"/>
      <c r="BF94" s="55"/>
      <c r="BG94" s="55"/>
      <c r="BH94" s="55"/>
    </row>
    <row r="95" spans="1:60" x14ac:dyDescent="0.25">
      <c r="A95" s="55"/>
      <c r="B95" s="55"/>
      <c r="C95" s="55"/>
      <c r="D95" s="55"/>
      <c r="E95" s="55"/>
      <c r="F95" s="55"/>
      <c r="G95" s="55"/>
      <c r="H95" s="55"/>
      <c r="I95" s="55"/>
      <c r="J95" s="55"/>
      <c r="K95" s="55"/>
      <c r="L95" s="55"/>
      <c r="M95" s="55"/>
      <c r="N95" s="55"/>
      <c r="O95" s="55"/>
      <c r="P95" s="55"/>
      <c r="Q95" s="55"/>
      <c r="R95" s="55"/>
      <c r="S95" s="55"/>
      <c r="T95" s="55"/>
      <c r="U95" s="55"/>
      <c r="V95" s="55"/>
      <c r="W95" s="55"/>
      <c r="X95" s="55"/>
      <c r="Y95" s="55"/>
      <c r="Z95" s="55"/>
      <c r="AA95" s="55"/>
      <c r="AB95" s="55"/>
      <c r="AC95" s="55"/>
      <c r="AD95" s="55"/>
      <c r="AE95" s="55"/>
      <c r="AF95" s="55"/>
      <c r="AG95" s="55"/>
      <c r="AH95" s="55"/>
      <c r="AI95" s="55"/>
      <c r="AJ95" s="55"/>
      <c r="AK95" s="55"/>
      <c r="AL95" s="55"/>
      <c r="AM95" s="55"/>
      <c r="AN95" s="55"/>
      <c r="AO95" s="55"/>
      <c r="AP95" s="55"/>
      <c r="AQ95" s="55"/>
      <c r="AR95" s="55"/>
      <c r="AS95" s="55"/>
      <c r="AT95" s="55"/>
      <c r="AU95" s="55"/>
      <c r="AV95" s="55"/>
      <c r="AW95" s="55"/>
      <c r="AX95" s="55"/>
      <c r="AY95" s="55"/>
      <c r="AZ95" s="55"/>
      <c r="BA95" s="55"/>
      <c r="BB95" s="55"/>
      <c r="BC95" s="55"/>
      <c r="BD95" s="55"/>
      <c r="BE95" s="55"/>
      <c r="BF95" s="55"/>
      <c r="BG95" s="55"/>
      <c r="BH95" s="55"/>
    </row>
    <row r="96" spans="1:60" x14ac:dyDescent="0.25">
      <c r="A96" s="55"/>
      <c r="B96" s="55"/>
      <c r="C96" s="55"/>
      <c r="D96" s="55"/>
      <c r="E96" s="55"/>
      <c r="F96" s="55"/>
      <c r="G96" s="55"/>
      <c r="H96" s="55"/>
      <c r="I96" s="55"/>
      <c r="J96" s="55"/>
      <c r="K96" s="55"/>
      <c r="L96" s="55"/>
      <c r="M96" s="55"/>
      <c r="N96" s="55"/>
      <c r="O96" s="55"/>
      <c r="P96" s="55"/>
      <c r="Q96" s="55"/>
      <c r="R96" s="55"/>
      <c r="S96" s="55"/>
      <c r="T96" s="55"/>
      <c r="U96" s="55"/>
      <c r="V96" s="55"/>
      <c r="W96" s="55"/>
      <c r="X96" s="55"/>
      <c r="Y96" s="55"/>
      <c r="Z96" s="55"/>
      <c r="AA96" s="55"/>
      <c r="AB96" s="55"/>
      <c r="AC96" s="55"/>
      <c r="AD96" s="55"/>
      <c r="AE96" s="55"/>
      <c r="AF96" s="55"/>
      <c r="AG96" s="55"/>
      <c r="AH96" s="55"/>
      <c r="AI96" s="55"/>
      <c r="AJ96" s="55"/>
      <c r="AK96" s="55"/>
      <c r="AL96" s="55"/>
      <c r="AM96" s="55"/>
      <c r="AN96" s="55"/>
      <c r="AO96" s="55"/>
      <c r="AP96" s="55"/>
      <c r="AQ96" s="55"/>
      <c r="AR96" s="55"/>
      <c r="AS96" s="55"/>
      <c r="AT96" s="55"/>
      <c r="AU96" s="55"/>
      <c r="AV96" s="55"/>
      <c r="AW96" s="55"/>
      <c r="AX96" s="55"/>
      <c r="AY96" s="55"/>
      <c r="AZ96" s="55"/>
      <c r="BA96" s="55"/>
      <c r="BB96" s="55"/>
      <c r="BC96" s="55"/>
      <c r="BD96" s="55"/>
      <c r="BE96" s="55"/>
      <c r="BF96" s="55"/>
      <c r="BG96" s="55"/>
      <c r="BH96" s="55"/>
    </row>
    <row r="97" spans="1:60" x14ac:dyDescent="0.25">
      <c r="A97" s="55"/>
      <c r="B97" s="55"/>
      <c r="C97" s="55"/>
      <c r="D97" s="55"/>
      <c r="E97" s="55"/>
      <c r="F97" s="55"/>
      <c r="G97" s="55"/>
      <c r="H97" s="55"/>
      <c r="I97" s="55"/>
      <c r="J97" s="55"/>
      <c r="K97" s="55"/>
      <c r="L97" s="55"/>
      <c r="M97" s="55"/>
      <c r="N97" s="55"/>
      <c r="O97" s="55"/>
      <c r="P97" s="55"/>
      <c r="Q97" s="55"/>
      <c r="R97" s="55"/>
      <c r="S97" s="55"/>
      <c r="T97" s="55"/>
      <c r="U97" s="55"/>
      <c r="V97" s="55"/>
      <c r="W97" s="55"/>
      <c r="X97" s="55"/>
      <c r="Y97" s="55"/>
      <c r="Z97" s="55"/>
      <c r="AA97" s="55"/>
      <c r="AB97" s="55"/>
      <c r="AC97" s="55"/>
      <c r="AD97" s="55"/>
      <c r="AE97" s="55"/>
      <c r="AF97" s="55"/>
      <c r="AG97" s="55"/>
      <c r="AH97" s="55"/>
      <c r="AI97" s="55"/>
      <c r="AJ97" s="55"/>
      <c r="AK97" s="55"/>
      <c r="AL97" s="55"/>
      <c r="AM97" s="55"/>
      <c r="AN97" s="55"/>
      <c r="AO97" s="55"/>
      <c r="AP97" s="55"/>
      <c r="AQ97" s="55"/>
      <c r="AR97" s="55"/>
      <c r="AS97" s="55"/>
      <c r="AT97" s="55"/>
      <c r="AU97" s="55"/>
      <c r="AV97" s="55"/>
      <c r="AW97" s="55"/>
      <c r="AX97" s="55"/>
      <c r="AY97" s="55"/>
      <c r="AZ97" s="55"/>
      <c r="BA97" s="55"/>
      <c r="BB97" s="55"/>
      <c r="BC97" s="55"/>
      <c r="BD97" s="55"/>
      <c r="BE97" s="55"/>
      <c r="BF97" s="55"/>
      <c r="BG97" s="55"/>
      <c r="BH97" s="55"/>
    </row>
    <row r="98" spans="1:60" x14ac:dyDescent="0.25">
      <c r="A98" s="55"/>
      <c r="B98" s="55"/>
      <c r="C98" s="55"/>
      <c r="D98" s="55"/>
      <c r="E98" s="55"/>
      <c r="F98" s="55"/>
      <c r="G98" s="55"/>
      <c r="H98" s="55"/>
      <c r="I98" s="55"/>
      <c r="J98" s="55"/>
      <c r="K98" s="55"/>
      <c r="L98" s="55"/>
      <c r="M98" s="55"/>
      <c r="N98" s="55"/>
      <c r="O98" s="55"/>
      <c r="P98" s="55"/>
      <c r="Q98" s="55"/>
      <c r="R98" s="55"/>
      <c r="S98" s="55"/>
      <c r="T98" s="55"/>
      <c r="U98" s="55"/>
      <c r="V98" s="55"/>
      <c r="W98" s="55"/>
      <c r="X98" s="55"/>
      <c r="Y98" s="55"/>
      <c r="Z98" s="55"/>
      <c r="AA98" s="55"/>
      <c r="AB98" s="55"/>
      <c r="AC98" s="55"/>
      <c r="AD98" s="55"/>
      <c r="AE98" s="55"/>
      <c r="AF98" s="55"/>
      <c r="AG98" s="55"/>
      <c r="AH98" s="55"/>
      <c r="AI98" s="55"/>
      <c r="AJ98" s="55"/>
      <c r="AK98" s="55"/>
      <c r="AL98" s="55"/>
      <c r="AM98" s="55"/>
      <c r="AN98" s="55"/>
      <c r="AO98" s="55"/>
      <c r="AP98" s="55"/>
      <c r="AQ98" s="55"/>
      <c r="AR98" s="55"/>
      <c r="AS98" s="55"/>
      <c r="AT98" s="55"/>
      <c r="AU98" s="55"/>
      <c r="AV98" s="55"/>
      <c r="AW98" s="55"/>
      <c r="AX98" s="55"/>
      <c r="AY98" s="55"/>
      <c r="AZ98" s="55"/>
      <c r="BA98" s="55"/>
      <c r="BB98" s="55"/>
      <c r="BC98" s="55"/>
      <c r="BD98" s="55"/>
      <c r="BE98" s="55"/>
      <c r="BF98" s="55"/>
      <c r="BG98" s="55"/>
      <c r="BH98" s="55"/>
    </row>
    <row r="99" spans="1:60" x14ac:dyDescent="0.25">
      <c r="A99" s="55"/>
      <c r="B99" s="55"/>
      <c r="C99" s="55"/>
      <c r="D99" s="55"/>
      <c r="E99" s="55"/>
      <c r="F99" s="55"/>
      <c r="G99" s="55"/>
      <c r="H99" s="55"/>
      <c r="I99" s="55"/>
      <c r="J99" s="55"/>
      <c r="K99" s="55"/>
      <c r="L99" s="55"/>
      <c r="M99" s="55"/>
      <c r="N99" s="55"/>
      <c r="O99" s="55"/>
      <c r="P99" s="55"/>
      <c r="Q99" s="55"/>
      <c r="R99" s="55"/>
      <c r="S99" s="55"/>
      <c r="T99" s="55"/>
      <c r="U99" s="55"/>
      <c r="V99" s="55"/>
      <c r="W99" s="55"/>
      <c r="X99" s="55"/>
      <c r="Y99" s="55"/>
      <c r="Z99" s="55"/>
      <c r="AA99" s="55"/>
      <c r="AB99" s="55"/>
      <c r="AC99" s="55"/>
      <c r="AD99" s="55"/>
      <c r="AE99" s="55"/>
      <c r="AF99" s="55"/>
      <c r="AG99" s="55"/>
      <c r="AH99" s="55"/>
      <c r="AI99" s="55"/>
      <c r="AJ99" s="55"/>
      <c r="AK99" s="55"/>
      <c r="AL99" s="55"/>
      <c r="AM99" s="55"/>
      <c r="AN99" s="55"/>
      <c r="AO99" s="55"/>
      <c r="AP99" s="55"/>
      <c r="AQ99" s="55"/>
      <c r="AR99" s="55"/>
      <c r="AS99" s="55"/>
      <c r="AT99" s="55"/>
      <c r="AU99" s="55"/>
      <c r="AV99" s="55"/>
      <c r="AW99" s="55"/>
      <c r="AX99" s="55"/>
      <c r="AY99" s="55"/>
      <c r="AZ99" s="55"/>
      <c r="BA99" s="55"/>
      <c r="BB99" s="55"/>
      <c r="BC99" s="55"/>
      <c r="BD99" s="55"/>
      <c r="BE99" s="55"/>
      <c r="BF99" s="55"/>
      <c r="BG99" s="55"/>
      <c r="BH99" s="55"/>
    </row>
    <row r="100" spans="1:60" x14ac:dyDescent="0.25">
      <c r="A100" s="55"/>
      <c r="B100" s="55"/>
      <c r="C100" s="55"/>
      <c r="D100" s="55"/>
      <c r="E100" s="55"/>
      <c r="F100" s="55"/>
      <c r="G100" s="55"/>
      <c r="H100" s="55"/>
      <c r="I100" s="55"/>
      <c r="J100" s="55"/>
      <c r="K100" s="55"/>
      <c r="L100" s="55"/>
      <c r="M100" s="55"/>
      <c r="N100" s="55"/>
      <c r="O100" s="55"/>
      <c r="P100" s="55"/>
      <c r="Q100" s="55"/>
      <c r="R100" s="55"/>
      <c r="S100" s="55"/>
      <c r="T100" s="55"/>
      <c r="U100" s="55"/>
      <c r="V100" s="55"/>
      <c r="W100" s="55"/>
      <c r="X100" s="55"/>
      <c r="Y100" s="55"/>
      <c r="Z100" s="55"/>
      <c r="AA100" s="55"/>
      <c r="AB100" s="55"/>
      <c r="AC100" s="55"/>
      <c r="AD100" s="55"/>
      <c r="AE100" s="55"/>
      <c r="AF100" s="55"/>
      <c r="AG100" s="55"/>
      <c r="AH100" s="55"/>
      <c r="AI100" s="55"/>
      <c r="AJ100" s="55"/>
      <c r="AK100" s="55"/>
      <c r="AL100" s="55"/>
      <c r="AM100" s="55"/>
      <c r="AN100" s="55"/>
      <c r="AO100" s="55"/>
      <c r="AP100" s="55"/>
      <c r="AQ100" s="55"/>
      <c r="AR100" s="55"/>
      <c r="AS100" s="55"/>
      <c r="AT100" s="55"/>
      <c r="AU100" s="55"/>
      <c r="AV100" s="55"/>
      <c r="AW100" s="55"/>
      <c r="AX100" s="55"/>
      <c r="AY100" s="55"/>
      <c r="AZ100" s="55"/>
      <c r="BA100" s="55"/>
      <c r="BB100" s="55"/>
      <c r="BC100" s="55"/>
      <c r="BD100" s="55"/>
      <c r="BE100" s="55"/>
      <c r="BF100" s="55"/>
      <c r="BG100" s="55"/>
      <c r="BH100" s="55"/>
    </row>
    <row r="101" spans="1:60" x14ac:dyDescent="0.25">
      <c r="A101" s="55"/>
      <c r="B101" s="55"/>
      <c r="C101" s="55"/>
      <c r="D101" s="55"/>
      <c r="E101" s="55"/>
      <c r="F101" s="55"/>
      <c r="G101" s="55"/>
      <c r="H101" s="55"/>
      <c r="I101" s="55"/>
      <c r="J101" s="55"/>
      <c r="K101" s="55"/>
      <c r="L101" s="55"/>
      <c r="M101" s="55"/>
      <c r="N101" s="55"/>
      <c r="O101" s="55"/>
      <c r="P101" s="55"/>
      <c r="Q101" s="55"/>
      <c r="R101" s="55"/>
      <c r="S101" s="55"/>
      <c r="T101" s="55"/>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55"/>
      <c r="AW101" s="55"/>
      <c r="AX101" s="55"/>
      <c r="AY101" s="55"/>
      <c r="AZ101" s="55"/>
      <c r="BA101" s="55"/>
      <c r="BB101" s="55"/>
      <c r="BC101" s="55"/>
      <c r="BD101" s="55"/>
      <c r="BE101" s="55"/>
      <c r="BF101" s="55"/>
      <c r="BG101" s="55"/>
      <c r="BH101" s="55"/>
    </row>
    <row r="102" spans="1:60" x14ac:dyDescent="0.25">
      <c r="A102" s="55"/>
      <c r="B102" s="55"/>
      <c r="C102" s="55"/>
      <c r="D102" s="55"/>
      <c r="E102" s="55"/>
      <c r="F102" s="55"/>
      <c r="G102" s="55"/>
      <c r="H102" s="55"/>
      <c r="I102" s="55"/>
      <c r="J102" s="55"/>
      <c r="K102" s="55"/>
      <c r="L102" s="55"/>
      <c r="M102" s="55"/>
      <c r="N102" s="55"/>
      <c r="O102" s="55"/>
      <c r="P102" s="55"/>
      <c r="Q102" s="55"/>
      <c r="R102" s="55"/>
      <c r="S102" s="55"/>
      <c r="T102" s="55"/>
      <c r="U102" s="55"/>
      <c r="V102" s="55"/>
      <c r="W102" s="55"/>
      <c r="X102" s="55"/>
      <c r="Y102" s="55"/>
      <c r="Z102" s="55"/>
      <c r="AA102" s="55"/>
      <c r="AB102" s="55"/>
      <c r="AC102" s="55"/>
      <c r="AD102" s="55"/>
      <c r="AE102" s="55"/>
      <c r="AF102" s="55"/>
      <c r="AG102" s="55"/>
      <c r="AH102" s="55"/>
      <c r="AI102" s="55"/>
      <c r="AJ102" s="55"/>
      <c r="AK102" s="55"/>
      <c r="AL102" s="55"/>
      <c r="AM102" s="55"/>
      <c r="AN102" s="55"/>
      <c r="AO102" s="55"/>
      <c r="AP102" s="55"/>
      <c r="AQ102" s="55"/>
      <c r="AR102" s="55"/>
      <c r="AS102" s="55"/>
      <c r="AT102" s="55"/>
      <c r="AU102" s="55"/>
      <c r="AV102" s="55"/>
      <c r="AW102" s="55"/>
      <c r="AX102" s="55"/>
      <c r="AY102" s="55"/>
      <c r="AZ102" s="55"/>
      <c r="BA102" s="55"/>
      <c r="BB102" s="55"/>
      <c r="BC102" s="55"/>
      <c r="BD102" s="55"/>
      <c r="BE102" s="55"/>
      <c r="BF102" s="55"/>
      <c r="BG102" s="55"/>
      <c r="BH102" s="55"/>
    </row>
    <row r="103" spans="1:60" x14ac:dyDescent="0.25">
      <c r="A103" s="55"/>
      <c r="B103" s="55"/>
      <c r="C103" s="55"/>
      <c r="D103" s="55"/>
      <c r="E103" s="55"/>
      <c r="F103" s="55"/>
      <c r="G103" s="55"/>
      <c r="H103" s="55"/>
      <c r="I103" s="55"/>
      <c r="J103" s="55"/>
      <c r="K103" s="55"/>
      <c r="L103" s="55"/>
      <c r="M103" s="55"/>
      <c r="N103" s="55"/>
      <c r="O103" s="55"/>
      <c r="P103" s="55"/>
      <c r="Q103" s="55"/>
      <c r="R103" s="55"/>
      <c r="S103" s="55"/>
      <c r="T103" s="55"/>
      <c r="U103" s="55"/>
      <c r="V103" s="55"/>
      <c r="W103" s="55"/>
      <c r="X103" s="55"/>
      <c r="Y103" s="55"/>
      <c r="Z103" s="55"/>
      <c r="AA103" s="55"/>
      <c r="AB103" s="55"/>
      <c r="AC103" s="55"/>
      <c r="AD103" s="55"/>
      <c r="AE103" s="55"/>
      <c r="AF103" s="55"/>
      <c r="AG103" s="55"/>
      <c r="AH103" s="55"/>
      <c r="AI103" s="55"/>
      <c r="AJ103" s="55"/>
      <c r="AK103" s="55"/>
      <c r="AL103" s="55"/>
      <c r="AM103" s="55"/>
      <c r="AN103" s="55"/>
      <c r="AO103" s="55"/>
      <c r="AP103" s="55"/>
      <c r="AQ103" s="55"/>
      <c r="AR103" s="55"/>
      <c r="AS103" s="55"/>
      <c r="AT103" s="55"/>
      <c r="AU103" s="55"/>
      <c r="AV103" s="55"/>
      <c r="AW103" s="55"/>
      <c r="AX103" s="55"/>
      <c r="AY103" s="55"/>
      <c r="AZ103" s="55"/>
      <c r="BA103" s="55"/>
      <c r="BB103" s="55"/>
      <c r="BC103" s="55"/>
      <c r="BD103" s="55"/>
      <c r="BE103" s="55"/>
      <c r="BF103" s="55"/>
      <c r="BG103" s="55"/>
      <c r="BH103" s="55"/>
    </row>
    <row r="104" spans="1:60" x14ac:dyDescent="0.25">
      <c r="A104" s="55"/>
      <c r="B104" s="55"/>
      <c r="C104" s="55"/>
      <c r="D104" s="55"/>
      <c r="E104" s="55"/>
      <c r="F104" s="55"/>
      <c r="G104" s="55"/>
      <c r="H104" s="55"/>
      <c r="I104" s="55"/>
      <c r="J104" s="55"/>
      <c r="K104" s="55"/>
      <c r="L104" s="55"/>
      <c r="M104" s="55"/>
      <c r="N104" s="55"/>
      <c r="O104" s="55"/>
      <c r="P104" s="55"/>
      <c r="Q104" s="55"/>
      <c r="R104" s="55"/>
      <c r="S104" s="55"/>
      <c r="T104" s="55"/>
      <c r="U104" s="55"/>
      <c r="V104" s="55"/>
      <c r="W104" s="55"/>
      <c r="X104" s="55"/>
      <c r="Y104" s="55"/>
      <c r="Z104" s="55"/>
      <c r="AA104" s="55"/>
      <c r="AB104" s="55"/>
      <c r="AC104" s="55"/>
      <c r="AD104" s="55"/>
      <c r="AE104" s="55"/>
      <c r="AF104" s="55"/>
      <c r="AG104" s="55"/>
      <c r="AH104" s="55"/>
      <c r="AI104" s="55"/>
      <c r="AJ104" s="55"/>
      <c r="AK104" s="55"/>
      <c r="AL104" s="55"/>
      <c r="AM104" s="55"/>
      <c r="AN104" s="55"/>
      <c r="AO104" s="55"/>
      <c r="AP104" s="55"/>
      <c r="AQ104" s="55"/>
      <c r="AR104" s="55"/>
      <c r="AS104" s="55"/>
      <c r="AT104" s="55"/>
      <c r="AU104" s="55"/>
      <c r="AV104" s="55"/>
      <c r="AW104" s="55"/>
      <c r="AX104" s="55"/>
      <c r="AY104" s="55"/>
      <c r="AZ104" s="55"/>
      <c r="BA104" s="55"/>
      <c r="BB104" s="55"/>
      <c r="BC104" s="55"/>
      <c r="BD104" s="55"/>
      <c r="BE104" s="55"/>
      <c r="BF104" s="55"/>
      <c r="BG104" s="55"/>
      <c r="BH104" s="55"/>
    </row>
    <row r="105" spans="1:60" x14ac:dyDescent="0.25">
      <c r="A105" s="55"/>
      <c r="B105" s="55"/>
      <c r="C105" s="55"/>
      <c r="D105" s="55"/>
      <c r="E105" s="55"/>
      <c r="F105" s="55"/>
      <c r="G105" s="55"/>
      <c r="H105" s="55"/>
      <c r="I105" s="55"/>
      <c r="J105" s="55"/>
      <c r="K105" s="55"/>
      <c r="L105" s="55"/>
      <c r="M105" s="55"/>
      <c r="N105" s="55"/>
      <c r="O105" s="55"/>
      <c r="P105" s="55"/>
      <c r="Q105" s="55"/>
      <c r="R105" s="55"/>
      <c r="S105" s="55"/>
      <c r="T105" s="55"/>
      <c r="U105" s="55"/>
      <c r="V105" s="55"/>
      <c r="W105" s="55"/>
      <c r="X105" s="55"/>
      <c r="Y105" s="55"/>
      <c r="Z105" s="55"/>
      <c r="AA105" s="55"/>
      <c r="AB105" s="55"/>
      <c r="AC105" s="55"/>
      <c r="AD105" s="55"/>
      <c r="AE105" s="55"/>
      <c r="AF105" s="55"/>
      <c r="AG105" s="55"/>
      <c r="AH105" s="55"/>
      <c r="AI105" s="55"/>
      <c r="AJ105" s="55"/>
      <c r="AK105" s="55"/>
      <c r="AL105" s="55"/>
      <c r="AM105" s="55"/>
      <c r="AN105" s="55"/>
      <c r="AO105" s="55"/>
      <c r="AP105" s="55"/>
      <c r="AQ105" s="55"/>
      <c r="AR105" s="55"/>
      <c r="AS105" s="55"/>
      <c r="AT105" s="55"/>
      <c r="AU105" s="55"/>
      <c r="AV105" s="55"/>
      <c r="AW105" s="55"/>
      <c r="AX105" s="55"/>
      <c r="AY105" s="55"/>
      <c r="AZ105" s="55"/>
      <c r="BA105" s="55"/>
      <c r="BB105" s="55"/>
      <c r="BC105" s="55"/>
      <c r="BD105" s="55"/>
      <c r="BE105" s="55"/>
      <c r="BF105" s="55"/>
      <c r="BG105" s="55"/>
      <c r="BH105" s="55"/>
    </row>
    <row r="106" spans="1:60" x14ac:dyDescent="0.25">
      <c r="A106" s="55"/>
      <c r="B106" s="55"/>
      <c r="C106" s="55"/>
      <c r="D106" s="55"/>
      <c r="E106" s="55"/>
      <c r="F106" s="55"/>
      <c r="G106" s="55"/>
      <c r="H106" s="55"/>
      <c r="I106" s="55"/>
      <c r="J106" s="55"/>
      <c r="K106" s="55"/>
      <c r="L106" s="55"/>
      <c r="M106" s="55"/>
      <c r="N106" s="55"/>
      <c r="O106" s="55"/>
      <c r="P106" s="55"/>
      <c r="Q106" s="55"/>
      <c r="R106" s="55"/>
      <c r="S106" s="55"/>
      <c r="T106" s="55"/>
      <c r="U106" s="55"/>
      <c r="V106" s="55"/>
      <c r="W106" s="55"/>
      <c r="X106" s="55"/>
      <c r="Y106" s="55"/>
      <c r="Z106" s="55"/>
      <c r="AA106" s="55"/>
      <c r="AB106" s="55"/>
      <c r="AC106" s="55"/>
      <c r="AD106" s="55"/>
      <c r="AE106" s="55"/>
      <c r="AF106" s="55"/>
      <c r="AG106" s="55"/>
      <c r="AH106" s="55"/>
      <c r="AI106" s="55"/>
      <c r="AJ106" s="55"/>
      <c r="AK106" s="55"/>
      <c r="AL106" s="55"/>
      <c r="AM106" s="55"/>
      <c r="AN106" s="55"/>
      <c r="AO106" s="55"/>
      <c r="AP106" s="55"/>
      <c r="AQ106" s="55"/>
      <c r="AR106" s="55"/>
      <c r="AS106" s="55"/>
      <c r="AT106" s="55"/>
      <c r="AU106" s="55"/>
      <c r="AV106" s="55"/>
      <c r="AW106" s="55"/>
      <c r="AX106" s="55"/>
      <c r="AY106" s="55"/>
      <c r="AZ106" s="55"/>
      <c r="BA106" s="55"/>
      <c r="BB106" s="55"/>
      <c r="BC106" s="55"/>
      <c r="BD106" s="55"/>
      <c r="BE106" s="55"/>
      <c r="BF106" s="55"/>
      <c r="BG106" s="55"/>
      <c r="BH106" s="55"/>
    </row>
    <row r="107" spans="1:60" x14ac:dyDescent="0.25">
      <c r="A107" s="55"/>
      <c r="B107" s="55"/>
      <c r="C107" s="55"/>
      <c r="D107" s="55"/>
      <c r="E107" s="55"/>
      <c r="F107" s="55"/>
      <c r="G107" s="55"/>
      <c r="H107" s="55"/>
      <c r="I107" s="55"/>
      <c r="J107" s="55"/>
      <c r="K107" s="55"/>
      <c r="L107" s="55"/>
      <c r="M107" s="55"/>
      <c r="N107" s="55"/>
      <c r="O107" s="55"/>
      <c r="P107" s="55"/>
      <c r="Q107" s="55"/>
      <c r="R107" s="55"/>
      <c r="S107" s="55"/>
      <c r="T107" s="55"/>
      <c r="U107" s="55"/>
      <c r="V107" s="55"/>
      <c r="W107" s="55"/>
      <c r="X107" s="55"/>
      <c r="Y107" s="55"/>
      <c r="Z107" s="55"/>
      <c r="AA107" s="55"/>
      <c r="AB107" s="55"/>
      <c r="AC107" s="55"/>
      <c r="AD107" s="55"/>
      <c r="AE107" s="55"/>
      <c r="AF107" s="55"/>
      <c r="AG107" s="55"/>
      <c r="AH107" s="55"/>
      <c r="AI107" s="55"/>
      <c r="AJ107" s="55"/>
      <c r="AK107" s="55"/>
      <c r="AL107" s="55"/>
      <c r="AM107" s="55"/>
      <c r="AN107" s="55"/>
      <c r="AO107" s="55"/>
      <c r="AP107" s="55"/>
      <c r="AQ107" s="55"/>
      <c r="AR107" s="55"/>
      <c r="AS107" s="55"/>
      <c r="AT107" s="55"/>
      <c r="AU107" s="55"/>
      <c r="AV107" s="55"/>
      <c r="AW107" s="55"/>
      <c r="AX107" s="55"/>
      <c r="AY107" s="55"/>
      <c r="AZ107" s="55"/>
      <c r="BA107" s="55"/>
      <c r="BB107" s="55"/>
      <c r="BC107" s="55"/>
      <c r="BD107" s="55"/>
      <c r="BE107" s="55"/>
      <c r="BF107" s="55"/>
      <c r="BG107" s="55"/>
      <c r="BH107" s="55"/>
    </row>
    <row r="108" spans="1:60" x14ac:dyDescent="0.25">
      <c r="A108" s="55"/>
      <c r="B108" s="55"/>
      <c r="C108" s="55"/>
      <c r="D108" s="55"/>
      <c r="E108" s="55"/>
      <c r="F108" s="55"/>
      <c r="G108" s="55"/>
      <c r="H108" s="55"/>
      <c r="I108" s="55"/>
      <c r="J108" s="55"/>
      <c r="K108" s="55"/>
      <c r="L108" s="55"/>
      <c r="M108" s="55"/>
      <c r="N108" s="55"/>
      <c r="O108" s="55"/>
      <c r="P108" s="55"/>
      <c r="Q108" s="55"/>
      <c r="R108" s="55"/>
      <c r="S108" s="55"/>
      <c r="T108" s="55"/>
      <c r="U108" s="55"/>
      <c r="V108" s="55"/>
      <c r="W108" s="55"/>
      <c r="X108" s="55"/>
      <c r="Y108" s="55"/>
      <c r="Z108" s="55"/>
      <c r="AA108" s="55"/>
      <c r="AB108" s="55"/>
      <c r="AC108" s="55"/>
      <c r="AD108" s="55"/>
      <c r="AE108" s="55"/>
      <c r="AF108" s="55"/>
      <c r="AG108" s="55"/>
      <c r="AH108" s="55"/>
      <c r="AI108" s="55"/>
      <c r="AJ108" s="55"/>
      <c r="AK108" s="55"/>
      <c r="AL108" s="55"/>
      <c r="AM108" s="55"/>
      <c r="AN108" s="55"/>
      <c r="AO108" s="55"/>
      <c r="AP108" s="55"/>
      <c r="AQ108" s="55"/>
      <c r="AR108" s="55"/>
      <c r="AS108" s="55"/>
      <c r="AT108" s="55"/>
      <c r="AU108" s="55"/>
      <c r="AV108" s="55"/>
      <c r="AW108" s="55"/>
      <c r="AX108" s="55"/>
      <c r="AY108" s="55"/>
      <c r="AZ108" s="55"/>
      <c r="BA108" s="55"/>
      <c r="BB108" s="55"/>
      <c r="BC108" s="55"/>
      <c r="BD108" s="55"/>
      <c r="BE108" s="55"/>
      <c r="BF108" s="55"/>
      <c r="BG108" s="55"/>
      <c r="BH108" s="55"/>
    </row>
    <row r="109" spans="1:60" x14ac:dyDescent="0.25">
      <c r="A109" s="55"/>
      <c r="B109" s="55"/>
      <c r="C109" s="55"/>
      <c r="D109" s="55"/>
      <c r="E109" s="55"/>
      <c r="F109" s="55"/>
      <c r="G109" s="55"/>
      <c r="H109" s="55"/>
      <c r="I109" s="55"/>
      <c r="J109" s="55"/>
      <c r="K109" s="55"/>
      <c r="L109" s="55"/>
      <c r="M109" s="55"/>
      <c r="N109" s="55"/>
      <c r="O109" s="55"/>
      <c r="P109" s="55"/>
      <c r="Q109" s="55"/>
      <c r="R109" s="55"/>
      <c r="S109" s="55"/>
      <c r="T109" s="55"/>
      <c r="U109" s="55"/>
      <c r="V109" s="55"/>
      <c r="W109" s="55"/>
      <c r="X109" s="55"/>
      <c r="Y109" s="55"/>
      <c r="Z109" s="55"/>
      <c r="AA109" s="55"/>
      <c r="AB109" s="55"/>
      <c r="AC109" s="55"/>
      <c r="AD109" s="55"/>
      <c r="AE109" s="55"/>
      <c r="AF109" s="55"/>
      <c r="AG109" s="55"/>
      <c r="AH109" s="55"/>
      <c r="AI109" s="55"/>
      <c r="AJ109" s="55"/>
      <c r="AK109" s="55"/>
      <c r="AL109" s="55"/>
      <c r="AM109" s="55"/>
      <c r="AN109" s="55"/>
      <c r="AO109" s="55"/>
      <c r="AP109" s="55"/>
      <c r="AQ109" s="55"/>
      <c r="AR109" s="55"/>
      <c r="AS109" s="55"/>
      <c r="AT109" s="55"/>
      <c r="AU109" s="55"/>
      <c r="AV109" s="55"/>
      <c r="AW109" s="55"/>
      <c r="AX109" s="55"/>
      <c r="AY109" s="55"/>
      <c r="AZ109" s="55"/>
      <c r="BA109" s="55"/>
      <c r="BB109" s="55"/>
      <c r="BC109" s="55"/>
      <c r="BD109" s="55"/>
      <c r="BE109" s="55"/>
      <c r="BF109" s="55"/>
      <c r="BG109" s="55"/>
      <c r="BH109" s="55"/>
    </row>
    <row r="110" spans="1:60" x14ac:dyDescent="0.25">
      <c r="A110" s="55"/>
      <c r="B110" s="55"/>
      <c r="C110" s="55"/>
      <c r="D110" s="55"/>
      <c r="E110" s="55"/>
      <c r="F110" s="55"/>
      <c r="G110" s="55"/>
      <c r="H110" s="55"/>
      <c r="I110" s="55"/>
      <c r="J110" s="55"/>
      <c r="K110" s="55"/>
      <c r="L110" s="55"/>
      <c r="M110" s="55"/>
      <c r="N110" s="55"/>
      <c r="O110" s="55"/>
      <c r="P110" s="55"/>
      <c r="Q110" s="55"/>
      <c r="R110" s="55"/>
      <c r="S110" s="55"/>
      <c r="T110" s="55"/>
      <c r="U110" s="55"/>
      <c r="V110" s="55"/>
      <c r="W110" s="55"/>
      <c r="X110" s="55"/>
      <c r="Y110" s="55"/>
      <c r="Z110" s="55"/>
      <c r="AA110" s="55"/>
      <c r="AB110" s="55"/>
      <c r="AC110" s="55"/>
      <c r="AD110" s="55"/>
      <c r="AE110" s="55"/>
      <c r="AF110" s="55"/>
      <c r="AG110" s="55"/>
      <c r="AH110" s="55"/>
      <c r="AI110" s="55"/>
      <c r="AJ110" s="55"/>
      <c r="AK110" s="55"/>
      <c r="AL110" s="55"/>
      <c r="AM110" s="55"/>
      <c r="AN110" s="55"/>
      <c r="AO110" s="55"/>
      <c r="AP110" s="55"/>
      <c r="AQ110" s="55"/>
      <c r="AR110" s="55"/>
      <c r="AS110" s="55"/>
      <c r="AT110" s="55"/>
      <c r="AU110" s="55"/>
      <c r="AV110" s="55"/>
      <c r="AW110" s="55"/>
      <c r="AX110" s="55"/>
      <c r="AY110" s="55"/>
      <c r="AZ110" s="55"/>
      <c r="BA110" s="55"/>
      <c r="BB110" s="55"/>
      <c r="BC110" s="55"/>
      <c r="BD110" s="55"/>
      <c r="BE110" s="55"/>
      <c r="BF110" s="55"/>
      <c r="BG110" s="55"/>
      <c r="BH110" s="55"/>
    </row>
    <row r="111" spans="1:60" x14ac:dyDescent="0.25">
      <c r="A111" s="55"/>
      <c r="B111" s="55"/>
      <c r="C111" s="55"/>
      <c r="D111" s="55"/>
      <c r="E111" s="55"/>
      <c r="F111" s="55"/>
      <c r="G111" s="55"/>
      <c r="H111" s="55"/>
      <c r="I111" s="55"/>
      <c r="J111" s="55"/>
      <c r="K111" s="55"/>
      <c r="L111" s="55"/>
      <c r="M111" s="55"/>
      <c r="N111" s="55"/>
      <c r="O111" s="55"/>
      <c r="P111" s="55"/>
      <c r="Q111" s="55"/>
      <c r="R111" s="55"/>
      <c r="S111" s="55"/>
      <c r="T111" s="55"/>
      <c r="U111" s="55"/>
      <c r="V111" s="55"/>
      <c r="W111" s="55"/>
      <c r="X111" s="55"/>
      <c r="Y111" s="55"/>
      <c r="Z111" s="55"/>
      <c r="AA111" s="55"/>
      <c r="AB111" s="55"/>
      <c r="AC111" s="55"/>
      <c r="AD111" s="55"/>
      <c r="AE111" s="55"/>
      <c r="AF111" s="55"/>
      <c r="AG111" s="55"/>
      <c r="AH111" s="55"/>
      <c r="AI111" s="55"/>
      <c r="AJ111" s="55"/>
      <c r="AK111" s="55"/>
      <c r="AL111" s="55"/>
      <c r="AM111" s="55"/>
      <c r="AN111" s="55"/>
      <c r="AO111" s="55"/>
      <c r="AP111" s="55"/>
      <c r="AQ111" s="55"/>
      <c r="AR111" s="55"/>
      <c r="AS111" s="55"/>
      <c r="AT111" s="55"/>
      <c r="AU111" s="55"/>
      <c r="AV111" s="55"/>
      <c r="AW111" s="55"/>
      <c r="AX111" s="55"/>
      <c r="AY111" s="55"/>
      <c r="AZ111" s="55"/>
      <c r="BA111" s="55"/>
      <c r="BB111" s="55"/>
      <c r="BC111" s="55"/>
      <c r="BD111" s="55"/>
      <c r="BE111" s="55"/>
      <c r="BF111" s="55"/>
      <c r="BG111" s="55"/>
      <c r="BH111" s="55"/>
    </row>
    <row r="112" spans="1:60" x14ac:dyDescent="0.25">
      <c r="A112" s="55"/>
      <c r="B112" s="55"/>
      <c r="C112" s="55"/>
      <c r="D112" s="55"/>
      <c r="E112" s="55"/>
      <c r="F112" s="55"/>
      <c r="G112" s="55"/>
      <c r="H112" s="55"/>
      <c r="I112" s="55"/>
      <c r="J112" s="55"/>
      <c r="K112" s="55"/>
      <c r="L112" s="55"/>
      <c r="M112" s="55"/>
      <c r="N112" s="55"/>
      <c r="O112" s="55"/>
      <c r="P112" s="55"/>
      <c r="Q112" s="55"/>
      <c r="R112" s="55"/>
      <c r="S112" s="55"/>
      <c r="T112" s="55"/>
      <c r="U112" s="55"/>
      <c r="V112" s="55"/>
      <c r="W112" s="55"/>
      <c r="X112" s="55"/>
      <c r="Y112" s="55"/>
      <c r="Z112" s="55"/>
      <c r="AA112" s="55"/>
      <c r="AB112" s="55"/>
      <c r="AC112" s="55"/>
      <c r="AD112" s="55"/>
      <c r="AE112" s="55"/>
      <c r="AF112" s="55"/>
      <c r="AG112" s="55"/>
      <c r="AH112" s="55"/>
      <c r="AI112" s="55"/>
      <c r="AJ112" s="55"/>
      <c r="AK112" s="55"/>
      <c r="AL112" s="55"/>
      <c r="AM112" s="55"/>
      <c r="AN112" s="55"/>
      <c r="AO112" s="55"/>
      <c r="AP112" s="55"/>
      <c r="AQ112" s="55"/>
      <c r="AR112" s="55"/>
      <c r="AS112" s="55"/>
      <c r="AT112" s="55"/>
      <c r="AU112" s="55"/>
      <c r="AV112" s="55"/>
      <c r="AW112" s="55"/>
      <c r="AX112" s="55"/>
      <c r="AY112" s="55"/>
      <c r="AZ112" s="55"/>
      <c r="BA112" s="55"/>
      <c r="BB112" s="55"/>
      <c r="BC112" s="55"/>
      <c r="BD112" s="55"/>
      <c r="BE112" s="55"/>
      <c r="BF112" s="55"/>
      <c r="BG112" s="55"/>
      <c r="BH112" s="55"/>
    </row>
    <row r="113" spans="1:60" x14ac:dyDescent="0.25">
      <c r="A113" s="55"/>
      <c r="B113" s="55"/>
      <c r="C113" s="55"/>
      <c r="D113" s="55"/>
      <c r="E113" s="55"/>
      <c r="F113" s="55"/>
      <c r="G113" s="55"/>
      <c r="H113" s="55"/>
      <c r="I113" s="55"/>
      <c r="J113" s="55"/>
      <c r="K113" s="55"/>
      <c r="L113" s="55"/>
      <c r="M113" s="55"/>
      <c r="N113" s="55"/>
      <c r="O113" s="55"/>
      <c r="P113" s="55"/>
      <c r="Q113" s="55"/>
      <c r="R113" s="55"/>
      <c r="S113" s="55"/>
      <c r="T113" s="55"/>
      <c r="U113" s="55"/>
      <c r="V113" s="55"/>
      <c r="W113" s="55"/>
      <c r="X113" s="55"/>
      <c r="Y113" s="55"/>
      <c r="Z113" s="55"/>
      <c r="AA113" s="55"/>
      <c r="AB113" s="55"/>
      <c r="AC113" s="55"/>
      <c r="AD113" s="55"/>
      <c r="AE113" s="55"/>
      <c r="AF113" s="55"/>
      <c r="AG113" s="55"/>
      <c r="AH113" s="55"/>
      <c r="AI113" s="55"/>
      <c r="AJ113" s="55"/>
      <c r="AK113" s="55"/>
      <c r="AL113" s="55"/>
      <c r="AM113" s="55"/>
      <c r="AN113" s="55"/>
      <c r="AO113" s="55"/>
      <c r="AP113" s="55"/>
      <c r="AQ113" s="55"/>
      <c r="AR113" s="55"/>
      <c r="AS113" s="55"/>
      <c r="AT113" s="55"/>
      <c r="AU113" s="55"/>
      <c r="AV113" s="55"/>
      <c r="AW113" s="55"/>
      <c r="AX113" s="55"/>
      <c r="AY113" s="55"/>
      <c r="AZ113" s="55"/>
      <c r="BA113" s="55"/>
      <c r="BB113" s="55"/>
      <c r="BC113" s="55"/>
      <c r="BD113" s="55"/>
      <c r="BE113" s="55"/>
      <c r="BF113" s="55"/>
      <c r="BG113" s="55"/>
      <c r="BH113" s="55"/>
    </row>
    <row r="114" spans="1:60" x14ac:dyDescent="0.25">
      <c r="A114" s="55"/>
      <c r="B114" s="55"/>
      <c r="C114" s="55"/>
      <c r="D114" s="55"/>
      <c r="E114" s="55"/>
      <c r="F114" s="55"/>
      <c r="G114" s="55"/>
      <c r="H114" s="55"/>
      <c r="I114" s="55"/>
      <c r="J114" s="55"/>
      <c r="K114" s="55"/>
      <c r="L114" s="55"/>
      <c r="M114" s="55"/>
      <c r="N114" s="55"/>
      <c r="O114" s="55"/>
      <c r="P114" s="55"/>
      <c r="Q114" s="55"/>
      <c r="R114" s="55"/>
      <c r="S114" s="55"/>
      <c r="T114" s="55"/>
      <c r="U114" s="55"/>
      <c r="V114" s="55"/>
      <c r="W114" s="55"/>
      <c r="X114" s="55"/>
      <c r="Y114" s="55"/>
      <c r="Z114" s="55"/>
      <c r="AA114" s="55"/>
      <c r="AB114" s="55"/>
      <c r="AC114" s="55"/>
      <c r="AD114" s="55"/>
      <c r="AE114" s="55"/>
      <c r="AF114" s="55"/>
      <c r="AG114" s="55"/>
      <c r="AH114" s="55"/>
      <c r="AI114" s="55"/>
      <c r="AJ114" s="55"/>
      <c r="AK114" s="55"/>
      <c r="AL114" s="55"/>
      <c r="AM114" s="55"/>
      <c r="AN114" s="55"/>
      <c r="AO114" s="55"/>
      <c r="AP114" s="55"/>
      <c r="AQ114" s="55"/>
      <c r="AR114" s="55"/>
      <c r="AS114" s="55"/>
      <c r="AT114" s="55"/>
      <c r="AU114" s="55"/>
      <c r="AV114" s="55"/>
      <c r="AW114" s="55"/>
      <c r="AX114" s="55"/>
      <c r="AY114" s="55"/>
      <c r="AZ114" s="55"/>
      <c r="BA114" s="55"/>
      <c r="BB114" s="55"/>
      <c r="BC114" s="55"/>
      <c r="BD114" s="55"/>
      <c r="BE114" s="55"/>
      <c r="BF114" s="55"/>
      <c r="BG114" s="55"/>
      <c r="BH114" s="55"/>
    </row>
    <row r="115" spans="1:60" x14ac:dyDescent="0.25">
      <c r="A115" s="55"/>
      <c r="B115" s="55"/>
      <c r="C115" s="55"/>
      <c r="D115" s="55"/>
      <c r="E115" s="55"/>
      <c r="F115" s="55"/>
      <c r="G115" s="55"/>
      <c r="H115" s="55"/>
      <c r="I115" s="55"/>
      <c r="J115" s="55"/>
      <c r="K115" s="55"/>
      <c r="L115" s="55"/>
      <c r="M115" s="55"/>
      <c r="N115" s="55"/>
      <c r="O115" s="55"/>
      <c r="P115" s="55"/>
      <c r="Q115" s="55"/>
      <c r="R115" s="55"/>
      <c r="S115" s="55"/>
      <c r="T115" s="55"/>
      <c r="U115" s="55"/>
      <c r="V115" s="55"/>
      <c r="W115" s="55"/>
      <c r="X115" s="55"/>
      <c r="Y115" s="55"/>
      <c r="Z115" s="55"/>
      <c r="AA115" s="55"/>
      <c r="AB115" s="55"/>
      <c r="AC115" s="55"/>
      <c r="AD115" s="55"/>
      <c r="AE115" s="55"/>
      <c r="AF115" s="55"/>
      <c r="AG115" s="55"/>
      <c r="AH115" s="55"/>
      <c r="AI115" s="55"/>
      <c r="AJ115" s="55"/>
      <c r="AK115" s="55"/>
      <c r="AL115" s="55"/>
      <c r="AM115" s="55"/>
      <c r="AN115" s="55"/>
      <c r="AO115" s="55"/>
      <c r="AP115" s="55"/>
      <c r="AQ115" s="55"/>
      <c r="AR115" s="55"/>
      <c r="AS115" s="55"/>
      <c r="AT115" s="55"/>
      <c r="AU115" s="55"/>
      <c r="AV115" s="55"/>
      <c r="AW115" s="55"/>
      <c r="AX115" s="55"/>
      <c r="AY115" s="55"/>
      <c r="AZ115" s="55"/>
      <c r="BA115" s="55"/>
      <c r="BB115" s="55"/>
      <c r="BC115" s="55"/>
      <c r="BD115" s="55"/>
      <c r="BE115" s="55"/>
      <c r="BF115" s="55"/>
      <c r="BG115" s="55"/>
      <c r="BH115" s="55"/>
    </row>
    <row r="116" spans="1:60" x14ac:dyDescent="0.25">
      <c r="A116" s="55"/>
      <c r="B116" s="55"/>
      <c r="C116" s="55"/>
      <c r="D116" s="55"/>
      <c r="E116" s="55"/>
      <c r="F116" s="55"/>
      <c r="G116" s="55"/>
      <c r="H116" s="55"/>
      <c r="I116" s="55"/>
      <c r="J116" s="55"/>
      <c r="K116" s="55"/>
      <c r="L116" s="55"/>
      <c r="M116" s="55"/>
      <c r="N116" s="55"/>
      <c r="O116" s="55"/>
      <c r="P116" s="55"/>
      <c r="Q116" s="55"/>
      <c r="R116" s="55"/>
      <c r="S116" s="55"/>
      <c r="T116" s="55"/>
      <c r="U116" s="55"/>
      <c r="V116" s="55"/>
      <c r="W116" s="55"/>
      <c r="X116" s="55"/>
      <c r="Y116" s="55"/>
      <c r="Z116" s="55"/>
      <c r="AA116" s="55"/>
      <c r="AB116" s="55"/>
      <c r="AC116" s="55"/>
      <c r="AD116" s="55"/>
      <c r="AE116" s="55"/>
      <c r="AF116" s="55"/>
      <c r="AG116" s="55"/>
      <c r="AH116" s="55"/>
      <c r="AI116" s="55"/>
      <c r="AJ116" s="55"/>
      <c r="AK116" s="55"/>
      <c r="AL116" s="55"/>
      <c r="AM116" s="55"/>
      <c r="AN116" s="55"/>
      <c r="AO116" s="55"/>
      <c r="AP116" s="55"/>
      <c r="AQ116" s="55"/>
      <c r="AR116" s="55"/>
      <c r="AS116" s="55"/>
      <c r="AT116" s="55"/>
      <c r="AU116" s="55"/>
      <c r="AV116" s="55"/>
      <c r="AW116" s="55"/>
      <c r="AX116" s="55"/>
      <c r="AY116" s="55"/>
      <c r="AZ116" s="55"/>
      <c r="BA116" s="55"/>
      <c r="BB116" s="55"/>
      <c r="BC116" s="55"/>
      <c r="BD116" s="55"/>
      <c r="BE116" s="55"/>
      <c r="BF116" s="55"/>
      <c r="BG116" s="55"/>
      <c r="BH116" s="55"/>
    </row>
    <row r="117" spans="1:60" x14ac:dyDescent="0.25">
      <c r="A117" s="55"/>
      <c r="B117" s="55"/>
      <c r="C117" s="55"/>
      <c r="D117" s="55"/>
      <c r="E117" s="55"/>
      <c r="F117" s="55"/>
      <c r="G117" s="55"/>
      <c r="H117" s="55"/>
      <c r="I117" s="55"/>
      <c r="J117" s="55"/>
      <c r="K117" s="55"/>
      <c r="L117" s="55"/>
      <c r="M117" s="55"/>
      <c r="N117" s="55"/>
      <c r="O117" s="55"/>
      <c r="P117" s="55"/>
      <c r="Q117" s="55"/>
      <c r="R117" s="55"/>
      <c r="S117" s="55"/>
      <c r="T117" s="55"/>
      <c r="U117" s="55"/>
      <c r="V117" s="55"/>
      <c r="W117" s="55"/>
      <c r="X117" s="55"/>
      <c r="Y117" s="55"/>
      <c r="Z117" s="55"/>
      <c r="AA117" s="55"/>
      <c r="AB117" s="55"/>
      <c r="AC117" s="55"/>
      <c r="AD117" s="55"/>
      <c r="AE117" s="55"/>
      <c r="AF117" s="55"/>
      <c r="AG117" s="55"/>
      <c r="AH117" s="55"/>
      <c r="AI117" s="55"/>
      <c r="AJ117" s="55"/>
      <c r="AK117" s="55"/>
      <c r="AL117" s="55"/>
      <c r="AM117" s="55"/>
      <c r="AN117" s="55"/>
      <c r="AO117" s="55"/>
      <c r="AP117" s="55"/>
      <c r="AQ117" s="55"/>
      <c r="AR117" s="55"/>
      <c r="AS117" s="55"/>
      <c r="AT117" s="55"/>
      <c r="AU117" s="55"/>
      <c r="AV117" s="55"/>
      <c r="AW117" s="55"/>
      <c r="AX117" s="55"/>
      <c r="AY117" s="55"/>
      <c r="AZ117" s="55"/>
      <c r="BA117" s="55"/>
      <c r="BB117" s="55"/>
      <c r="BC117" s="55"/>
      <c r="BD117" s="55"/>
      <c r="BE117" s="55"/>
      <c r="BF117" s="55"/>
      <c r="BG117" s="55"/>
      <c r="BH117" s="55"/>
    </row>
    <row r="118" spans="1:60" x14ac:dyDescent="0.25">
      <c r="A118" s="55"/>
      <c r="B118" s="55"/>
      <c r="C118" s="55"/>
      <c r="D118" s="55"/>
      <c r="E118" s="55"/>
      <c r="F118" s="55"/>
      <c r="G118" s="55"/>
      <c r="H118" s="55"/>
      <c r="I118" s="55"/>
      <c r="J118" s="55"/>
      <c r="K118" s="55"/>
      <c r="L118" s="55"/>
      <c r="M118" s="55"/>
      <c r="N118" s="55"/>
      <c r="O118" s="55"/>
      <c r="P118" s="55"/>
      <c r="Q118" s="55"/>
      <c r="R118" s="55"/>
      <c r="S118" s="55"/>
      <c r="T118" s="55"/>
      <c r="U118" s="55"/>
      <c r="V118" s="55"/>
      <c r="W118" s="55"/>
      <c r="X118" s="55"/>
      <c r="Y118" s="55"/>
      <c r="Z118" s="55"/>
      <c r="AA118" s="55"/>
      <c r="AB118" s="55"/>
      <c r="AC118" s="55"/>
      <c r="AD118" s="55"/>
      <c r="AE118" s="55"/>
      <c r="AF118" s="55"/>
      <c r="AG118" s="55"/>
      <c r="AH118" s="55"/>
      <c r="AI118" s="55"/>
      <c r="AJ118" s="55"/>
      <c r="AK118" s="55"/>
      <c r="AL118" s="55"/>
      <c r="AM118" s="55"/>
      <c r="AN118" s="55"/>
      <c r="AO118" s="55"/>
      <c r="AP118" s="55"/>
      <c r="AQ118" s="55"/>
      <c r="AR118" s="55"/>
      <c r="AS118" s="55"/>
      <c r="AT118" s="55"/>
      <c r="AU118" s="55"/>
      <c r="AV118" s="55"/>
      <c r="AW118" s="55"/>
      <c r="AX118" s="55"/>
      <c r="AY118" s="55"/>
      <c r="AZ118" s="55"/>
      <c r="BA118" s="55"/>
      <c r="BB118" s="55"/>
      <c r="BC118" s="55"/>
      <c r="BD118" s="55"/>
      <c r="BE118" s="55"/>
      <c r="BF118" s="55"/>
      <c r="BG118" s="55"/>
      <c r="BH118" s="55"/>
    </row>
    <row r="119" spans="1:60" x14ac:dyDescent="0.25">
      <c r="A119" s="55"/>
      <c r="B119" s="55"/>
      <c r="C119" s="55"/>
      <c r="D119" s="55"/>
      <c r="E119" s="55"/>
      <c r="F119" s="55"/>
      <c r="G119" s="55"/>
      <c r="H119" s="55"/>
      <c r="I119" s="55"/>
      <c r="J119" s="55"/>
      <c r="K119" s="55"/>
      <c r="L119" s="55"/>
      <c r="M119" s="55"/>
      <c r="N119" s="55"/>
      <c r="O119" s="55"/>
      <c r="P119" s="55"/>
      <c r="Q119" s="55"/>
      <c r="R119" s="55"/>
      <c r="S119" s="55"/>
      <c r="T119" s="55"/>
      <c r="U119" s="55"/>
      <c r="V119" s="55"/>
      <c r="W119" s="55"/>
      <c r="X119" s="55"/>
      <c r="Y119" s="55"/>
      <c r="Z119" s="55"/>
      <c r="AA119" s="55"/>
      <c r="AB119" s="55"/>
      <c r="AC119" s="55"/>
      <c r="AD119" s="55"/>
      <c r="AE119" s="55"/>
      <c r="AF119" s="55"/>
      <c r="AG119" s="55"/>
      <c r="AH119" s="55"/>
      <c r="AI119" s="55"/>
      <c r="AJ119" s="55"/>
      <c r="AK119" s="55"/>
      <c r="AL119" s="55"/>
      <c r="AM119" s="55"/>
      <c r="AN119" s="55"/>
      <c r="AO119" s="55"/>
      <c r="AP119" s="55"/>
      <c r="AQ119" s="55"/>
      <c r="AR119" s="55"/>
      <c r="AS119" s="55"/>
      <c r="AT119" s="55"/>
      <c r="AU119" s="55"/>
      <c r="AV119" s="55"/>
      <c r="AW119" s="55"/>
      <c r="AX119" s="55"/>
      <c r="AY119" s="55"/>
      <c r="AZ119" s="55"/>
      <c r="BA119" s="55"/>
      <c r="BB119" s="55"/>
      <c r="BC119" s="55"/>
      <c r="BD119" s="55"/>
      <c r="BE119" s="55"/>
      <c r="BF119" s="55"/>
      <c r="BG119" s="55"/>
      <c r="BH119" s="55"/>
    </row>
    <row r="120" spans="1:60" x14ac:dyDescent="0.25">
      <c r="A120" s="55"/>
      <c r="B120" s="55"/>
      <c r="C120" s="55"/>
      <c r="D120" s="55"/>
      <c r="E120" s="55"/>
      <c r="F120" s="55"/>
      <c r="G120" s="55"/>
      <c r="H120" s="55"/>
      <c r="I120" s="55"/>
      <c r="J120" s="55"/>
      <c r="K120" s="55"/>
      <c r="L120" s="55"/>
      <c r="M120" s="55"/>
      <c r="N120" s="55"/>
      <c r="O120" s="55"/>
      <c r="P120" s="55"/>
      <c r="Q120" s="55"/>
      <c r="R120" s="55"/>
      <c r="S120" s="55"/>
      <c r="T120" s="55"/>
      <c r="U120" s="55"/>
      <c r="V120" s="55"/>
      <c r="W120" s="55"/>
      <c r="X120" s="55"/>
      <c r="Y120" s="55"/>
      <c r="Z120" s="55"/>
      <c r="AA120" s="55"/>
      <c r="AB120" s="55"/>
      <c r="AC120" s="55"/>
      <c r="AD120" s="55"/>
      <c r="AE120" s="55"/>
      <c r="AF120" s="55"/>
      <c r="AG120" s="55"/>
      <c r="AH120" s="55"/>
      <c r="AI120" s="55"/>
      <c r="AJ120" s="55"/>
      <c r="AK120" s="55"/>
      <c r="AL120" s="55"/>
      <c r="AM120" s="55"/>
      <c r="AN120" s="55"/>
      <c r="AO120" s="55"/>
      <c r="AP120" s="55"/>
      <c r="AQ120" s="55"/>
      <c r="AR120" s="55"/>
      <c r="AS120" s="55"/>
      <c r="AT120" s="55"/>
      <c r="AU120" s="55"/>
      <c r="AV120" s="55"/>
      <c r="AW120" s="55"/>
      <c r="AX120" s="55"/>
      <c r="AY120" s="55"/>
      <c r="AZ120" s="55"/>
      <c r="BA120" s="55"/>
      <c r="BB120" s="55"/>
      <c r="BC120" s="55"/>
      <c r="BD120" s="55"/>
      <c r="BE120" s="55"/>
      <c r="BF120" s="55"/>
      <c r="BG120" s="55"/>
      <c r="BH120" s="55"/>
    </row>
    <row r="121" spans="1:60" x14ac:dyDescent="0.25">
      <c r="A121" s="55"/>
      <c r="B121" s="55"/>
      <c r="C121" s="55"/>
      <c r="D121" s="55"/>
      <c r="E121" s="55"/>
      <c r="F121" s="55"/>
      <c r="G121" s="55"/>
      <c r="H121" s="55"/>
      <c r="I121" s="55"/>
      <c r="J121" s="55"/>
      <c r="K121" s="55"/>
      <c r="L121" s="55"/>
      <c r="M121" s="55"/>
      <c r="N121" s="55"/>
      <c r="O121" s="55"/>
      <c r="P121" s="55"/>
      <c r="Q121" s="55"/>
      <c r="R121" s="55"/>
      <c r="S121" s="55"/>
      <c r="T121" s="55"/>
      <c r="U121" s="55"/>
      <c r="V121" s="55"/>
      <c r="W121" s="55"/>
      <c r="X121" s="55"/>
      <c r="Y121" s="55"/>
      <c r="Z121" s="55"/>
      <c r="AA121" s="55"/>
      <c r="AB121" s="55"/>
      <c r="AC121" s="55"/>
      <c r="AD121" s="55"/>
      <c r="AE121" s="55"/>
      <c r="AF121" s="55"/>
      <c r="AG121" s="55"/>
      <c r="AH121" s="55"/>
      <c r="AI121" s="55"/>
      <c r="AJ121" s="55"/>
      <c r="AK121" s="55"/>
      <c r="AL121" s="55"/>
      <c r="AM121" s="55"/>
      <c r="AN121" s="55"/>
      <c r="AO121" s="55"/>
      <c r="AP121" s="55"/>
      <c r="AQ121" s="55"/>
      <c r="AR121" s="55"/>
      <c r="AS121" s="55"/>
      <c r="AT121" s="55"/>
      <c r="AU121" s="55"/>
      <c r="AV121" s="55"/>
      <c r="AW121" s="55"/>
      <c r="AX121" s="55"/>
      <c r="AY121" s="55"/>
      <c r="AZ121" s="55"/>
      <c r="BA121" s="55"/>
      <c r="BB121" s="55"/>
      <c r="BC121" s="55"/>
      <c r="BD121" s="55"/>
      <c r="BE121" s="55"/>
      <c r="BF121" s="55"/>
      <c r="BG121" s="55"/>
      <c r="BH121" s="55"/>
    </row>
    <row r="122" spans="1:60" x14ac:dyDescent="0.25">
      <c r="A122" s="55"/>
      <c r="B122" s="55"/>
      <c r="C122" s="55"/>
      <c r="D122" s="55"/>
      <c r="E122" s="55"/>
      <c r="F122" s="55"/>
      <c r="G122" s="55"/>
      <c r="H122" s="55"/>
      <c r="I122" s="55"/>
      <c r="J122" s="55"/>
      <c r="K122" s="55"/>
      <c r="L122" s="55"/>
      <c r="M122" s="55"/>
      <c r="N122" s="55"/>
      <c r="O122" s="55"/>
      <c r="P122" s="55"/>
      <c r="Q122" s="55"/>
      <c r="R122" s="55"/>
      <c r="S122" s="55"/>
      <c r="T122" s="55"/>
      <c r="U122" s="55"/>
      <c r="V122" s="55"/>
      <c r="W122" s="55"/>
      <c r="X122" s="55"/>
      <c r="Y122" s="55"/>
      <c r="Z122" s="55"/>
      <c r="AA122" s="55"/>
      <c r="AB122" s="55"/>
      <c r="AC122" s="55"/>
      <c r="AD122" s="55"/>
      <c r="AE122" s="55"/>
      <c r="AF122" s="55"/>
      <c r="AG122" s="55"/>
      <c r="AH122" s="55"/>
      <c r="AI122" s="55"/>
      <c r="AJ122" s="55"/>
      <c r="AK122" s="55"/>
      <c r="AL122" s="55"/>
      <c r="AM122" s="55"/>
      <c r="AN122" s="55"/>
      <c r="AO122" s="55"/>
      <c r="AP122" s="55"/>
      <c r="AQ122" s="55"/>
      <c r="AR122" s="55"/>
      <c r="AS122" s="55"/>
      <c r="AT122" s="55"/>
      <c r="AU122" s="55"/>
      <c r="AV122" s="55"/>
      <c r="AW122" s="55"/>
      <c r="AX122" s="55"/>
      <c r="AY122" s="55"/>
      <c r="AZ122" s="55"/>
      <c r="BA122" s="55"/>
      <c r="BB122" s="55"/>
      <c r="BC122" s="55"/>
      <c r="BD122" s="55"/>
      <c r="BE122" s="55"/>
      <c r="BF122" s="55"/>
      <c r="BG122" s="55"/>
      <c r="BH122" s="55"/>
    </row>
    <row r="123" spans="1:60" x14ac:dyDescent="0.25">
      <c r="A123" s="55"/>
      <c r="B123" s="55"/>
      <c r="C123" s="55"/>
      <c r="D123" s="55"/>
      <c r="E123" s="55"/>
      <c r="F123" s="55"/>
      <c r="G123" s="55"/>
      <c r="H123" s="55"/>
      <c r="I123" s="55"/>
      <c r="J123" s="55"/>
      <c r="K123" s="55"/>
      <c r="L123" s="55"/>
      <c r="M123" s="55"/>
      <c r="N123" s="55"/>
      <c r="O123" s="55"/>
      <c r="P123" s="55"/>
      <c r="Q123" s="55"/>
      <c r="R123" s="55"/>
      <c r="S123" s="55"/>
      <c r="T123" s="55"/>
      <c r="U123" s="55"/>
      <c r="V123" s="55"/>
      <c r="W123" s="55"/>
      <c r="X123" s="55"/>
      <c r="Y123" s="55"/>
      <c r="Z123" s="55"/>
      <c r="AA123" s="55"/>
      <c r="AB123" s="55"/>
      <c r="AC123" s="55"/>
      <c r="AD123" s="55"/>
      <c r="AE123" s="55"/>
      <c r="AF123" s="55"/>
      <c r="AG123" s="55"/>
      <c r="AH123" s="55"/>
      <c r="AI123" s="55"/>
      <c r="AJ123" s="55"/>
      <c r="AK123" s="55"/>
      <c r="AL123" s="55"/>
      <c r="AM123" s="55"/>
      <c r="AN123" s="55"/>
      <c r="AO123" s="55"/>
      <c r="AP123" s="55"/>
      <c r="AQ123" s="55"/>
      <c r="AR123" s="55"/>
      <c r="AS123" s="55"/>
      <c r="AT123" s="55"/>
      <c r="AU123" s="55"/>
      <c r="AV123" s="55"/>
      <c r="AW123" s="55"/>
      <c r="AX123" s="55"/>
      <c r="AY123" s="55"/>
      <c r="AZ123" s="55"/>
      <c r="BA123" s="55"/>
      <c r="BB123" s="55"/>
      <c r="BC123" s="55"/>
      <c r="BD123" s="55"/>
      <c r="BE123" s="55"/>
      <c r="BF123" s="55"/>
      <c r="BG123" s="55"/>
      <c r="BH123" s="55"/>
    </row>
    <row r="124" spans="1:60" x14ac:dyDescent="0.25">
      <c r="A124" s="55"/>
      <c r="B124" s="55"/>
      <c r="C124" s="55"/>
      <c r="D124" s="55"/>
      <c r="E124" s="55"/>
      <c r="F124" s="55"/>
      <c r="G124" s="55"/>
      <c r="H124" s="55"/>
      <c r="I124" s="55"/>
      <c r="J124" s="55"/>
      <c r="K124" s="55"/>
      <c r="L124" s="55"/>
      <c r="M124" s="55"/>
      <c r="N124" s="55"/>
      <c r="O124" s="55"/>
      <c r="P124" s="55"/>
      <c r="Q124" s="55"/>
      <c r="R124" s="55"/>
      <c r="S124" s="55"/>
      <c r="T124" s="55"/>
      <c r="U124" s="55"/>
      <c r="V124" s="55"/>
      <c r="W124" s="55"/>
      <c r="X124" s="55"/>
      <c r="Y124" s="55"/>
      <c r="Z124" s="55"/>
      <c r="AA124" s="55"/>
      <c r="AB124" s="55"/>
      <c r="AC124" s="55"/>
      <c r="AD124" s="55"/>
      <c r="AE124" s="55"/>
      <c r="AF124" s="55"/>
      <c r="AG124" s="55"/>
      <c r="AH124" s="55"/>
      <c r="AI124" s="55"/>
      <c r="AJ124" s="55"/>
      <c r="AK124" s="55"/>
      <c r="AL124" s="55"/>
      <c r="AM124" s="55"/>
      <c r="AN124" s="55"/>
      <c r="AO124" s="55"/>
      <c r="AP124" s="55"/>
      <c r="AQ124" s="55"/>
      <c r="AR124" s="55"/>
      <c r="AS124" s="55"/>
      <c r="AT124" s="55"/>
      <c r="AU124" s="55"/>
      <c r="AV124" s="55"/>
      <c r="AW124" s="55"/>
      <c r="AX124" s="55"/>
      <c r="AY124" s="55"/>
      <c r="AZ124" s="55"/>
      <c r="BA124" s="55"/>
      <c r="BB124" s="55"/>
      <c r="BC124" s="55"/>
      <c r="BD124" s="55"/>
      <c r="BE124" s="55"/>
      <c r="BF124" s="55"/>
      <c r="BG124" s="55"/>
      <c r="BH124" s="55"/>
    </row>
    <row r="125" spans="1:60" x14ac:dyDescent="0.25">
      <c r="A125" s="55"/>
      <c r="B125" s="55"/>
      <c r="C125" s="55"/>
      <c r="D125" s="55"/>
      <c r="E125" s="55"/>
      <c r="F125" s="55"/>
      <c r="G125" s="55"/>
      <c r="H125" s="55"/>
      <c r="I125" s="55"/>
      <c r="J125" s="55"/>
      <c r="K125" s="55"/>
      <c r="L125" s="55"/>
      <c r="M125" s="55"/>
      <c r="N125" s="55"/>
      <c r="O125" s="55"/>
      <c r="P125" s="55"/>
      <c r="Q125" s="55"/>
      <c r="R125" s="55"/>
      <c r="S125" s="55"/>
      <c r="T125" s="55"/>
      <c r="U125" s="55"/>
      <c r="V125" s="55"/>
      <c r="W125" s="55"/>
      <c r="X125" s="55"/>
      <c r="Y125" s="55"/>
      <c r="Z125" s="55"/>
      <c r="AA125" s="55"/>
      <c r="AB125" s="55"/>
      <c r="AC125" s="55"/>
      <c r="AD125" s="55"/>
      <c r="AE125" s="55"/>
      <c r="AF125" s="55"/>
      <c r="AG125" s="55"/>
      <c r="AH125" s="55"/>
      <c r="AI125" s="55"/>
      <c r="AJ125" s="55"/>
      <c r="AK125" s="55"/>
      <c r="AL125" s="55"/>
      <c r="AM125" s="55"/>
      <c r="AN125" s="55"/>
      <c r="AO125" s="55"/>
      <c r="AP125" s="55"/>
      <c r="AQ125" s="55"/>
      <c r="AR125" s="55"/>
      <c r="AS125" s="55"/>
      <c r="AT125" s="55"/>
      <c r="AU125" s="55"/>
      <c r="AV125" s="55"/>
      <c r="AW125" s="55"/>
      <c r="AX125" s="55"/>
      <c r="AY125" s="55"/>
      <c r="AZ125" s="55"/>
      <c r="BA125" s="55"/>
      <c r="BB125" s="55"/>
      <c r="BC125" s="55"/>
      <c r="BD125" s="55"/>
      <c r="BE125" s="55"/>
      <c r="BF125" s="55"/>
      <c r="BG125" s="55"/>
      <c r="BH125" s="55"/>
    </row>
    <row r="126" spans="1:60" x14ac:dyDescent="0.25">
      <c r="A126" s="55"/>
      <c r="B126" s="55"/>
      <c r="C126" s="55"/>
      <c r="D126" s="55"/>
      <c r="E126" s="55"/>
      <c r="F126" s="55"/>
      <c r="G126" s="55"/>
      <c r="H126" s="55"/>
      <c r="I126" s="55"/>
      <c r="J126" s="55"/>
      <c r="K126" s="55"/>
      <c r="L126" s="55"/>
      <c r="M126" s="55"/>
      <c r="N126" s="55"/>
      <c r="O126" s="55"/>
      <c r="P126" s="55"/>
      <c r="Q126" s="55"/>
      <c r="R126" s="55"/>
      <c r="S126" s="55"/>
      <c r="T126" s="55"/>
      <c r="U126" s="55"/>
      <c r="V126" s="55"/>
      <c r="W126" s="55"/>
      <c r="X126" s="55"/>
      <c r="Y126" s="55"/>
      <c r="Z126" s="55"/>
      <c r="AA126" s="55"/>
      <c r="AB126" s="55"/>
      <c r="AC126" s="55"/>
      <c r="AD126" s="55"/>
      <c r="AE126" s="55"/>
      <c r="AF126" s="55"/>
      <c r="AG126" s="55"/>
      <c r="AH126" s="55"/>
      <c r="AI126" s="55"/>
      <c r="AJ126" s="55"/>
      <c r="AK126" s="55"/>
      <c r="AL126" s="55"/>
      <c r="AM126" s="55"/>
      <c r="AN126" s="55"/>
      <c r="AO126" s="55"/>
      <c r="AP126" s="55"/>
      <c r="AQ126" s="55"/>
      <c r="AR126" s="55"/>
      <c r="AS126" s="55"/>
      <c r="AT126" s="55"/>
      <c r="AU126" s="55"/>
      <c r="AV126" s="55"/>
      <c r="AW126" s="55"/>
      <c r="AX126" s="55"/>
      <c r="AY126" s="55"/>
      <c r="AZ126" s="55"/>
      <c r="BA126" s="55"/>
      <c r="BB126" s="55"/>
      <c r="BC126" s="55"/>
      <c r="BD126" s="55"/>
      <c r="BE126" s="55"/>
      <c r="BF126" s="55"/>
      <c r="BG126" s="55"/>
      <c r="BH126" s="55"/>
    </row>
    <row r="127" spans="1:60" x14ac:dyDescent="0.25">
      <c r="A127" s="55"/>
      <c r="B127" s="55"/>
      <c r="C127" s="55"/>
      <c r="D127" s="55"/>
      <c r="E127" s="55"/>
      <c r="F127" s="55"/>
      <c r="G127" s="55"/>
      <c r="H127" s="55"/>
      <c r="I127" s="55"/>
      <c r="J127" s="55"/>
      <c r="K127" s="55"/>
      <c r="L127" s="55"/>
      <c r="M127" s="55"/>
      <c r="N127" s="55"/>
      <c r="O127" s="55"/>
      <c r="P127" s="55"/>
      <c r="Q127" s="55"/>
      <c r="R127" s="55"/>
      <c r="S127" s="55"/>
      <c r="T127" s="55"/>
      <c r="U127" s="55"/>
      <c r="V127" s="55"/>
      <c r="W127" s="55"/>
      <c r="X127" s="55"/>
      <c r="Y127" s="55"/>
      <c r="Z127" s="55"/>
      <c r="AA127" s="55"/>
      <c r="AB127" s="55"/>
      <c r="AC127" s="55"/>
      <c r="AD127" s="55"/>
      <c r="AE127" s="55"/>
      <c r="AF127" s="55"/>
      <c r="AG127" s="55"/>
      <c r="AH127" s="55"/>
      <c r="AI127" s="55"/>
      <c r="AJ127" s="55"/>
      <c r="AK127" s="55"/>
      <c r="AL127" s="55"/>
      <c r="AM127" s="55"/>
      <c r="AN127" s="55"/>
      <c r="AO127" s="55"/>
      <c r="AP127" s="55"/>
      <c r="AQ127" s="55"/>
      <c r="AR127" s="55"/>
      <c r="AS127" s="55"/>
      <c r="AT127" s="55"/>
      <c r="AU127" s="55"/>
      <c r="AV127" s="55"/>
      <c r="AW127" s="55"/>
      <c r="AX127" s="55"/>
      <c r="AY127" s="55"/>
      <c r="AZ127" s="55"/>
      <c r="BA127" s="55"/>
      <c r="BB127" s="55"/>
      <c r="BC127" s="55"/>
      <c r="BD127" s="55"/>
      <c r="BE127" s="55"/>
      <c r="BF127" s="55"/>
      <c r="BG127" s="55"/>
      <c r="BH127" s="55"/>
    </row>
    <row r="128" spans="1:60" x14ac:dyDescent="0.25">
      <c r="A128" s="55"/>
      <c r="B128" s="55"/>
      <c r="C128" s="55"/>
      <c r="D128" s="55"/>
      <c r="E128" s="55"/>
      <c r="F128" s="55"/>
      <c r="G128" s="55"/>
      <c r="H128" s="55"/>
      <c r="I128" s="55"/>
      <c r="J128" s="55"/>
      <c r="K128" s="55"/>
      <c r="L128" s="55"/>
      <c r="M128" s="55"/>
      <c r="N128" s="55"/>
      <c r="O128" s="55"/>
      <c r="P128" s="55"/>
      <c r="Q128" s="55"/>
      <c r="R128" s="55"/>
      <c r="S128" s="55"/>
      <c r="T128" s="55"/>
      <c r="U128" s="55"/>
      <c r="V128" s="55"/>
      <c r="W128" s="55"/>
      <c r="X128" s="55"/>
      <c r="Y128" s="55"/>
      <c r="Z128" s="55"/>
      <c r="AA128" s="55"/>
      <c r="AB128" s="55"/>
      <c r="AC128" s="55"/>
      <c r="AD128" s="55"/>
      <c r="AE128" s="55"/>
      <c r="AF128" s="55"/>
      <c r="AG128" s="55"/>
      <c r="AH128" s="55"/>
      <c r="AI128" s="55"/>
      <c r="AJ128" s="55"/>
      <c r="AK128" s="55"/>
      <c r="AL128" s="55"/>
      <c r="AM128" s="55"/>
      <c r="AN128" s="55"/>
      <c r="AO128" s="55"/>
      <c r="AP128" s="55"/>
      <c r="AQ128" s="55"/>
      <c r="AR128" s="55"/>
      <c r="AS128" s="55"/>
      <c r="AT128" s="55"/>
      <c r="AU128" s="55"/>
      <c r="AV128" s="55"/>
      <c r="AW128" s="55"/>
      <c r="AX128" s="55"/>
      <c r="AY128" s="55"/>
      <c r="AZ128" s="55"/>
      <c r="BA128" s="55"/>
      <c r="BB128" s="55"/>
      <c r="BC128" s="55"/>
      <c r="BD128" s="55"/>
      <c r="BE128" s="55"/>
      <c r="BF128" s="55"/>
      <c r="BG128" s="55"/>
      <c r="BH128" s="55"/>
    </row>
    <row r="129" spans="1:60" x14ac:dyDescent="0.25">
      <c r="A129" s="55"/>
      <c r="B129" s="55"/>
      <c r="C129" s="55"/>
      <c r="D129" s="55"/>
      <c r="E129" s="55"/>
      <c r="F129" s="55"/>
      <c r="G129" s="55"/>
      <c r="H129" s="55"/>
      <c r="I129" s="55"/>
      <c r="J129" s="55"/>
      <c r="K129" s="55"/>
      <c r="L129" s="55"/>
      <c r="M129" s="55"/>
      <c r="N129" s="55"/>
      <c r="O129" s="55"/>
      <c r="P129" s="55"/>
      <c r="Q129" s="55"/>
      <c r="R129" s="55"/>
      <c r="S129" s="55"/>
      <c r="T129" s="55"/>
      <c r="U129" s="55"/>
      <c r="V129" s="55"/>
      <c r="W129" s="55"/>
      <c r="X129" s="55"/>
      <c r="Y129" s="55"/>
      <c r="Z129" s="55"/>
      <c r="AA129" s="55"/>
      <c r="AB129" s="55"/>
      <c r="AC129" s="55"/>
      <c r="AD129" s="55"/>
      <c r="AE129" s="55"/>
      <c r="AF129" s="55"/>
      <c r="AG129" s="55"/>
      <c r="AH129" s="55"/>
      <c r="AI129" s="55"/>
      <c r="AJ129" s="55"/>
      <c r="AK129" s="55"/>
      <c r="AL129" s="55"/>
      <c r="AM129" s="55"/>
      <c r="AN129" s="55"/>
      <c r="AO129" s="55"/>
      <c r="AP129" s="55"/>
      <c r="AQ129" s="55"/>
      <c r="AR129" s="55"/>
      <c r="AS129" s="55"/>
      <c r="AT129" s="55"/>
      <c r="AU129" s="55"/>
      <c r="AV129" s="55"/>
      <c r="AW129" s="55"/>
      <c r="AX129" s="55"/>
      <c r="AY129" s="55"/>
      <c r="AZ129" s="55"/>
      <c r="BA129" s="55"/>
      <c r="BB129" s="55"/>
      <c r="BC129" s="55"/>
      <c r="BD129" s="55"/>
      <c r="BE129" s="55"/>
      <c r="BF129" s="55"/>
      <c r="BG129" s="55"/>
      <c r="BH129" s="55"/>
    </row>
    <row r="130" spans="1:60" x14ac:dyDescent="0.25">
      <c r="A130" s="55"/>
      <c r="B130" s="55"/>
      <c r="C130" s="55"/>
      <c r="D130" s="55"/>
      <c r="E130" s="55"/>
      <c r="F130" s="55"/>
      <c r="G130" s="55"/>
      <c r="H130" s="55"/>
      <c r="I130" s="55"/>
      <c r="J130" s="55"/>
      <c r="K130" s="55"/>
      <c r="L130" s="55"/>
      <c r="M130" s="55"/>
      <c r="N130" s="55"/>
      <c r="O130" s="55"/>
      <c r="P130" s="55"/>
      <c r="Q130" s="55"/>
      <c r="R130" s="55"/>
      <c r="S130" s="55"/>
      <c r="T130" s="55"/>
      <c r="U130" s="55"/>
      <c r="V130" s="55"/>
      <c r="W130" s="55"/>
      <c r="X130" s="55"/>
      <c r="Y130" s="55"/>
      <c r="Z130" s="55"/>
      <c r="AA130" s="55"/>
      <c r="AB130" s="55"/>
      <c r="AC130" s="55"/>
      <c r="AD130" s="55"/>
      <c r="AE130" s="55"/>
      <c r="AF130" s="55"/>
      <c r="AG130" s="55"/>
      <c r="AH130" s="55"/>
      <c r="AI130" s="55"/>
      <c r="AJ130" s="55"/>
      <c r="AK130" s="55"/>
      <c r="AL130" s="55"/>
      <c r="AM130" s="55"/>
      <c r="AN130" s="55"/>
      <c r="AO130" s="55"/>
      <c r="AP130" s="55"/>
      <c r="AQ130" s="55"/>
      <c r="AR130" s="55"/>
      <c r="AS130" s="55"/>
      <c r="AT130" s="55"/>
      <c r="AU130" s="55"/>
      <c r="AV130" s="55"/>
      <c r="AW130" s="55"/>
      <c r="AX130" s="55"/>
      <c r="AY130" s="55"/>
      <c r="AZ130" s="55"/>
      <c r="BA130" s="55"/>
      <c r="BB130" s="55"/>
      <c r="BC130" s="55"/>
      <c r="BD130" s="55"/>
      <c r="BE130" s="55"/>
      <c r="BF130" s="55"/>
      <c r="BG130" s="55"/>
      <c r="BH130" s="55"/>
    </row>
    <row r="131" spans="1:60" x14ac:dyDescent="0.25">
      <c r="A131" s="55"/>
      <c r="B131" s="55"/>
      <c r="C131" s="55"/>
      <c r="D131" s="55"/>
      <c r="E131" s="55"/>
      <c r="F131" s="55"/>
      <c r="G131" s="55"/>
      <c r="H131" s="55"/>
      <c r="I131" s="55"/>
      <c r="J131" s="55"/>
      <c r="K131" s="55"/>
      <c r="L131" s="55"/>
      <c r="M131" s="55"/>
      <c r="N131" s="55"/>
      <c r="O131" s="55"/>
      <c r="P131" s="55"/>
      <c r="Q131" s="55"/>
      <c r="R131" s="55"/>
      <c r="S131" s="55"/>
      <c r="T131" s="55"/>
      <c r="U131" s="55"/>
      <c r="V131" s="55"/>
      <c r="W131" s="55"/>
      <c r="X131" s="55"/>
      <c r="Y131" s="55"/>
      <c r="Z131" s="55"/>
      <c r="AA131" s="55"/>
      <c r="AB131" s="55"/>
      <c r="AC131" s="55"/>
      <c r="AD131" s="55"/>
      <c r="AE131" s="55"/>
      <c r="AF131" s="55"/>
      <c r="AG131" s="55"/>
      <c r="AH131" s="55"/>
      <c r="AI131" s="55"/>
      <c r="AJ131" s="55"/>
      <c r="AK131" s="55"/>
      <c r="AL131" s="55"/>
      <c r="AM131" s="55"/>
      <c r="AN131" s="55"/>
      <c r="AO131" s="55"/>
      <c r="AP131" s="55"/>
      <c r="AQ131" s="55"/>
      <c r="AR131" s="55"/>
      <c r="AS131" s="55"/>
      <c r="AT131" s="55"/>
      <c r="AU131" s="55"/>
      <c r="AV131" s="55"/>
      <c r="AW131" s="55"/>
      <c r="AX131" s="55"/>
      <c r="AY131" s="55"/>
      <c r="AZ131" s="55"/>
      <c r="BA131" s="55"/>
      <c r="BB131" s="55"/>
      <c r="BC131" s="55"/>
      <c r="BD131" s="55"/>
      <c r="BE131" s="55"/>
      <c r="BF131" s="55"/>
      <c r="BG131" s="55"/>
      <c r="BH131" s="55"/>
    </row>
    <row r="132" spans="1:60" x14ac:dyDescent="0.25">
      <c r="A132" s="55"/>
      <c r="B132" s="55"/>
      <c r="C132" s="55"/>
      <c r="D132" s="55"/>
      <c r="E132" s="55"/>
      <c r="F132" s="55"/>
      <c r="G132" s="55"/>
      <c r="H132" s="55"/>
      <c r="I132" s="55"/>
      <c r="J132" s="55"/>
      <c r="K132" s="55"/>
      <c r="L132" s="55"/>
      <c r="M132" s="55"/>
      <c r="N132" s="55"/>
      <c r="O132" s="55"/>
      <c r="P132" s="55"/>
      <c r="Q132" s="55"/>
      <c r="R132" s="55"/>
      <c r="S132" s="55"/>
      <c r="T132" s="55"/>
      <c r="U132" s="55"/>
      <c r="V132" s="55"/>
      <c r="W132" s="55"/>
      <c r="X132" s="55"/>
      <c r="Y132" s="55"/>
      <c r="Z132" s="55"/>
      <c r="AA132" s="55"/>
      <c r="AB132" s="55"/>
      <c r="AC132" s="55"/>
      <c r="AD132" s="55"/>
      <c r="AE132" s="55"/>
      <c r="AF132" s="55"/>
      <c r="AG132" s="55"/>
      <c r="AH132" s="55"/>
      <c r="AI132" s="55"/>
      <c r="AJ132" s="55"/>
      <c r="AK132" s="55"/>
      <c r="AL132" s="55"/>
      <c r="AM132" s="55"/>
      <c r="AN132" s="55"/>
      <c r="AO132" s="55"/>
      <c r="AP132" s="55"/>
      <c r="AQ132" s="55"/>
      <c r="AR132" s="55"/>
      <c r="AS132" s="55"/>
      <c r="AT132" s="55"/>
      <c r="AU132" s="55"/>
      <c r="AV132" s="55"/>
      <c r="AW132" s="55"/>
      <c r="AX132" s="55"/>
      <c r="AY132" s="55"/>
      <c r="AZ132" s="55"/>
      <c r="BA132" s="55"/>
      <c r="BB132" s="55"/>
      <c r="BC132" s="55"/>
      <c r="BD132" s="55"/>
      <c r="BE132" s="55"/>
      <c r="BF132" s="55"/>
      <c r="BG132" s="55"/>
      <c r="BH132" s="55"/>
    </row>
    <row r="133" spans="1:60" x14ac:dyDescent="0.25">
      <c r="A133" s="55"/>
      <c r="B133" s="55"/>
      <c r="C133" s="55"/>
      <c r="D133" s="55"/>
      <c r="E133" s="55"/>
      <c r="F133" s="55"/>
      <c r="G133" s="55"/>
      <c r="H133" s="55"/>
      <c r="I133" s="55"/>
      <c r="J133" s="55"/>
      <c r="K133" s="55"/>
      <c r="L133" s="55"/>
      <c r="M133" s="55"/>
      <c r="N133" s="55"/>
      <c r="O133" s="55"/>
      <c r="P133" s="55"/>
      <c r="Q133" s="55"/>
      <c r="R133" s="55"/>
      <c r="S133" s="55"/>
      <c r="T133" s="55"/>
      <c r="U133" s="55"/>
      <c r="V133" s="55"/>
      <c r="W133" s="55"/>
      <c r="X133" s="55"/>
      <c r="Y133" s="55"/>
      <c r="Z133" s="55"/>
      <c r="AA133" s="55"/>
      <c r="AB133" s="55"/>
      <c r="AC133" s="55"/>
      <c r="AD133" s="55"/>
      <c r="AE133" s="55"/>
      <c r="AF133" s="55"/>
      <c r="AG133" s="55"/>
      <c r="AH133" s="55"/>
      <c r="AI133" s="55"/>
      <c r="AJ133" s="55"/>
      <c r="AK133" s="55"/>
      <c r="AL133" s="55"/>
      <c r="AM133" s="55"/>
      <c r="AN133" s="55"/>
      <c r="AO133" s="55"/>
      <c r="AP133" s="55"/>
      <c r="AQ133" s="55"/>
      <c r="AR133" s="55"/>
      <c r="AS133" s="55"/>
      <c r="AT133" s="55"/>
      <c r="AU133" s="55"/>
      <c r="AV133" s="55"/>
      <c r="AW133" s="55"/>
      <c r="AX133" s="55"/>
      <c r="AY133" s="55"/>
      <c r="AZ133" s="55"/>
      <c r="BA133" s="55"/>
      <c r="BB133" s="55"/>
      <c r="BC133" s="55"/>
      <c r="BD133" s="55"/>
      <c r="BE133" s="55"/>
      <c r="BF133" s="55"/>
      <c r="BG133" s="55"/>
      <c r="BH133" s="55"/>
    </row>
    <row r="134" spans="1:60" x14ac:dyDescent="0.25">
      <c r="A134" s="55"/>
      <c r="B134" s="55"/>
      <c r="C134" s="55"/>
      <c r="D134" s="55"/>
      <c r="E134" s="55"/>
      <c r="F134" s="55"/>
      <c r="G134" s="55"/>
      <c r="H134" s="55"/>
      <c r="I134" s="55"/>
      <c r="J134" s="55"/>
      <c r="K134" s="55"/>
      <c r="L134" s="55"/>
      <c r="M134" s="55"/>
      <c r="N134" s="55"/>
      <c r="O134" s="55"/>
      <c r="P134" s="55"/>
      <c r="Q134" s="55"/>
      <c r="R134" s="55"/>
      <c r="S134" s="55"/>
      <c r="T134" s="55"/>
      <c r="U134" s="55"/>
      <c r="V134" s="55"/>
      <c r="W134" s="55"/>
      <c r="X134" s="55"/>
      <c r="Y134" s="55"/>
      <c r="Z134" s="55"/>
      <c r="AA134" s="55"/>
      <c r="AB134" s="55"/>
      <c r="AC134" s="55"/>
      <c r="AD134" s="55"/>
      <c r="AE134" s="55"/>
      <c r="AF134" s="55"/>
      <c r="AG134" s="55"/>
      <c r="AH134" s="55"/>
      <c r="AI134" s="55"/>
      <c r="AJ134" s="55"/>
      <c r="AK134" s="55"/>
      <c r="AL134" s="55"/>
      <c r="AM134" s="55"/>
      <c r="AN134" s="55"/>
      <c r="AO134" s="55"/>
      <c r="AP134" s="55"/>
      <c r="AQ134" s="55"/>
      <c r="AR134" s="55"/>
      <c r="AS134" s="55"/>
      <c r="AT134" s="55"/>
      <c r="AU134" s="55"/>
      <c r="AV134" s="55"/>
      <c r="AW134" s="55"/>
      <c r="AX134" s="55"/>
      <c r="AY134" s="55"/>
      <c r="AZ134" s="55"/>
      <c r="BA134" s="55"/>
      <c r="BB134" s="55"/>
      <c r="BC134" s="55"/>
      <c r="BD134" s="55"/>
      <c r="BE134" s="55"/>
      <c r="BF134" s="55"/>
      <c r="BG134" s="55"/>
      <c r="BH134" s="55"/>
    </row>
    <row r="135" spans="1:60" x14ac:dyDescent="0.25">
      <c r="A135" s="55"/>
      <c r="B135" s="55"/>
      <c r="C135" s="55"/>
      <c r="D135" s="55"/>
      <c r="E135" s="55"/>
      <c r="F135" s="55"/>
      <c r="G135" s="55"/>
      <c r="H135" s="55"/>
      <c r="I135" s="55"/>
      <c r="J135" s="55"/>
      <c r="K135" s="55"/>
      <c r="L135" s="55"/>
      <c r="M135" s="55"/>
      <c r="N135" s="55"/>
      <c r="O135" s="55"/>
      <c r="P135" s="55"/>
      <c r="Q135" s="55"/>
      <c r="R135" s="55"/>
      <c r="S135" s="55"/>
      <c r="T135" s="55"/>
      <c r="U135" s="55"/>
      <c r="V135" s="55"/>
      <c r="W135" s="55"/>
      <c r="X135" s="55"/>
      <c r="Y135" s="55"/>
      <c r="Z135" s="55"/>
      <c r="AA135" s="55"/>
      <c r="AB135" s="55"/>
      <c r="AC135" s="55"/>
      <c r="AD135" s="55"/>
      <c r="AE135" s="55"/>
      <c r="AF135" s="55"/>
      <c r="AG135" s="55"/>
      <c r="AH135" s="55"/>
      <c r="AI135" s="55"/>
      <c r="AJ135" s="55"/>
      <c r="AK135" s="55"/>
      <c r="AL135" s="55"/>
      <c r="AM135" s="55"/>
      <c r="AN135" s="55"/>
      <c r="AO135" s="55"/>
      <c r="AP135" s="55"/>
      <c r="AQ135" s="55"/>
      <c r="AR135" s="55"/>
      <c r="AS135" s="55"/>
      <c r="AT135" s="55"/>
      <c r="AU135" s="55"/>
      <c r="AV135" s="55"/>
      <c r="AW135" s="55"/>
      <c r="AX135" s="55"/>
      <c r="AY135" s="55"/>
      <c r="AZ135" s="55"/>
      <c r="BA135" s="55"/>
      <c r="BB135" s="55"/>
      <c r="BC135" s="55"/>
      <c r="BD135" s="55"/>
      <c r="BE135" s="55"/>
      <c r="BF135" s="55"/>
      <c r="BG135" s="55"/>
      <c r="BH135" s="55"/>
    </row>
    <row r="136" spans="1:60" x14ac:dyDescent="0.25">
      <c r="A136" s="55"/>
      <c r="B136" s="55"/>
      <c r="C136" s="55"/>
      <c r="D136" s="55"/>
      <c r="E136" s="55"/>
      <c r="F136" s="55"/>
      <c r="G136" s="55"/>
      <c r="H136" s="55"/>
      <c r="I136" s="55"/>
      <c r="J136" s="55"/>
      <c r="K136" s="55"/>
      <c r="L136" s="55"/>
      <c r="M136" s="55"/>
      <c r="N136" s="55"/>
      <c r="O136" s="55"/>
      <c r="P136" s="55"/>
      <c r="Q136" s="55"/>
      <c r="R136" s="55"/>
      <c r="S136" s="55"/>
      <c r="T136" s="55"/>
      <c r="U136" s="55"/>
      <c r="V136" s="55"/>
      <c r="W136" s="55"/>
      <c r="X136" s="55"/>
      <c r="Y136" s="55"/>
      <c r="Z136" s="55"/>
      <c r="AA136" s="55"/>
      <c r="AB136" s="55"/>
      <c r="AC136" s="55"/>
      <c r="AD136" s="55"/>
      <c r="AE136" s="55"/>
      <c r="AF136" s="55"/>
      <c r="AG136" s="55"/>
      <c r="AH136" s="55"/>
      <c r="AI136" s="55"/>
      <c r="AJ136" s="55"/>
      <c r="AK136" s="55"/>
      <c r="AL136" s="55"/>
      <c r="AM136" s="55"/>
      <c r="AN136" s="55"/>
      <c r="AO136" s="55"/>
      <c r="AP136" s="55"/>
      <c r="AQ136" s="55"/>
      <c r="AR136" s="55"/>
      <c r="AS136" s="55"/>
      <c r="AT136" s="55"/>
      <c r="AU136" s="55"/>
      <c r="AV136" s="55"/>
      <c r="AW136" s="55"/>
      <c r="AX136" s="55"/>
      <c r="AY136" s="55"/>
      <c r="AZ136" s="55"/>
      <c r="BA136" s="55"/>
      <c r="BB136" s="55"/>
      <c r="BC136" s="55"/>
      <c r="BD136" s="55"/>
      <c r="BE136" s="55"/>
      <c r="BF136" s="55"/>
      <c r="BG136" s="55"/>
      <c r="BH136" s="55"/>
    </row>
    <row r="137" spans="1:60" x14ac:dyDescent="0.25">
      <c r="A137" s="55"/>
      <c r="B137" s="55"/>
      <c r="C137" s="55"/>
      <c r="D137" s="55"/>
      <c r="E137" s="55"/>
      <c r="F137" s="55"/>
      <c r="G137" s="55"/>
      <c r="H137" s="55"/>
      <c r="I137" s="55"/>
      <c r="J137" s="55"/>
      <c r="K137" s="55"/>
      <c r="L137" s="55"/>
      <c r="M137" s="55"/>
      <c r="N137" s="55"/>
      <c r="O137" s="55"/>
      <c r="P137" s="55"/>
      <c r="Q137" s="55"/>
      <c r="R137" s="55"/>
      <c r="S137" s="55"/>
      <c r="T137" s="55"/>
      <c r="U137" s="55"/>
      <c r="V137" s="55"/>
      <c r="W137" s="55"/>
      <c r="X137" s="55"/>
      <c r="Y137" s="55"/>
      <c r="Z137" s="55"/>
      <c r="AA137" s="55"/>
      <c r="AB137" s="55"/>
      <c r="AC137" s="55"/>
      <c r="AD137" s="55"/>
      <c r="AE137" s="55"/>
      <c r="AF137" s="55"/>
      <c r="AG137" s="55"/>
      <c r="AH137" s="55"/>
      <c r="AI137" s="55"/>
      <c r="AJ137" s="55"/>
      <c r="AK137" s="55"/>
      <c r="AL137" s="55"/>
      <c r="AM137" s="55"/>
      <c r="AN137" s="55"/>
      <c r="AO137" s="55"/>
      <c r="AP137" s="55"/>
      <c r="AQ137" s="55"/>
      <c r="AR137" s="55"/>
      <c r="AS137" s="55"/>
      <c r="AT137" s="55"/>
      <c r="AU137" s="55"/>
      <c r="AV137" s="55"/>
      <c r="AW137" s="55"/>
      <c r="AX137" s="55"/>
      <c r="AY137" s="55"/>
      <c r="AZ137" s="55"/>
      <c r="BA137" s="55"/>
      <c r="BB137" s="55"/>
      <c r="BC137" s="55"/>
      <c r="BD137" s="55"/>
      <c r="BE137" s="55"/>
      <c r="BF137" s="55"/>
      <c r="BG137" s="55"/>
      <c r="BH137" s="55"/>
    </row>
    <row r="138" spans="1:60" x14ac:dyDescent="0.25">
      <c r="A138" s="55"/>
      <c r="B138" s="55"/>
      <c r="C138" s="55"/>
      <c r="D138" s="55"/>
      <c r="E138" s="55"/>
      <c r="F138" s="55"/>
      <c r="G138" s="55"/>
      <c r="H138" s="55"/>
      <c r="I138" s="55"/>
      <c r="J138" s="55"/>
      <c r="K138" s="55"/>
      <c r="L138" s="55"/>
      <c r="M138" s="55"/>
      <c r="N138" s="55"/>
      <c r="O138" s="55"/>
      <c r="P138" s="55"/>
      <c r="Q138" s="55"/>
      <c r="R138" s="55"/>
      <c r="S138" s="55"/>
      <c r="T138" s="55"/>
      <c r="U138" s="55"/>
      <c r="V138" s="55"/>
      <c r="W138" s="55"/>
      <c r="X138" s="55"/>
      <c r="Y138" s="55"/>
      <c r="Z138" s="55"/>
      <c r="AA138" s="55"/>
      <c r="AB138" s="55"/>
      <c r="AC138" s="55"/>
      <c r="AD138" s="55"/>
      <c r="AE138" s="55"/>
      <c r="AF138" s="55"/>
      <c r="AG138" s="55"/>
      <c r="AH138" s="55"/>
      <c r="AI138" s="55"/>
      <c r="AJ138" s="55"/>
      <c r="AK138" s="55"/>
      <c r="AL138" s="55"/>
      <c r="AM138" s="55"/>
      <c r="AN138" s="55"/>
      <c r="AO138" s="55"/>
      <c r="AP138" s="55"/>
      <c r="AQ138" s="55"/>
      <c r="AR138" s="55"/>
      <c r="AS138" s="55"/>
      <c r="AT138" s="55"/>
      <c r="AU138" s="55"/>
      <c r="AV138" s="55"/>
      <c r="AW138" s="55"/>
      <c r="AX138" s="55"/>
      <c r="AY138" s="55"/>
      <c r="AZ138" s="55"/>
      <c r="BA138" s="55"/>
      <c r="BB138" s="55"/>
      <c r="BC138" s="55"/>
      <c r="BD138" s="55"/>
      <c r="BE138" s="55"/>
      <c r="BF138" s="55"/>
      <c r="BG138" s="55"/>
      <c r="BH138" s="55"/>
    </row>
    <row r="139" spans="1:60" x14ac:dyDescent="0.25">
      <c r="A139" s="55"/>
      <c r="B139" s="55"/>
      <c r="C139" s="55"/>
      <c r="D139" s="55"/>
      <c r="E139" s="55"/>
      <c r="F139" s="55"/>
      <c r="G139" s="55"/>
      <c r="H139" s="55"/>
      <c r="I139" s="55"/>
      <c r="J139" s="55"/>
      <c r="K139" s="55"/>
      <c r="L139" s="55"/>
      <c r="M139" s="55"/>
      <c r="N139" s="55"/>
      <c r="O139" s="55"/>
      <c r="P139" s="55"/>
      <c r="Q139" s="55"/>
      <c r="R139" s="55"/>
      <c r="S139" s="55"/>
      <c r="T139" s="55"/>
      <c r="U139" s="55"/>
      <c r="V139" s="55"/>
      <c r="W139" s="55"/>
      <c r="X139" s="55"/>
      <c r="Y139" s="55"/>
      <c r="Z139" s="55"/>
      <c r="AA139" s="55"/>
      <c r="AB139" s="55"/>
      <c r="AC139" s="55"/>
      <c r="AD139" s="55"/>
      <c r="AE139" s="55"/>
      <c r="AF139" s="55"/>
      <c r="AG139" s="55"/>
      <c r="AH139" s="55"/>
      <c r="AI139" s="55"/>
      <c r="AJ139" s="55"/>
      <c r="AK139" s="55"/>
      <c r="AL139" s="55"/>
      <c r="AM139" s="55"/>
      <c r="AN139" s="55"/>
      <c r="AO139" s="55"/>
      <c r="AP139" s="55"/>
      <c r="AQ139" s="55"/>
      <c r="AR139" s="55"/>
      <c r="AS139" s="55"/>
      <c r="AT139" s="55"/>
      <c r="AU139" s="55"/>
      <c r="AV139" s="55"/>
      <c r="AW139" s="55"/>
      <c r="AX139" s="55"/>
      <c r="AY139" s="55"/>
      <c r="AZ139" s="55"/>
      <c r="BA139" s="55"/>
      <c r="BB139" s="55"/>
      <c r="BC139" s="55"/>
      <c r="BD139" s="55"/>
      <c r="BE139" s="55"/>
      <c r="BF139" s="55"/>
      <c r="BG139" s="55"/>
      <c r="BH139" s="55"/>
    </row>
    <row r="140" spans="1:60" x14ac:dyDescent="0.25">
      <c r="A140" s="55"/>
      <c r="B140" s="55"/>
      <c r="C140" s="55"/>
      <c r="D140" s="55"/>
      <c r="E140" s="55"/>
      <c r="F140" s="55"/>
      <c r="G140" s="55"/>
      <c r="H140" s="55"/>
      <c r="I140" s="55"/>
      <c r="J140" s="55"/>
      <c r="K140" s="55"/>
      <c r="L140" s="55"/>
      <c r="M140" s="55"/>
      <c r="N140" s="55"/>
      <c r="O140" s="55"/>
      <c r="P140" s="55"/>
      <c r="Q140" s="55"/>
      <c r="R140" s="55"/>
      <c r="S140" s="55"/>
      <c r="T140" s="55"/>
      <c r="U140" s="55"/>
      <c r="V140" s="55"/>
      <c r="W140" s="55"/>
      <c r="X140" s="55"/>
      <c r="Y140" s="55"/>
      <c r="Z140" s="55"/>
      <c r="AA140" s="55"/>
      <c r="AB140" s="55"/>
      <c r="AC140" s="55"/>
      <c r="AD140" s="55"/>
      <c r="AE140" s="55"/>
      <c r="AF140" s="55"/>
      <c r="AG140" s="55"/>
      <c r="AH140" s="55"/>
      <c r="AI140" s="55"/>
      <c r="AJ140" s="55"/>
      <c r="AK140" s="55"/>
      <c r="AL140" s="55"/>
      <c r="AM140" s="55"/>
      <c r="AN140" s="55"/>
      <c r="AO140" s="55"/>
      <c r="AP140" s="55"/>
      <c r="AQ140" s="55"/>
      <c r="AR140" s="55"/>
      <c r="AS140" s="55"/>
      <c r="AT140" s="55"/>
      <c r="AU140" s="55"/>
      <c r="AV140" s="55"/>
      <c r="AW140" s="55"/>
      <c r="AX140" s="55"/>
      <c r="AY140" s="55"/>
      <c r="AZ140" s="55"/>
      <c r="BA140" s="55"/>
      <c r="BB140" s="55"/>
      <c r="BC140" s="55"/>
      <c r="BD140" s="55"/>
      <c r="BE140" s="55"/>
      <c r="BF140" s="55"/>
      <c r="BG140" s="55"/>
      <c r="BH140" s="55"/>
    </row>
    <row r="141" spans="1:60" x14ac:dyDescent="0.25">
      <c r="A141" s="55"/>
      <c r="B141" s="55"/>
      <c r="C141" s="55"/>
      <c r="D141" s="55"/>
      <c r="E141" s="55"/>
      <c r="F141" s="55"/>
      <c r="G141" s="55"/>
      <c r="H141" s="55"/>
      <c r="I141" s="55"/>
      <c r="J141" s="55"/>
      <c r="K141" s="55"/>
      <c r="L141" s="55"/>
      <c r="M141" s="55"/>
      <c r="N141" s="55"/>
      <c r="O141" s="55"/>
      <c r="P141" s="55"/>
      <c r="Q141" s="55"/>
      <c r="R141" s="55"/>
      <c r="S141" s="55"/>
      <c r="T141" s="55"/>
      <c r="U141" s="55"/>
      <c r="V141" s="55"/>
      <c r="W141" s="55"/>
      <c r="X141" s="55"/>
      <c r="Y141" s="55"/>
      <c r="Z141" s="55"/>
      <c r="AA141" s="55"/>
      <c r="AB141" s="55"/>
      <c r="AC141" s="55"/>
      <c r="AD141" s="55"/>
      <c r="AE141" s="55"/>
      <c r="AF141" s="55"/>
      <c r="AG141" s="55"/>
      <c r="AH141" s="55"/>
      <c r="AI141" s="55"/>
      <c r="AJ141" s="55"/>
      <c r="AK141" s="55"/>
      <c r="AL141" s="55"/>
      <c r="AM141" s="55"/>
      <c r="AN141" s="55"/>
      <c r="AO141" s="55"/>
      <c r="AP141" s="55"/>
      <c r="AQ141" s="55"/>
      <c r="AR141" s="55"/>
      <c r="AS141" s="55"/>
      <c r="AT141" s="55"/>
      <c r="AU141" s="55"/>
      <c r="AV141" s="55"/>
      <c r="AW141" s="55"/>
      <c r="AX141" s="55"/>
      <c r="AY141" s="55"/>
      <c r="AZ141" s="55"/>
      <c r="BA141" s="55"/>
      <c r="BB141" s="55"/>
      <c r="BC141" s="55"/>
      <c r="BD141" s="55"/>
      <c r="BE141" s="55"/>
      <c r="BF141" s="55"/>
      <c r="BG141" s="55"/>
      <c r="BH141" s="55"/>
    </row>
    <row r="142" spans="1:60" x14ac:dyDescent="0.25">
      <c r="A142" s="55"/>
      <c r="B142" s="55"/>
      <c r="C142" s="55"/>
      <c r="D142" s="55"/>
      <c r="E142" s="55"/>
      <c r="F142" s="55"/>
      <c r="G142" s="55"/>
      <c r="H142" s="55"/>
      <c r="I142" s="55"/>
      <c r="J142" s="55"/>
      <c r="K142" s="55"/>
      <c r="L142" s="55"/>
      <c r="M142" s="55"/>
      <c r="N142" s="55"/>
      <c r="O142" s="55"/>
      <c r="P142" s="55"/>
      <c r="Q142" s="55"/>
      <c r="R142" s="55"/>
      <c r="S142" s="55"/>
      <c r="T142" s="55"/>
      <c r="U142" s="55"/>
      <c r="V142" s="55"/>
      <c r="W142" s="55"/>
      <c r="X142" s="55"/>
      <c r="Y142" s="55"/>
      <c r="Z142" s="55"/>
      <c r="AA142" s="55"/>
      <c r="AB142" s="55"/>
      <c r="AC142" s="55"/>
      <c r="AD142" s="55"/>
      <c r="AE142" s="55"/>
      <c r="AF142" s="55"/>
      <c r="AG142" s="55"/>
      <c r="AH142" s="55"/>
      <c r="AI142" s="55"/>
      <c r="AJ142" s="55"/>
      <c r="AK142" s="55"/>
      <c r="AL142" s="55"/>
      <c r="AM142" s="55"/>
      <c r="AN142" s="55"/>
      <c r="AO142" s="55"/>
      <c r="AP142" s="55"/>
      <c r="AQ142" s="55"/>
      <c r="AR142" s="55"/>
      <c r="AS142" s="55"/>
      <c r="AT142" s="55"/>
      <c r="AU142" s="55"/>
      <c r="AV142" s="55"/>
      <c r="AW142" s="55"/>
      <c r="AX142" s="55"/>
      <c r="AY142" s="55"/>
      <c r="AZ142" s="55"/>
      <c r="BA142" s="55"/>
      <c r="BB142" s="55"/>
      <c r="BC142" s="55"/>
      <c r="BD142" s="55"/>
      <c r="BE142" s="55"/>
      <c r="BF142" s="55"/>
      <c r="BG142" s="55"/>
      <c r="BH142" s="55"/>
    </row>
    <row r="143" spans="1:60" x14ac:dyDescent="0.25">
      <c r="A143" s="55"/>
      <c r="B143" s="55"/>
      <c r="C143" s="55"/>
      <c r="D143" s="55"/>
      <c r="E143" s="55"/>
      <c r="F143" s="55"/>
      <c r="G143" s="55"/>
      <c r="H143" s="55"/>
      <c r="I143" s="55"/>
      <c r="J143" s="55"/>
      <c r="K143" s="55"/>
      <c r="L143" s="55"/>
      <c r="M143" s="55"/>
      <c r="N143" s="55"/>
      <c r="O143" s="55"/>
      <c r="P143" s="55"/>
      <c r="Q143" s="55"/>
      <c r="R143" s="55"/>
      <c r="S143" s="55"/>
      <c r="T143" s="55"/>
      <c r="U143" s="55"/>
      <c r="V143" s="55"/>
      <c r="W143" s="55"/>
      <c r="X143" s="55"/>
      <c r="Y143" s="55"/>
      <c r="Z143" s="55"/>
      <c r="AA143" s="55"/>
      <c r="AB143" s="55"/>
      <c r="AC143" s="55"/>
      <c r="AD143" s="55"/>
      <c r="AE143" s="55"/>
      <c r="AF143" s="55"/>
      <c r="AG143" s="55"/>
      <c r="AH143" s="55"/>
      <c r="AI143" s="55"/>
      <c r="AJ143" s="55"/>
      <c r="AK143" s="55"/>
      <c r="AL143" s="55"/>
      <c r="AM143" s="55"/>
      <c r="AN143" s="55"/>
      <c r="AO143" s="55"/>
      <c r="AP143" s="55"/>
      <c r="AQ143" s="55"/>
      <c r="AR143" s="55"/>
      <c r="AS143" s="55"/>
      <c r="AT143" s="55"/>
      <c r="AU143" s="55"/>
      <c r="AV143" s="55"/>
      <c r="AW143" s="55"/>
      <c r="AX143" s="55"/>
      <c r="AY143" s="55"/>
      <c r="AZ143" s="55"/>
      <c r="BA143" s="55"/>
      <c r="BB143" s="55"/>
      <c r="BC143" s="55"/>
      <c r="BD143" s="55"/>
      <c r="BE143" s="55"/>
      <c r="BF143" s="55"/>
      <c r="BG143" s="55"/>
      <c r="BH143" s="55"/>
    </row>
    <row r="144" spans="1:60" x14ac:dyDescent="0.25">
      <c r="A144" s="55"/>
      <c r="B144" s="55"/>
      <c r="C144" s="55"/>
      <c r="D144" s="55"/>
      <c r="E144" s="55"/>
      <c r="F144" s="55"/>
      <c r="G144" s="55"/>
      <c r="H144" s="55"/>
      <c r="I144" s="55"/>
      <c r="J144" s="55"/>
      <c r="K144" s="55"/>
      <c r="L144" s="55"/>
      <c r="M144" s="55"/>
      <c r="N144" s="55"/>
      <c r="O144" s="55"/>
      <c r="P144" s="55"/>
      <c r="Q144" s="55"/>
      <c r="R144" s="55"/>
      <c r="S144" s="55"/>
      <c r="T144" s="55"/>
      <c r="U144" s="55"/>
      <c r="V144" s="55"/>
      <c r="W144" s="55"/>
      <c r="X144" s="55"/>
      <c r="Y144" s="55"/>
      <c r="Z144" s="55"/>
      <c r="AA144" s="55"/>
      <c r="AB144" s="55"/>
      <c r="AC144" s="55"/>
      <c r="AD144" s="55"/>
      <c r="AE144" s="55"/>
      <c r="AF144" s="55"/>
      <c r="AG144" s="55"/>
      <c r="AH144" s="55"/>
      <c r="AI144" s="55"/>
      <c r="AJ144" s="55"/>
      <c r="AK144" s="55"/>
      <c r="AL144" s="55"/>
      <c r="AM144" s="55"/>
      <c r="AN144" s="55"/>
      <c r="AO144" s="55"/>
      <c r="AP144" s="55"/>
      <c r="AQ144" s="55"/>
      <c r="AR144" s="55"/>
      <c r="AS144" s="55"/>
      <c r="AT144" s="55"/>
      <c r="AU144" s="55"/>
      <c r="AV144" s="55"/>
      <c r="AW144" s="55"/>
      <c r="AX144" s="55"/>
      <c r="AY144" s="55"/>
      <c r="AZ144" s="55"/>
      <c r="BA144" s="55"/>
      <c r="BB144" s="55"/>
      <c r="BC144" s="55"/>
      <c r="BD144" s="55"/>
      <c r="BE144" s="55"/>
      <c r="BF144" s="55"/>
      <c r="BG144" s="55"/>
      <c r="BH144" s="55"/>
    </row>
    <row r="145" spans="1:60" x14ac:dyDescent="0.25">
      <c r="A145" s="55"/>
      <c r="B145" s="55"/>
      <c r="C145" s="55"/>
      <c r="D145" s="55"/>
      <c r="E145" s="55"/>
      <c r="F145" s="55"/>
      <c r="G145" s="55"/>
      <c r="H145" s="55"/>
      <c r="I145" s="55"/>
      <c r="J145" s="55"/>
      <c r="K145" s="55"/>
      <c r="L145" s="55"/>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55"/>
      <c r="AW145" s="55"/>
      <c r="AX145" s="55"/>
      <c r="AY145" s="55"/>
      <c r="AZ145" s="55"/>
      <c r="BA145" s="55"/>
      <c r="BB145" s="55"/>
      <c r="BC145" s="55"/>
      <c r="BD145" s="55"/>
      <c r="BE145" s="55"/>
      <c r="BF145" s="55"/>
      <c r="BG145" s="55"/>
      <c r="BH145" s="55"/>
    </row>
    <row r="146" spans="1:60" x14ac:dyDescent="0.25">
      <c r="A146" s="55"/>
      <c r="B146" s="55"/>
      <c r="C146" s="55"/>
      <c r="D146" s="55"/>
      <c r="E146" s="55"/>
      <c r="F146" s="55"/>
      <c r="G146" s="55"/>
      <c r="H146" s="55"/>
      <c r="I146" s="55"/>
      <c r="J146" s="55"/>
      <c r="K146" s="55"/>
      <c r="L146" s="55"/>
      <c r="M146" s="55"/>
      <c r="N146" s="55"/>
      <c r="O146" s="55"/>
      <c r="P146" s="55"/>
      <c r="Q146" s="55"/>
      <c r="R146" s="55"/>
      <c r="S146" s="55"/>
      <c r="T146" s="55"/>
      <c r="U146" s="55"/>
      <c r="V146" s="55"/>
      <c r="W146" s="55"/>
      <c r="X146" s="55"/>
      <c r="Y146" s="55"/>
      <c r="Z146" s="55"/>
      <c r="AA146" s="55"/>
      <c r="AB146" s="55"/>
      <c r="AC146" s="55"/>
      <c r="AD146" s="55"/>
      <c r="AE146" s="55"/>
      <c r="AF146" s="55"/>
      <c r="AG146" s="55"/>
      <c r="AH146" s="55"/>
      <c r="AI146" s="55"/>
      <c r="AJ146" s="55"/>
      <c r="AK146" s="55"/>
      <c r="AL146" s="55"/>
      <c r="AM146" s="55"/>
      <c r="AN146" s="55"/>
      <c r="AO146" s="55"/>
      <c r="AP146" s="55"/>
      <c r="AQ146" s="55"/>
      <c r="AR146" s="55"/>
      <c r="AS146" s="55"/>
      <c r="AT146" s="55"/>
      <c r="AU146" s="55"/>
      <c r="AV146" s="55"/>
      <c r="AW146" s="55"/>
      <c r="AX146" s="55"/>
      <c r="AY146" s="55"/>
      <c r="AZ146" s="55"/>
      <c r="BA146" s="55"/>
      <c r="BB146" s="55"/>
      <c r="BC146" s="55"/>
      <c r="BD146" s="55"/>
      <c r="BE146" s="55"/>
      <c r="BF146" s="55"/>
      <c r="BG146" s="55"/>
      <c r="BH146" s="55"/>
    </row>
    <row r="147" spans="1:60" x14ac:dyDescent="0.25">
      <c r="A147" s="55"/>
      <c r="B147" s="55"/>
      <c r="C147" s="55"/>
      <c r="D147" s="55"/>
      <c r="E147" s="55"/>
      <c r="F147" s="55"/>
      <c r="G147" s="55"/>
      <c r="H147" s="55"/>
      <c r="I147" s="55"/>
      <c r="J147" s="55"/>
      <c r="K147" s="55"/>
      <c r="L147" s="55"/>
      <c r="M147" s="55"/>
      <c r="N147" s="55"/>
      <c r="O147" s="55"/>
      <c r="P147" s="55"/>
      <c r="Q147" s="55"/>
      <c r="R147" s="55"/>
      <c r="S147" s="55"/>
      <c r="T147" s="55"/>
      <c r="U147" s="55"/>
      <c r="V147" s="55"/>
      <c r="W147" s="55"/>
      <c r="X147" s="55"/>
      <c r="Y147" s="55"/>
      <c r="Z147" s="55"/>
      <c r="AA147" s="55"/>
      <c r="AB147" s="55"/>
      <c r="AC147" s="55"/>
      <c r="AD147" s="55"/>
      <c r="AE147" s="55"/>
      <c r="AF147" s="55"/>
      <c r="AG147" s="55"/>
      <c r="AH147" s="55"/>
      <c r="AI147" s="55"/>
      <c r="AJ147" s="55"/>
      <c r="AK147" s="55"/>
      <c r="AL147" s="55"/>
      <c r="AM147" s="55"/>
      <c r="AN147" s="55"/>
      <c r="AO147" s="55"/>
      <c r="AP147" s="55"/>
      <c r="AQ147" s="55"/>
      <c r="AR147" s="55"/>
      <c r="AS147" s="55"/>
      <c r="AT147" s="55"/>
      <c r="AU147" s="55"/>
      <c r="AV147" s="55"/>
      <c r="AW147" s="55"/>
      <c r="AX147" s="55"/>
      <c r="AY147" s="55"/>
      <c r="AZ147" s="55"/>
      <c r="BA147" s="55"/>
      <c r="BB147" s="55"/>
      <c r="BC147" s="55"/>
      <c r="BD147" s="55"/>
      <c r="BE147" s="55"/>
      <c r="BF147" s="55"/>
      <c r="BG147" s="55"/>
      <c r="BH147" s="55"/>
    </row>
    <row r="148" spans="1:60" x14ac:dyDescent="0.25">
      <c r="A148" s="55"/>
      <c r="B148" s="55"/>
      <c r="C148" s="55"/>
      <c r="D148" s="55"/>
      <c r="E148" s="55"/>
      <c r="F148" s="55"/>
      <c r="G148" s="55"/>
      <c r="H148" s="55"/>
      <c r="I148" s="55"/>
      <c r="J148" s="55"/>
      <c r="K148" s="55"/>
      <c r="L148" s="55"/>
      <c r="M148" s="55"/>
      <c r="N148" s="55"/>
      <c r="O148" s="55"/>
      <c r="P148" s="55"/>
      <c r="Q148" s="55"/>
      <c r="R148" s="55"/>
      <c r="S148" s="55"/>
      <c r="T148" s="55"/>
      <c r="U148" s="55"/>
      <c r="V148" s="55"/>
      <c r="W148" s="55"/>
      <c r="X148" s="55"/>
      <c r="Y148" s="55"/>
      <c r="Z148" s="55"/>
      <c r="AA148" s="55"/>
      <c r="AB148" s="55"/>
      <c r="AC148" s="55"/>
      <c r="AD148" s="55"/>
      <c r="AE148" s="55"/>
      <c r="AF148" s="55"/>
      <c r="AG148" s="55"/>
      <c r="AH148" s="55"/>
      <c r="AI148" s="55"/>
      <c r="AJ148" s="55"/>
      <c r="AK148" s="55"/>
      <c r="AL148" s="55"/>
      <c r="AM148" s="55"/>
      <c r="AN148" s="55"/>
      <c r="AO148" s="55"/>
      <c r="AP148" s="55"/>
      <c r="AQ148" s="55"/>
      <c r="AR148" s="55"/>
      <c r="AS148" s="55"/>
      <c r="AT148" s="55"/>
      <c r="AU148" s="55"/>
      <c r="AV148" s="55"/>
      <c r="AW148" s="55"/>
      <c r="AX148" s="55"/>
      <c r="AY148" s="55"/>
      <c r="AZ148" s="55"/>
      <c r="BA148" s="55"/>
      <c r="BB148" s="55"/>
      <c r="BC148" s="55"/>
      <c r="BD148" s="55"/>
      <c r="BE148" s="55"/>
      <c r="BF148" s="55"/>
      <c r="BG148" s="55"/>
      <c r="BH148" s="55"/>
    </row>
    <row r="149" spans="1:60" x14ac:dyDescent="0.25">
      <c r="A149" s="55"/>
      <c r="B149" s="55"/>
      <c r="C149" s="55"/>
      <c r="D149" s="55"/>
      <c r="E149" s="55"/>
      <c r="F149" s="55"/>
      <c r="G149" s="55"/>
      <c r="H149" s="55"/>
      <c r="I149" s="55"/>
      <c r="J149" s="55"/>
      <c r="K149" s="55"/>
      <c r="L149" s="55"/>
      <c r="M149" s="55"/>
      <c r="N149" s="55"/>
      <c r="O149" s="55"/>
      <c r="P149" s="55"/>
      <c r="Q149" s="55"/>
      <c r="R149" s="55"/>
      <c r="S149" s="55"/>
      <c r="T149" s="55"/>
      <c r="U149" s="55"/>
      <c r="V149" s="55"/>
      <c r="W149" s="55"/>
      <c r="X149" s="55"/>
      <c r="Y149" s="55"/>
      <c r="Z149" s="55"/>
      <c r="AA149" s="55"/>
      <c r="AB149" s="55"/>
      <c r="AC149" s="55"/>
      <c r="AD149" s="55"/>
      <c r="AE149" s="55"/>
      <c r="AF149" s="55"/>
      <c r="AG149" s="55"/>
      <c r="AH149" s="55"/>
      <c r="AI149" s="55"/>
      <c r="AJ149" s="55"/>
      <c r="AK149" s="55"/>
      <c r="AL149" s="55"/>
      <c r="AM149" s="55"/>
      <c r="AN149" s="55"/>
      <c r="AO149" s="55"/>
      <c r="AP149" s="55"/>
      <c r="AQ149" s="55"/>
      <c r="AR149" s="55"/>
      <c r="AS149" s="55"/>
      <c r="AT149" s="55"/>
      <c r="AU149" s="55"/>
      <c r="AV149" s="55"/>
      <c r="AW149" s="55"/>
      <c r="AX149" s="55"/>
      <c r="AY149" s="55"/>
      <c r="AZ149" s="55"/>
      <c r="BA149" s="55"/>
      <c r="BB149" s="55"/>
      <c r="BC149" s="55"/>
      <c r="BD149" s="55"/>
      <c r="BE149" s="55"/>
      <c r="BF149" s="55"/>
      <c r="BG149" s="55"/>
      <c r="BH149" s="55"/>
    </row>
    <row r="150" spans="1:60" x14ac:dyDescent="0.25">
      <c r="A150" s="55"/>
      <c r="B150" s="55"/>
      <c r="C150" s="55"/>
      <c r="D150" s="55"/>
      <c r="E150" s="55"/>
      <c r="F150" s="55"/>
      <c r="G150" s="55"/>
      <c r="H150" s="55"/>
      <c r="I150" s="55"/>
      <c r="J150" s="55"/>
      <c r="K150" s="55"/>
      <c r="L150" s="55"/>
      <c r="M150" s="55"/>
      <c r="N150" s="55"/>
      <c r="O150" s="55"/>
      <c r="P150" s="55"/>
      <c r="Q150" s="55"/>
      <c r="R150" s="55"/>
      <c r="S150" s="55"/>
      <c r="T150" s="55"/>
      <c r="U150" s="55"/>
      <c r="V150" s="55"/>
      <c r="W150" s="55"/>
      <c r="X150" s="55"/>
      <c r="Y150" s="55"/>
      <c r="Z150" s="55"/>
      <c r="AA150" s="55"/>
      <c r="AB150" s="55"/>
      <c r="AC150" s="55"/>
      <c r="AD150" s="55"/>
      <c r="AE150" s="55"/>
      <c r="AF150" s="55"/>
      <c r="AG150" s="55"/>
      <c r="AH150" s="55"/>
      <c r="AI150" s="55"/>
      <c r="AJ150" s="55"/>
      <c r="AK150" s="55"/>
      <c r="AL150" s="55"/>
      <c r="AM150" s="55"/>
      <c r="AN150" s="55"/>
      <c r="AO150" s="55"/>
      <c r="AP150" s="55"/>
      <c r="AQ150" s="55"/>
      <c r="AR150" s="55"/>
      <c r="AS150" s="55"/>
      <c r="AT150" s="55"/>
      <c r="AU150" s="55"/>
      <c r="AV150" s="55"/>
      <c r="AW150" s="55"/>
      <c r="AX150" s="55"/>
      <c r="AY150" s="55"/>
      <c r="AZ150" s="55"/>
      <c r="BA150" s="55"/>
      <c r="BB150" s="55"/>
      <c r="BC150" s="55"/>
      <c r="BD150" s="55"/>
      <c r="BE150" s="55"/>
      <c r="BF150" s="55"/>
      <c r="BG150" s="55"/>
      <c r="BH150" s="55"/>
    </row>
    <row r="151" spans="1:60" x14ac:dyDescent="0.25">
      <c r="A151" s="55"/>
      <c r="B151" s="55"/>
      <c r="C151" s="55"/>
      <c r="D151" s="55"/>
      <c r="E151" s="55"/>
      <c r="F151" s="55"/>
      <c r="G151" s="55"/>
      <c r="H151" s="55"/>
      <c r="I151" s="55"/>
      <c r="J151" s="55"/>
      <c r="K151" s="55"/>
      <c r="L151" s="55"/>
      <c r="M151" s="55"/>
      <c r="N151" s="55"/>
      <c r="O151" s="55"/>
      <c r="P151" s="55"/>
      <c r="Q151" s="55"/>
      <c r="R151" s="55"/>
      <c r="S151" s="55"/>
      <c r="T151" s="55"/>
      <c r="U151" s="55"/>
      <c r="V151" s="55"/>
      <c r="W151" s="55"/>
      <c r="X151" s="55"/>
      <c r="Y151" s="55"/>
      <c r="Z151" s="55"/>
      <c r="AA151" s="55"/>
      <c r="AB151" s="55"/>
      <c r="AC151" s="55"/>
      <c r="AD151" s="55"/>
      <c r="AE151" s="55"/>
      <c r="AF151" s="55"/>
      <c r="AG151" s="55"/>
      <c r="AH151" s="55"/>
      <c r="AI151" s="55"/>
      <c r="AJ151" s="55"/>
      <c r="AK151" s="55"/>
      <c r="AL151" s="55"/>
      <c r="AM151" s="55"/>
      <c r="AN151" s="55"/>
      <c r="AO151" s="55"/>
      <c r="AP151" s="55"/>
      <c r="AQ151" s="55"/>
      <c r="AR151" s="55"/>
      <c r="AS151" s="55"/>
      <c r="AT151" s="55"/>
      <c r="AU151" s="55"/>
      <c r="AV151" s="55"/>
      <c r="AW151" s="55"/>
      <c r="AX151" s="55"/>
      <c r="AY151" s="55"/>
      <c r="AZ151" s="55"/>
      <c r="BA151" s="55"/>
      <c r="BB151" s="55"/>
      <c r="BC151" s="55"/>
      <c r="BD151" s="55"/>
      <c r="BE151" s="55"/>
      <c r="BF151" s="55"/>
      <c r="BG151" s="55"/>
      <c r="BH151" s="55"/>
    </row>
    <row r="152" spans="1:60" x14ac:dyDescent="0.25">
      <c r="A152" s="55"/>
      <c r="B152" s="55"/>
      <c r="C152" s="55"/>
      <c r="D152" s="55"/>
      <c r="E152" s="55"/>
      <c r="F152" s="55"/>
      <c r="G152" s="55"/>
      <c r="H152" s="55"/>
      <c r="I152" s="55"/>
      <c r="J152" s="55"/>
      <c r="K152" s="55"/>
      <c r="L152" s="55"/>
      <c r="M152" s="55"/>
      <c r="N152" s="55"/>
      <c r="O152" s="55"/>
      <c r="P152" s="55"/>
      <c r="Q152" s="55"/>
      <c r="R152" s="55"/>
      <c r="S152" s="55"/>
      <c r="T152" s="55"/>
      <c r="U152" s="55"/>
      <c r="V152" s="55"/>
      <c r="W152" s="55"/>
      <c r="X152" s="55"/>
      <c r="Y152" s="55"/>
      <c r="Z152" s="55"/>
      <c r="AA152" s="55"/>
      <c r="AB152" s="55"/>
      <c r="AC152" s="55"/>
      <c r="AD152" s="55"/>
      <c r="AE152" s="55"/>
      <c r="AF152" s="55"/>
      <c r="AG152" s="55"/>
      <c r="AH152" s="55"/>
      <c r="AI152" s="55"/>
      <c r="AJ152" s="55"/>
      <c r="AK152" s="55"/>
      <c r="AL152" s="55"/>
      <c r="AM152" s="55"/>
      <c r="AN152" s="55"/>
      <c r="AO152" s="55"/>
      <c r="AP152" s="55"/>
      <c r="AQ152" s="55"/>
      <c r="AR152" s="55"/>
      <c r="AS152" s="55"/>
      <c r="AT152" s="55"/>
      <c r="AU152" s="55"/>
      <c r="AV152" s="55"/>
      <c r="AW152" s="55"/>
      <c r="AX152" s="55"/>
      <c r="AY152" s="55"/>
      <c r="AZ152" s="55"/>
      <c r="BA152" s="55"/>
      <c r="BB152" s="55"/>
      <c r="BC152" s="55"/>
      <c r="BD152" s="55"/>
      <c r="BE152" s="55"/>
      <c r="BF152" s="55"/>
      <c r="BG152" s="55"/>
      <c r="BH152" s="55"/>
    </row>
    <row r="153" spans="1:60" x14ac:dyDescent="0.25">
      <c r="A153" s="55"/>
      <c r="B153" s="55"/>
      <c r="C153" s="55"/>
      <c r="D153" s="55"/>
      <c r="E153" s="55"/>
      <c r="F153" s="55"/>
      <c r="G153" s="55"/>
      <c r="H153" s="55"/>
      <c r="I153" s="55"/>
      <c r="J153" s="55"/>
      <c r="K153" s="55"/>
      <c r="L153" s="55"/>
      <c r="M153" s="55"/>
      <c r="N153" s="55"/>
      <c r="O153" s="55"/>
      <c r="P153" s="55"/>
      <c r="Q153" s="55"/>
      <c r="R153" s="55"/>
      <c r="S153" s="55"/>
      <c r="T153" s="55"/>
      <c r="U153" s="55"/>
      <c r="V153" s="55"/>
      <c r="W153" s="55"/>
      <c r="X153" s="55"/>
      <c r="Y153" s="55"/>
      <c r="Z153" s="55"/>
      <c r="AA153" s="55"/>
      <c r="AB153" s="55"/>
      <c r="AC153" s="55"/>
      <c r="AD153" s="55"/>
      <c r="AE153" s="55"/>
      <c r="AF153" s="55"/>
      <c r="AG153" s="55"/>
      <c r="AH153" s="55"/>
      <c r="AI153" s="55"/>
      <c r="AJ153" s="55"/>
      <c r="AK153" s="55"/>
      <c r="AL153" s="55"/>
      <c r="AM153" s="55"/>
      <c r="AN153" s="55"/>
      <c r="AO153" s="55"/>
      <c r="AP153" s="55"/>
      <c r="AQ153" s="55"/>
      <c r="AR153" s="55"/>
      <c r="AS153" s="55"/>
      <c r="AT153" s="55"/>
      <c r="AU153" s="55"/>
      <c r="AV153" s="55"/>
      <c r="AW153" s="55"/>
      <c r="AX153" s="55"/>
      <c r="AY153" s="55"/>
      <c r="AZ153" s="55"/>
      <c r="BA153" s="55"/>
      <c r="BB153" s="55"/>
      <c r="BC153" s="55"/>
      <c r="BD153" s="55"/>
      <c r="BE153" s="55"/>
      <c r="BF153" s="55"/>
      <c r="BG153" s="55"/>
      <c r="BH153" s="55"/>
    </row>
    <row r="154" spans="1:60" x14ac:dyDescent="0.25">
      <c r="A154" s="55"/>
      <c r="B154" s="55"/>
      <c r="C154" s="55"/>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c r="AG154" s="55"/>
      <c r="AH154" s="55"/>
      <c r="AI154" s="55"/>
      <c r="AJ154" s="55"/>
      <c r="AK154" s="55"/>
      <c r="AL154" s="55"/>
      <c r="AM154" s="55"/>
      <c r="AN154" s="55"/>
      <c r="AO154" s="55"/>
      <c r="AP154" s="55"/>
      <c r="AQ154" s="55"/>
      <c r="AR154" s="55"/>
      <c r="AS154" s="55"/>
      <c r="AT154" s="55"/>
      <c r="AU154" s="55"/>
      <c r="AV154" s="55"/>
      <c r="AW154" s="55"/>
      <c r="AX154" s="55"/>
      <c r="AY154" s="55"/>
      <c r="AZ154" s="55"/>
      <c r="BA154" s="55"/>
      <c r="BB154" s="55"/>
      <c r="BC154" s="55"/>
      <c r="BD154" s="55"/>
      <c r="BE154" s="55"/>
      <c r="BF154" s="55"/>
      <c r="BG154" s="55"/>
      <c r="BH154" s="55"/>
    </row>
    <row r="155" spans="1:60" x14ac:dyDescent="0.25">
      <c r="A155" s="55"/>
      <c r="B155" s="55"/>
      <c r="C155" s="55"/>
      <c r="D155" s="55"/>
      <c r="E155" s="55"/>
      <c r="F155" s="55"/>
      <c r="G155" s="55"/>
      <c r="H155" s="55"/>
      <c r="I155" s="55"/>
      <c r="J155" s="55"/>
      <c r="K155" s="55"/>
      <c r="L155" s="55"/>
      <c r="M155" s="55"/>
      <c r="N155" s="55"/>
      <c r="O155" s="55"/>
      <c r="P155" s="55"/>
      <c r="Q155" s="55"/>
      <c r="R155" s="55"/>
      <c r="S155" s="55"/>
      <c r="T155" s="55"/>
      <c r="U155" s="55"/>
      <c r="V155" s="55"/>
      <c r="W155" s="55"/>
      <c r="X155" s="55"/>
      <c r="Y155" s="55"/>
      <c r="Z155" s="55"/>
      <c r="AA155" s="55"/>
      <c r="AB155" s="55"/>
      <c r="AC155" s="55"/>
      <c r="AD155" s="55"/>
      <c r="AE155" s="55"/>
      <c r="AF155" s="55"/>
      <c r="AG155" s="55"/>
      <c r="AH155" s="55"/>
      <c r="AI155" s="55"/>
      <c r="AJ155" s="55"/>
      <c r="AK155" s="55"/>
      <c r="AL155" s="55"/>
      <c r="AM155" s="55"/>
      <c r="AN155" s="55"/>
      <c r="AO155" s="55"/>
      <c r="AP155" s="55"/>
      <c r="AQ155" s="55"/>
      <c r="AR155" s="55"/>
      <c r="AS155" s="55"/>
      <c r="AT155" s="55"/>
      <c r="AU155" s="55"/>
      <c r="AV155" s="55"/>
      <c r="AW155" s="55"/>
      <c r="AX155" s="55"/>
      <c r="AY155" s="55"/>
      <c r="AZ155" s="55"/>
      <c r="BA155" s="55"/>
      <c r="BB155" s="55"/>
      <c r="BC155" s="55"/>
      <c r="BD155" s="55"/>
      <c r="BE155" s="55"/>
      <c r="BF155" s="55"/>
      <c r="BG155" s="55"/>
      <c r="BH155" s="55"/>
    </row>
    <row r="156" spans="1:60" x14ac:dyDescent="0.25">
      <c r="A156" s="55"/>
      <c r="B156" s="55"/>
      <c r="C156" s="55"/>
      <c r="D156" s="55"/>
      <c r="E156" s="55"/>
      <c r="F156" s="55"/>
      <c r="G156" s="55"/>
      <c r="H156" s="55"/>
      <c r="I156" s="55"/>
      <c r="J156" s="55"/>
      <c r="K156" s="55"/>
      <c r="L156" s="55"/>
      <c r="M156" s="55"/>
      <c r="N156" s="55"/>
      <c r="O156" s="55"/>
      <c r="P156" s="55"/>
      <c r="Q156" s="55"/>
      <c r="R156" s="55"/>
      <c r="S156" s="55"/>
      <c r="T156" s="55"/>
      <c r="U156" s="55"/>
      <c r="V156" s="55"/>
      <c r="W156" s="55"/>
      <c r="X156" s="55"/>
      <c r="Y156" s="55"/>
      <c r="Z156" s="55"/>
      <c r="AA156" s="55"/>
      <c r="AB156" s="55"/>
      <c r="AC156" s="55"/>
      <c r="AD156" s="55"/>
      <c r="AE156" s="55"/>
      <c r="AF156" s="55"/>
      <c r="AG156" s="55"/>
      <c r="AH156" s="55"/>
      <c r="AI156" s="55"/>
      <c r="AJ156" s="55"/>
      <c r="AK156" s="55"/>
      <c r="AL156" s="55"/>
      <c r="AM156" s="55"/>
      <c r="AN156" s="55"/>
      <c r="AO156" s="55"/>
      <c r="AP156" s="55"/>
      <c r="AQ156" s="55"/>
      <c r="AR156" s="55"/>
      <c r="AS156" s="55"/>
      <c r="AT156" s="55"/>
      <c r="AU156" s="55"/>
      <c r="AV156" s="55"/>
      <c r="AW156" s="55"/>
      <c r="AX156" s="55"/>
      <c r="AY156" s="55"/>
      <c r="AZ156" s="55"/>
      <c r="BA156" s="55"/>
      <c r="BB156" s="55"/>
      <c r="BC156" s="55"/>
      <c r="BD156" s="55"/>
      <c r="BE156" s="55"/>
      <c r="BF156" s="55"/>
      <c r="BG156" s="55"/>
      <c r="BH156" s="55"/>
    </row>
    <row r="157" spans="1:60" x14ac:dyDescent="0.25">
      <c r="A157" s="55"/>
      <c r="B157" s="55"/>
      <c r="C157" s="55"/>
      <c r="D157" s="55"/>
      <c r="E157" s="55"/>
      <c r="F157" s="55"/>
      <c r="G157" s="55"/>
      <c r="H157" s="55"/>
      <c r="I157" s="55"/>
      <c r="J157" s="55"/>
      <c r="K157" s="55"/>
      <c r="L157" s="55"/>
      <c r="M157" s="55"/>
      <c r="N157" s="55"/>
      <c r="O157" s="55"/>
      <c r="P157" s="55"/>
      <c r="Q157" s="55"/>
      <c r="R157" s="55"/>
      <c r="S157" s="55"/>
      <c r="T157" s="55"/>
      <c r="U157" s="55"/>
      <c r="V157" s="55"/>
      <c r="W157" s="55"/>
      <c r="X157" s="55"/>
      <c r="Y157" s="55"/>
      <c r="Z157" s="55"/>
      <c r="AA157" s="55"/>
      <c r="AB157" s="55"/>
      <c r="AC157" s="55"/>
      <c r="AD157" s="55"/>
      <c r="AE157" s="55"/>
      <c r="AF157" s="55"/>
      <c r="AG157" s="55"/>
      <c r="AH157" s="55"/>
      <c r="AI157" s="55"/>
      <c r="AJ157" s="55"/>
      <c r="AK157" s="55"/>
      <c r="AL157" s="55"/>
      <c r="AM157" s="55"/>
      <c r="AN157" s="55"/>
      <c r="AO157" s="55"/>
      <c r="AP157" s="55"/>
      <c r="AQ157" s="55"/>
      <c r="AR157" s="55"/>
      <c r="AS157" s="55"/>
      <c r="AT157" s="55"/>
      <c r="AU157" s="55"/>
      <c r="AV157" s="55"/>
      <c r="AW157" s="55"/>
      <c r="AX157" s="55"/>
      <c r="AY157" s="55"/>
      <c r="AZ157" s="55"/>
      <c r="BA157" s="55"/>
      <c r="BB157" s="55"/>
      <c r="BC157" s="55"/>
      <c r="BD157" s="55"/>
      <c r="BE157" s="55"/>
      <c r="BF157" s="55"/>
      <c r="BG157" s="55"/>
      <c r="BH157" s="55"/>
    </row>
    <row r="158" spans="1:60" x14ac:dyDescent="0.25">
      <c r="A158" s="55"/>
      <c r="B158" s="55"/>
      <c r="C158" s="55"/>
      <c r="D158" s="55"/>
      <c r="E158" s="55"/>
      <c r="F158" s="55"/>
      <c r="G158" s="55"/>
      <c r="H158" s="55"/>
      <c r="I158" s="55"/>
      <c r="J158" s="55"/>
      <c r="K158" s="55"/>
      <c r="L158" s="55"/>
      <c r="M158" s="55"/>
      <c r="N158" s="55"/>
      <c r="O158" s="55"/>
      <c r="P158" s="55"/>
      <c r="Q158" s="55"/>
      <c r="R158" s="55"/>
      <c r="S158" s="55"/>
      <c r="T158" s="55"/>
      <c r="U158" s="55"/>
      <c r="V158" s="55"/>
      <c r="W158" s="55"/>
      <c r="X158" s="55"/>
      <c r="Y158" s="55"/>
      <c r="Z158" s="55"/>
      <c r="AA158" s="55"/>
      <c r="AB158" s="55"/>
      <c r="AC158" s="55"/>
      <c r="AD158" s="55"/>
      <c r="AE158" s="55"/>
      <c r="AF158" s="55"/>
      <c r="AG158" s="55"/>
      <c r="AH158" s="55"/>
      <c r="AI158" s="55"/>
      <c r="AJ158" s="55"/>
      <c r="AK158" s="55"/>
      <c r="AL158" s="55"/>
      <c r="AM158" s="55"/>
      <c r="AN158" s="55"/>
      <c r="AO158" s="55"/>
      <c r="AP158" s="55"/>
      <c r="AQ158" s="55"/>
      <c r="AR158" s="55"/>
      <c r="AS158" s="55"/>
      <c r="AT158" s="55"/>
      <c r="AU158" s="55"/>
      <c r="AV158" s="55"/>
      <c r="AW158" s="55"/>
      <c r="AX158" s="55"/>
      <c r="AY158" s="55"/>
      <c r="AZ158" s="55"/>
      <c r="BA158" s="55"/>
      <c r="BB158" s="55"/>
      <c r="BC158" s="55"/>
      <c r="BD158" s="55"/>
      <c r="BE158" s="55"/>
      <c r="BF158" s="55"/>
      <c r="BG158" s="55"/>
      <c r="BH158" s="55"/>
    </row>
    <row r="159" spans="1:60" x14ac:dyDescent="0.25">
      <c r="A159" s="55"/>
      <c r="B159" s="55"/>
      <c r="C159" s="55"/>
      <c r="D159" s="55"/>
      <c r="E159" s="55"/>
      <c r="F159" s="55"/>
      <c r="G159" s="55"/>
      <c r="H159" s="55"/>
      <c r="I159" s="55"/>
      <c r="J159" s="55"/>
      <c r="K159" s="55"/>
      <c r="L159" s="55"/>
      <c r="M159" s="55"/>
      <c r="N159" s="55"/>
      <c r="O159" s="55"/>
      <c r="P159" s="55"/>
      <c r="Q159" s="55"/>
      <c r="R159" s="55"/>
      <c r="S159" s="55"/>
      <c r="T159" s="55"/>
      <c r="U159" s="55"/>
      <c r="V159" s="55"/>
      <c r="W159" s="55"/>
      <c r="X159" s="55"/>
      <c r="Y159" s="55"/>
      <c r="Z159" s="55"/>
      <c r="AA159" s="55"/>
      <c r="AB159" s="55"/>
      <c r="AC159" s="55"/>
      <c r="AD159" s="55"/>
      <c r="AE159" s="55"/>
      <c r="AF159" s="55"/>
      <c r="AG159" s="55"/>
      <c r="AH159" s="55"/>
      <c r="AI159" s="55"/>
      <c r="AJ159" s="55"/>
      <c r="AK159" s="55"/>
      <c r="AL159" s="55"/>
      <c r="AM159" s="55"/>
      <c r="AN159" s="55"/>
      <c r="AO159" s="55"/>
      <c r="AP159" s="55"/>
      <c r="AQ159" s="55"/>
      <c r="AR159" s="55"/>
      <c r="AS159" s="55"/>
      <c r="AT159" s="55"/>
      <c r="AU159" s="55"/>
      <c r="AV159" s="55"/>
      <c r="AW159" s="55"/>
      <c r="AX159" s="55"/>
      <c r="AY159" s="55"/>
      <c r="AZ159" s="55"/>
      <c r="BA159" s="55"/>
      <c r="BB159" s="55"/>
      <c r="BC159" s="55"/>
      <c r="BD159" s="55"/>
      <c r="BE159" s="55"/>
      <c r="BF159" s="55"/>
      <c r="BG159" s="55"/>
      <c r="BH159" s="55"/>
    </row>
    <row r="160" spans="1:60" x14ac:dyDescent="0.25">
      <c r="A160" s="55"/>
      <c r="B160" s="55"/>
      <c r="C160" s="55"/>
      <c r="D160" s="55"/>
      <c r="E160" s="55"/>
      <c r="F160" s="55"/>
      <c r="G160" s="55"/>
      <c r="H160" s="55"/>
      <c r="I160" s="55"/>
      <c r="J160" s="55"/>
      <c r="K160" s="55"/>
      <c r="L160" s="55"/>
      <c r="M160" s="55"/>
      <c r="N160" s="55"/>
      <c r="O160" s="55"/>
      <c r="P160" s="55"/>
      <c r="Q160" s="55"/>
      <c r="R160" s="55"/>
      <c r="S160" s="55"/>
      <c r="T160" s="55"/>
      <c r="U160" s="55"/>
      <c r="V160" s="55"/>
      <c r="W160" s="55"/>
      <c r="X160" s="55"/>
      <c r="Y160" s="55"/>
      <c r="Z160" s="55"/>
      <c r="AA160" s="55"/>
      <c r="AB160" s="55"/>
      <c r="AC160" s="55"/>
      <c r="AD160" s="55"/>
      <c r="AE160" s="55"/>
      <c r="AF160" s="55"/>
      <c r="AG160" s="55"/>
      <c r="AH160" s="55"/>
      <c r="AI160" s="55"/>
      <c r="AJ160" s="55"/>
      <c r="AK160" s="55"/>
      <c r="AL160" s="55"/>
      <c r="AM160" s="55"/>
      <c r="AN160" s="55"/>
      <c r="AO160" s="55"/>
      <c r="AP160" s="55"/>
      <c r="AQ160" s="55"/>
      <c r="AR160" s="55"/>
      <c r="AS160" s="55"/>
      <c r="AT160" s="55"/>
      <c r="AU160" s="55"/>
      <c r="AV160" s="55"/>
      <c r="AW160" s="55"/>
      <c r="AX160" s="55"/>
      <c r="AY160" s="55"/>
      <c r="AZ160" s="55"/>
      <c r="BA160" s="55"/>
      <c r="BB160" s="55"/>
      <c r="BC160" s="55"/>
      <c r="BD160" s="55"/>
      <c r="BE160" s="55"/>
      <c r="BF160" s="55"/>
      <c r="BG160" s="55"/>
      <c r="BH160" s="55"/>
    </row>
    <row r="161" spans="1:60" x14ac:dyDescent="0.25">
      <c r="A161" s="55"/>
      <c r="B161" s="55"/>
      <c r="C161" s="55"/>
      <c r="D161" s="55"/>
      <c r="E161" s="55"/>
      <c r="F161" s="55"/>
      <c r="G161" s="55"/>
      <c r="H161" s="55"/>
      <c r="I161" s="55"/>
      <c r="J161" s="55"/>
      <c r="K161" s="55"/>
      <c r="L161" s="55"/>
      <c r="M161" s="55"/>
      <c r="N161" s="55"/>
      <c r="O161" s="55"/>
      <c r="P161" s="55"/>
      <c r="Q161" s="55"/>
      <c r="R161" s="55"/>
      <c r="S161" s="55"/>
      <c r="T161" s="55"/>
      <c r="U161" s="55"/>
      <c r="V161" s="55"/>
      <c r="W161" s="55"/>
      <c r="X161" s="55"/>
      <c r="Y161" s="55"/>
      <c r="Z161" s="55"/>
      <c r="AA161" s="55"/>
      <c r="AB161" s="55"/>
      <c r="AC161" s="55"/>
      <c r="AD161" s="55"/>
      <c r="AE161" s="55"/>
      <c r="AF161" s="55"/>
      <c r="AG161" s="55"/>
      <c r="AH161" s="55"/>
      <c r="AI161" s="55"/>
      <c r="AJ161" s="55"/>
      <c r="AK161" s="55"/>
      <c r="AL161" s="55"/>
      <c r="AM161" s="55"/>
      <c r="AN161" s="55"/>
      <c r="AO161" s="55"/>
      <c r="AP161" s="55"/>
      <c r="AQ161" s="55"/>
      <c r="AR161" s="55"/>
      <c r="AS161" s="55"/>
      <c r="AT161" s="55"/>
      <c r="AU161" s="55"/>
      <c r="AV161" s="55"/>
      <c r="AW161" s="55"/>
      <c r="AX161" s="55"/>
      <c r="AY161" s="55"/>
      <c r="AZ161" s="55"/>
      <c r="BA161" s="55"/>
      <c r="BB161" s="55"/>
      <c r="BC161" s="55"/>
      <c r="BD161" s="55"/>
      <c r="BE161" s="55"/>
      <c r="BF161" s="55"/>
      <c r="BG161" s="55"/>
      <c r="BH161" s="55"/>
    </row>
    <row r="162" spans="1:60" x14ac:dyDescent="0.25">
      <c r="A162" s="55"/>
      <c r="B162" s="55"/>
      <c r="C162" s="55"/>
      <c r="D162" s="55"/>
      <c r="E162" s="55"/>
      <c r="F162" s="55"/>
      <c r="G162" s="55"/>
      <c r="H162" s="55"/>
      <c r="I162" s="55"/>
      <c r="J162" s="55"/>
      <c r="K162" s="55"/>
      <c r="L162" s="55"/>
      <c r="M162" s="55"/>
      <c r="N162" s="55"/>
      <c r="O162" s="55"/>
      <c r="P162" s="55"/>
      <c r="Q162" s="55"/>
      <c r="R162" s="55"/>
      <c r="S162" s="55"/>
      <c r="T162" s="55"/>
      <c r="U162" s="55"/>
      <c r="V162" s="55"/>
      <c r="W162" s="55"/>
      <c r="X162" s="55"/>
      <c r="Y162" s="55"/>
      <c r="Z162" s="55"/>
      <c r="AA162" s="55"/>
      <c r="AB162" s="55"/>
      <c r="AC162" s="55"/>
      <c r="AD162" s="55"/>
      <c r="AE162" s="55"/>
      <c r="AF162" s="55"/>
      <c r="AG162" s="55"/>
      <c r="AH162" s="55"/>
      <c r="AI162" s="55"/>
      <c r="AJ162" s="55"/>
      <c r="AK162" s="55"/>
      <c r="AL162" s="55"/>
      <c r="AM162" s="55"/>
      <c r="AN162" s="55"/>
      <c r="AO162" s="55"/>
      <c r="AP162" s="55"/>
      <c r="AQ162" s="55"/>
      <c r="AR162" s="55"/>
      <c r="AS162" s="55"/>
      <c r="AT162" s="55"/>
      <c r="AU162" s="55"/>
      <c r="AV162" s="55"/>
      <c r="AW162" s="55"/>
      <c r="AX162" s="55"/>
      <c r="AY162" s="55"/>
      <c r="AZ162" s="55"/>
      <c r="BA162" s="55"/>
      <c r="BB162" s="55"/>
      <c r="BC162" s="55"/>
      <c r="BD162" s="55"/>
      <c r="BE162" s="55"/>
      <c r="BF162" s="55"/>
      <c r="BG162" s="55"/>
      <c r="BH162" s="55"/>
    </row>
    <row r="163" spans="1:60" x14ac:dyDescent="0.25">
      <c r="A163" s="55"/>
      <c r="B163" s="55"/>
      <c r="C163" s="55"/>
      <c r="D163" s="55"/>
      <c r="E163" s="55"/>
      <c r="F163" s="55"/>
      <c r="G163" s="55"/>
      <c r="H163" s="55"/>
      <c r="I163" s="55"/>
      <c r="J163" s="55"/>
      <c r="K163" s="55"/>
      <c r="L163" s="55"/>
      <c r="M163" s="55"/>
      <c r="N163" s="55"/>
      <c r="O163" s="55"/>
      <c r="P163" s="55"/>
      <c r="Q163" s="55"/>
      <c r="R163" s="55"/>
      <c r="S163" s="55"/>
      <c r="T163" s="55"/>
      <c r="U163" s="55"/>
      <c r="V163" s="55"/>
      <c r="W163" s="55"/>
      <c r="X163" s="55"/>
      <c r="Y163" s="55"/>
      <c r="Z163" s="55"/>
      <c r="AA163" s="55"/>
      <c r="AB163" s="55"/>
      <c r="AC163" s="55"/>
      <c r="AD163" s="55"/>
      <c r="AE163" s="55"/>
      <c r="AF163" s="55"/>
      <c r="AG163" s="55"/>
      <c r="AH163" s="55"/>
      <c r="AI163" s="55"/>
      <c r="AJ163" s="55"/>
      <c r="AK163" s="55"/>
      <c r="AL163" s="55"/>
      <c r="AM163" s="55"/>
      <c r="AN163" s="55"/>
      <c r="AO163" s="55"/>
      <c r="AP163" s="55"/>
      <c r="AQ163" s="55"/>
      <c r="AR163" s="55"/>
      <c r="AS163" s="55"/>
      <c r="AT163" s="55"/>
      <c r="AU163" s="55"/>
      <c r="AV163" s="55"/>
      <c r="AW163" s="55"/>
      <c r="AX163" s="55"/>
      <c r="AY163" s="55"/>
      <c r="AZ163" s="55"/>
      <c r="BA163" s="55"/>
      <c r="BB163" s="55"/>
      <c r="BC163" s="55"/>
      <c r="BD163" s="55"/>
      <c r="BE163" s="55"/>
      <c r="BF163" s="55"/>
      <c r="BG163" s="55"/>
      <c r="BH163" s="55"/>
    </row>
    <row r="164" spans="1:60" x14ac:dyDescent="0.25">
      <c r="A164" s="55"/>
      <c r="B164" s="55"/>
      <c r="C164" s="55"/>
      <c r="D164" s="55"/>
      <c r="E164" s="55"/>
      <c r="F164" s="55"/>
      <c r="G164" s="55"/>
      <c r="H164" s="55"/>
      <c r="I164" s="55"/>
      <c r="J164" s="55"/>
      <c r="K164" s="55"/>
      <c r="L164" s="55"/>
      <c r="M164" s="55"/>
      <c r="N164" s="55"/>
      <c r="O164" s="55"/>
      <c r="P164" s="55"/>
      <c r="Q164" s="55"/>
      <c r="R164" s="55"/>
      <c r="S164" s="55"/>
      <c r="T164" s="55"/>
      <c r="U164" s="55"/>
      <c r="V164" s="55"/>
      <c r="W164" s="55"/>
      <c r="X164" s="55"/>
      <c r="Y164" s="55"/>
      <c r="Z164" s="55"/>
      <c r="AA164" s="55"/>
      <c r="AB164" s="55"/>
      <c r="AC164" s="55"/>
      <c r="AD164" s="55"/>
      <c r="AE164" s="55"/>
      <c r="AF164" s="55"/>
      <c r="AG164" s="55"/>
      <c r="AH164" s="55"/>
      <c r="AI164" s="55"/>
      <c r="AJ164" s="55"/>
      <c r="AK164" s="55"/>
      <c r="AL164" s="55"/>
      <c r="AM164" s="55"/>
      <c r="AN164" s="55"/>
      <c r="AO164" s="55"/>
      <c r="AP164" s="55"/>
      <c r="AQ164" s="55"/>
      <c r="AR164" s="55"/>
      <c r="AS164" s="55"/>
      <c r="AT164" s="55"/>
      <c r="AU164" s="55"/>
      <c r="AV164" s="55"/>
      <c r="AW164" s="55"/>
      <c r="AX164" s="55"/>
      <c r="AY164" s="55"/>
      <c r="AZ164" s="55"/>
      <c r="BA164" s="55"/>
      <c r="BB164" s="55"/>
      <c r="BC164" s="55"/>
      <c r="BD164" s="55"/>
      <c r="BE164" s="55"/>
      <c r="BF164" s="55"/>
      <c r="BG164" s="55"/>
      <c r="BH164" s="55"/>
    </row>
    <row r="165" spans="1:60" x14ac:dyDescent="0.25">
      <c r="A165" s="55"/>
      <c r="B165" s="55"/>
      <c r="C165" s="55"/>
      <c r="D165" s="55"/>
      <c r="E165" s="55"/>
      <c r="F165" s="55"/>
      <c r="G165" s="55"/>
      <c r="H165" s="55"/>
      <c r="I165" s="55"/>
      <c r="J165" s="55"/>
      <c r="K165" s="55"/>
      <c r="L165" s="55"/>
      <c r="M165" s="55"/>
      <c r="N165" s="55"/>
      <c r="O165" s="55"/>
      <c r="P165" s="55"/>
      <c r="Q165" s="55"/>
      <c r="R165" s="55"/>
      <c r="S165" s="55"/>
      <c r="T165" s="55"/>
      <c r="U165" s="55"/>
      <c r="V165" s="55"/>
      <c r="W165" s="55"/>
      <c r="X165" s="55"/>
      <c r="Y165" s="55"/>
      <c r="Z165" s="55"/>
      <c r="AA165" s="55"/>
      <c r="AB165" s="55"/>
      <c r="AC165" s="55"/>
      <c r="AD165" s="55"/>
      <c r="AE165" s="55"/>
      <c r="AF165" s="55"/>
      <c r="AG165" s="55"/>
      <c r="AH165" s="55"/>
      <c r="AI165" s="55"/>
      <c r="AJ165" s="55"/>
      <c r="AK165" s="55"/>
      <c r="AL165" s="55"/>
      <c r="AM165" s="55"/>
      <c r="AN165" s="55"/>
      <c r="AO165" s="55"/>
      <c r="AP165" s="55"/>
      <c r="AQ165" s="55"/>
      <c r="AR165" s="55"/>
      <c r="AS165" s="55"/>
      <c r="AT165" s="55"/>
      <c r="AU165" s="55"/>
      <c r="AV165" s="55"/>
      <c r="AW165" s="55"/>
      <c r="AX165" s="55"/>
      <c r="AY165" s="55"/>
      <c r="AZ165" s="55"/>
      <c r="BA165" s="55"/>
      <c r="BB165" s="55"/>
      <c r="BC165" s="55"/>
      <c r="BD165" s="55"/>
      <c r="BE165" s="55"/>
      <c r="BF165" s="55"/>
      <c r="BG165" s="55"/>
      <c r="BH165" s="55"/>
    </row>
    <row r="166" spans="1:60" x14ac:dyDescent="0.25">
      <c r="A166" s="55"/>
      <c r="B166" s="55"/>
      <c r="C166" s="55"/>
      <c r="D166" s="55"/>
      <c r="E166" s="55"/>
      <c r="F166" s="55"/>
      <c r="G166" s="55"/>
      <c r="H166" s="55"/>
      <c r="I166" s="55"/>
      <c r="J166" s="55"/>
      <c r="K166" s="55"/>
      <c r="L166" s="55"/>
      <c r="M166" s="55"/>
      <c r="N166" s="55"/>
      <c r="O166" s="55"/>
      <c r="P166" s="55"/>
      <c r="Q166" s="55"/>
      <c r="R166" s="55"/>
      <c r="S166" s="55"/>
      <c r="T166" s="55"/>
      <c r="U166" s="55"/>
      <c r="V166" s="55"/>
      <c r="W166" s="55"/>
      <c r="X166" s="55"/>
      <c r="Y166" s="55"/>
      <c r="Z166" s="55"/>
      <c r="AA166" s="55"/>
      <c r="AB166" s="55"/>
      <c r="AC166" s="55"/>
      <c r="AD166" s="55"/>
      <c r="AE166" s="55"/>
      <c r="AF166" s="55"/>
      <c r="AG166" s="55"/>
      <c r="AH166" s="55"/>
      <c r="AI166" s="55"/>
      <c r="AJ166" s="55"/>
      <c r="AK166" s="55"/>
      <c r="AL166" s="55"/>
      <c r="AM166" s="55"/>
      <c r="AN166" s="55"/>
      <c r="AO166" s="55"/>
      <c r="AP166" s="55"/>
      <c r="AQ166" s="55"/>
      <c r="AR166" s="55"/>
      <c r="AS166" s="55"/>
      <c r="AT166" s="55"/>
      <c r="AU166" s="55"/>
      <c r="AV166" s="55"/>
      <c r="AW166" s="55"/>
      <c r="AX166" s="55"/>
      <c r="AY166" s="55"/>
      <c r="AZ166" s="55"/>
      <c r="BA166" s="55"/>
      <c r="BB166" s="55"/>
      <c r="BC166" s="55"/>
      <c r="BD166" s="55"/>
      <c r="BE166" s="55"/>
      <c r="BF166" s="55"/>
      <c r="BG166" s="55"/>
      <c r="BH166" s="55"/>
    </row>
    <row r="167" spans="1:60" x14ac:dyDescent="0.25">
      <c r="A167" s="55"/>
      <c r="B167" s="55"/>
      <c r="C167" s="55"/>
      <c r="D167" s="55"/>
      <c r="E167" s="55"/>
      <c r="F167" s="55"/>
      <c r="G167" s="55"/>
      <c r="H167" s="55"/>
      <c r="I167" s="55"/>
      <c r="J167" s="55"/>
      <c r="K167" s="55"/>
      <c r="L167" s="55"/>
      <c r="M167" s="55"/>
      <c r="N167" s="55"/>
      <c r="O167" s="55"/>
      <c r="P167" s="55"/>
      <c r="Q167" s="55"/>
      <c r="R167" s="55"/>
      <c r="S167" s="55"/>
      <c r="T167" s="55"/>
      <c r="U167" s="55"/>
      <c r="V167" s="55"/>
      <c r="W167" s="55"/>
      <c r="X167" s="55"/>
      <c r="Y167" s="55"/>
      <c r="Z167" s="55"/>
      <c r="AA167" s="55"/>
      <c r="AB167" s="55"/>
      <c r="AC167" s="55"/>
      <c r="AD167" s="55"/>
      <c r="AE167" s="55"/>
      <c r="AF167" s="55"/>
      <c r="AG167" s="55"/>
      <c r="AH167" s="55"/>
      <c r="AI167" s="55"/>
      <c r="AJ167" s="55"/>
      <c r="AK167" s="55"/>
      <c r="AL167" s="55"/>
      <c r="AM167" s="55"/>
      <c r="AN167" s="55"/>
      <c r="AO167" s="55"/>
      <c r="AP167" s="55"/>
      <c r="AQ167" s="55"/>
      <c r="AR167" s="55"/>
      <c r="AS167" s="55"/>
      <c r="AT167" s="55"/>
      <c r="AU167" s="55"/>
      <c r="AV167" s="55"/>
      <c r="AW167" s="55"/>
      <c r="AX167" s="55"/>
      <c r="AY167" s="55"/>
      <c r="AZ167" s="55"/>
      <c r="BA167" s="55"/>
      <c r="BB167" s="55"/>
      <c r="BC167" s="55"/>
      <c r="BD167" s="55"/>
      <c r="BE167" s="55"/>
      <c r="BF167" s="55"/>
      <c r="BG167" s="55"/>
      <c r="BH167" s="55"/>
    </row>
    <row r="168" spans="1:60" x14ac:dyDescent="0.25">
      <c r="A168" s="55"/>
      <c r="B168" s="55"/>
      <c r="C168" s="55"/>
      <c r="D168" s="55"/>
      <c r="E168" s="55"/>
      <c r="F168" s="55"/>
      <c r="G168" s="55"/>
      <c r="H168" s="55"/>
      <c r="I168" s="55"/>
      <c r="J168" s="55"/>
      <c r="K168" s="55"/>
      <c r="L168" s="55"/>
      <c r="M168" s="55"/>
      <c r="N168" s="55"/>
      <c r="O168" s="55"/>
      <c r="P168" s="55"/>
      <c r="Q168" s="55"/>
      <c r="R168" s="55"/>
      <c r="S168" s="55"/>
      <c r="T168" s="55"/>
      <c r="U168" s="55"/>
      <c r="V168" s="55"/>
      <c r="W168" s="55"/>
      <c r="X168" s="55"/>
      <c r="Y168" s="55"/>
      <c r="Z168" s="55"/>
      <c r="AA168" s="55"/>
      <c r="AB168" s="55"/>
      <c r="AC168" s="55"/>
      <c r="AD168" s="55"/>
      <c r="AE168" s="55"/>
      <c r="AF168" s="55"/>
      <c r="AG168" s="55"/>
      <c r="AH168" s="55"/>
      <c r="AI168" s="55"/>
      <c r="AJ168" s="55"/>
      <c r="AK168" s="55"/>
      <c r="AL168" s="55"/>
      <c r="AM168" s="55"/>
      <c r="AN168" s="55"/>
      <c r="AO168" s="55"/>
      <c r="AP168" s="55"/>
      <c r="AQ168" s="55"/>
      <c r="AR168" s="55"/>
      <c r="AS168" s="55"/>
      <c r="AT168" s="55"/>
      <c r="AU168" s="55"/>
      <c r="AV168" s="55"/>
      <c r="AW168" s="55"/>
      <c r="AX168" s="55"/>
      <c r="AY168" s="55"/>
      <c r="AZ168" s="55"/>
      <c r="BA168" s="55"/>
      <c r="BB168" s="55"/>
      <c r="BC168" s="55"/>
      <c r="BD168" s="55"/>
      <c r="BE168" s="55"/>
      <c r="BF168" s="55"/>
      <c r="BG168" s="55"/>
      <c r="BH168" s="55"/>
    </row>
    <row r="169" spans="1:60" x14ac:dyDescent="0.25">
      <c r="A169" s="55"/>
      <c r="B169" s="55"/>
      <c r="C169" s="55"/>
      <c r="D169" s="55"/>
      <c r="E169" s="55"/>
      <c r="F169" s="55"/>
      <c r="G169" s="55"/>
      <c r="H169" s="55"/>
      <c r="I169" s="55"/>
      <c r="J169" s="55"/>
      <c r="K169" s="55"/>
      <c r="L169" s="55"/>
      <c r="M169" s="55"/>
      <c r="N169" s="55"/>
      <c r="O169" s="55"/>
      <c r="P169" s="55"/>
      <c r="Q169" s="55"/>
      <c r="R169" s="55"/>
      <c r="S169" s="55"/>
      <c r="T169" s="55"/>
      <c r="U169" s="55"/>
      <c r="V169" s="55"/>
      <c r="W169" s="55"/>
      <c r="X169" s="55"/>
      <c r="Y169" s="55"/>
      <c r="Z169" s="55"/>
      <c r="AA169" s="55"/>
      <c r="AB169" s="55"/>
      <c r="AC169" s="55"/>
      <c r="AD169" s="55"/>
      <c r="AE169" s="55"/>
      <c r="AF169" s="55"/>
      <c r="AG169" s="55"/>
      <c r="AH169" s="55"/>
      <c r="AI169" s="55"/>
      <c r="AJ169" s="55"/>
      <c r="AK169" s="55"/>
      <c r="AL169" s="55"/>
      <c r="AM169" s="55"/>
      <c r="AN169" s="55"/>
      <c r="AO169" s="55"/>
      <c r="AP169" s="55"/>
      <c r="AQ169" s="55"/>
      <c r="AR169" s="55"/>
      <c r="AS169" s="55"/>
      <c r="AT169" s="55"/>
      <c r="AU169" s="55"/>
      <c r="AV169" s="55"/>
      <c r="AW169" s="55"/>
      <c r="AX169" s="55"/>
      <c r="AY169" s="55"/>
      <c r="AZ169" s="55"/>
      <c r="BA169" s="55"/>
      <c r="BB169" s="55"/>
      <c r="BC169" s="55"/>
      <c r="BD169" s="55"/>
      <c r="BE169" s="55"/>
      <c r="BF169" s="55"/>
      <c r="BG169" s="55"/>
      <c r="BH169" s="55"/>
    </row>
    <row r="170" spans="1:60" x14ac:dyDescent="0.25">
      <c r="A170" s="55"/>
      <c r="B170" s="55"/>
      <c r="C170" s="55"/>
      <c r="D170" s="55"/>
      <c r="E170" s="55"/>
      <c r="F170" s="55"/>
      <c r="G170" s="55"/>
      <c r="H170" s="55"/>
      <c r="I170" s="55"/>
      <c r="J170" s="55"/>
      <c r="K170" s="55"/>
      <c r="L170" s="55"/>
      <c r="M170" s="55"/>
      <c r="N170" s="55"/>
      <c r="O170" s="55"/>
      <c r="P170" s="55"/>
      <c r="Q170" s="55"/>
      <c r="R170" s="55"/>
      <c r="S170" s="55"/>
      <c r="T170" s="55"/>
      <c r="U170" s="55"/>
      <c r="V170" s="55"/>
      <c r="W170" s="55"/>
      <c r="X170" s="55"/>
      <c r="Y170" s="55"/>
      <c r="Z170" s="55"/>
      <c r="AA170" s="55"/>
      <c r="AB170" s="55"/>
      <c r="AC170" s="55"/>
      <c r="AD170" s="55"/>
      <c r="AE170" s="55"/>
      <c r="AF170" s="55"/>
      <c r="AG170" s="55"/>
      <c r="AH170" s="55"/>
      <c r="AI170" s="55"/>
      <c r="AJ170" s="55"/>
      <c r="AK170" s="55"/>
      <c r="AL170" s="55"/>
      <c r="AM170" s="55"/>
      <c r="AN170" s="55"/>
      <c r="AO170" s="55"/>
      <c r="AP170" s="55"/>
      <c r="AQ170" s="55"/>
      <c r="AR170" s="55"/>
      <c r="AS170" s="55"/>
      <c r="AT170" s="55"/>
      <c r="AU170" s="55"/>
      <c r="AV170" s="55"/>
      <c r="AW170" s="55"/>
      <c r="AX170" s="55"/>
      <c r="AY170" s="55"/>
      <c r="AZ170" s="55"/>
      <c r="BA170" s="55"/>
      <c r="BB170" s="55"/>
      <c r="BC170" s="55"/>
      <c r="BD170" s="55"/>
      <c r="BE170" s="55"/>
      <c r="BF170" s="55"/>
      <c r="BG170" s="55"/>
      <c r="BH170" s="55"/>
    </row>
    <row r="171" spans="1:60" x14ac:dyDescent="0.25">
      <c r="A171" s="55"/>
      <c r="B171" s="55"/>
      <c r="C171" s="55"/>
      <c r="D171" s="55"/>
      <c r="E171" s="55"/>
      <c r="F171" s="55"/>
      <c r="G171" s="55"/>
      <c r="H171" s="55"/>
      <c r="I171" s="55"/>
      <c r="J171" s="55"/>
      <c r="K171" s="55"/>
      <c r="L171" s="55"/>
      <c r="M171" s="55"/>
      <c r="N171" s="55"/>
      <c r="O171" s="55"/>
      <c r="P171" s="55"/>
      <c r="Q171" s="55"/>
      <c r="R171" s="55"/>
      <c r="S171" s="55"/>
      <c r="T171" s="55"/>
      <c r="U171" s="55"/>
      <c r="V171" s="55"/>
      <c r="W171" s="55"/>
      <c r="X171" s="55"/>
      <c r="Y171" s="55"/>
      <c r="Z171" s="55"/>
      <c r="AA171" s="55"/>
      <c r="AB171" s="55"/>
      <c r="AC171" s="55"/>
      <c r="AD171" s="55"/>
      <c r="AE171" s="55"/>
      <c r="AF171" s="55"/>
      <c r="AG171" s="55"/>
      <c r="AH171" s="55"/>
      <c r="AI171" s="55"/>
      <c r="AJ171" s="55"/>
      <c r="AK171" s="55"/>
      <c r="AL171" s="55"/>
      <c r="AM171" s="55"/>
      <c r="AN171" s="55"/>
      <c r="AO171" s="55"/>
      <c r="AP171" s="55"/>
      <c r="AQ171" s="55"/>
      <c r="AR171" s="55"/>
      <c r="AS171" s="55"/>
      <c r="AT171" s="55"/>
      <c r="AU171" s="55"/>
      <c r="AV171" s="55"/>
      <c r="AW171" s="55"/>
      <c r="AX171" s="55"/>
      <c r="AY171" s="55"/>
      <c r="AZ171" s="55"/>
      <c r="BA171" s="55"/>
      <c r="BB171" s="55"/>
      <c r="BC171" s="55"/>
      <c r="BD171" s="55"/>
      <c r="BE171" s="55"/>
      <c r="BF171" s="55"/>
      <c r="BG171" s="55"/>
      <c r="BH171" s="55"/>
    </row>
    <row r="172" spans="1:60" x14ac:dyDescent="0.25">
      <c r="A172" s="55"/>
      <c r="B172" s="55"/>
      <c r="C172" s="55"/>
      <c r="D172" s="55"/>
      <c r="E172" s="55"/>
      <c r="F172" s="55"/>
      <c r="G172" s="55"/>
      <c r="H172" s="55"/>
      <c r="I172" s="55"/>
      <c r="J172" s="55"/>
      <c r="K172" s="55"/>
      <c r="L172" s="55"/>
      <c r="M172" s="55"/>
      <c r="N172" s="55"/>
      <c r="O172" s="55"/>
      <c r="P172" s="55"/>
      <c r="Q172" s="55"/>
      <c r="R172" s="55"/>
      <c r="S172" s="55"/>
      <c r="T172" s="55"/>
      <c r="U172" s="55"/>
      <c r="V172" s="55"/>
      <c r="W172" s="55"/>
      <c r="X172" s="55"/>
      <c r="Y172" s="55"/>
      <c r="Z172" s="55"/>
      <c r="AA172" s="55"/>
      <c r="AB172" s="55"/>
      <c r="AC172" s="55"/>
      <c r="AD172" s="55"/>
      <c r="AE172" s="55"/>
      <c r="AF172" s="55"/>
      <c r="AG172" s="55"/>
      <c r="AH172" s="55"/>
      <c r="AI172" s="55"/>
      <c r="AJ172" s="55"/>
      <c r="AK172" s="55"/>
      <c r="AL172" s="55"/>
      <c r="AM172" s="55"/>
      <c r="AN172" s="55"/>
      <c r="AO172" s="55"/>
      <c r="AP172" s="55"/>
      <c r="AQ172" s="55"/>
      <c r="AR172" s="55"/>
      <c r="AS172" s="55"/>
      <c r="AT172" s="55"/>
      <c r="AU172" s="55"/>
      <c r="AV172" s="55"/>
      <c r="AW172" s="55"/>
      <c r="AX172" s="55"/>
      <c r="AY172" s="55"/>
      <c r="AZ172" s="55"/>
      <c r="BA172" s="55"/>
      <c r="BB172" s="55"/>
      <c r="BC172" s="55"/>
      <c r="BD172" s="55"/>
      <c r="BE172" s="55"/>
      <c r="BF172" s="55"/>
      <c r="BG172" s="55"/>
      <c r="BH172" s="55"/>
    </row>
    <row r="173" spans="1:60" x14ac:dyDescent="0.25">
      <c r="A173" s="55"/>
      <c r="B173" s="55"/>
      <c r="C173" s="55"/>
      <c r="D173" s="55"/>
      <c r="E173" s="55"/>
      <c r="F173" s="55"/>
      <c r="G173" s="55"/>
      <c r="H173" s="55"/>
      <c r="I173" s="55"/>
      <c r="J173" s="55"/>
      <c r="K173" s="55"/>
      <c r="L173" s="55"/>
      <c r="M173" s="55"/>
      <c r="N173" s="55"/>
      <c r="O173" s="55"/>
      <c r="P173" s="55"/>
      <c r="Q173" s="55"/>
      <c r="R173" s="55"/>
      <c r="S173" s="55"/>
      <c r="T173" s="55"/>
      <c r="U173" s="55"/>
      <c r="V173" s="55"/>
      <c r="W173" s="55"/>
      <c r="X173" s="55"/>
      <c r="Y173" s="55"/>
      <c r="Z173" s="55"/>
      <c r="AA173" s="55"/>
      <c r="AB173" s="55"/>
      <c r="AC173" s="55"/>
      <c r="AD173" s="55"/>
      <c r="AE173" s="55"/>
      <c r="AF173" s="55"/>
      <c r="AG173" s="55"/>
      <c r="AH173" s="55"/>
      <c r="AI173" s="55"/>
      <c r="AJ173" s="55"/>
      <c r="AK173" s="55"/>
      <c r="AL173" s="55"/>
      <c r="AM173" s="55"/>
      <c r="AN173" s="55"/>
      <c r="AO173" s="55"/>
      <c r="AP173" s="55"/>
      <c r="AQ173" s="55"/>
      <c r="AR173" s="55"/>
      <c r="AS173" s="55"/>
      <c r="AT173" s="55"/>
      <c r="AU173" s="55"/>
      <c r="AV173" s="55"/>
      <c r="AW173" s="55"/>
      <c r="AX173" s="55"/>
      <c r="AY173" s="55"/>
      <c r="AZ173" s="55"/>
      <c r="BA173" s="55"/>
      <c r="BB173" s="55"/>
      <c r="BC173" s="55"/>
      <c r="BD173" s="55"/>
      <c r="BE173" s="55"/>
      <c r="BF173" s="55"/>
      <c r="BG173" s="55"/>
      <c r="BH173" s="55"/>
    </row>
    <row r="174" spans="1:60" x14ac:dyDescent="0.25">
      <c r="A174" s="55"/>
      <c r="B174" s="55"/>
      <c r="C174" s="55"/>
      <c r="D174" s="55"/>
      <c r="E174" s="55"/>
      <c r="F174" s="55"/>
      <c r="G174" s="55"/>
      <c r="H174" s="55"/>
      <c r="I174" s="55"/>
      <c r="J174" s="55"/>
      <c r="K174" s="55"/>
      <c r="L174" s="55"/>
      <c r="M174" s="55"/>
      <c r="N174" s="55"/>
      <c r="O174" s="55"/>
      <c r="P174" s="55"/>
      <c r="Q174" s="55"/>
      <c r="R174" s="55"/>
      <c r="S174" s="55"/>
      <c r="T174" s="55"/>
      <c r="U174" s="55"/>
      <c r="V174" s="55"/>
      <c r="W174" s="55"/>
      <c r="X174" s="55"/>
      <c r="Y174" s="55"/>
      <c r="Z174" s="55"/>
      <c r="AA174" s="55"/>
      <c r="AB174" s="55"/>
      <c r="AC174" s="55"/>
      <c r="AD174" s="55"/>
      <c r="AE174" s="55"/>
      <c r="AF174" s="55"/>
      <c r="AG174" s="55"/>
      <c r="AH174" s="55"/>
      <c r="AI174" s="55"/>
      <c r="AJ174" s="55"/>
      <c r="AK174" s="55"/>
      <c r="AL174" s="55"/>
      <c r="AM174" s="55"/>
      <c r="AN174" s="55"/>
      <c r="AO174" s="55"/>
      <c r="AP174" s="55"/>
      <c r="AQ174" s="55"/>
      <c r="AR174" s="55"/>
      <c r="AS174" s="55"/>
      <c r="AT174" s="55"/>
      <c r="AU174" s="55"/>
      <c r="AV174" s="55"/>
      <c r="AW174" s="55"/>
      <c r="AX174" s="55"/>
      <c r="AY174" s="55"/>
      <c r="AZ174" s="55"/>
      <c r="BA174" s="55"/>
      <c r="BB174" s="55"/>
      <c r="BC174" s="55"/>
      <c r="BD174" s="55"/>
      <c r="BE174" s="55"/>
      <c r="BF174" s="55"/>
      <c r="BG174" s="55"/>
      <c r="BH174" s="55"/>
    </row>
    <row r="175" spans="1:60" x14ac:dyDescent="0.25">
      <c r="A175" s="55"/>
      <c r="B175" s="55"/>
      <c r="C175" s="55"/>
      <c r="D175" s="55"/>
      <c r="E175" s="55"/>
      <c r="F175" s="55"/>
      <c r="G175" s="55"/>
      <c r="H175" s="55"/>
      <c r="I175" s="55"/>
      <c r="J175" s="55"/>
      <c r="K175" s="55"/>
      <c r="L175" s="55"/>
      <c r="M175" s="55"/>
      <c r="N175" s="55"/>
      <c r="O175" s="55"/>
      <c r="P175" s="55"/>
      <c r="Q175" s="55"/>
      <c r="R175" s="55"/>
      <c r="S175" s="55"/>
      <c r="T175" s="55"/>
      <c r="U175" s="55"/>
      <c r="V175" s="55"/>
      <c r="W175" s="55"/>
      <c r="X175" s="55"/>
      <c r="Y175" s="55"/>
      <c r="Z175" s="55"/>
      <c r="AA175" s="55"/>
      <c r="AB175" s="55"/>
      <c r="AC175" s="55"/>
      <c r="AD175" s="55"/>
      <c r="AE175" s="55"/>
      <c r="AF175" s="55"/>
      <c r="AG175" s="55"/>
      <c r="AH175" s="55"/>
      <c r="AI175" s="55"/>
      <c r="AJ175" s="55"/>
      <c r="AK175" s="55"/>
      <c r="AL175" s="55"/>
      <c r="AM175" s="55"/>
      <c r="AN175" s="55"/>
      <c r="AO175" s="55"/>
      <c r="AP175" s="55"/>
      <c r="AQ175" s="55"/>
      <c r="AR175" s="55"/>
      <c r="AS175" s="55"/>
      <c r="AT175" s="55"/>
      <c r="AU175" s="55"/>
      <c r="AV175" s="55"/>
      <c r="AW175" s="55"/>
      <c r="AX175" s="55"/>
      <c r="AY175" s="55"/>
      <c r="AZ175" s="55"/>
      <c r="BA175" s="55"/>
      <c r="BB175" s="55"/>
      <c r="BC175" s="55"/>
      <c r="BD175" s="55"/>
      <c r="BE175" s="55"/>
      <c r="BF175" s="55"/>
      <c r="BG175" s="55"/>
      <c r="BH175" s="55"/>
    </row>
    <row r="176" spans="1:60" x14ac:dyDescent="0.25">
      <c r="A176" s="55"/>
      <c r="B176" s="55"/>
      <c r="C176" s="55"/>
      <c r="D176" s="55"/>
      <c r="E176" s="55"/>
      <c r="F176" s="55"/>
      <c r="G176" s="55"/>
      <c r="H176" s="55"/>
      <c r="I176" s="55"/>
      <c r="J176" s="55"/>
      <c r="K176" s="55"/>
      <c r="L176" s="55"/>
      <c r="M176" s="55"/>
      <c r="N176" s="55"/>
      <c r="O176" s="55"/>
      <c r="P176" s="55"/>
      <c r="Q176" s="55"/>
      <c r="R176" s="55"/>
      <c r="S176" s="55"/>
      <c r="T176" s="55"/>
      <c r="U176" s="55"/>
      <c r="V176" s="55"/>
      <c r="W176" s="55"/>
      <c r="X176" s="55"/>
      <c r="Y176" s="55"/>
      <c r="Z176" s="55"/>
      <c r="AA176" s="55"/>
      <c r="AB176" s="55"/>
      <c r="AC176" s="55"/>
      <c r="AD176" s="55"/>
      <c r="AE176" s="55"/>
      <c r="AF176" s="55"/>
      <c r="AG176" s="55"/>
      <c r="AH176" s="55"/>
      <c r="AI176" s="55"/>
      <c r="AJ176" s="55"/>
      <c r="AK176" s="55"/>
      <c r="AL176" s="55"/>
      <c r="AM176" s="55"/>
      <c r="AN176" s="55"/>
      <c r="AO176" s="55"/>
      <c r="AP176" s="55"/>
      <c r="AQ176" s="55"/>
      <c r="AR176" s="55"/>
      <c r="AS176" s="55"/>
      <c r="AT176" s="55"/>
      <c r="AU176" s="55"/>
      <c r="AV176" s="55"/>
      <c r="AW176" s="55"/>
      <c r="AX176" s="55"/>
      <c r="AY176" s="55"/>
      <c r="AZ176" s="55"/>
      <c r="BA176" s="55"/>
      <c r="BB176" s="55"/>
      <c r="BC176" s="55"/>
      <c r="BD176" s="55"/>
      <c r="BE176" s="55"/>
      <c r="BF176" s="55"/>
      <c r="BG176" s="55"/>
      <c r="BH176" s="55"/>
    </row>
    <row r="177" spans="1:60" x14ac:dyDescent="0.25">
      <c r="A177" s="55"/>
      <c r="B177" s="55"/>
      <c r="C177" s="55"/>
      <c r="D177" s="55"/>
      <c r="E177" s="55"/>
      <c r="F177" s="55"/>
      <c r="G177" s="55"/>
      <c r="H177" s="55"/>
      <c r="I177" s="55"/>
      <c r="J177" s="55"/>
      <c r="K177" s="55"/>
      <c r="L177" s="55"/>
      <c r="M177" s="55"/>
      <c r="N177" s="55"/>
      <c r="O177" s="55"/>
      <c r="P177" s="55"/>
      <c r="Q177" s="55"/>
      <c r="R177" s="55"/>
      <c r="S177" s="55"/>
      <c r="T177" s="55"/>
      <c r="U177" s="55"/>
      <c r="V177" s="55"/>
      <c r="W177" s="55"/>
      <c r="X177" s="55"/>
      <c r="Y177" s="55"/>
      <c r="Z177" s="55"/>
      <c r="AA177" s="55"/>
      <c r="AB177" s="55"/>
      <c r="AC177" s="55"/>
      <c r="AD177" s="55"/>
      <c r="AE177" s="55"/>
      <c r="AF177" s="55"/>
      <c r="AG177" s="55"/>
      <c r="AH177" s="55"/>
      <c r="AI177" s="55"/>
      <c r="AJ177" s="55"/>
      <c r="AK177" s="55"/>
      <c r="AL177" s="55"/>
      <c r="AM177" s="55"/>
      <c r="AN177" s="55"/>
      <c r="AO177" s="55"/>
      <c r="AP177" s="55"/>
      <c r="AQ177" s="55"/>
      <c r="AR177" s="55"/>
      <c r="AS177" s="55"/>
      <c r="AT177" s="55"/>
      <c r="AU177" s="55"/>
      <c r="AV177" s="55"/>
      <c r="AW177" s="55"/>
      <c r="AX177" s="55"/>
      <c r="AY177" s="55"/>
      <c r="AZ177" s="55"/>
      <c r="BA177" s="55"/>
      <c r="BB177" s="55"/>
      <c r="BC177" s="55"/>
      <c r="BD177" s="55"/>
      <c r="BE177" s="55"/>
      <c r="BF177" s="55"/>
      <c r="BG177" s="55"/>
      <c r="BH177" s="55"/>
    </row>
    <row r="178" spans="1:60" x14ac:dyDescent="0.25">
      <c r="A178" s="55"/>
      <c r="B178" s="55"/>
      <c r="C178" s="55"/>
      <c r="D178" s="55"/>
      <c r="E178" s="55"/>
      <c r="F178" s="55"/>
      <c r="G178" s="55"/>
      <c r="H178" s="55"/>
      <c r="I178" s="55"/>
      <c r="J178" s="55"/>
      <c r="K178" s="55"/>
      <c r="L178" s="55"/>
      <c r="M178" s="55"/>
      <c r="N178" s="55"/>
      <c r="O178" s="55"/>
      <c r="P178" s="55"/>
      <c r="Q178" s="55"/>
      <c r="R178" s="55"/>
      <c r="S178" s="55"/>
      <c r="T178" s="55"/>
      <c r="U178" s="55"/>
      <c r="V178" s="55"/>
      <c r="W178" s="55"/>
      <c r="X178" s="55"/>
      <c r="Y178" s="55"/>
      <c r="Z178" s="55"/>
      <c r="AA178" s="55"/>
      <c r="AB178" s="55"/>
      <c r="AC178" s="55"/>
      <c r="AD178" s="55"/>
      <c r="AE178" s="55"/>
      <c r="AF178" s="55"/>
      <c r="AG178" s="55"/>
      <c r="AH178" s="55"/>
      <c r="AI178" s="55"/>
      <c r="AJ178" s="55"/>
      <c r="AK178" s="55"/>
      <c r="AL178" s="55"/>
      <c r="AM178" s="55"/>
      <c r="AN178" s="55"/>
      <c r="AO178" s="55"/>
      <c r="AP178" s="55"/>
      <c r="AQ178" s="55"/>
      <c r="AR178" s="55"/>
      <c r="AS178" s="55"/>
      <c r="AT178" s="55"/>
      <c r="AU178" s="55"/>
      <c r="AV178" s="55"/>
      <c r="AW178" s="55"/>
      <c r="AX178" s="55"/>
      <c r="AY178" s="55"/>
      <c r="AZ178" s="55"/>
      <c r="BA178" s="55"/>
      <c r="BB178" s="55"/>
      <c r="BC178" s="55"/>
      <c r="BD178" s="55"/>
      <c r="BE178" s="55"/>
      <c r="BF178" s="55"/>
      <c r="BG178" s="55"/>
      <c r="BH178" s="55"/>
    </row>
    <row r="179" spans="1:60" x14ac:dyDescent="0.25">
      <c r="A179" s="55"/>
      <c r="B179" s="55"/>
      <c r="C179" s="55"/>
      <c r="D179" s="55"/>
      <c r="E179" s="55"/>
      <c r="F179" s="55"/>
      <c r="G179" s="55"/>
      <c r="H179" s="55"/>
      <c r="I179" s="55"/>
      <c r="J179" s="55"/>
      <c r="K179" s="55"/>
      <c r="L179" s="55"/>
      <c r="M179" s="55"/>
      <c r="N179" s="55"/>
      <c r="O179" s="55"/>
      <c r="P179" s="55"/>
      <c r="Q179" s="55"/>
      <c r="R179" s="55"/>
      <c r="S179" s="55"/>
      <c r="T179" s="55"/>
      <c r="U179" s="55"/>
      <c r="V179" s="55"/>
      <c r="W179" s="55"/>
      <c r="X179" s="55"/>
      <c r="Y179" s="55"/>
      <c r="Z179" s="55"/>
      <c r="AA179" s="55"/>
      <c r="AB179" s="55"/>
      <c r="AC179" s="55"/>
      <c r="AD179" s="55"/>
      <c r="AE179" s="55"/>
      <c r="AF179" s="55"/>
      <c r="AG179" s="55"/>
      <c r="AH179" s="55"/>
      <c r="AI179" s="55"/>
      <c r="AJ179" s="55"/>
      <c r="AK179" s="55"/>
      <c r="AL179" s="55"/>
      <c r="AM179" s="55"/>
      <c r="AN179" s="55"/>
      <c r="AO179" s="55"/>
      <c r="AP179" s="55"/>
      <c r="AQ179" s="55"/>
      <c r="AR179" s="55"/>
      <c r="AS179" s="55"/>
      <c r="AT179" s="55"/>
      <c r="AU179" s="55"/>
      <c r="AV179" s="55"/>
      <c r="AW179" s="55"/>
      <c r="AX179" s="55"/>
      <c r="AY179" s="55"/>
      <c r="AZ179" s="55"/>
      <c r="BA179" s="55"/>
      <c r="BB179" s="55"/>
      <c r="BC179" s="55"/>
      <c r="BD179" s="55"/>
      <c r="BE179" s="55"/>
      <c r="BF179" s="55"/>
      <c r="BG179" s="55"/>
      <c r="BH179" s="55"/>
    </row>
    <row r="180" spans="1:60" x14ac:dyDescent="0.25">
      <c r="A180" s="55"/>
      <c r="B180" s="55"/>
      <c r="C180" s="55"/>
      <c r="D180" s="55"/>
      <c r="E180" s="55"/>
      <c r="F180" s="55"/>
      <c r="G180" s="55"/>
      <c r="H180" s="55"/>
      <c r="I180" s="55"/>
      <c r="J180" s="55"/>
      <c r="K180" s="55"/>
      <c r="L180" s="55"/>
      <c r="M180" s="55"/>
      <c r="N180" s="55"/>
      <c r="O180" s="55"/>
      <c r="P180" s="55"/>
      <c r="Q180" s="55"/>
      <c r="R180" s="55"/>
      <c r="S180" s="55"/>
      <c r="T180" s="55"/>
      <c r="U180" s="55"/>
      <c r="V180" s="55"/>
      <c r="W180" s="55"/>
      <c r="X180" s="55"/>
      <c r="Y180" s="55"/>
      <c r="Z180" s="55"/>
      <c r="AA180" s="55"/>
      <c r="AB180" s="55"/>
      <c r="AC180" s="55"/>
      <c r="AD180" s="55"/>
      <c r="AE180" s="55"/>
      <c r="AF180" s="55"/>
      <c r="AG180" s="55"/>
      <c r="AH180" s="55"/>
      <c r="AI180" s="55"/>
      <c r="AJ180" s="55"/>
      <c r="AK180" s="55"/>
      <c r="AL180" s="55"/>
      <c r="AM180" s="55"/>
      <c r="AN180" s="55"/>
      <c r="AO180" s="55"/>
      <c r="AP180" s="55"/>
      <c r="AQ180" s="55"/>
      <c r="AR180" s="55"/>
      <c r="AS180" s="55"/>
      <c r="AT180" s="55"/>
      <c r="AU180" s="55"/>
      <c r="AV180" s="55"/>
      <c r="AW180" s="55"/>
      <c r="AX180" s="55"/>
      <c r="AY180" s="55"/>
      <c r="AZ180" s="55"/>
      <c r="BA180" s="55"/>
      <c r="BB180" s="55"/>
      <c r="BC180" s="55"/>
      <c r="BD180" s="55"/>
      <c r="BE180" s="55"/>
      <c r="BF180" s="55"/>
      <c r="BG180" s="55"/>
      <c r="BH180" s="55"/>
    </row>
    <row r="181" spans="1:60" x14ac:dyDescent="0.25">
      <c r="A181" s="55"/>
      <c r="B181" s="55"/>
      <c r="C181" s="55"/>
      <c r="D181" s="55"/>
      <c r="E181" s="55"/>
      <c r="F181" s="55"/>
      <c r="G181" s="55"/>
      <c r="H181" s="55"/>
      <c r="I181" s="55"/>
      <c r="J181" s="55"/>
      <c r="K181" s="55"/>
      <c r="L181" s="55"/>
      <c r="M181" s="55"/>
      <c r="N181" s="55"/>
      <c r="O181" s="55"/>
      <c r="P181" s="55"/>
      <c r="Q181" s="55"/>
      <c r="R181" s="55"/>
      <c r="S181" s="55"/>
      <c r="T181" s="55"/>
      <c r="U181" s="55"/>
      <c r="V181" s="55"/>
      <c r="W181" s="55"/>
      <c r="X181" s="55"/>
      <c r="Y181" s="55"/>
      <c r="Z181" s="55"/>
      <c r="AA181" s="55"/>
      <c r="AB181" s="55"/>
      <c r="AC181" s="55"/>
      <c r="AD181" s="55"/>
      <c r="AE181" s="55"/>
      <c r="AF181" s="55"/>
      <c r="AG181" s="55"/>
      <c r="AH181" s="55"/>
      <c r="AI181" s="55"/>
      <c r="AJ181" s="55"/>
      <c r="AK181" s="55"/>
      <c r="AL181" s="55"/>
      <c r="AM181" s="55"/>
      <c r="AN181" s="55"/>
      <c r="AO181" s="55"/>
      <c r="AP181" s="55"/>
      <c r="AQ181" s="55"/>
      <c r="AR181" s="55"/>
      <c r="AS181" s="55"/>
      <c r="AT181" s="55"/>
      <c r="AU181" s="55"/>
      <c r="AV181" s="55"/>
      <c r="AW181" s="55"/>
      <c r="AX181" s="55"/>
      <c r="AY181" s="55"/>
      <c r="AZ181" s="55"/>
      <c r="BA181" s="55"/>
      <c r="BB181" s="55"/>
      <c r="BC181" s="55"/>
      <c r="BD181" s="55"/>
      <c r="BE181" s="55"/>
      <c r="BF181" s="55"/>
      <c r="BG181" s="55"/>
      <c r="BH181" s="55"/>
    </row>
    <row r="182" spans="1:60" x14ac:dyDescent="0.25">
      <c r="A182" s="55"/>
      <c r="B182" s="55"/>
      <c r="C182" s="55"/>
      <c r="D182" s="55"/>
      <c r="E182" s="55"/>
      <c r="F182" s="55"/>
      <c r="G182" s="55"/>
      <c r="H182" s="55"/>
      <c r="I182" s="55"/>
      <c r="J182" s="55"/>
      <c r="K182" s="55"/>
      <c r="L182" s="55"/>
      <c r="M182" s="55"/>
      <c r="N182" s="55"/>
      <c r="O182" s="55"/>
      <c r="P182" s="55"/>
      <c r="Q182" s="55"/>
      <c r="R182" s="55"/>
      <c r="S182" s="55"/>
      <c r="T182" s="55"/>
      <c r="U182" s="55"/>
      <c r="V182" s="55"/>
      <c r="W182" s="55"/>
      <c r="X182" s="55"/>
      <c r="Y182" s="55"/>
      <c r="Z182" s="55"/>
      <c r="AA182" s="55"/>
      <c r="AB182" s="55"/>
      <c r="AC182" s="55"/>
      <c r="AD182" s="55"/>
      <c r="AE182" s="55"/>
      <c r="AF182" s="55"/>
      <c r="AG182" s="55"/>
      <c r="AH182" s="55"/>
      <c r="AI182" s="55"/>
      <c r="AJ182" s="55"/>
      <c r="AK182" s="55"/>
      <c r="AL182" s="55"/>
      <c r="AM182" s="55"/>
      <c r="AN182" s="55"/>
      <c r="AO182" s="55"/>
      <c r="AP182" s="55"/>
      <c r="AQ182" s="55"/>
      <c r="AR182" s="55"/>
      <c r="AS182" s="55"/>
      <c r="AT182" s="55"/>
      <c r="AU182" s="55"/>
      <c r="AV182" s="55"/>
      <c r="AW182" s="55"/>
      <c r="AX182" s="55"/>
      <c r="AY182" s="55"/>
      <c r="AZ182" s="55"/>
      <c r="BA182" s="55"/>
      <c r="BB182" s="55"/>
      <c r="BC182" s="55"/>
      <c r="BD182" s="55"/>
      <c r="BE182" s="55"/>
      <c r="BF182" s="55"/>
      <c r="BG182" s="55"/>
      <c r="BH182" s="55"/>
    </row>
    <row r="183" spans="1:60" x14ac:dyDescent="0.25">
      <c r="A183" s="55"/>
      <c r="B183" s="55"/>
      <c r="C183" s="55"/>
      <c r="D183" s="55"/>
      <c r="E183" s="55"/>
      <c r="F183" s="55"/>
      <c r="G183" s="55"/>
      <c r="H183" s="55"/>
      <c r="I183" s="55"/>
      <c r="J183" s="55"/>
      <c r="K183" s="55"/>
      <c r="L183" s="55"/>
      <c r="M183" s="55"/>
      <c r="N183" s="55"/>
      <c r="O183" s="55"/>
      <c r="P183" s="55"/>
      <c r="Q183" s="55"/>
      <c r="R183" s="55"/>
      <c r="S183" s="55"/>
      <c r="T183" s="55"/>
      <c r="U183" s="55"/>
      <c r="V183" s="55"/>
      <c r="W183" s="55"/>
      <c r="X183" s="55"/>
      <c r="Y183" s="55"/>
      <c r="Z183" s="55"/>
      <c r="AA183" s="55"/>
      <c r="AB183" s="55"/>
      <c r="AC183" s="55"/>
      <c r="AD183" s="55"/>
      <c r="AE183" s="55"/>
      <c r="AF183" s="55"/>
      <c r="AG183" s="55"/>
      <c r="AH183" s="55"/>
      <c r="AI183" s="55"/>
      <c r="AJ183" s="55"/>
      <c r="AK183" s="55"/>
      <c r="AL183" s="55"/>
      <c r="AM183" s="55"/>
      <c r="AN183" s="55"/>
      <c r="AO183" s="55"/>
      <c r="AP183" s="55"/>
      <c r="AQ183" s="55"/>
      <c r="AR183" s="55"/>
      <c r="AS183" s="55"/>
      <c r="AT183" s="55"/>
      <c r="AU183" s="55"/>
      <c r="AV183" s="55"/>
      <c r="AW183" s="55"/>
      <c r="AX183" s="55"/>
      <c r="AY183" s="55"/>
      <c r="AZ183" s="55"/>
      <c r="BA183" s="55"/>
      <c r="BB183" s="55"/>
      <c r="BC183" s="55"/>
      <c r="BD183" s="55"/>
      <c r="BE183" s="55"/>
      <c r="BF183" s="55"/>
      <c r="BG183" s="55"/>
      <c r="BH183" s="55"/>
    </row>
    <row r="184" spans="1:60" x14ac:dyDescent="0.25">
      <c r="A184" s="55"/>
      <c r="B184" s="55"/>
      <c r="C184" s="55"/>
      <c r="D184" s="55"/>
      <c r="E184" s="55"/>
      <c r="F184" s="55"/>
      <c r="G184" s="55"/>
      <c r="H184" s="55"/>
      <c r="I184" s="55"/>
      <c r="J184" s="55"/>
      <c r="K184" s="55"/>
      <c r="L184" s="55"/>
      <c r="M184" s="55"/>
      <c r="N184" s="55"/>
      <c r="O184" s="55"/>
      <c r="P184" s="55"/>
      <c r="Q184" s="55"/>
      <c r="R184" s="55"/>
      <c r="S184" s="55"/>
      <c r="T184" s="55"/>
      <c r="U184" s="55"/>
      <c r="V184" s="55"/>
      <c r="W184" s="55"/>
      <c r="X184" s="55"/>
      <c r="Y184" s="55"/>
      <c r="Z184" s="55"/>
      <c r="AA184" s="55"/>
      <c r="AB184" s="55"/>
      <c r="AC184" s="55"/>
      <c r="AD184" s="55"/>
      <c r="AE184" s="55"/>
      <c r="AF184" s="55"/>
      <c r="AG184" s="55"/>
      <c r="AH184" s="55"/>
      <c r="AI184" s="55"/>
      <c r="AJ184" s="55"/>
      <c r="AK184" s="55"/>
      <c r="AL184" s="55"/>
      <c r="AM184" s="55"/>
      <c r="AN184" s="55"/>
      <c r="AO184" s="55"/>
      <c r="AP184" s="55"/>
      <c r="AQ184" s="55"/>
      <c r="AR184" s="55"/>
      <c r="AS184" s="55"/>
      <c r="AT184" s="55"/>
      <c r="AU184" s="55"/>
      <c r="AV184" s="55"/>
      <c r="AW184" s="55"/>
      <c r="AX184" s="55"/>
      <c r="AY184" s="55"/>
      <c r="AZ184" s="55"/>
      <c r="BA184" s="55"/>
      <c r="BB184" s="55"/>
      <c r="BC184" s="55"/>
      <c r="BD184" s="55"/>
      <c r="BE184" s="55"/>
      <c r="BF184" s="55"/>
      <c r="BG184" s="55"/>
      <c r="BH184" s="55"/>
    </row>
    <row r="185" spans="1:60" x14ac:dyDescent="0.25">
      <c r="A185" s="55"/>
      <c r="B185" s="55"/>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55"/>
      <c r="AD185" s="55"/>
      <c r="AE185" s="55"/>
      <c r="AF185" s="55"/>
      <c r="AG185" s="55"/>
      <c r="AH185" s="55"/>
      <c r="AI185" s="55"/>
      <c r="AJ185" s="55"/>
      <c r="AK185" s="55"/>
      <c r="AL185" s="55"/>
      <c r="AM185" s="55"/>
      <c r="AN185" s="55"/>
      <c r="AO185" s="55"/>
      <c r="AP185" s="55"/>
      <c r="AQ185" s="55"/>
      <c r="AR185" s="55"/>
      <c r="AS185" s="55"/>
      <c r="AT185" s="55"/>
      <c r="AU185" s="55"/>
      <c r="AV185" s="55"/>
      <c r="AW185" s="55"/>
      <c r="AX185" s="55"/>
      <c r="AY185" s="55"/>
      <c r="AZ185" s="55"/>
      <c r="BA185" s="55"/>
      <c r="BB185" s="55"/>
      <c r="BC185" s="55"/>
      <c r="BD185" s="55"/>
      <c r="BE185" s="55"/>
      <c r="BF185" s="55"/>
      <c r="BG185" s="55"/>
      <c r="BH185" s="55"/>
    </row>
    <row r="186" spans="1:60" x14ac:dyDescent="0.25">
      <c r="A186" s="55"/>
      <c r="B186" s="55"/>
      <c r="C186" s="55"/>
      <c r="D186" s="55"/>
      <c r="E186" s="55"/>
      <c r="F186" s="55"/>
      <c r="G186" s="55"/>
      <c r="H186" s="55"/>
      <c r="I186" s="55"/>
      <c r="J186" s="55"/>
      <c r="K186" s="55"/>
      <c r="L186" s="55"/>
      <c r="M186" s="55"/>
      <c r="N186" s="55"/>
      <c r="O186" s="55"/>
      <c r="P186" s="55"/>
      <c r="Q186" s="55"/>
      <c r="R186" s="55"/>
      <c r="S186" s="55"/>
      <c r="T186" s="55"/>
      <c r="U186" s="55"/>
      <c r="V186" s="55"/>
      <c r="W186" s="55"/>
      <c r="X186" s="55"/>
      <c r="Y186" s="55"/>
      <c r="Z186" s="55"/>
      <c r="AA186" s="55"/>
      <c r="AB186" s="55"/>
      <c r="AC186" s="55"/>
      <c r="AD186" s="55"/>
      <c r="AE186" s="55"/>
      <c r="AF186" s="55"/>
      <c r="AG186" s="55"/>
      <c r="AH186" s="55"/>
      <c r="AI186" s="55"/>
      <c r="AJ186" s="55"/>
      <c r="AK186" s="55"/>
      <c r="AL186" s="55"/>
      <c r="AM186" s="55"/>
      <c r="AN186" s="55"/>
      <c r="AO186" s="55"/>
      <c r="AP186" s="55"/>
      <c r="AQ186" s="55"/>
      <c r="AR186" s="55"/>
      <c r="AS186" s="55"/>
      <c r="AT186" s="55"/>
      <c r="AU186" s="55"/>
      <c r="AV186" s="55"/>
      <c r="AW186" s="55"/>
      <c r="AX186" s="55"/>
      <c r="AY186" s="55"/>
      <c r="AZ186" s="55"/>
      <c r="BA186" s="55"/>
      <c r="BB186" s="55"/>
      <c r="BC186" s="55"/>
      <c r="BD186" s="55"/>
      <c r="BE186" s="55"/>
      <c r="BF186" s="55"/>
      <c r="BG186" s="55"/>
      <c r="BH186" s="55"/>
    </row>
    <row r="187" spans="1:60" x14ac:dyDescent="0.25">
      <c r="A187" s="55"/>
      <c r="B187" s="55"/>
      <c r="C187" s="55"/>
      <c r="D187" s="55"/>
      <c r="E187" s="55"/>
      <c r="F187" s="55"/>
      <c r="G187" s="55"/>
      <c r="H187" s="55"/>
      <c r="I187" s="55"/>
      <c r="J187" s="55"/>
      <c r="K187" s="55"/>
      <c r="L187" s="55"/>
      <c r="M187" s="55"/>
      <c r="N187" s="55"/>
      <c r="O187" s="55"/>
      <c r="P187" s="55"/>
      <c r="Q187" s="55"/>
      <c r="R187" s="55"/>
      <c r="S187" s="55"/>
      <c r="T187" s="55"/>
      <c r="U187" s="55"/>
      <c r="V187" s="55"/>
      <c r="W187" s="55"/>
      <c r="X187" s="55"/>
      <c r="Y187" s="55"/>
      <c r="Z187" s="55"/>
      <c r="AA187" s="55"/>
      <c r="AB187" s="55"/>
      <c r="AC187" s="55"/>
      <c r="AD187" s="55"/>
      <c r="AE187" s="55"/>
      <c r="AF187" s="55"/>
      <c r="AG187" s="55"/>
      <c r="AH187" s="55"/>
      <c r="AI187" s="55"/>
      <c r="AJ187" s="55"/>
      <c r="AK187" s="55"/>
      <c r="AL187" s="55"/>
      <c r="AM187" s="55"/>
      <c r="AN187" s="55"/>
      <c r="AO187" s="55"/>
      <c r="AP187" s="55"/>
      <c r="AQ187" s="55"/>
      <c r="AR187" s="55"/>
      <c r="AS187" s="55"/>
      <c r="AT187" s="55"/>
      <c r="AU187" s="55"/>
      <c r="AV187" s="55"/>
      <c r="AW187" s="55"/>
      <c r="AX187" s="55"/>
      <c r="AY187" s="55"/>
      <c r="AZ187" s="55"/>
      <c r="BA187" s="55"/>
      <c r="BB187" s="55"/>
      <c r="BC187" s="55"/>
      <c r="BD187" s="55"/>
      <c r="BE187" s="55"/>
      <c r="BF187" s="55"/>
      <c r="BG187" s="55"/>
      <c r="BH187" s="55"/>
    </row>
    <row r="188" spans="1:60" x14ac:dyDescent="0.25">
      <c r="A188" s="55"/>
      <c r="B188" s="55"/>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55"/>
      <c r="AD188" s="55"/>
      <c r="AE188" s="55"/>
      <c r="AF188" s="55"/>
      <c r="AG188" s="55"/>
      <c r="AH188" s="55"/>
      <c r="AI188" s="55"/>
      <c r="AJ188" s="55"/>
      <c r="AK188" s="55"/>
      <c r="AL188" s="55"/>
      <c r="AM188" s="55"/>
      <c r="AN188" s="55"/>
      <c r="AO188" s="55"/>
      <c r="AP188" s="55"/>
      <c r="AQ188" s="55"/>
      <c r="AR188" s="55"/>
      <c r="AS188" s="55"/>
      <c r="AT188" s="55"/>
      <c r="AU188" s="55"/>
      <c r="AV188" s="55"/>
      <c r="AW188" s="55"/>
      <c r="AX188" s="55"/>
      <c r="AY188" s="55"/>
      <c r="AZ188" s="55"/>
      <c r="BA188" s="55"/>
      <c r="BB188" s="55"/>
      <c r="BC188" s="55"/>
      <c r="BD188" s="55"/>
      <c r="BE188" s="55"/>
      <c r="BF188" s="55"/>
      <c r="BG188" s="55"/>
      <c r="BH188" s="55"/>
    </row>
    <row r="189" spans="1:60" x14ac:dyDescent="0.25">
      <c r="A189" s="55"/>
      <c r="B189" s="55"/>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5"/>
      <c r="AD189" s="55"/>
      <c r="AE189" s="55"/>
      <c r="AF189" s="55"/>
      <c r="AG189" s="55"/>
      <c r="AH189" s="55"/>
      <c r="AI189" s="55"/>
      <c r="AJ189" s="55"/>
      <c r="AK189" s="55"/>
      <c r="AL189" s="55"/>
      <c r="AM189" s="55"/>
      <c r="AN189" s="55"/>
      <c r="AO189" s="55"/>
      <c r="AP189" s="55"/>
      <c r="AQ189" s="55"/>
      <c r="AR189" s="55"/>
      <c r="AS189" s="55"/>
      <c r="AT189" s="55"/>
      <c r="AU189" s="55"/>
      <c r="AV189" s="55"/>
      <c r="AW189" s="55"/>
      <c r="AX189" s="55"/>
      <c r="AY189" s="55"/>
      <c r="AZ189" s="55"/>
      <c r="BA189" s="55"/>
      <c r="BB189" s="55"/>
      <c r="BC189" s="55"/>
      <c r="BD189" s="55"/>
      <c r="BE189" s="55"/>
      <c r="BF189" s="55"/>
      <c r="BG189" s="55"/>
      <c r="BH189" s="55"/>
    </row>
    <row r="190" spans="1:60" x14ac:dyDescent="0.25">
      <c r="A190" s="55"/>
      <c r="B190" s="55"/>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55"/>
      <c r="AD190" s="55"/>
      <c r="AE190" s="55"/>
      <c r="AF190" s="55"/>
      <c r="AG190" s="55"/>
      <c r="AH190" s="55"/>
      <c r="AI190" s="55"/>
      <c r="AJ190" s="55"/>
      <c r="AK190" s="55"/>
      <c r="AL190" s="55"/>
      <c r="AM190" s="55"/>
      <c r="AN190" s="55"/>
      <c r="AO190" s="55"/>
      <c r="AP190" s="55"/>
      <c r="AQ190" s="55"/>
      <c r="AR190" s="55"/>
      <c r="AS190" s="55"/>
      <c r="AT190" s="55"/>
      <c r="AU190" s="55"/>
      <c r="AV190" s="55"/>
      <c r="AW190" s="55"/>
      <c r="AX190" s="55"/>
      <c r="AY190" s="55"/>
      <c r="AZ190" s="55"/>
      <c r="BA190" s="55"/>
      <c r="BB190" s="55"/>
      <c r="BC190" s="55"/>
      <c r="BD190" s="55"/>
      <c r="BE190" s="55"/>
      <c r="BF190" s="55"/>
      <c r="BG190" s="55"/>
      <c r="BH190" s="55"/>
    </row>
    <row r="191" spans="1:60" x14ac:dyDescent="0.25">
      <c r="A191" s="55"/>
      <c r="J191" s="55"/>
      <c r="K191" s="55"/>
      <c r="L191" s="55"/>
      <c r="M191" s="55"/>
      <c r="N191" s="55"/>
      <c r="O191" s="55"/>
      <c r="P191" s="55"/>
      <c r="Q191" s="55"/>
      <c r="R191" s="55"/>
      <c r="S191" s="55"/>
      <c r="T191" s="55"/>
      <c r="U191" s="55"/>
      <c r="V191" s="55"/>
      <c r="W191" s="55"/>
      <c r="X191" s="55"/>
      <c r="Y191" s="55"/>
      <c r="Z191" s="55"/>
      <c r="AA191" s="55"/>
      <c r="AB191" s="55"/>
      <c r="AC191" s="55"/>
      <c r="AD191" s="55"/>
      <c r="AE191" s="55"/>
      <c r="AF191" s="55"/>
      <c r="AG191" s="55"/>
      <c r="AH191" s="55"/>
      <c r="AI191" s="55"/>
      <c r="AJ191" s="55"/>
      <c r="AK191" s="55"/>
      <c r="AL191" s="55"/>
      <c r="AM191" s="55"/>
      <c r="AN191" s="55"/>
      <c r="AO191" s="55"/>
      <c r="AP191" s="55"/>
      <c r="AQ191" s="55"/>
      <c r="AR191" s="55"/>
      <c r="AS191" s="55"/>
      <c r="AT191" s="55"/>
      <c r="AU191" s="55"/>
      <c r="AV191" s="55"/>
      <c r="AW191" s="55"/>
      <c r="AX191" s="55"/>
      <c r="AY191" s="55"/>
      <c r="AZ191" s="55"/>
      <c r="BA191" s="55"/>
      <c r="BB191" s="55"/>
      <c r="BC191" s="55"/>
      <c r="BD191" s="55"/>
      <c r="BE191" s="55"/>
      <c r="BF191" s="55"/>
      <c r="BG191" s="55"/>
      <c r="BH191" s="55"/>
    </row>
    <row r="192" spans="1:60" x14ac:dyDescent="0.25">
      <c r="A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c r="AG192" s="55"/>
      <c r="AH192" s="55"/>
      <c r="AI192" s="55"/>
      <c r="AJ192" s="55"/>
      <c r="AK192" s="55"/>
      <c r="AL192" s="55"/>
      <c r="AM192" s="55"/>
      <c r="AN192" s="55"/>
      <c r="AO192" s="55"/>
      <c r="AP192" s="55"/>
      <c r="AQ192" s="55"/>
      <c r="AR192" s="55"/>
      <c r="AS192" s="55"/>
      <c r="AT192" s="55"/>
      <c r="AU192" s="55"/>
      <c r="AV192" s="55"/>
      <c r="AW192" s="55"/>
      <c r="AX192" s="55"/>
      <c r="AY192" s="55"/>
      <c r="AZ192" s="55"/>
      <c r="BA192" s="55"/>
      <c r="BB192" s="55"/>
      <c r="BC192" s="55"/>
      <c r="BD192" s="55"/>
      <c r="BE192" s="55"/>
      <c r="BF192" s="55"/>
      <c r="BG192" s="55"/>
      <c r="BH192" s="55"/>
    </row>
    <row r="193" spans="1:60" x14ac:dyDescent="0.25">
      <c r="A193" s="55"/>
      <c r="J193" s="55"/>
      <c r="K193" s="55"/>
      <c r="L193" s="55"/>
      <c r="M193" s="55"/>
      <c r="N193" s="55"/>
      <c r="O193" s="55"/>
      <c r="P193" s="55"/>
      <c r="Q193" s="55"/>
      <c r="R193" s="55"/>
      <c r="S193" s="55"/>
      <c r="T193" s="55"/>
      <c r="U193" s="55"/>
      <c r="V193" s="55"/>
      <c r="W193" s="55"/>
      <c r="X193" s="55"/>
      <c r="Y193" s="55"/>
      <c r="Z193" s="55"/>
      <c r="AA193" s="55"/>
      <c r="AB193" s="55"/>
      <c r="AC193" s="55"/>
      <c r="AD193" s="55"/>
      <c r="AE193" s="55"/>
      <c r="AF193" s="55"/>
      <c r="AG193" s="55"/>
      <c r="AH193" s="55"/>
      <c r="AI193" s="55"/>
      <c r="AJ193" s="55"/>
      <c r="AK193" s="55"/>
      <c r="AL193" s="55"/>
      <c r="AM193" s="55"/>
      <c r="AN193" s="55"/>
      <c r="AO193" s="55"/>
      <c r="AP193" s="55"/>
      <c r="AQ193" s="55"/>
      <c r="AR193" s="55"/>
      <c r="AS193" s="55"/>
      <c r="AT193" s="55"/>
      <c r="AU193" s="55"/>
      <c r="AV193" s="55"/>
      <c r="AW193" s="55"/>
      <c r="AX193" s="55"/>
      <c r="AY193" s="55"/>
      <c r="AZ193" s="55"/>
      <c r="BA193" s="55"/>
      <c r="BB193" s="55"/>
      <c r="BC193" s="55"/>
      <c r="BD193" s="55"/>
      <c r="BE193" s="55"/>
      <c r="BF193" s="55"/>
      <c r="BG193" s="55"/>
      <c r="BH193" s="55"/>
    </row>
    <row r="194" spans="1:60" x14ac:dyDescent="0.25">
      <c r="A194" s="55"/>
      <c r="J194" s="55"/>
      <c r="K194" s="55"/>
      <c r="L194" s="55"/>
      <c r="M194" s="55"/>
      <c r="N194" s="55"/>
      <c r="O194" s="55"/>
      <c r="P194" s="55"/>
      <c r="Q194" s="55"/>
      <c r="R194" s="55"/>
      <c r="S194" s="55"/>
      <c r="T194" s="55"/>
      <c r="U194" s="55"/>
      <c r="V194" s="55"/>
      <c r="W194" s="55"/>
      <c r="X194" s="55"/>
      <c r="Y194" s="55"/>
      <c r="Z194" s="55"/>
      <c r="AA194" s="55"/>
      <c r="AB194" s="55"/>
      <c r="AC194" s="55"/>
      <c r="AD194" s="55"/>
      <c r="AE194" s="55"/>
      <c r="AF194" s="55"/>
      <c r="AG194" s="55"/>
      <c r="AH194" s="55"/>
      <c r="AI194" s="55"/>
      <c r="AJ194" s="55"/>
      <c r="AK194" s="55"/>
      <c r="AL194" s="55"/>
      <c r="AM194" s="55"/>
      <c r="AN194" s="55"/>
      <c r="AO194" s="55"/>
      <c r="AP194" s="55"/>
      <c r="AQ194" s="55"/>
      <c r="AR194" s="55"/>
      <c r="AS194" s="55"/>
      <c r="AT194" s="55"/>
      <c r="AU194" s="55"/>
      <c r="AV194" s="55"/>
      <c r="AW194" s="55"/>
      <c r="AX194" s="55"/>
      <c r="AY194" s="55"/>
      <c r="AZ194" s="55"/>
      <c r="BA194" s="55"/>
      <c r="BB194" s="55"/>
      <c r="BC194" s="55"/>
      <c r="BD194" s="55"/>
      <c r="BE194" s="55"/>
      <c r="BF194" s="55"/>
      <c r="BG194" s="55"/>
      <c r="BH194" s="55"/>
    </row>
    <row r="195" spans="1:60" x14ac:dyDescent="0.25">
      <c r="A195" s="55"/>
      <c r="J195" s="55"/>
      <c r="K195" s="55"/>
      <c r="L195" s="55"/>
      <c r="M195" s="55"/>
      <c r="N195" s="55"/>
      <c r="O195" s="55"/>
      <c r="P195" s="55"/>
      <c r="Q195" s="55"/>
      <c r="R195" s="55"/>
      <c r="S195" s="55"/>
      <c r="T195" s="55"/>
      <c r="U195" s="55"/>
      <c r="V195" s="55"/>
      <c r="W195" s="55"/>
      <c r="X195" s="55"/>
      <c r="Y195" s="55"/>
      <c r="Z195" s="55"/>
      <c r="AA195" s="55"/>
      <c r="AB195" s="55"/>
      <c r="AC195" s="55"/>
      <c r="AD195" s="55"/>
      <c r="AE195" s="55"/>
      <c r="AF195" s="55"/>
      <c r="AG195" s="55"/>
      <c r="AH195" s="55"/>
      <c r="AI195" s="55"/>
      <c r="AJ195" s="55"/>
      <c r="AK195" s="55"/>
      <c r="AL195" s="55"/>
      <c r="AM195" s="55"/>
      <c r="AN195" s="55"/>
      <c r="AO195" s="55"/>
      <c r="AP195" s="55"/>
      <c r="AQ195" s="55"/>
      <c r="AR195" s="55"/>
      <c r="AS195" s="55"/>
      <c r="AT195" s="55"/>
      <c r="AU195" s="55"/>
      <c r="AV195" s="55"/>
      <c r="AW195" s="55"/>
      <c r="AX195" s="55"/>
      <c r="AY195" s="55"/>
      <c r="AZ195" s="55"/>
      <c r="BA195" s="55"/>
      <c r="BB195" s="55"/>
      <c r="BC195" s="55"/>
      <c r="BD195" s="55"/>
      <c r="BE195" s="55"/>
      <c r="BF195" s="55"/>
      <c r="BG195" s="55"/>
      <c r="BH195" s="55"/>
    </row>
    <row r="196" spans="1:60" x14ac:dyDescent="0.25">
      <c r="A196" s="55"/>
      <c r="J196" s="55"/>
      <c r="K196" s="55"/>
      <c r="L196" s="55"/>
      <c r="M196" s="55"/>
      <c r="N196" s="55"/>
      <c r="O196" s="55"/>
      <c r="P196" s="55"/>
      <c r="Q196" s="55"/>
      <c r="R196" s="55"/>
      <c r="S196" s="55"/>
      <c r="T196" s="55"/>
      <c r="U196" s="55"/>
      <c r="V196" s="55"/>
      <c r="W196" s="55"/>
      <c r="X196" s="55"/>
      <c r="Y196" s="55"/>
      <c r="Z196" s="55"/>
      <c r="AA196" s="55"/>
      <c r="AB196" s="55"/>
      <c r="AC196" s="55"/>
      <c r="AD196" s="55"/>
      <c r="AE196" s="55"/>
      <c r="AF196" s="55"/>
      <c r="AG196" s="55"/>
      <c r="AH196" s="55"/>
      <c r="AI196" s="55"/>
      <c r="AJ196" s="55"/>
      <c r="AK196" s="55"/>
      <c r="AL196" s="55"/>
      <c r="AM196" s="55"/>
      <c r="AN196" s="55"/>
      <c r="AO196" s="55"/>
      <c r="AP196" s="55"/>
      <c r="AQ196" s="55"/>
      <c r="AR196" s="55"/>
      <c r="AS196" s="55"/>
      <c r="AT196" s="55"/>
      <c r="AU196" s="55"/>
      <c r="AV196" s="55"/>
      <c r="AW196" s="55"/>
      <c r="AX196" s="55"/>
      <c r="AY196" s="55"/>
      <c r="AZ196" s="55"/>
      <c r="BA196" s="55"/>
      <c r="BB196" s="55"/>
      <c r="BC196" s="55"/>
      <c r="BD196" s="55"/>
      <c r="BE196" s="55"/>
      <c r="BF196" s="55"/>
      <c r="BG196" s="55"/>
      <c r="BH196" s="55"/>
    </row>
    <row r="197" spans="1:60" x14ac:dyDescent="0.25">
      <c r="A197" s="55"/>
      <c r="J197" s="55"/>
      <c r="K197" s="55"/>
      <c r="L197" s="55"/>
      <c r="M197" s="55"/>
      <c r="N197" s="55"/>
      <c r="O197" s="55"/>
      <c r="P197" s="55"/>
      <c r="Q197" s="55"/>
      <c r="R197" s="55"/>
      <c r="S197" s="55"/>
      <c r="T197" s="55"/>
      <c r="U197" s="55"/>
      <c r="V197" s="55"/>
      <c r="W197" s="55"/>
      <c r="X197" s="55"/>
      <c r="Y197" s="55"/>
      <c r="Z197" s="55"/>
      <c r="AA197" s="55"/>
      <c r="AB197" s="55"/>
      <c r="AC197" s="55"/>
      <c r="AD197" s="55"/>
      <c r="AE197" s="55"/>
      <c r="AF197" s="55"/>
      <c r="AG197" s="55"/>
      <c r="AH197" s="55"/>
      <c r="AI197" s="55"/>
      <c r="AJ197" s="55"/>
      <c r="AK197" s="55"/>
      <c r="AL197" s="55"/>
      <c r="AM197" s="55"/>
      <c r="AN197" s="55"/>
      <c r="AO197" s="55"/>
      <c r="AP197" s="55"/>
      <c r="AQ197" s="55"/>
      <c r="AR197" s="55"/>
      <c r="AS197" s="55"/>
      <c r="AT197" s="55"/>
      <c r="AU197" s="55"/>
      <c r="AV197" s="55"/>
      <c r="AW197" s="55"/>
      <c r="AX197" s="55"/>
      <c r="AY197" s="55"/>
      <c r="AZ197" s="55"/>
      <c r="BA197" s="55"/>
      <c r="BB197" s="55"/>
      <c r="BC197" s="55"/>
      <c r="BD197" s="55"/>
      <c r="BE197" s="55"/>
      <c r="BF197" s="55"/>
      <c r="BG197" s="55"/>
      <c r="BH197" s="55"/>
    </row>
    <row r="198" spans="1:60" x14ac:dyDescent="0.25">
      <c r="A198" s="55"/>
      <c r="J198" s="55"/>
      <c r="K198" s="55"/>
      <c r="L198" s="55"/>
      <c r="M198" s="55"/>
      <c r="N198" s="55"/>
      <c r="O198" s="55"/>
      <c r="P198" s="55"/>
      <c r="Q198" s="55"/>
      <c r="R198" s="55"/>
      <c r="S198" s="55"/>
      <c r="T198" s="55"/>
      <c r="U198" s="55"/>
      <c r="V198" s="55"/>
      <c r="W198" s="55"/>
      <c r="X198" s="55"/>
      <c r="Y198" s="55"/>
      <c r="Z198" s="55"/>
      <c r="AA198" s="55"/>
      <c r="AB198" s="55"/>
      <c r="AC198" s="55"/>
      <c r="AD198" s="55"/>
      <c r="AE198" s="55"/>
      <c r="AF198" s="55"/>
      <c r="AG198" s="55"/>
      <c r="AH198" s="55"/>
      <c r="AI198" s="55"/>
      <c r="AJ198" s="55"/>
      <c r="AK198" s="55"/>
      <c r="AL198" s="55"/>
      <c r="AM198" s="55"/>
      <c r="AN198" s="55"/>
      <c r="AO198" s="55"/>
      <c r="AP198" s="55"/>
      <c r="AQ198" s="55"/>
      <c r="AR198" s="55"/>
      <c r="AS198" s="55"/>
      <c r="AT198" s="55"/>
      <c r="AU198" s="55"/>
      <c r="AV198" s="55"/>
      <c r="AW198" s="55"/>
      <c r="AX198" s="55"/>
      <c r="AY198" s="55"/>
      <c r="AZ198" s="55"/>
      <c r="BA198" s="55"/>
      <c r="BB198" s="55"/>
      <c r="BC198" s="55"/>
      <c r="BD198" s="55"/>
      <c r="BE198" s="55"/>
      <c r="BF198" s="55"/>
      <c r="BG198" s="55"/>
      <c r="BH198" s="55"/>
    </row>
    <row r="199" spans="1:60" x14ac:dyDescent="0.25">
      <c r="A199" s="55"/>
      <c r="J199" s="55"/>
      <c r="K199" s="55"/>
      <c r="L199" s="55"/>
      <c r="M199" s="55"/>
      <c r="N199" s="55"/>
      <c r="O199" s="55"/>
      <c r="P199" s="55"/>
      <c r="Q199" s="55"/>
      <c r="R199" s="55"/>
      <c r="S199" s="55"/>
      <c r="T199" s="55"/>
      <c r="U199" s="55"/>
      <c r="V199" s="55"/>
      <c r="W199" s="55"/>
      <c r="X199" s="55"/>
      <c r="Y199" s="55"/>
      <c r="Z199" s="55"/>
      <c r="AA199" s="55"/>
      <c r="AB199" s="55"/>
      <c r="AC199" s="55"/>
      <c r="AD199" s="55"/>
      <c r="AE199" s="55"/>
      <c r="AF199" s="55"/>
      <c r="AG199" s="55"/>
      <c r="AH199" s="55"/>
      <c r="AI199" s="55"/>
      <c r="AJ199" s="55"/>
      <c r="AK199" s="55"/>
      <c r="AL199" s="55"/>
      <c r="AM199" s="55"/>
      <c r="AN199" s="55"/>
      <c r="AO199" s="55"/>
      <c r="AP199" s="55"/>
      <c r="AQ199" s="55"/>
      <c r="AR199" s="55"/>
      <c r="AS199" s="55"/>
      <c r="AT199" s="55"/>
      <c r="AU199" s="55"/>
      <c r="AV199" s="55"/>
      <c r="AW199" s="55"/>
      <c r="AX199" s="55"/>
      <c r="AY199" s="55"/>
      <c r="AZ199" s="55"/>
      <c r="BA199" s="55"/>
      <c r="BB199" s="55"/>
      <c r="BC199" s="55"/>
      <c r="BD199" s="55"/>
      <c r="BE199" s="55"/>
      <c r="BF199" s="55"/>
      <c r="BG199" s="55"/>
      <c r="BH199" s="55"/>
    </row>
    <row r="200" spans="1:60" x14ac:dyDescent="0.25">
      <c r="A200" s="55"/>
      <c r="J200" s="55"/>
      <c r="K200" s="55"/>
      <c r="L200" s="55"/>
      <c r="M200" s="55"/>
      <c r="N200" s="55"/>
      <c r="O200" s="55"/>
      <c r="P200" s="55"/>
      <c r="Q200" s="55"/>
      <c r="R200" s="55"/>
      <c r="S200" s="55"/>
      <c r="T200" s="55"/>
      <c r="U200" s="55"/>
      <c r="V200" s="55"/>
      <c r="W200" s="55"/>
      <c r="X200" s="55"/>
      <c r="Y200" s="55"/>
      <c r="Z200" s="55"/>
      <c r="AA200" s="55"/>
      <c r="AB200" s="55"/>
      <c r="AC200" s="55"/>
      <c r="AD200" s="55"/>
      <c r="AE200" s="55"/>
      <c r="AF200" s="55"/>
      <c r="AG200" s="55"/>
      <c r="AH200" s="55"/>
      <c r="AI200" s="55"/>
      <c r="AJ200" s="55"/>
      <c r="AK200" s="55"/>
      <c r="AL200" s="55"/>
      <c r="AM200" s="55"/>
      <c r="AN200" s="55"/>
      <c r="AO200" s="55"/>
      <c r="AP200" s="55"/>
      <c r="AQ200" s="55"/>
      <c r="AR200" s="55"/>
      <c r="AS200" s="55"/>
      <c r="AT200" s="55"/>
      <c r="AU200" s="55"/>
      <c r="AV200" s="55"/>
      <c r="AW200" s="55"/>
      <c r="AX200" s="55"/>
      <c r="AY200" s="55"/>
      <c r="AZ200" s="55"/>
      <c r="BA200" s="55"/>
      <c r="BB200" s="55"/>
      <c r="BC200" s="55"/>
      <c r="BD200" s="55"/>
      <c r="BE200" s="55"/>
      <c r="BF200" s="55"/>
      <c r="BG200" s="55"/>
      <c r="BH200" s="55"/>
    </row>
    <row r="201" spans="1:60" x14ac:dyDescent="0.25">
      <c r="A201" s="55"/>
      <c r="J201" s="55"/>
      <c r="K201" s="55"/>
      <c r="L201" s="55"/>
      <c r="M201" s="55"/>
      <c r="N201" s="55"/>
      <c r="O201" s="55"/>
      <c r="P201" s="55"/>
      <c r="Q201" s="55"/>
      <c r="R201" s="55"/>
      <c r="S201" s="55"/>
      <c r="T201" s="55"/>
      <c r="U201" s="55"/>
      <c r="V201" s="55"/>
      <c r="W201" s="55"/>
      <c r="X201" s="55"/>
      <c r="Y201" s="55"/>
      <c r="Z201" s="55"/>
      <c r="AA201" s="55"/>
      <c r="AB201" s="55"/>
      <c r="AC201" s="55"/>
      <c r="AD201" s="55"/>
      <c r="AE201" s="55"/>
      <c r="AF201" s="55"/>
      <c r="AG201" s="55"/>
      <c r="AH201" s="55"/>
      <c r="AI201" s="55"/>
      <c r="AJ201" s="55"/>
      <c r="AK201" s="55"/>
      <c r="AL201" s="55"/>
      <c r="AM201" s="55"/>
      <c r="AN201" s="55"/>
      <c r="AO201" s="55"/>
      <c r="AP201" s="55"/>
      <c r="AQ201" s="55"/>
      <c r="AR201" s="55"/>
      <c r="AS201" s="55"/>
      <c r="AT201" s="55"/>
      <c r="AU201" s="55"/>
      <c r="AV201" s="55"/>
      <c r="AW201" s="55"/>
      <c r="AX201" s="55"/>
      <c r="AY201" s="55"/>
      <c r="AZ201" s="55"/>
      <c r="BA201" s="55"/>
      <c r="BB201" s="55"/>
      <c r="BC201" s="55"/>
      <c r="BD201" s="55"/>
      <c r="BE201" s="55"/>
      <c r="BF201" s="55"/>
      <c r="BG201" s="55"/>
      <c r="BH201" s="55"/>
    </row>
    <row r="202" spans="1:60" x14ac:dyDescent="0.25">
      <c r="A202" s="55"/>
      <c r="J202" s="55"/>
      <c r="K202" s="55"/>
      <c r="L202" s="55"/>
      <c r="M202" s="55"/>
      <c r="N202" s="55"/>
      <c r="O202" s="55"/>
      <c r="P202" s="55"/>
      <c r="Q202" s="55"/>
      <c r="R202" s="55"/>
      <c r="S202" s="55"/>
      <c r="T202" s="55"/>
      <c r="U202" s="55"/>
      <c r="V202" s="55"/>
      <c r="W202" s="55"/>
      <c r="X202" s="55"/>
      <c r="Y202" s="55"/>
      <c r="Z202" s="55"/>
      <c r="AA202" s="55"/>
      <c r="AB202" s="55"/>
      <c r="AC202" s="55"/>
      <c r="AD202" s="55"/>
      <c r="AE202" s="55"/>
      <c r="AF202" s="55"/>
      <c r="AG202" s="55"/>
      <c r="AH202" s="55"/>
      <c r="AI202" s="55"/>
      <c r="AJ202" s="55"/>
      <c r="AK202" s="55"/>
      <c r="AL202" s="55"/>
      <c r="AM202" s="55"/>
      <c r="AN202" s="55"/>
      <c r="AO202" s="55"/>
      <c r="AP202" s="55"/>
      <c r="AQ202" s="55"/>
      <c r="AR202" s="55"/>
      <c r="AS202" s="55"/>
      <c r="AT202" s="55"/>
      <c r="AU202" s="55"/>
      <c r="AV202" s="55"/>
      <c r="AW202" s="55"/>
      <c r="AX202" s="55"/>
      <c r="AY202" s="55"/>
      <c r="AZ202" s="55"/>
      <c r="BA202" s="55"/>
      <c r="BB202" s="55"/>
      <c r="BC202" s="55"/>
      <c r="BD202" s="55"/>
      <c r="BE202" s="55"/>
      <c r="BF202" s="55"/>
      <c r="BG202" s="55"/>
      <c r="BH202" s="55"/>
    </row>
    <row r="203" spans="1:60" x14ac:dyDescent="0.25">
      <c r="A203" s="55"/>
      <c r="J203" s="55"/>
      <c r="K203" s="55"/>
      <c r="L203" s="55"/>
      <c r="M203" s="55"/>
      <c r="N203" s="55"/>
      <c r="O203" s="55"/>
      <c r="P203" s="55"/>
      <c r="Q203" s="55"/>
      <c r="R203" s="55"/>
      <c r="S203" s="55"/>
      <c r="T203" s="55"/>
      <c r="U203" s="55"/>
      <c r="V203" s="55"/>
      <c r="W203" s="55"/>
      <c r="X203" s="55"/>
      <c r="Y203" s="55"/>
      <c r="Z203" s="55"/>
      <c r="AA203" s="55"/>
      <c r="AB203" s="55"/>
      <c r="AC203" s="55"/>
      <c r="AD203" s="55"/>
      <c r="AE203" s="55"/>
      <c r="AF203" s="55"/>
      <c r="AG203" s="55"/>
      <c r="AH203" s="55"/>
      <c r="AI203" s="55"/>
      <c r="AJ203" s="55"/>
      <c r="AK203" s="55"/>
      <c r="AL203" s="55"/>
      <c r="AM203" s="55"/>
      <c r="AN203" s="55"/>
      <c r="AO203" s="55"/>
      <c r="AP203" s="55"/>
      <c r="AQ203" s="55"/>
      <c r="AR203" s="55"/>
      <c r="AS203" s="55"/>
      <c r="AT203" s="55"/>
      <c r="AU203" s="55"/>
      <c r="AV203" s="55"/>
      <c r="AW203" s="55"/>
      <c r="AX203" s="55"/>
      <c r="AY203" s="55"/>
      <c r="AZ203" s="55"/>
      <c r="BA203" s="55"/>
      <c r="BB203" s="55"/>
      <c r="BC203" s="55"/>
      <c r="BD203" s="55"/>
      <c r="BE203" s="55"/>
      <c r="BF203" s="55"/>
      <c r="BG203" s="55"/>
      <c r="BH203" s="55"/>
    </row>
    <row r="204" spans="1:60" x14ac:dyDescent="0.25">
      <c r="A204" s="55"/>
      <c r="J204" s="55"/>
      <c r="K204" s="55"/>
      <c r="L204" s="55"/>
      <c r="M204" s="55"/>
      <c r="N204" s="55"/>
      <c r="O204" s="55"/>
      <c r="P204" s="55"/>
      <c r="Q204" s="55"/>
      <c r="R204" s="55"/>
      <c r="S204" s="55"/>
      <c r="T204" s="55"/>
      <c r="U204" s="55"/>
      <c r="V204" s="55"/>
      <c r="W204" s="55"/>
      <c r="X204" s="55"/>
      <c r="Y204" s="55"/>
      <c r="Z204" s="55"/>
      <c r="AA204" s="55"/>
      <c r="AB204" s="55"/>
      <c r="AC204" s="55"/>
      <c r="AD204" s="55"/>
      <c r="AE204" s="55"/>
      <c r="AF204" s="55"/>
      <c r="AG204" s="55"/>
      <c r="AH204" s="55"/>
      <c r="AI204" s="55"/>
      <c r="AJ204" s="55"/>
      <c r="AK204" s="55"/>
      <c r="AL204" s="55"/>
      <c r="AM204" s="55"/>
      <c r="AN204" s="55"/>
      <c r="AO204" s="55"/>
      <c r="AP204" s="55"/>
      <c r="AQ204" s="55"/>
      <c r="AR204" s="55"/>
      <c r="AS204" s="55"/>
      <c r="AT204" s="55"/>
      <c r="AU204" s="55"/>
      <c r="AV204" s="55"/>
      <c r="AW204" s="55"/>
      <c r="AX204" s="55"/>
      <c r="AY204" s="55"/>
      <c r="AZ204" s="55"/>
      <c r="BA204" s="55"/>
      <c r="BB204" s="55"/>
      <c r="BC204" s="55"/>
      <c r="BD204" s="55"/>
      <c r="BE204" s="55"/>
      <c r="BF204" s="55"/>
      <c r="BG204" s="55"/>
      <c r="BH204" s="55"/>
    </row>
    <row r="205" spans="1:60" x14ac:dyDescent="0.25">
      <c r="A205" s="55"/>
      <c r="J205" s="55"/>
      <c r="K205" s="55"/>
      <c r="L205" s="55"/>
      <c r="M205" s="55"/>
      <c r="N205" s="55"/>
      <c r="O205" s="55"/>
      <c r="P205" s="55"/>
      <c r="Q205" s="55"/>
      <c r="R205" s="55"/>
      <c r="S205" s="55"/>
      <c r="T205" s="55"/>
      <c r="U205" s="55"/>
      <c r="V205" s="55"/>
      <c r="W205" s="55"/>
      <c r="X205" s="55"/>
      <c r="Y205" s="55"/>
      <c r="Z205" s="55"/>
      <c r="AA205" s="55"/>
      <c r="AB205" s="55"/>
      <c r="AC205" s="55"/>
      <c r="AD205" s="55"/>
      <c r="AE205" s="55"/>
      <c r="AF205" s="55"/>
      <c r="AG205" s="55"/>
      <c r="AH205" s="55"/>
      <c r="AI205" s="55"/>
      <c r="AJ205" s="55"/>
      <c r="AK205" s="55"/>
      <c r="AL205" s="55"/>
      <c r="AM205" s="55"/>
      <c r="AN205" s="55"/>
      <c r="AO205" s="55"/>
      <c r="AP205" s="55"/>
      <c r="AQ205" s="55"/>
      <c r="AR205" s="55"/>
      <c r="AS205" s="55"/>
      <c r="AT205" s="55"/>
      <c r="AU205" s="55"/>
      <c r="AV205" s="55"/>
      <c r="AW205" s="55"/>
      <c r="AX205" s="55"/>
      <c r="AY205" s="55"/>
      <c r="AZ205" s="55"/>
      <c r="BA205" s="55"/>
      <c r="BB205" s="55"/>
      <c r="BC205" s="55"/>
      <c r="BD205" s="55"/>
      <c r="BE205" s="55"/>
      <c r="BF205" s="55"/>
      <c r="BG205" s="55"/>
      <c r="BH205" s="55"/>
    </row>
    <row r="206" spans="1:60" x14ac:dyDescent="0.25">
      <c r="A206" s="55"/>
      <c r="J206" s="55"/>
      <c r="K206" s="55"/>
      <c r="L206" s="55"/>
      <c r="M206" s="55"/>
      <c r="N206" s="55"/>
      <c r="O206" s="55"/>
      <c r="P206" s="55"/>
      <c r="Q206" s="55"/>
      <c r="R206" s="55"/>
      <c r="S206" s="55"/>
      <c r="T206" s="55"/>
      <c r="U206" s="55"/>
      <c r="V206" s="55"/>
      <c r="W206" s="55"/>
      <c r="X206" s="55"/>
      <c r="Y206" s="55"/>
      <c r="Z206" s="55"/>
      <c r="AA206" s="55"/>
      <c r="AB206" s="55"/>
      <c r="AC206" s="55"/>
      <c r="AD206" s="55"/>
      <c r="AE206" s="55"/>
      <c r="AF206" s="55"/>
      <c r="AG206" s="55"/>
      <c r="AH206" s="55"/>
      <c r="AI206" s="55"/>
      <c r="AJ206" s="55"/>
      <c r="AK206" s="55"/>
      <c r="AL206" s="55"/>
      <c r="AM206" s="55"/>
      <c r="AN206" s="55"/>
      <c r="AO206" s="55"/>
      <c r="AP206" s="55"/>
      <c r="AQ206" s="55"/>
      <c r="AR206" s="55"/>
      <c r="AS206" s="55"/>
      <c r="AT206" s="55"/>
      <c r="AU206" s="55"/>
      <c r="AV206" s="55"/>
      <c r="AW206" s="55"/>
      <c r="AX206" s="55"/>
      <c r="AY206" s="55"/>
      <c r="AZ206" s="55"/>
      <c r="BA206" s="55"/>
      <c r="BB206" s="55"/>
      <c r="BC206" s="55"/>
      <c r="BD206" s="55"/>
      <c r="BE206" s="55"/>
      <c r="BF206" s="55"/>
      <c r="BG206" s="55"/>
      <c r="BH206" s="55"/>
    </row>
    <row r="207" spans="1:60" x14ac:dyDescent="0.25">
      <c r="A207" s="55"/>
      <c r="J207" s="55"/>
      <c r="K207" s="55"/>
      <c r="L207" s="55"/>
      <c r="M207" s="55"/>
      <c r="N207" s="55"/>
      <c r="O207" s="55"/>
      <c r="P207" s="55"/>
      <c r="Q207" s="55"/>
      <c r="R207" s="55"/>
      <c r="S207" s="55"/>
      <c r="T207" s="55"/>
      <c r="U207" s="55"/>
      <c r="V207" s="55"/>
      <c r="W207" s="55"/>
      <c r="X207" s="55"/>
      <c r="Y207" s="55"/>
      <c r="Z207" s="55"/>
      <c r="AA207" s="55"/>
      <c r="AB207" s="55"/>
      <c r="AC207" s="55"/>
      <c r="AD207" s="55"/>
      <c r="AE207" s="55"/>
      <c r="AF207" s="55"/>
      <c r="AG207" s="55"/>
      <c r="AH207" s="55"/>
      <c r="AI207" s="55"/>
      <c r="AJ207" s="55"/>
      <c r="AK207" s="55"/>
      <c r="AL207" s="55"/>
      <c r="AM207" s="55"/>
      <c r="AN207" s="55"/>
      <c r="AO207" s="55"/>
      <c r="AP207" s="55"/>
      <c r="AQ207" s="55"/>
      <c r="AR207" s="55"/>
      <c r="AS207" s="55"/>
      <c r="AT207" s="55"/>
      <c r="AU207" s="55"/>
      <c r="AV207" s="55"/>
      <c r="AW207" s="55"/>
      <c r="AX207" s="55"/>
      <c r="AY207" s="55"/>
      <c r="AZ207" s="55"/>
      <c r="BA207" s="55"/>
      <c r="BB207" s="55"/>
      <c r="BC207" s="55"/>
      <c r="BD207" s="55"/>
      <c r="BE207" s="55"/>
      <c r="BF207" s="55"/>
      <c r="BG207" s="55"/>
      <c r="BH207" s="55"/>
    </row>
    <row r="208" spans="1:60" x14ac:dyDescent="0.25">
      <c r="A208" s="55"/>
      <c r="J208" s="55"/>
      <c r="K208" s="55"/>
      <c r="L208" s="55"/>
      <c r="M208" s="55"/>
      <c r="N208" s="55"/>
      <c r="O208" s="55"/>
      <c r="P208" s="55"/>
      <c r="Q208" s="55"/>
      <c r="R208" s="55"/>
      <c r="S208" s="55"/>
      <c r="T208" s="55"/>
      <c r="U208" s="55"/>
      <c r="V208" s="55"/>
      <c r="W208" s="55"/>
      <c r="X208" s="55"/>
      <c r="Y208" s="55"/>
      <c r="Z208" s="55"/>
      <c r="AA208" s="55"/>
      <c r="AB208" s="55"/>
      <c r="AC208" s="55"/>
      <c r="AD208" s="55"/>
      <c r="AE208" s="55"/>
      <c r="AF208" s="55"/>
      <c r="AG208" s="55"/>
      <c r="AH208" s="55"/>
      <c r="AI208" s="55"/>
      <c r="AJ208" s="55"/>
      <c r="AK208" s="55"/>
      <c r="AL208" s="55"/>
      <c r="AM208" s="55"/>
      <c r="AN208" s="55"/>
      <c r="AO208" s="55"/>
      <c r="AP208" s="55"/>
      <c r="AQ208" s="55"/>
      <c r="AR208" s="55"/>
      <c r="AS208" s="55"/>
      <c r="AT208" s="55"/>
      <c r="AU208" s="55"/>
      <c r="AV208" s="55"/>
      <c r="AW208" s="55"/>
      <c r="AX208" s="55"/>
      <c r="AY208" s="55"/>
      <c r="AZ208" s="55"/>
      <c r="BA208" s="55"/>
      <c r="BB208" s="55"/>
      <c r="BC208" s="55"/>
      <c r="BD208" s="55"/>
      <c r="BE208" s="55"/>
      <c r="BF208" s="55"/>
      <c r="BG208" s="55"/>
      <c r="BH208" s="55"/>
    </row>
    <row r="209" spans="1:60" x14ac:dyDescent="0.25">
      <c r="A209" s="55"/>
      <c r="J209" s="55"/>
      <c r="K209" s="55"/>
      <c r="L209" s="55"/>
      <c r="M209" s="55"/>
      <c r="N209" s="55"/>
      <c r="O209" s="55"/>
      <c r="P209" s="55"/>
      <c r="Q209" s="55"/>
      <c r="R209" s="55"/>
      <c r="S209" s="55"/>
      <c r="T209" s="55"/>
      <c r="U209" s="55"/>
      <c r="V209" s="55"/>
      <c r="W209" s="55"/>
      <c r="X209" s="55"/>
      <c r="Y209" s="55"/>
      <c r="Z209" s="55"/>
      <c r="AA209" s="55"/>
      <c r="AB209" s="55"/>
      <c r="AC209" s="55"/>
      <c r="AD209" s="55"/>
      <c r="AE209" s="55"/>
      <c r="AF209" s="55"/>
      <c r="AG209" s="55"/>
      <c r="AH209" s="55"/>
      <c r="AI209" s="55"/>
      <c r="AJ209" s="55"/>
      <c r="AK209" s="55"/>
      <c r="AL209" s="55"/>
      <c r="AM209" s="55"/>
      <c r="AN209" s="55"/>
      <c r="AO209" s="55"/>
      <c r="AP209" s="55"/>
      <c r="AQ209" s="55"/>
      <c r="AR209" s="55"/>
      <c r="AS209" s="55"/>
      <c r="AT209" s="55"/>
      <c r="AU209" s="55"/>
      <c r="AV209" s="55"/>
      <c r="AW209" s="55"/>
      <c r="AX209" s="55"/>
      <c r="AY209" s="55"/>
      <c r="AZ209" s="55"/>
      <c r="BA209" s="55"/>
      <c r="BB209" s="55"/>
      <c r="BC209" s="55"/>
      <c r="BD209" s="55"/>
      <c r="BE209" s="55"/>
      <c r="BF209" s="55"/>
      <c r="BG209" s="55"/>
      <c r="BH209" s="55"/>
    </row>
    <row r="210" spans="1:60" x14ac:dyDescent="0.25">
      <c r="A210" s="55"/>
      <c r="J210" s="55"/>
      <c r="K210" s="55"/>
      <c r="L210" s="55"/>
      <c r="M210" s="55"/>
      <c r="N210" s="55"/>
      <c r="O210" s="55"/>
      <c r="P210" s="55"/>
      <c r="Q210" s="55"/>
      <c r="R210" s="55"/>
      <c r="S210" s="55"/>
      <c r="T210" s="55"/>
      <c r="U210" s="55"/>
      <c r="V210" s="55"/>
      <c r="W210" s="55"/>
      <c r="X210" s="55"/>
      <c r="Y210" s="55"/>
      <c r="Z210" s="55"/>
      <c r="AA210" s="55"/>
      <c r="AB210" s="55"/>
      <c r="AC210" s="55"/>
      <c r="AD210" s="55"/>
      <c r="AE210" s="55"/>
      <c r="AF210" s="55"/>
      <c r="AG210" s="55"/>
      <c r="AH210" s="55"/>
      <c r="AI210" s="55"/>
      <c r="AJ210" s="55"/>
      <c r="AK210" s="55"/>
      <c r="AL210" s="55"/>
      <c r="AM210" s="55"/>
      <c r="AN210" s="55"/>
      <c r="AO210" s="55"/>
      <c r="AP210" s="55"/>
      <c r="AQ210" s="55"/>
      <c r="AR210" s="55"/>
      <c r="AS210" s="55"/>
      <c r="AT210" s="55"/>
      <c r="AU210" s="55"/>
      <c r="AV210" s="55"/>
      <c r="AW210" s="55"/>
      <c r="AX210" s="55"/>
      <c r="AY210" s="55"/>
      <c r="AZ210" s="55"/>
      <c r="BA210" s="55"/>
      <c r="BB210" s="55"/>
      <c r="BC210" s="55"/>
      <c r="BD210" s="55"/>
      <c r="BE210" s="55"/>
      <c r="BF210" s="55"/>
      <c r="BG210" s="55"/>
      <c r="BH210" s="55"/>
    </row>
    <row r="211" spans="1:60" x14ac:dyDescent="0.25">
      <c r="A211" s="55"/>
      <c r="J211" s="55"/>
      <c r="K211" s="55"/>
      <c r="L211" s="55"/>
      <c r="M211" s="55"/>
      <c r="N211" s="55"/>
      <c r="O211" s="55"/>
      <c r="P211" s="55"/>
      <c r="Q211" s="55"/>
      <c r="R211" s="55"/>
      <c r="S211" s="55"/>
      <c r="T211" s="55"/>
      <c r="U211" s="55"/>
      <c r="V211" s="55"/>
      <c r="W211" s="55"/>
      <c r="X211" s="55"/>
      <c r="Y211" s="55"/>
      <c r="Z211" s="55"/>
      <c r="AA211" s="55"/>
      <c r="AB211" s="55"/>
      <c r="AC211" s="55"/>
      <c r="AD211" s="55"/>
      <c r="AE211" s="55"/>
      <c r="AF211" s="55"/>
      <c r="AG211" s="55"/>
      <c r="AH211" s="55"/>
      <c r="AI211" s="55"/>
      <c r="AJ211" s="55"/>
      <c r="AK211" s="55"/>
      <c r="AL211" s="55"/>
      <c r="AM211" s="55"/>
      <c r="AN211" s="55"/>
      <c r="AO211" s="55"/>
      <c r="AP211" s="55"/>
      <c r="AQ211" s="55"/>
      <c r="AR211" s="55"/>
      <c r="AS211" s="55"/>
      <c r="AT211" s="55"/>
      <c r="AU211" s="55"/>
      <c r="AV211" s="55"/>
      <c r="AW211" s="55"/>
      <c r="AX211" s="55"/>
      <c r="AY211" s="55"/>
      <c r="AZ211" s="55"/>
      <c r="BA211" s="55"/>
      <c r="BB211" s="55"/>
      <c r="BC211" s="55"/>
      <c r="BD211" s="55"/>
      <c r="BE211" s="55"/>
      <c r="BF211" s="55"/>
      <c r="BG211" s="55"/>
      <c r="BH211" s="55"/>
    </row>
    <row r="212" spans="1:60" x14ac:dyDescent="0.25">
      <c r="A212" s="55"/>
      <c r="J212" s="55"/>
      <c r="K212" s="55"/>
      <c r="L212" s="55"/>
      <c r="M212" s="55"/>
      <c r="N212" s="55"/>
      <c r="O212" s="55"/>
      <c r="P212" s="55"/>
      <c r="Q212" s="55"/>
      <c r="R212" s="55"/>
      <c r="S212" s="55"/>
      <c r="T212" s="55"/>
      <c r="U212" s="55"/>
      <c r="V212" s="55"/>
      <c r="W212" s="55"/>
      <c r="X212" s="55"/>
      <c r="Y212" s="55"/>
      <c r="Z212" s="55"/>
      <c r="AA212" s="55"/>
      <c r="AB212" s="55"/>
      <c r="AC212" s="55"/>
      <c r="AD212" s="55"/>
      <c r="AE212" s="55"/>
      <c r="AF212" s="55"/>
      <c r="AG212" s="55"/>
      <c r="AH212" s="55"/>
      <c r="AI212" s="55"/>
      <c r="AJ212" s="55"/>
      <c r="AK212" s="55"/>
      <c r="AL212" s="55"/>
      <c r="AM212" s="55"/>
      <c r="AN212" s="55"/>
      <c r="AO212" s="55"/>
      <c r="AP212" s="55"/>
      <c r="AQ212" s="55"/>
      <c r="AR212" s="55"/>
      <c r="AS212" s="55"/>
      <c r="AT212" s="55"/>
      <c r="AU212" s="55"/>
      <c r="AV212" s="55"/>
      <c r="AW212" s="55"/>
      <c r="AX212" s="55"/>
      <c r="AY212" s="55"/>
      <c r="AZ212" s="55"/>
      <c r="BA212" s="55"/>
      <c r="BB212" s="55"/>
      <c r="BC212" s="55"/>
      <c r="BD212" s="55"/>
      <c r="BE212" s="55"/>
      <c r="BF212" s="55"/>
      <c r="BG212" s="55"/>
      <c r="BH212" s="55"/>
    </row>
    <row r="213" spans="1:60" x14ac:dyDescent="0.25">
      <c r="A213" s="55"/>
      <c r="J213" s="55"/>
      <c r="K213" s="55"/>
      <c r="L213" s="55"/>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55"/>
      <c r="AW213" s="55"/>
      <c r="AX213" s="55"/>
      <c r="AY213" s="55"/>
      <c r="AZ213" s="55"/>
      <c r="BA213" s="55"/>
      <c r="BB213" s="55"/>
      <c r="BC213" s="55"/>
      <c r="BD213" s="55"/>
      <c r="BE213" s="55"/>
      <c r="BF213" s="55"/>
      <c r="BG213" s="55"/>
      <c r="BH213" s="55"/>
    </row>
    <row r="214" spans="1:60" x14ac:dyDescent="0.25">
      <c r="A214" s="55"/>
      <c r="J214" s="55"/>
      <c r="K214" s="55"/>
      <c r="L214" s="55"/>
      <c r="M214" s="55"/>
      <c r="N214" s="55"/>
      <c r="O214" s="55"/>
      <c r="P214" s="55"/>
      <c r="Q214" s="55"/>
      <c r="R214" s="55"/>
      <c r="S214" s="55"/>
      <c r="T214" s="55"/>
      <c r="U214" s="55"/>
      <c r="V214" s="55"/>
      <c r="W214" s="55"/>
      <c r="X214" s="55"/>
      <c r="Y214" s="55"/>
      <c r="Z214" s="55"/>
      <c r="AA214" s="55"/>
      <c r="AB214" s="55"/>
      <c r="AC214" s="55"/>
      <c r="AD214" s="55"/>
      <c r="AE214" s="55"/>
      <c r="AF214" s="55"/>
      <c r="AG214" s="55"/>
      <c r="AH214" s="55"/>
      <c r="AI214" s="55"/>
      <c r="AJ214" s="55"/>
      <c r="AK214" s="55"/>
      <c r="AL214" s="55"/>
      <c r="AM214" s="55"/>
      <c r="AN214" s="55"/>
      <c r="AO214" s="55"/>
      <c r="AP214" s="55"/>
      <c r="AQ214" s="55"/>
      <c r="AR214" s="55"/>
      <c r="AS214" s="55"/>
      <c r="AT214" s="55"/>
      <c r="AU214" s="55"/>
      <c r="AV214" s="55"/>
      <c r="AW214" s="55"/>
      <c r="AX214" s="55"/>
      <c r="AY214" s="55"/>
      <c r="AZ214" s="55"/>
      <c r="BA214" s="55"/>
      <c r="BB214" s="55"/>
      <c r="BC214" s="55"/>
      <c r="BD214" s="55"/>
      <c r="BE214" s="55"/>
      <c r="BF214" s="55"/>
      <c r="BG214" s="55"/>
      <c r="BH214" s="55"/>
    </row>
    <row r="215" spans="1:60" x14ac:dyDescent="0.25">
      <c r="A215" s="55"/>
      <c r="J215" s="55"/>
      <c r="K215" s="55"/>
      <c r="L215" s="55"/>
      <c r="M215" s="55"/>
      <c r="N215" s="55"/>
      <c r="O215" s="55"/>
      <c r="P215" s="55"/>
      <c r="Q215" s="55"/>
      <c r="R215" s="55"/>
      <c r="S215" s="55"/>
      <c r="T215" s="55"/>
      <c r="U215" s="55"/>
      <c r="V215" s="55"/>
      <c r="W215" s="55"/>
      <c r="X215" s="55"/>
      <c r="Y215" s="55"/>
      <c r="Z215" s="55"/>
      <c r="AA215" s="55"/>
      <c r="AB215" s="55"/>
      <c r="AC215" s="55"/>
      <c r="AD215" s="55"/>
      <c r="AE215" s="55"/>
      <c r="AF215" s="55"/>
      <c r="AG215" s="55"/>
      <c r="AH215" s="55"/>
      <c r="AI215" s="55"/>
      <c r="AJ215" s="55"/>
      <c r="AK215" s="55"/>
      <c r="AL215" s="55"/>
      <c r="AM215" s="55"/>
      <c r="AN215" s="55"/>
      <c r="AO215" s="55"/>
      <c r="AP215" s="55"/>
      <c r="AQ215" s="55"/>
      <c r="AR215" s="55"/>
      <c r="AS215" s="55"/>
      <c r="AT215" s="55"/>
      <c r="AU215" s="55"/>
      <c r="AV215" s="55"/>
      <c r="AW215" s="55"/>
      <c r="AX215" s="55"/>
      <c r="AY215" s="55"/>
      <c r="AZ215" s="55"/>
      <c r="BA215" s="55"/>
      <c r="BB215" s="55"/>
      <c r="BC215" s="55"/>
      <c r="BD215" s="55"/>
      <c r="BE215" s="55"/>
      <c r="BF215" s="55"/>
      <c r="BG215" s="55"/>
      <c r="BH215" s="55"/>
    </row>
    <row r="216" spans="1:60" x14ac:dyDescent="0.25">
      <c r="A216" s="55"/>
      <c r="J216" s="55"/>
      <c r="K216" s="55"/>
      <c r="L216" s="55"/>
      <c r="M216" s="55"/>
      <c r="N216" s="55"/>
      <c r="O216" s="55"/>
      <c r="P216" s="55"/>
      <c r="Q216" s="55"/>
      <c r="R216" s="55"/>
      <c r="S216" s="55"/>
      <c r="T216" s="55"/>
      <c r="U216" s="55"/>
      <c r="V216" s="55"/>
      <c r="W216" s="55"/>
      <c r="X216" s="55"/>
      <c r="Y216" s="55"/>
      <c r="Z216" s="55"/>
      <c r="AA216" s="55"/>
      <c r="AB216" s="55"/>
      <c r="AC216" s="55"/>
      <c r="AD216" s="55"/>
      <c r="AE216" s="55"/>
      <c r="AF216" s="55"/>
      <c r="AG216" s="55"/>
      <c r="AH216" s="55"/>
      <c r="AI216" s="55"/>
      <c r="AJ216" s="55"/>
      <c r="AK216" s="55"/>
      <c r="AL216" s="55"/>
      <c r="AM216" s="55"/>
      <c r="AN216" s="55"/>
      <c r="AO216" s="55"/>
      <c r="AP216" s="55"/>
      <c r="AQ216" s="55"/>
      <c r="AR216" s="55"/>
      <c r="AS216" s="55"/>
      <c r="AT216" s="55"/>
      <c r="AU216" s="55"/>
      <c r="AV216" s="55"/>
      <c r="AW216" s="55"/>
      <c r="AX216" s="55"/>
      <c r="AY216" s="55"/>
      <c r="AZ216" s="55"/>
      <c r="BA216" s="55"/>
      <c r="BB216" s="55"/>
      <c r="BC216" s="55"/>
      <c r="BD216" s="55"/>
      <c r="BE216" s="55"/>
      <c r="BF216" s="55"/>
      <c r="BG216" s="55"/>
      <c r="BH216" s="55"/>
    </row>
    <row r="217" spans="1:60" x14ac:dyDescent="0.25">
      <c r="A217" s="55"/>
      <c r="J217" s="55"/>
      <c r="K217" s="55"/>
      <c r="L217" s="55"/>
      <c r="M217" s="55"/>
      <c r="N217" s="55"/>
      <c r="O217" s="55"/>
      <c r="P217" s="55"/>
      <c r="Q217" s="55"/>
      <c r="R217" s="55"/>
      <c r="S217" s="55"/>
      <c r="T217" s="55"/>
      <c r="U217" s="55"/>
      <c r="V217" s="55"/>
      <c r="W217" s="55"/>
      <c r="X217" s="55"/>
      <c r="Y217" s="55"/>
      <c r="Z217" s="55"/>
      <c r="AA217" s="55"/>
      <c r="AB217" s="55"/>
      <c r="AC217" s="55"/>
      <c r="AD217" s="55"/>
      <c r="AE217" s="55"/>
      <c r="AF217" s="55"/>
      <c r="AG217" s="55"/>
      <c r="AH217" s="55"/>
      <c r="AI217" s="55"/>
      <c r="AJ217" s="55"/>
      <c r="AK217" s="55"/>
      <c r="AL217" s="55"/>
      <c r="AM217" s="55"/>
      <c r="AN217" s="55"/>
      <c r="AO217" s="55"/>
      <c r="AP217" s="55"/>
      <c r="AQ217" s="55"/>
      <c r="AR217" s="55"/>
      <c r="AS217" s="55"/>
      <c r="AT217" s="55"/>
      <c r="AU217" s="55"/>
      <c r="AV217" s="55"/>
      <c r="AW217" s="55"/>
      <c r="AX217" s="55"/>
      <c r="AY217" s="55"/>
      <c r="AZ217" s="55"/>
      <c r="BA217" s="55"/>
      <c r="BB217" s="55"/>
      <c r="BC217" s="55"/>
      <c r="BD217" s="55"/>
      <c r="BE217" s="55"/>
      <c r="BF217" s="55"/>
      <c r="BG217" s="55"/>
      <c r="BH217" s="55"/>
    </row>
    <row r="218" spans="1:60" x14ac:dyDescent="0.25">
      <c r="A218" s="55"/>
      <c r="J218" s="55"/>
      <c r="K218" s="55"/>
      <c r="L218" s="55"/>
      <c r="M218" s="55"/>
      <c r="N218" s="55"/>
      <c r="O218" s="55"/>
      <c r="P218" s="55"/>
      <c r="Q218" s="55"/>
      <c r="R218" s="55"/>
      <c r="S218" s="55"/>
      <c r="T218" s="55"/>
      <c r="U218" s="55"/>
      <c r="V218" s="55"/>
      <c r="W218" s="55"/>
      <c r="X218" s="55"/>
      <c r="Y218" s="55"/>
      <c r="Z218" s="55"/>
      <c r="AA218" s="55"/>
      <c r="AB218" s="55"/>
      <c r="AC218" s="55"/>
      <c r="AD218" s="55"/>
      <c r="AE218" s="55"/>
      <c r="AF218" s="55"/>
      <c r="AG218" s="55"/>
      <c r="AH218" s="55"/>
      <c r="AI218" s="55"/>
      <c r="AJ218" s="55"/>
      <c r="AK218" s="55"/>
      <c r="AL218" s="55"/>
      <c r="AM218" s="55"/>
      <c r="AN218" s="55"/>
      <c r="AO218" s="55"/>
      <c r="AP218" s="55"/>
      <c r="AQ218" s="55"/>
      <c r="AR218" s="55"/>
      <c r="AS218" s="55"/>
      <c r="AT218" s="55"/>
      <c r="AU218" s="55"/>
      <c r="AV218" s="55"/>
      <c r="AW218" s="55"/>
      <c r="AX218" s="55"/>
      <c r="AY218" s="55"/>
      <c r="AZ218" s="55"/>
      <c r="BA218" s="55"/>
      <c r="BB218" s="55"/>
      <c r="BC218" s="55"/>
      <c r="BD218" s="55"/>
      <c r="BE218" s="55"/>
      <c r="BF218" s="55"/>
      <c r="BG218" s="55"/>
      <c r="BH218" s="55"/>
    </row>
    <row r="219" spans="1:60" x14ac:dyDescent="0.25">
      <c r="A219" s="55"/>
      <c r="J219" s="55"/>
      <c r="K219" s="55"/>
      <c r="L219" s="55"/>
      <c r="M219" s="55"/>
      <c r="N219" s="55"/>
      <c r="O219" s="55"/>
      <c r="P219" s="55"/>
      <c r="Q219" s="55"/>
      <c r="R219" s="55"/>
      <c r="S219" s="55"/>
      <c r="T219" s="55"/>
      <c r="U219" s="55"/>
      <c r="V219" s="55"/>
      <c r="W219" s="55"/>
      <c r="X219" s="55"/>
      <c r="Y219" s="55"/>
      <c r="Z219" s="55"/>
      <c r="AA219" s="55"/>
      <c r="AB219" s="55"/>
      <c r="AC219" s="55"/>
      <c r="AD219" s="55"/>
      <c r="AE219" s="55"/>
      <c r="AF219" s="55"/>
      <c r="AG219" s="55"/>
      <c r="AH219" s="55"/>
      <c r="AI219" s="55"/>
      <c r="AJ219" s="55"/>
      <c r="AK219" s="55"/>
      <c r="AL219" s="55"/>
      <c r="AM219" s="55"/>
      <c r="AN219" s="55"/>
      <c r="AO219" s="55"/>
      <c r="AP219" s="55"/>
      <c r="AQ219" s="55"/>
      <c r="AR219" s="55"/>
      <c r="AS219" s="55"/>
      <c r="AT219" s="55"/>
      <c r="AU219" s="55"/>
      <c r="AV219" s="55"/>
      <c r="AW219" s="55"/>
      <c r="AX219" s="55"/>
      <c r="AY219" s="55"/>
      <c r="AZ219" s="55"/>
      <c r="BA219" s="55"/>
      <c r="BB219" s="55"/>
      <c r="BC219" s="55"/>
      <c r="BD219" s="55"/>
      <c r="BE219" s="55"/>
      <c r="BF219" s="55"/>
      <c r="BG219" s="55"/>
      <c r="BH219" s="55"/>
    </row>
    <row r="220" spans="1:60" x14ac:dyDescent="0.25">
      <c r="A220" s="55"/>
      <c r="J220" s="55"/>
      <c r="K220" s="55"/>
      <c r="L220" s="55"/>
      <c r="M220" s="55"/>
      <c r="N220" s="55"/>
      <c r="O220" s="55"/>
      <c r="P220" s="55"/>
      <c r="Q220" s="55"/>
      <c r="R220" s="55"/>
      <c r="S220" s="55"/>
      <c r="T220" s="55"/>
      <c r="U220" s="55"/>
      <c r="V220" s="55"/>
      <c r="W220" s="55"/>
      <c r="X220" s="55"/>
      <c r="Y220" s="55"/>
      <c r="Z220" s="55"/>
      <c r="AA220" s="55"/>
      <c r="AB220" s="55"/>
      <c r="AC220" s="55"/>
      <c r="AD220" s="55"/>
      <c r="AE220" s="55"/>
      <c r="AF220" s="55"/>
      <c r="AG220" s="55"/>
      <c r="AH220" s="55"/>
      <c r="AI220" s="55"/>
      <c r="AJ220" s="55"/>
      <c r="AK220" s="55"/>
      <c r="AL220" s="55"/>
      <c r="AM220" s="55"/>
      <c r="AN220" s="55"/>
      <c r="AO220" s="55"/>
      <c r="AP220" s="55"/>
      <c r="AQ220" s="55"/>
      <c r="AR220" s="55"/>
      <c r="AS220" s="55"/>
      <c r="AT220" s="55"/>
      <c r="AU220" s="55"/>
      <c r="AV220" s="55"/>
      <c r="AW220" s="55"/>
      <c r="AX220" s="55"/>
      <c r="AY220" s="55"/>
      <c r="AZ220" s="55"/>
      <c r="BA220" s="55"/>
      <c r="BB220" s="55"/>
      <c r="BC220" s="55"/>
      <c r="BD220" s="55"/>
      <c r="BE220" s="55"/>
      <c r="BF220" s="55"/>
      <c r="BG220" s="55"/>
      <c r="BH220" s="55"/>
    </row>
    <row r="221" spans="1:60" x14ac:dyDescent="0.25">
      <c r="A221" s="55"/>
      <c r="J221" s="55"/>
      <c r="K221" s="55"/>
      <c r="L221" s="55"/>
      <c r="M221" s="55"/>
      <c r="N221" s="55"/>
      <c r="O221" s="55"/>
      <c r="P221" s="55"/>
      <c r="Q221" s="55"/>
      <c r="R221" s="55"/>
      <c r="S221" s="55"/>
      <c r="T221" s="55"/>
      <c r="U221" s="55"/>
      <c r="V221" s="55"/>
      <c r="W221" s="55"/>
      <c r="X221" s="55"/>
      <c r="Y221" s="55"/>
      <c r="Z221" s="55"/>
      <c r="AA221" s="55"/>
      <c r="AB221" s="55"/>
      <c r="AC221" s="55"/>
      <c r="AD221" s="55"/>
      <c r="AE221" s="55"/>
      <c r="AF221" s="55"/>
      <c r="AG221" s="55"/>
      <c r="AH221" s="55"/>
      <c r="AI221" s="55"/>
      <c r="AJ221" s="55"/>
      <c r="AK221" s="55"/>
      <c r="AL221" s="55"/>
      <c r="AM221" s="55"/>
      <c r="AN221" s="55"/>
      <c r="AO221" s="55"/>
      <c r="AP221" s="55"/>
      <c r="AQ221" s="55"/>
      <c r="AR221" s="55"/>
      <c r="AS221" s="55"/>
      <c r="AT221" s="55"/>
      <c r="AU221" s="55"/>
      <c r="AV221" s="55"/>
      <c r="AW221" s="55"/>
      <c r="AX221" s="55"/>
      <c r="AY221" s="55"/>
      <c r="AZ221" s="55"/>
      <c r="BA221" s="55"/>
      <c r="BB221" s="55"/>
      <c r="BC221" s="55"/>
      <c r="BD221" s="55"/>
      <c r="BE221" s="55"/>
      <c r="BF221" s="55"/>
      <c r="BG221" s="55"/>
      <c r="BH221" s="55"/>
    </row>
    <row r="222" spans="1:60" x14ac:dyDescent="0.25">
      <c r="A222" s="55"/>
      <c r="J222" s="55"/>
      <c r="K222" s="55"/>
      <c r="L222" s="55"/>
      <c r="M222" s="55"/>
      <c r="N222" s="55"/>
      <c r="O222" s="55"/>
      <c r="P222" s="55"/>
      <c r="Q222" s="55"/>
      <c r="R222" s="55"/>
      <c r="S222" s="55"/>
      <c r="T222" s="55"/>
      <c r="U222" s="55"/>
      <c r="V222" s="55"/>
      <c r="W222" s="55"/>
      <c r="X222" s="55"/>
      <c r="Y222" s="55"/>
      <c r="Z222" s="55"/>
      <c r="AA222" s="55"/>
      <c r="AB222" s="55"/>
      <c r="AC222" s="55"/>
      <c r="AD222" s="55"/>
      <c r="AE222" s="55"/>
      <c r="AF222" s="55"/>
      <c r="AG222" s="55"/>
      <c r="AH222" s="55"/>
      <c r="AI222" s="55"/>
      <c r="AJ222" s="55"/>
      <c r="AK222" s="55"/>
      <c r="AL222" s="55"/>
      <c r="AM222" s="55"/>
      <c r="AN222" s="55"/>
      <c r="AO222" s="55"/>
      <c r="AP222" s="55"/>
      <c r="AQ222" s="55"/>
      <c r="AR222" s="55"/>
      <c r="AS222" s="55"/>
      <c r="AT222" s="55"/>
      <c r="AU222" s="55"/>
      <c r="AV222" s="55"/>
      <c r="AW222" s="55"/>
      <c r="AX222" s="55"/>
      <c r="AY222" s="55"/>
      <c r="AZ222" s="55"/>
      <c r="BA222" s="55"/>
      <c r="BB222" s="55"/>
      <c r="BC222" s="55"/>
      <c r="BD222" s="55"/>
      <c r="BE222" s="55"/>
      <c r="BF222" s="55"/>
      <c r="BG222" s="55"/>
      <c r="BH222" s="55"/>
    </row>
    <row r="223" spans="1:60" x14ac:dyDescent="0.25">
      <c r="A223" s="55"/>
      <c r="J223" s="55"/>
      <c r="K223" s="55"/>
      <c r="L223" s="55"/>
      <c r="M223" s="55"/>
      <c r="N223" s="55"/>
      <c r="O223" s="55"/>
      <c r="P223" s="55"/>
      <c r="Q223" s="55"/>
      <c r="R223" s="55"/>
      <c r="S223" s="55"/>
      <c r="T223" s="55"/>
      <c r="U223" s="55"/>
      <c r="V223" s="55"/>
      <c r="W223" s="55"/>
      <c r="X223" s="55"/>
      <c r="Y223" s="55"/>
      <c r="Z223" s="55"/>
      <c r="AA223" s="55"/>
      <c r="AB223" s="55"/>
      <c r="AC223" s="55"/>
      <c r="AD223" s="55"/>
      <c r="AE223" s="55"/>
      <c r="AF223" s="55"/>
      <c r="AG223" s="55"/>
      <c r="AH223" s="55"/>
      <c r="AI223" s="55"/>
      <c r="AJ223" s="55"/>
      <c r="AK223" s="55"/>
      <c r="AL223" s="55"/>
      <c r="AM223" s="55"/>
      <c r="AN223" s="55"/>
      <c r="AO223" s="55"/>
      <c r="AP223" s="55"/>
      <c r="AQ223" s="55"/>
      <c r="AR223" s="55"/>
      <c r="AS223" s="55"/>
      <c r="AT223" s="55"/>
      <c r="AU223" s="55"/>
      <c r="AV223" s="55"/>
      <c r="AW223" s="55"/>
      <c r="AX223" s="55"/>
      <c r="AY223" s="55"/>
      <c r="AZ223" s="55"/>
      <c r="BA223" s="55"/>
      <c r="BB223" s="55"/>
      <c r="BC223" s="55"/>
      <c r="BD223" s="55"/>
      <c r="BE223" s="55"/>
      <c r="BF223" s="55"/>
      <c r="BG223" s="55"/>
      <c r="BH223" s="55"/>
    </row>
    <row r="224" spans="1:60" x14ac:dyDescent="0.25">
      <c r="A224" s="55"/>
      <c r="J224" s="55"/>
      <c r="K224" s="55"/>
      <c r="L224" s="55"/>
      <c r="M224" s="55"/>
      <c r="N224" s="55"/>
      <c r="O224" s="55"/>
      <c r="P224" s="55"/>
      <c r="Q224" s="55"/>
      <c r="R224" s="55"/>
      <c r="S224" s="55"/>
      <c r="T224" s="55"/>
      <c r="U224" s="55"/>
      <c r="V224" s="55"/>
      <c r="W224" s="55"/>
      <c r="X224" s="55"/>
      <c r="Y224" s="55"/>
      <c r="Z224" s="55"/>
      <c r="AA224" s="55"/>
      <c r="AB224" s="55"/>
      <c r="AC224" s="55"/>
      <c r="AD224" s="55"/>
      <c r="AE224" s="55"/>
      <c r="AF224" s="55"/>
      <c r="AG224" s="55"/>
      <c r="AH224" s="55"/>
      <c r="AI224" s="55"/>
      <c r="AJ224" s="55"/>
      <c r="AK224" s="55"/>
      <c r="AL224" s="55"/>
      <c r="AM224" s="55"/>
      <c r="AN224" s="55"/>
      <c r="AO224" s="55"/>
      <c r="AP224" s="55"/>
      <c r="AQ224" s="55"/>
      <c r="AR224" s="55"/>
      <c r="AS224" s="55"/>
      <c r="AT224" s="55"/>
      <c r="AU224" s="55"/>
      <c r="AV224" s="55"/>
      <c r="AW224" s="55"/>
      <c r="AX224" s="55"/>
      <c r="AY224" s="55"/>
      <c r="AZ224" s="55"/>
      <c r="BA224" s="55"/>
      <c r="BB224" s="55"/>
      <c r="BC224" s="55"/>
      <c r="BD224" s="55"/>
      <c r="BE224" s="55"/>
      <c r="BF224" s="55"/>
      <c r="BG224" s="55"/>
      <c r="BH224" s="55"/>
    </row>
    <row r="225" spans="1:60" x14ac:dyDescent="0.25">
      <c r="A225" s="55"/>
      <c r="J225" s="55"/>
      <c r="K225" s="55"/>
      <c r="L225" s="55"/>
      <c r="M225" s="55"/>
      <c r="N225" s="55"/>
      <c r="O225" s="55"/>
      <c r="P225" s="55"/>
      <c r="Q225" s="55"/>
      <c r="R225" s="55"/>
      <c r="S225" s="55"/>
      <c r="T225" s="55"/>
      <c r="U225" s="55"/>
      <c r="V225" s="55"/>
      <c r="W225" s="55"/>
      <c r="X225" s="55"/>
      <c r="Y225" s="55"/>
      <c r="Z225" s="55"/>
      <c r="AA225" s="55"/>
      <c r="AB225" s="55"/>
      <c r="AC225" s="55"/>
      <c r="AD225" s="55"/>
      <c r="AE225" s="55"/>
      <c r="AF225" s="55"/>
      <c r="AG225" s="55"/>
      <c r="AH225" s="55"/>
      <c r="AI225" s="55"/>
      <c r="AJ225" s="55"/>
      <c r="AK225" s="55"/>
      <c r="AL225" s="55"/>
      <c r="AM225" s="55"/>
      <c r="AN225" s="55"/>
      <c r="AO225" s="55"/>
      <c r="AP225" s="55"/>
      <c r="AQ225" s="55"/>
      <c r="AR225" s="55"/>
      <c r="AS225" s="55"/>
      <c r="AT225" s="55"/>
      <c r="AU225" s="55"/>
      <c r="AV225" s="55"/>
      <c r="AW225" s="55"/>
      <c r="AX225" s="55"/>
      <c r="AY225" s="55"/>
      <c r="AZ225" s="55"/>
      <c r="BA225" s="55"/>
      <c r="BB225" s="55"/>
      <c r="BC225" s="55"/>
      <c r="BD225" s="55"/>
      <c r="BE225" s="55"/>
      <c r="BF225" s="55"/>
      <c r="BG225" s="55"/>
      <c r="BH225" s="55"/>
    </row>
    <row r="226" spans="1:60" x14ac:dyDescent="0.25">
      <c r="A226" s="55"/>
      <c r="J226" s="55"/>
      <c r="K226" s="55"/>
      <c r="L226" s="55"/>
      <c r="M226" s="55"/>
      <c r="N226" s="55"/>
      <c r="O226" s="55"/>
      <c r="P226" s="55"/>
      <c r="Q226" s="55"/>
      <c r="R226" s="55"/>
      <c r="S226" s="55"/>
      <c r="T226" s="55"/>
      <c r="U226" s="55"/>
      <c r="V226" s="55"/>
      <c r="W226" s="55"/>
      <c r="X226" s="55"/>
      <c r="Y226" s="55"/>
      <c r="Z226" s="55"/>
      <c r="AA226" s="55"/>
      <c r="AB226" s="55"/>
      <c r="AC226" s="55"/>
      <c r="AD226" s="55"/>
      <c r="AE226" s="55"/>
      <c r="AF226" s="55"/>
      <c r="AG226" s="55"/>
      <c r="AH226" s="55"/>
      <c r="AI226" s="55"/>
      <c r="AJ226" s="55"/>
      <c r="AK226" s="55"/>
      <c r="AL226" s="55"/>
      <c r="AM226" s="55"/>
      <c r="AN226" s="55"/>
      <c r="AO226" s="55"/>
      <c r="AP226" s="55"/>
      <c r="AQ226" s="55"/>
      <c r="AR226" s="55"/>
      <c r="AS226" s="55"/>
      <c r="AT226" s="55"/>
      <c r="AU226" s="55"/>
      <c r="AV226" s="55"/>
      <c r="AW226" s="55"/>
      <c r="AX226" s="55"/>
      <c r="AY226" s="55"/>
      <c r="AZ226" s="55"/>
      <c r="BA226" s="55"/>
      <c r="BB226" s="55"/>
      <c r="BC226" s="55"/>
      <c r="BD226" s="55"/>
      <c r="BE226" s="55"/>
      <c r="BF226" s="55"/>
      <c r="BG226" s="55"/>
      <c r="BH226" s="55"/>
    </row>
    <row r="227" spans="1:60" x14ac:dyDescent="0.25">
      <c r="A227" s="55"/>
      <c r="J227" s="55"/>
      <c r="K227" s="55"/>
      <c r="L227" s="55"/>
      <c r="M227" s="55"/>
      <c r="N227" s="55"/>
      <c r="O227" s="55"/>
      <c r="P227" s="55"/>
      <c r="Q227" s="55"/>
      <c r="R227" s="55"/>
      <c r="S227" s="55"/>
      <c r="T227" s="55"/>
      <c r="U227" s="55"/>
      <c r="V227" s="55"/>
      <c r="W227" s="55"/>
      <c r="X227" s="55"/>
      <c r="Y227" s="55"/>
      <c r="Z227" s="55"/>
      <c r="AA227" s="55"/>
      <c r="AB227" s="55"/>
      <c r="AC227" s="55"/>
      <c r="AD227" s="55"/>
      <c r="AE227" s="55"/>
      <c r="AF227" s="55"/>
      <c r="AG227" s="55"/>
      <c r="AH227" s="55"/>
      <c r="AI227" s="55"/>
      <c r="AJ227" s="55"/>
      <c r="AK227" s="55"/>
      <c r="AL227" s="55"/>
      <c r="AM227" s="55"/>
      <c r="AN227" s="55"/>
      <c r="AO227" s="55"/>
      <c r="AP227" s="55"/>
      <c r="AQ227" s="55"/>
      <c r="AR227" s="55"/>
      <c r="AS227" s="55"/>
      <c r="AT227" s="55"/>
      <c r="AU227" s="55"/>
      <c r="AV227" s="55"/>
      <c r="AW227" s="55"/>
      <c r="AX227" s="55"/>
      <c r="AY227" s="55"/>
      <c r="AZ227" s="55"/>
      <c r="BA227" s="55"/>
      <c r="BB227" s="55"/>
      <c r="BC227" s="55"/>
      <c r="BD227" s="55"/>
      <c r="BE227" s="55"/>
      <c r="BF227" s="55"/>
      <c r="BG227" s="55"/>
      <c r="BH227" s="55"/>
    </row>
    <row r="228" spans="1:60" x14ac:dyDescent="0.25">
      <c r="A228" s="55"/>
      <c r="J228" s="55"/>
      <c r="K228" s="55"/>
      <c r="L228" s="55"/>
      <c r="M228" s="55"/>
      <c r="N228" s="55"/>
      <c r="O228" s="55"/>
      <c r="P228" s="55"/>
      <c r="Q228" s="55"/>
      <c r="R228" s="55"/>
      <c r="S228" s="55"/>
      <c r="T228" s="55"/>
      <c r="U228" s="55"/>
      <c r="V228" s="55"/>
      <c r="W228" s="55"/>
      <c r="X228" s="55"/>
      <c r="Y228" s="55"/>
      <c r="Z228" s="55"/>
      <c r="AA228" s="55"/>
      <c r="AB228" s="55"/>
      <c r="AC228" s="55"/>
      <c r="AD228" s="55"/>
      <c r="AE228" s="55"/>
      <c r="AF228" s="55"/>
      <c r="AG228" s="55"/>
      <c r="AH228" s="55"/>
      <c r="AI228" s="55"/>
      <c r="AJ228" s="55"/>
      <c r="AK228" s="55"/>
      <c r="AL228" s="55"/>
      <c r="AM228" s="55"/>
      <c r="AN228" s="55"/>
      <c r="AO228" s="55"/>
      <c r="AP228" s="55"/>
      <c r="AQ228" s="55"/>
      <c r="AR228" s="55"/>
      <c r="AS228" s="55"/>
      <c r="AT228" s="55"/>
      <c r="AU228" s="55"/>
      <c r="AV228" s="55"/>
      <c r="AW228" s="55"/>
      <c r="AX228" s="55"/>
      <c r="AY228" s="55"/>
      <c r="AZ228" s="55"/>
      <c r="BA228" s="55"/>
      <c r="BB228" s="55"/>
      <c r="BC228" s="55"/>
      <c r="BD228" s="55"/>
      <c r="BE228" s="55"/>
      <c r="BF228" s="55"/>
      <c r="BG228" s="55"/>
      <c r="BH228" s="55"/>
    </row>
    <row r="229" spans="1:60" x14ac:dyDescent="0.25">
      <c r="A229" s="55"/>
      <c r="J229" s="55"/>
      <c r="K229" s="55"/>
      <c r="L229" s="55"/>
      <c r="M229" s="55"/>
      <c r="N229" s="55"/>
      <c r="O229" s="55"/>
      <c r="P229" s="55"/>
      <c r="Q229" s="55"/>
      <c r="R229" s="55"/>
      <c r="S229" s="55"/>
      <c r="T229" s="55"/>
      <c r="U229" s="55"/>
      <c r="V229" s="55"/>
      <c r="W229" s="55"/>
      <c r="X229" s="55"/>
      <c r="Y229" s="55"/>
      <c r="Z229" s="55"/>
      <c r="AA229" s="55"/>
      <c r="AB229" s="55"/>
      <c r="AC229" s="55"/>
      <c r="AD229" s="55"/>
      <c r="AE229" s="55"/>
      <c r="AF229" s="55"/>
      <c r="AG229" s="55"/>
      <c r="AH229" s="55"/>
      <c r="AI229" s="55"/>
      <c r="AJ229" s="55"/>
      <c r="AK229" s="55"/>
      <c r="AL229" s="55"/>
      <c r="AM229" s="55"/>
      <c r="AN229" s="55"/>
      <c r="AO229" s="55"/>
      <c r="AP229" s="55"/>
      <c r="AQ229" s="55"/>
      <c r="AR229" s="55"/>
      <c r="AS229" s="55"/>
      <c r="AT229" s="55"/>
      <c r="AU229" s="55"/>
      <c r="AV229" s="55"/>
      <c r="AW229" s="55"/>
      <c r="AX229" s="55"/>
      <c r="AY229" s="55"/>
      <c r="AZ229" s="55"/>
      <c r="BA229" s="55"/>
      <c r="BB229" s="55"/>
      <c r="BC229" s="55"/>
      <c r="BD229" s="55"/>
      <c r="BE229" s="55"/>
      <c r="BF229" s="55"/>
      <c r="BG229" s="55"/>
      <c r="BH229" s="55"/>
    </row>
    <row r="230" spans="1:60" x14ac:dyDescent="0.25">
      <c r="A230" s="55"/>
      <c r="J230" s="55"/>
      <c r="K230" s="55"/>
      <c r="L230" s="55"/>
      <c r="M230" s="55"/>
      <c r="N230" s="55"/>
      <c r="O230" s="55"/>
      <c r="P230" s="55"/>
      <c r="Q230" s="55"/>
      <c r="R230" s="55"/>
      <c r="S230" s="55"/>
      <c r="T230" s="55"/>
      <c r="U230" s="55"/>
      <c r="V230" s="55"/>
      <c r="W230" s="55"/>
      <c r="X230" s="55"/>
      <c r="Y230" s="55"/>
      <c r="Z230" s="55"/>
      <c r="AA230" s="55"/>
      <c r="AB230" s="55"/>
      <c r="AC230" s="55"/>
      <c r="AD230" s="55"/>
      <c r="AE230" s="55"/>
      <c r="AF230" s="55"/>
      <c r="AG230" s="55"/>
      <c r="AH230" s="55"/>
      <c r="AI230" s="55"/>
      <c r="AJ230" s="55"/>
      <c r="AK230" s="55"/>
      <c r="AL230" s="55"/>
      <c r="AM230" s="55"/>
      <c r="AN230" s="55"/>
      <c r="AO230" s="55"/>
      <c r="AP230" s="55"/>
      <c r="AQ230" s="55"/>
      <c r="AR230" s="55"/>
      <c r="AS230" s="55"/>
      <c r="AT230" s="55"/>
      <c r="AU230" s="55"/>
      <c r="AV230" s="55"/>
      <c r="AW230" s="55"/>
      <c r="AX230" s="55"/>
      <c r="AY230" s="55"/>
      <c r="AZ230" s="55"/>
      <c r="BA230" s="55"/>
      <c r="BB230" s="55"/>
      <c r="BC230" s="55"/>
      <c r="BD230" s="55"/>
      <c r="BE230" s="55"/>
      <c r="BF230" s="55"/>
      <c r="BG230" s="55"/>
      <c r="BH230" s="55"/>
    </row>
    <row r="231" spans="1:60" x14ac:dyDescent="0.25">
      <c r="A231" s="55"/>
      <c r="J231" s="55"/>
      <c r="K231" s="55"/>
      <c r="L231" s="55"/>
      <c r="M231" s="55"/>
      <c r="N231" s="55"/>
      <c r="O231" s="55"/>
      <c r="P231" s="55"/>
      <c r="Q231" s="55"/>
      <c r="R231" s="55"/>
      <c r="S231" s="55"/>
      <c r="T231" s="55"/>
      <c r="U231" s="55"/>
      <c r="V231" s="55"/>
      <c r="W231" s="55"/>
      <c r="X231" s="55"/>
      <c r="Y231" s="55"/>
      <c r="Z231" s="55"/>
      <c r="AA231" s="55"/>
      <c r="AB231" s="55"/>
      <c r="AC231" s="55"/>
      <c r="AD231" s="55"/>
      <c r="AE231" s="55"/>
      <c r="AF231" s="55"/>
      <c r="AG231" s="55"/>
      <c r="AH231" s="55"/>
      <c r="AI231" s="55"/>
      <c r="AJ231" s="55"/>
      <c r="AK231" s="55"/>
      <c r="AL231" s="55"/>
      <c r="AM231" s="55"/>
      <c r="AN231" s="55"/>
      <c r="AO231" s="55"/>
      <c r="AP231" s="55"/>
      <c r="AQ231" s="55"/>
      <c r="AR231" s="55"/>
      <c r="AS231" s="55"/>
      <c r="AT231" s="55"/>
      <c r="AU231" s="55"/>
      <c r="AV231" s="55"/>
      <c r="AW231" s="55"/>
      <c r="AX231" s="55"/>
      <c r="AY231" s="55"/>
      <c r="AZ231" s="55"/>
      <c r="BA231" s="55"/>
      <c r="BB231" s="55"/>
      <c r="BC231" s="55"/>
      <c r="BD231" s="55"/>
      <c r="BE231" s="55"/>
      <c r="BF231" s="55"/>
      <c r="BG231" s="55"/>
      <c r="BH231" s="55"/>
    </row>
    <row r="232" spans="1:60" x14ac:dyDescent="0.25">
      <c r="A232" s="55"/>
      <c r="J232" s="55"/>
      <c r="K232" s="55"/>
      <c r="L232" s="55"/>
      <c r="M232" s="55"/>
      <c r="N232" s="55"/>
      <c r="O232" s="55"/>
      <c r="P232" s="55"/>
      <c r="Q232" s="55"/>
      <c r="R232" s="55"/>
      <c r="S232" s="55"/>
      <c r="T232" s="55"/>
      <c r="U232" s="55"/>
      <c r="V232" s="55"/>
      <c r="W232" s="55"/>
      <c r="X232" s="55"/>
      <c r="Y232" s="55"/>
      <c r="Z232" s="55"/>
      <c r="AA232" s="55"/>
      <c r="AB232" s="55"/>
      <c r="AC232" s="55"/>
      <c r="AD232" s="55"/>
      <c r="AE232" s="55"/>
      <c r="AF232" s="55"/>
      <c r="AG232" s="55"/>
      <c r="AH232" s="55"/>
      <c r="AI232" s="55"/>
      <c r="AJ232" s="55"/>
      <c r="AK232" s="55"/>
      <c r="AL232" s="55"/>
      <c r="AM232" s="55"/>
      <c r="AN232" s="55"/>
      <c r="AO232" s="55"/>
      <c r="AP232" s="55"/>
      <c r="AQ232" s="55"/>
      <c r="AR232" s="55"/>
      <c r="AS232" s="55"/>
      <c r="AT232" s="55"/>
      <c r="AU232" s="55"/>
      <c r="AV232" s="55"/>
      <c r="AW232" s="55"/>
      <c r="AX232" s="55"/>
      <c r="AY232" s="55"/>
      <c r="AZ232" s="55"/>
      <c r="BA232" s="55"/>
      <c r="BB232" s="55"/>
      <c r="BC232" s="55"/>
      <c r="BD232" s="55"/>
      <c r="BE232" s="55"/>
      <c r="BF232" s="55"/>
      <c r="BG232" s="55"/>
      <c r="BH232" s="55"/>
    </row>
    <row r="233" spans="1:60" x14ac:dyDescent="0.25">
      <c r="A233" s="55"/>
      <c r="J233" s="55"/>
      <c r="K233" s="55"/>
      <c r="L233" s="55"/>
      <c r="M233" s="55"/>
      <c r="N233" s="55"/>
      <c r="O233" s="55"/>
      <c r="P233" s="55"/>
      <c r="Q233" s="55"/>
      <c r="R233" s="55"/>
      <c r="S233" s="55"/>
      <c r="T233" s="55"/>
      <c r="U233" s="55"/>
      <c r="V233" s="55"/>
      <c r="W233" s="55"/>
      <c r="X233" s="55"/>
      <c r="Y233" s="55"/>
      <c r="Z233" s="55"/>
      <c r="AA233" s="55"/>
      <c r="AB233" s="55"/>
      <c r="AC233" s="55"/>
      <c r="AD233" s="55"/>
      <c r="AE233" s="55"/>
      <c r="AF233" s="55"/>
      <c r="AG233" s="55"/>
      <c r="AH233" s="55"/>
      <c r="AI233" s="55"/>
      <c r="AJ233" s="55"/>
      <c r="AK233" s="55"/>
      <c r="AL233" s="55"/>
      <c r="AM233" s="55"/>
      <c r="AN233" s="55"/>
      <c r="AO233" s="55"/>
      <c r="AP233" s="55"/>
      <c r="AQ233" s="55"/>
      <c r="AR233" s="55"/>
      <c r="AS233" s="55"/>
      <c r="AT233" s="55"/>
      <c r="AU233" s="55"/>
      <c r="AV233" s="55"/>
      <c r="AW233" s="55"/>
      <c r="AX233" s="55"/>
      <c r="AY233" s="55"/>
      <c r="AZ233" s="55"/>
      <c r="BA233" s="55"/>
      <c r="BB233" s="55"/>
      <c r="BC233" s="55"/>
      <c r="BD233" s="55"/>
      <c r="BE233" s="55"/>
      <c r="BF233" s="55"/>
      <c r="BG233" s="55"/>
      <c r="BH233" s="55"/>
    </row>
    <row r="234" spans="1:60" x14ac:dyDescent="0.25">
      <c r="A234" s="55"/>
      <c r="J234" s="55"/>
      <c r="K234" s="55"/>
      <c r="L234" s="55"/>
      <c r="M234" s="55"/>
      <c r="N234" s="55"/>
      <c r="O234" s="55"/>
      <c r="P234" s="55"/>
      <c r="Q234" s="55"/>
      <c r="R234" s="55"/>
      <c r="S234" s="55"/>
      <c r="T234" s="55"/>
      <c r="U234" s="55"/>
      <c r="V234" s="55"/>
      <c r="W234" s="55"/>
      <c r="X234" s="55"/>
      <c r="Y234" s="55"/>
      <c r="Z234" s="55"/>
      <c r="AA234" s="55"/>
      <c r="AB234" s="55"/>
      <c r="AC234" s="55"/>
      <c r="AD234" s="55"/>
      <c r="AE234" s="55"/>
      <c r="AF234" s="55"/>
      <c r="AG234" s="55"/>
      <c r="AH234" s="55"/>
      <c r="AI234" s="55"/>
      <c r="AJ234" s="55"/>
      <c r="AK234" s="55"/>
      <c r="AL234" s="55"/>
      <c r="AM234" s="55"/>
      <c r="AN234" s="55"/>
      <c r="AO234" s="55"/>
      <c r="AP234" s="55"/>
      <c r="AQ234" s="55"/>
      <c r="AR234" s="55"/>
      <c r="AS234" s="55"/>
      <c r="AT234" s="55"/>
      <c r="AU234" s="55"/>
      <c r="AV234" s="55"/>
      <c r="AW234" s="55"/>
      <c r="AX234" s="55"/>
      <c r="AY234" s="55"/>
      <c r="AZ234" s="55"/>
      <c r="BA234" s="55"/>
      <c r="BB234" s="55"/>
      <c r="BC234" s="55"/>
      <c r="BD234" s="55"/>
      <c r="BE234" s="55"/>
      <c r="BF234" s="55"/>
      <c r="BG234" s="55"/>
      <c r="BH234" s="55"/>
    </row>
    <row r="235" spans="1:60" x14ac:dyDescent="0.25">
      <c r="A235" s="55"/>
      <c r="J235" s="55"/>
      <c r="K235" s="55"/>
      <c r="L235" s="55"/>
      <c r="M235" s="55"/>
      <c r="N235" s="55"/>
      <c r="O235" s="55"/>
      <c r="P235" s="55"/>
      <c r="Q235" s="55"/>
      <c r="R235" s="55"/>
      <c r="S235" s="55"/>
      <c r="T235" s="55"/>
      <c r="U235" s="55"/>
      <c r="V235" s="55"/>
      <c r="W235" s="55"/>
      <c r="X235" s="55"/>
      <c r="Y235" s="55"/>
      <c r="Z235" s="55"/>
      <c r="AA235" s="55"/>
      <c r="AB235" s="55"/>
      <c r="AC235" s="55"/>
      <c r="AD235" s="55"/>
      <c r="AE235" s="55"/>
      <c r="AF235" s="55"/>
      <c r="AG235" s="55"/>
      <c r="AH235" s="55"/>
      <c r="AI235" s="55"/>
      <c r="AJ235" s="55"/>
      <c r="AK235" s="55"/>
      <c r="AL235" s="55"/>
      <c r="AM235" s="55"/>
      <c r="AN235" s="55"/>
      <c r="AO235" s="55"/>
      <c r="AP235" s="55"/>
      <c r="AQ235" s="55"/>
      <c r="AR235" s="55"/>
      <c r="AS235" s="55"/>
      <c r="AT235" s="55"/>
      <c r="AU235" s="55"/>
      <c r="AV235" s="55"/>
      <c r="AW235" s="55"/>
      <c r="AX235" s="55"/>
      <c r="AY235" s="55"/>
      <c r="AZ235" s="55"/>
      <c r="BA235" s="55"/>
      <c r="BB235" s="55"/>
      <c r="BC235" s="55"/>
      <c r="BD235" s="55"/>
      <c r="BE235" s="55"/>
      <c r="BF235" s="55"/>
      <c r="BG235" s="55"/>
      <c r="BH235" s="55"/>
    </row>
    <row r="236" spans="1:60" x14ac:dyDescent="0.25">
      <c r="A236" s="55"/>
      <c r="J236" s="55"/>
      <c r="K236" s="55"/>
      <c r="L236" s="55"/>
      <c r="M236" s="55"/>
      <c r="N236" s="55"/>
      <c r="O236" s="55"/>
      <c r="P236" s="55"/>
      <c r="Q236" s="55"/>
      <c r="R236" s="55"/>
      <c r="S236" s="55"/>
      <c r="T236" s="55"/>
      <c r="U236" s="55"/>
      <c r="V236" s="55"/>
      <c r="W236" s="55"/>
      <c r="X236" s="55"/>
      <c r="Y236" s="55"/>
      <c r="Z236" s="55"/>
      <c r="AA236" s="55"/>
      <c r="AB236" s="55"/>
      <c r="AC236" s="55"/>
      <c r="AD236" s="55"/>
      <c r="AE236" s="55"/>
      <c r="AF236" s="55"/>
      <c r="AG236" s="55"/>
      <c r="AH236" s="55"/>
      <c r="AI236" s="55"/>
      <c r="AJ236" s="55"/>
      <c r="AK236" s="55"/>
      <c r="AL236" s="55"/>
      <c r="AM236" s="55"/>
      <c r="AN236" s="55"/>
      <c r="AO236" s="55"/>
      <c r="AP236" s="55"/>
      <c r="AQ236" s="55"/>
      <c r="AR236" s="55"/>
      <c r="AS236" s="55"/>
      <c r="AT236" s="55"/>
      <c r="AU236" s="55"/>
      <c r="AV236" s="55"/>
      <c r="AW236" s="55"/>
      <c r="AX236" s="55"/>
      <c r="AY236" s="55"/>
      <c r="AZ236" s="55"/>
      <c r="BA236" s="55"/>
      <c r="BB236" s="55"/>
      <c r="BC236" s="55"/>
      <c r="BD236" s="55"/>
      <c r="BE236" s="55"/>
      <c r="BF236" s="55"/>
      <c r="BG236" s="55"/>
      <c r="BH236" s="55"/>
    </row>
    <row r="237" spans="1:60" x14ac:dyDescent="0.25">
      <c r="A237" s="55"/>
      <c r="J237" s="55"/>
      <c r="K237" s="55"/>
      <c r="L237" s="55"/>
      <c r="M237" s="55"/>
      <c r="N237" s="55"/>
      <c r="O237" s="55"/>
      <c r="P237" s="55"/>
      <c r="Q237" s="55"/>
      <c r="R237" s="55"/>
      <c r="S237" s="55"/>
      <c r="T237" s="55"/>
      <c r="U237" s="55"/>
      <c r="V237" s="55"/>
      <c r="W237" s="55"/>
      <c r="X237" s="55"/>
      <c r="Y237" s="55"/>
      <c r="Z237" s="55"/>
      <c r="AA237" s="55"/>
      <c r="AB237" s="55"/>
      <c r="AC237" s="55"/>
      <c r="AD237" s="55"/>
      <c r="AE237" s="55"/>
      <c r="AF237" s="55"/>
      <c r="AG237" s="55"/>
      <c r="AH237" s="55"/>
      <c r="AI237" s="55"/>
      <c r="AJ237" s="55"/>
      <c r="AK237" s="55"/>
      <c r="AL237" s="55"/>
      <c r="AM237" s="55"/>
      <c r="AN237" s="55"/>
      <c r="AO237" s="55"/>
      <c r="AP237" s="55"/>
      <c r="AQ237" s="55"/>
      <c r="AR237" s="55"/>
      <c r="AS237" s="55"/>
      <c r="AT237" s="55"/>
      <c r="AU237" s="55"/>
      <c r="AV237" s="55"/>
      <c r="AW237" s="55"/>
      <c r="AX237" s="55"/>
      <c r="AY237" s="55"/>
      <c r="AZ237" s="55"/>
      <c r="BA237" s="55"/>
      <c r="BB237" s="55"/>
      <c r="BC237" s="55"/>
      <c r="BD237" s="55"/>
      <c r="BE237" s="55"/>
      <c r="BF237" s="55"/>
      <c r="BG237" s="55"/>
      <c r="BH237" s="55"/>
    </row>
    <row r="238" spans="1:60" x14ac:dyDescent="0.25">
      <c r="A238" s="55"/>
      <c r="J238" s="55"/>
      <c r="K238" s="55"/>
      <c r="L238" s="55"/>
      <c r="M238" s="55"/>
      <c r="N238" s="55"/>
      <c r="O238" s="55"/>
      <c r="P238" s="55"/>
      <c r="Q238" s="55"/>
      <c r="R238" s="55"/>
      <c r="S238" s="55"/>
      <c r="T238" s="55"/>
      <c r="U238" s="55"/>
      <c r="V238" s="55"/>
      <c r="W238" s="55"/>
      <c r="X238" s="55"/>
      <c r="Y238" s="55"/>
      <c r="Z238" s="55"/>
      <c r="AA238" s="55"/>
      <c r="AB238" s="55"/>
      <c r="AC238" s="55"/>
      <c r="AD238" s="55"/>
      <c r="AE238" s="55"/>
      <c r="AF238" s="55"/>
      <c r="AG238" s="55"/>
      <c r="AH238" s="55"/>
      <c r="AI238" s="55"/>
      <c r="AJ238" s="55"/>
      <c r="AK238" s="55"/>
      <c r="AL238" s="55"/>
      <c r="AM238" s="55"/>
      <c r="AN238" s="55"/>
      <c r="AO238" s="55"/>
      <c r="AP238" s="55"/>
      <c r="AQ238" s="55"/>
      <c r="AR238" s="55"/>
      <c r="AS238" s="55"/>
      <c r="AT238" s="55"/>
      <c r="AU238" s="55"/>
      <c r="AV238" s="55"/>
      <c r="AW238" s="55"/>
      <c r="AX238" s="55"/>
      <c r="AY238" s="55"/>
      <c r="AZ238" s="55"/>
      <c r="BA238" s="55"/>
      <c r="BB238" s="55"/>
      <c r="BC238" s="55"/>
      <c r="BD238" s="55"/>
      <c r="BE238" s="55"/>
      <c r="BF238" s="55"/>
      <c r="BG238" s="55"/>
      <c r="BH238" s="55"/>
    </row>
    <row r="239" spans="1:60" x14ac:dyDescent="0.25">
      <c r="A239" s="55"/>
      <c r="J239" s="55"/>
      <c r="K239" s="55"/>
      <c r="L239" s="55"/>
      <c r="M239" s="55"/>
      <c r="N239" s="55"/>
      <c r="O239" s="55"/>
      <c r="P239" s="55"/>
      <c r="Q239" s="55"/>
      <c r="R239" s="55"/>
      <c r="S239" s="55"/>
      <c r="T239" s="55"/>
      <c r="U239" s="55"/>
      <c r="V239" s="55"/>
      <c r="W239" s="55"/>
      <c r="X239" s="55"/>
      <c r="Y239" s="55"/>
      <c r="Z239" s="55"/>
      <c r="AA239" s="55"/>
      <c r="AB239" s="55"/>
      <c r="AC239" s="55"/>
      <c r="AD239" s="55"/>
      <c r="AE239" s="55"/>
      <c r="AF239" s="55"/>
      <c r="AG239" s="55"/>
      <c r="AH239" s="55"/>
      <c r="AI239" s="55"/>
      <c r="AJ239" s="55"/>
      <c r="AK239" s="55"/>
      <c r="AL239" s="55"/>
      <c r="AM239" s="55"/>
      <c r="AN239" s="55"/>
      <c r="AO239" s="55"/>
      <c r="AP239" s="55"/>
      <c r="AQ239" s="55"/>
      <c r="AR239" s="55"/>
      <c r="AS239" s="55"/>
      <c r="AT239" s="55"/>
      <c r="AU239" s="55"/>
      <c r="AV239" s="55"/>
      <c r="AW239" s="55"/>
      <c r="AX239" s="55"/>
      <c r="AY239" s="55"/>
      <c r="AZ239" s="55"/>
      <c r="BA239" s="55"/>
      <c r="BB239" s="55"/>
      <c r="BC239" s="55"/>
      <c r="BD239" s="55"/>
      <c r="BE239" s="55"/>
      <c r="BF239" s="55"/>
      <c r="BG239" s="55"/>
      <c r="BH239" s="55"/>
    </row>
    <row r="240" spans="1:60" x14ac:dyDescent="0.25">
      <c r="A240" s="55"/>
      <c r="J240" s="55"/>
      <c r="K240" s="55"/>
      <c r="L240" s="55"/>
      <c r="M240" s="55"/>
      <c r="N240" s="55"/>
      <c r="O240" s="55"/>
      <c r="P240" s="55"/>
      <c r="Q240" s="55"/>
      <c r="R240" s="55"/>
      <c r="S240" s="55"/>
      <c r="T240" s="55"/>
      <c r="U240" s="55"/>
      <c r="V240" s="55"/>
      <c r="W240" s="55"/>
      <c r="X240" s="55"/>
      <c r="Y240" s="55"/>
      <c r="Z240" s="55"/>
      <c r="AA240" s="55"/>
      <c r="AB240" s="55"/>
      <c r="AC240" s="55"/>
      <c r="AD240" s="55"/>
      <c r="AE240" s="55"/>
      <c r="AF240" s="55"/>
      <c r="AG240" s="55"/>
      <c r="AH240" s="55"/>
      <c r="AI240" s="55"/>
      <c r="AJ240" s="55"/>
      <c r="AK240" s="55"/>
      <c r="AL240" s="55"/>
      <c r="AM240" s="55"/>
      <c r="AN240" s="55"/>
      <c r="AO240" s="55"/>
      <c r="AP240" s="55"/>
      <c r="AQ240" s="55"/>
      <c r="AR240" s="55"/>
      <c r="AS240" s="55"/>
      <c r="AT240" s="55"/>
      <c r="AU240" s="55"/>
      <c r="AV240" s="55"/>
      <c r="AW240" s="55"/>
      <c r="AX240" s="55"/>
      <c r="AY240" s="55"/>
      <c r="AZ240" s="55"/>
      <c r="BA240" s="55"/>
      <c r="BB240" s="55"/>
      <c r="BC240" s="55"/>
      <c r="BD240" s="55"/>
      <c r="BE240" s="55"/>
      <c r="BF240" s="55"/>
      <c r="BG240" s="55"/>
      <c r="BH240" s="55"/>
    </row>
    <row r="241" spans="1:60" x14ac:dyDescent="0.25">
      <c r="A241" s="55"/>
      <c r="J241" s="55"/>
      <c r="K241" s="55"/>
      <c r="L241" s="55"/>
      <c r="M241" s="55"/>
      <c r="N241" s="55"/>
      <c r="O241" s="55"/>
      <c r="P241" s="55"/>
      <c r="Q241" s="55"/>
      <c r="R241" s="55"/>
      <c r="S241" s="55"/>
      <c r="T241" s="55"/>
      <c r="U241" s="55"/>
      <c r="V241" s="55"/>
      <c r="W241" s="55"/>
      <c r="X241" s="55"/>
      <c r="Y241" s="55"/>
      <c r="Z241" s="55"/>
      <c r="AA241" s="55"/>
      <c r="AB241" s="55"/>
      <c r="AC241" s="55"/>
      <c r="AD241" s="55"/>
      <c r="AE241" s="55"/>
      <c r="AF241" s="55"/>
      <c r="AG241" s="55"/>
      <c r="AH241" s="55"/>
      <c r="AI241" s="55"/>
      <c r="AJ241" s="55"/>
      <c r="AK241" s="55"/>
      <c r="AL241" s="55"/>
      <c r="AM241" s="55"/>
      <c r="AN241" s="55"/>
      <c r="AO241" s="55"/>
      <c r="AP241" s="55"/>
      <c r="AQ241" s="55"/>
      <c r="AR241" s="55"/>
      <c r="AS241" s="55"/>
      <c r="AT241" s="55"/>
      <c r="AU241" s="55"/>
      <c r="AV241" s="55"/>
      <c r="AW241" s="55"/>
      <c r="AX241" s="55"/>
      <c r="AY241" s="55"/>
      <c r="AZ241" s="55"/>
      <c r="BA241" s="55"/>
      <c r="BB241" s="55"/>
      <c r="BC241" s="55"/>
      <c r="BD241" s="55"/>
      <c r="BE241" s="55"/>
      <c r="BF241" s="55"/>
      <c r="BG241" s="55"/>
      <c r="BH241" s="55"/>
    </row>
    <row r="242" spans="1:60" x14ac:dyDescent="0.25">
      <c r="A242" s="55"/>
      <c r="J242" s="55"/>
      <c r="K242" s="55"/>
      <c r="L242" s="55"/>
      <c r="M242" s="55"/>
      <c r="N242" s="55"/>
      <c r="O242" s="55"/>
      <c r="P242" s="55"/>
      <c r="Q242" s="55"/>
      <c r="R242" s="55"/>
      <c r="S242" s="55"/>
      <c r="T242" s="55"/>
      <c r="U242" s="55"/>
      <c r="V242" s="55"/>
      <c r="W242" s="55"/>
      <c r="X242" s="55"/>
      <c r="Y242" s="55"/>
      <c r="Z242" s="55"/>
      <c r="AA242" s="55"/>
      <c r="AB242" s="55"/>
      <c r="AC242" s="55"/>
      <c r="AD242" s="55"/>
      <c r="AE242" s="55"/>
      <c r="AF242" s="55"/>
      <c r="AG242" s="55"/>
      <c r="AH242" s="55"/>
      <c r="AI242" s="55"/>
      <c r="AJ242" s="55"/>
      <c r="AK242" s="55"/>
      <c r="AL242" s="55"/>
      <c r="AM242" s="55"/>
      <c r="AN242" s="55"/>
      <c r="AO242" s="55"/>
      <c r="AP242" s="55"/>
      <c r="AQ242" s="55"/>
      <c r="AR242" s="55"/>
      <c r="AS242" s="55"/>
      <c r="AT242" s="55"/>
      <c r="AU242" s="55"/>
      <c r="AV242" s="55"/>
      <c r="AW242" s="55"/>
      <c r="AX242" s="55"/>
      <c r="AY242" s="55"/>
      <c r="AZ242" s="55"/>
      <c r="BA242" s="55"/>
      <c r="BB242" s="55"/>
      <c r="BC242" s="55"/>
      <c r="BD242" s="55"/>
      <c r="BE242" s="55"/>
      <c r="BF242" s="55"/>
      <c r="BG242" s="55"/>
      <c r="BH242" s="55"/>
    </row>
    <row r="243" spans="1:60" x14ac:dyDescent="0.25">
      <c r="A243" s="55"/>
      <c r="J243" s="55"/>
      <c r="K243" s="55"/>
      <c r="L243" s="55"/>
      <c r="M243" s="55"/>
      <c r="N243" s="55"/>
      <c r="O243" s="55"/>
      <c r="P243" s="55"/>
      <c r="Q243" s="55"/>
      <c r="R243" s="55"/>
      <c r="S243" s="55"/>
      <c r="T243" s="55"/>
      <c r="U243" s="55"/>
      <c r="V243" s="55"/>
      <c r="W243" s="55"/>
      <c r="X243" s="55"/>
      <c r="Y243" s="55"/>
      <c r="Z243" s="55"/>
      <c r="AA243" s="55"/>
      <c r="AB243" s="55"/>
      <c r="AC243" s="55"/>
      <c r="AD243" s="55"/>
      <c r="AE243" s="55"/>
      <c r="AF243" s="55"/>
      <c r="AG243" s="55"/>
      <c r="AH243" s="55"/>
      <c r="AI243" s="55"/>
      <c r="AJ243" s="55"/>
      <c r="AK243" s="55"/>
      <c r="AL243" s="55"/>
      <c r="AM243" s="55"/>
      <c r="AN243" s="55"/>
      <c r="AO243" s="55"/>
      <c r="AP243" s="55"/>
      <c r="AQ243" s="55"/>
      <c r="AR243" s="55"/>
      <c r="AS243" s="55"/>
      <c r="AT243" s="55"/>
      <c r="AU243" s="55"/>
      <c r="AV243" s="55"/>
      <c r="AW243" s="55"/>
      <c r="AX243" s="55"/>
      <c r="AY243" s="55"/>
      <c r="AZ243" s="55"/>
      <c r="BA243" s="55"/>
      <c r="BB243" s="55"/>
      <c r="BC243" s="55"/>
      <c r="BD243" s="55"/>
      <c r="BE243" s="55"/>
      <c r="BF243" s="55"/>
      <c r="BG243" s="55"/>
      <c r="BH243" s="55"/>
    </row>
    <row r="244" spans="1:60" x14ac:dyDescent="0.25">
      <c r="A244" s="55"/>
      <c r="J244" s="55"/>
      <c r="K244" s="55"/>
      <c r="L244" s="55"/>
      <c r="M244" s="55"/>
      <c r="N244" s="55"/>
      <c r="O244" s="55"/>
      <c r="P244" s="55"/>
      <c r="Q244" s="55"/>
      <c r="R244" s="55"/>
      <c r="S244" s="55"/>
      <c r="T244" s="55"/>
      <c r="U244" s="55"/>
      <c r="V244" s="55"/>
      <c r="W244" s="55"/>
      <c r="X244" s="55"/>
      <c r="Y244" s="55"/>
      <c r="Z244" s="55"/>
      <c r="AA244" s="55"/>
      <c r="AB244" s="55"/>
      <c r="AC244" s="55"/>
      <c r="AD244" s="55"/>
      <c r="AE244" s="55"/>
      <c r="AF244" s="55"/>
      <c r="AG244" s="55"/>
      <c r="AH244" s="55"/>
      <c r="AI244" s="55"/>
      <c r="AJ244" s="55"/>
      <c r="AK244" s="55"/>
      <c r="AL244" s="55"/>
      <c r="AM244" s="55"/>
      <c r="AN244" s="55"/>
      <c r="AO244" s="55"/>
      <c r="AP244" s="55"/>
      <c r="AQ244" s="55"/>
      <c r="AR244" s="55"/>
      <c r="AS244" s="55"/>
      <c r="AT244" s="55"/>
      <c r="AU244" s="55"/>
      <c r="AV244" s="55"/>
      <c r="AW244" s="55"/>
      <c r="AX244" s="55"/>
      <c r="AY244" s="55"/>
      <c r="AZ244" s="55"/>
      <c r="BA244" s="55"/>
      <c r="BB244" s="55"/>
      <c r="BC244" s="55"/>
      <c r="BD244" s="55"/>
      <c r="BE244" s="55"/>
      <c r="BF244" s="55"/>
      <c r="BG244" s="55"/>
      <c r="BH244" s="55"/>
    </row>
    <row r="245" spans="1:60" x14ac:dyDescent="0.25">
      <c r="A245" s="55"/>
    </row>
    <row r="246" spans="1:60" x14ac:dyDescent="0.25">
      <c r="A246" s="55"/>
    </row>
    <row r="247" spans="1:60" x14ac:dyDescent="0.25">
      <c r="A247" s="55"/>
    </row>
    <row r="248" spans="1:60" x14ac:dyDescent="0.25">
      <c r="A248" s="55"/>
    </row>
  </sheetData>
  <mergeCells count="17">
    <mergeCell ref="J56:O61"/>
    <mergeCell ref="P56:U61"/>
    <mergeCell ref="V56:AA61"/>
    <mergeCell ref="AB56:AG61"/>
    <mergeCell ref="AH56:AM61"/>
    <mergeCell ref="AO16:AT25"/>
    <mergeCell ref="E16:I25"/>
    <mergeCell ref="AO6:AT15"/>
    <mergeCell ref="B2:I4"/>
    <mergeCell ref="J2:AM4"/>
    <mergeCell ref="B6:D55"/>
    <mergeCell ref="E6:I15"/>
    <mergeCell ref="E46:I55"/>
    <mergeCell ref="AO36:AT45"/>
    <mergeCell ref="E36:I45"/>
    <mergeCell ref="AO26:AT35"/>
    <mergeCell ref="E26:I3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4" tint="0.59999389629810485"/>
  </sheetPr>
  <dimension ref="A1:AK56"/>
  <sheetViews>
    <sheetView showRowColHeaders="0" zoomScale="90" zoomScaleNormal="90" workbookViewId="0"/>
  </sheetViews>
  <sheetFormatPr baseColWidth="10" defaultColWidth="10.85546875" defaultRowHeight="16.5" x14ac:dyDescent="0.3"/>
  <cols>
    <col min="1" max="1" width="10.85546875" style="111"/>
    <col min="2" max="2" width="24.28515625" style="111" customWidth="1" collapsed="1"/>
    <col min="3" max="3" width="70.28515625" style="111" customWidth="1" collapsed="1"/>
    <col min="4" max="4" width="29.7109375" style="111" customWidth="1" collapsed="1"/>
    <col min="5" max="16384" width="10.85546875" style="111"/>
  </cols>
  <sheetData>
    <row r="1" spans="1:37" ht="17.25" thickBot="1" x14ac:dyDescent="0.35">
      <c r="A1" s="6"/>
      <c r="B1" s="6"/>
      <c r="C1" s="6"/>
    </row>
    <row r="2" spans="1:37" ht="18.399999999999999" customHeight="1" thickBot="1" x14ac:dyDescent="0.35">
      <c r="A2" s="6"/>
      <c r="B2" s="489" t="s">
        <v>240</v>
      </c>
      <c r="C2" s="490"/>
      <c r="D2" s="491"/>
      <c r="E2" s="6"/>
      <c r="F2" s="6"/>
      <c r="G2" s="6"/>
      <c r="H2" s="6"/>
      <c r="I2" s="6"/>
      <c r="J2" s="6"/>
      <c r="K2" s="6"/>
      <c r="L2" s="6"/>
      <c r="M2" s="6"/>
      <c r="N2" s="6"/>
      <c r="O2" s="6"/>
      <c r="P2" s="6"/>
      <c r="Q2" s="6"/>
      <c r="R2" s="6"/>
      <c r="S2" s="6"/>
      <c r="T2" s="6"/>
      <c r="U2" s="6"/>
      <c r="V2" s="6"/>
      <c r="W2" s="6"/>
      <c r="X2" s="6"/>
      <c r="Y2" s="6"/>
      <c r="Z2" s="6"/>
      <c r="AA2" s="6"/>
      <c r="AB2" s="6"/>
      <c r="AC2" s="6"/>
      <c r="AD2" s="6"/>
      <c r="AE2" s="6"/>
    </row>
    <row r="3" spans="1:37" ht="16.5" customHeight="1" thickBot="1" x14ac:dyDescent="0.35">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row>
    <row r="4" spans="1:37" ht="21" thickBot="1" x14ac:dyDescent="0.35">
      <c r="A4" s="6"/>
      <c r="B4" s="167"/>
      <c r="C4" s="168" t="s">
        <v>50</v>
      </c>
      <c r="D4" s="169" t="s">
        <v>4</v>
      </c>
      <c r="E4" s="6"/>
      <c r="F4" s="6"/>
      <c r="G4" s="6"/>
      <c r="H4" s="6"/>
      <c r="I4" s="6"/>
      <c r="J4" s="6"/>
      <c r="K4" s="6"/>
      <c r="L4" s="6"/>
      <c r="M4" s="6"/>
      <c r="N4" s="6"/>
      <c r="O4" s="6"/>
      <c r="P4" s="6"/>
      <c r="Q4" s="6"/>
      <c r="R4" s="6"/>
      <c r="S4" s="6"/>
      <c r="T4" s="6"/>
      <c r="U4" s="6"/>
      <c r="V4" s="6"/>
      <c r="W4" s="6"/>
      <c r="X4" s="6"/>
      <c r="Y4" s="6"/>
      <c r="Z4" s="6"/>
      <c r="AA4" s="6"/>
      <c r="AB4" s="6"/>
      <c r="AC4" s="6"/>
      <c r="AD4" s="6"/>
      <c r="AE4" s="6"/>
    </row>
    <row r="5" spans="1:37" ht="40.5" x14ac:dyDescent="0.3">
      <c r="A5" s="6"/>
      <c r="B5" s="170" t="s">
        <v>49</v>
      </c>
      <c r="C5" s="171" t="s">
        <v>93</v>
      </c>
      <c r="D5" s="172">
        <v>0.2</v>
      </c>
      <c r="E5" s="6"/>
      <c r="F5" s="6"/>
      <c r="G5" s="6"/>
      <c r="H5" s="6"/>
      <c r="I5" s="6"/>
      <c r="J5" s="6"/>
      <c r="K5" s="6"/>
      <c r="L5" s="6"/>
      <c r="M5" s="6"/>
      <c r="N5" s="6"/>
      <c r="O5" s="6"/>
      <c r="P5" s="6"/>
      <c r="Q5" s="6"/>
      <c r="R5" s="6"/>
      <c r="S5" s="6"/>
      <c r="T5" s="6"/>
      <c r="U5" s="6"/>
      <c r="V5" s="6"/>
      <c r="W5" s="6"/>
      <c r="X5" s="6"/>
      <c r="Y5" s="6"/>
      <c r="Z5" s="6"/>
      <c r="AA5" s="6"/>
      <c r="AB5" s="6"/>
      <c r="AC5" s="6"/>
      <c r="AD5" s="6"/>
      <c r="AE5" s="6"/>
    </row>
    <row r="6" spans="1:37" ht="40.5" x14ac:dyDescent="0.3">
      <c r="A6" s="6"/>
      <c r="B6" s="173" t="s">
        <v>51</v>
      </c>
      <c r="C6" s="174" t="s">
        <v>94</v>
      </c>
      <c r="D6" s="175">
        <v>0.4</v>
      </c>
      <c r="E6" s="6"/>
      <c r="F6" s="6"/>
      <c r="G6" s="6"/>
      <c r="H6" s="6"/>
      <c r="I6" s="6"/>
      <c r="J6" s="6"/>
      <c r="K6" s="6"/>
      <c r="L6" s="6"/>
      <c r="M6" s="6"/>
      <c r="N6" s="6"/>
      <c r="O6" s="6"/>
      <c r="P6" s="6"/>
      <c r="Q6" s="6"/>
      <c r="R6" s="6"/>
      <c r="S6" s="6"/>
      <c r="T6" s="6"/>
      <c r="U6" s="6"/>
      <c r="V6" s="6"/>
      <c r="W6" s="6"/>
      <c r="X6" s="6"/>
      <c r="Y6" s="6"/>
      <c r="Z6" s="6"/>
      <c r="AA6" s="6"/>
      <c r="AB6" s="6"/>
      <c r="AC6" s="6"/>
      <c r="AD6" s="6"/>
      <c r="AE6" s="6"/>
    </row>
    <row r="7" spans="1:37" ht="40.5" x14ac:dyDescent="0.3">
      <c r="A7" s="6"/>
      <c r="B7" s="176" t="s">
        <v>98</v>
      </c>
      <c r="C7" s="174" t="s">
        <v>95</v>
      </c>
      <c r="D7" s="175">
        <v>0.6</v>
      </c>
      <c r="E7" s="6"/>
      <c r="F7" s="6"/>
      <c r="G7" s="6"/>
      <c r="H7" s="6"/>
      <c r="I7" s="6"/>
      <c r="J7" s="6"/>
      <c r="K7" s="6"/>
      <c r="L7" s="6"/>
      <c r="M7" s="6"/>
      <c r="N7" s="6"/>
      <c r="O7" s="6"/>
      <c r="P7" s="6"/>
      <c r="Q7" s="6"/>
      <c r="R7" s="6"/>
      <c r="S7" s="6"/>
      <c r="T7" s="6"/>
      <c r="U7" s="6"/>
      <c r="V7" s="6"/>
      <c r="W7" s="6"/>
      <c r="X7" s="6"/>
      <c r="Y7" s="6"/>
      <c r="Z7" s="6"/>
      <c r="AA7" s="6"/>
      <c r="AB7" s="6"/>
      <c r="AC7" s="6"/>
      <c r="AD7" s="6"/>
      <c r="AE7" s="6"/>
    </row>
    <row r="8" spans="1:37" ht="40.5" x14ac:dyDescent="0.3">
      <c r="A8" s="6"/>
      <c r="B8" s="177" t="s">
        <v>6</v>
      </c>
      <c r="C8" s="174" t="s">
        <v>96</v>
      </c>
      <c r="D8" s="175">
        <v>0.8</v>
      </c>
      <c r="E8" s="6"/>
      <c r="F8" s="6"/>
      <c r="G8" s="6"/>
      <c r="H8" s="6"/>
      <c r="I8" s="6"/>
      <c r="J8" s="6"/>
      <c r="K8" s="6"/>
      <c r="L8" s="6"/>
      <c r="M8" s="6"/>
      <c r="N8" s="6"/>
      <c r="O8" s="6"/>
      <c r="P8" s="6"/>
      <c r="Q8" s="6"/>
      <c r="R8" s="6"/>
      <c r="S8" s="6"/>
      <c r="T8" s="6"/>
      <c r="U8" s="6"/>
      <c r="V8" s="6"/>
      <c r="W8" s="6"/>
      <c r="X8" s="6"/>
      <c r="Y8" s="6"/>
      <c r="Z8" s="6"/>
      <c r="AA8" s="6"/>
      <c r="AB8" s="6"/>
      <c r="AC8" s="6"/>
      <c r="AD8" s="6"/>
      <c r="AE8" s="6"/>
    </row>
    <row r="9" spans="1:37" ht="41.25" thickBot="1" x14ac:dyDescent="0.35">
      <c r="A9" s="6"/>
      <c r="B9" s="178" t="s">
        <v>52</v>
      </c>
      <c r="C9" s="179" t="s">
        <v>97</v>
      </c>
      <c r="D9" s="180">
        <v>1</v>
      </c>
      <c r="E9" s="6"/>
      <c r="F9" s="6"/>
      <c r="G9" s="6"/>
      <c r="H9" s="6"/>
      <c r="I9" s="6"/>
      <c r="J9" s="6"/>
      <c r="K9" s="6"/>
      <c r="L9" s="6"/>
      <c r="M9" s="6"/>
      <c r="N9" s="6"/>
      <c r="O9" s="6"/>
      <c r="P9" s="6"/>
      <c r="Q9" s="6"/>
      <c r="R9" s="6"/>
      <c r="S9" s="6"/>
      <c r="T9" s="6"/>
      <c r="U9" s="6"/>
      <c r="V9" s="6"/>
      <c r="W9" s="6"/>
      <c r="X9" s="6"/>
      <c r="Y9" s="6"/>
      <c r="Z9" s="6"/>
      <c r="AA9" s="6"/>
      <c r="AB9" s="6"/>
      <c r="AC9" s="6"/>
      <c r="AD9" s="6"/>
      <c r="AE9" s="6"/>
    </row>
    <row r="10" spans="1:37" x14ac:dyDescent="0.3">
      <c r="A10" s="6"/>
      <c r="B10" s="157"/>
      <c r="C10" s="157"/>
      <c r="D10" s="157"/>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row>
    <row r="11" spans="1:37" x14ac:dyDescent="0.3">
      <c r="A11" s="6"/>
      <c r="B11" s="71"/>
      <c r="C11" s="157"/>
      <c r="D11" s="157"/>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row>
    <row r="12" spans="1:37" x14ac:dyDescent="0.3">
      <c r="A12" s="6"/>
      <c r="B12" s="157"/>
      <c r="C12" s="157"/>
      <c r="D12" s="157"/>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row>
    <row r="13" spans="1:37" x14ac:dyDescent="0.3">
      <c r="A13" s="6"/>
      <c r="B13" s="157"/>
      <c r="C13" s="157"/>
      <c r="D13" s="157"/>
      <c r="E13" s="6"/>
      <c r="F13" s="6"/>
      <c r="G13" s="6"/>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row>
    <row r="14" spans="1:37" x14ac:dyDescent="0.3">
      <c r="A14" s="6"/>
      <c r="B14" s="157"/>
      <c r="C14" s="157"/>
      <c r="D14" s="157"/>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row>
    <row r="15" spans="1:37" x14ac:dyDescent="0.3">
      <c r="A15" s="6"/>
      <c r="B15" s="157"/>
      <c r="C15" s="157"/>
      <c r="D15" s="157"/>
      <c r="E15" s="6"/>
      <c r="F15" s="6"/>
      <c r="G15" s="6"/>
      <c r="H15" s="6"/>
      <c r="I15" s="6"/>
      <c r="J15" s="6"/>
      <c r="K15" s="6"/>
      <c r="L15" s="6"/>
      <c r="M15" s="6"/>
      <c r="N15" s="6"/>
      <c r="O15" s="6"/>
      <c r="P15" s="6"/>
      <c r="Q15" s="6"/>
      <c r="R15" s="6"/>
      <c r="S15" s="6"/>
      <c r="T15" s="6"/>
      <c r="U15" s="6"/>
      <c r="V15" s="6"/>
      <c r="W15" s="6"/>
      <c r="X15" s="6"/>
      <c r="Y15" s="6"/>
      <c r="Z15" s="6"/>
      <c r="AA15" s="6"/>
      <c r="AB15" s="6"/>
      <c r="AC15" s="6"/>
      <c r="AD15" s="6"/>
      <c r="AE15" s="6"/>
      <c r="AF15" s="6"/>
      <c r="AG15" s="6"/>
      <c r="AH15" s="6"/>
      <c r="AI15" s="6"/>
      <c r="AJ15" s="6"/>
      <c r="AK15" s="6"/>
    </row>
    <row r="16" spans="1:37" x14ac:dyDescent="0.3">
      <c r="A16" s="6"/>
      <c r="B16" s="157"/>
      <c r="C16" s="157"/>
      <c r="D16" s="157"/>
      <c r="E16" s="6"/>
      <c r="F16" s="6"/>
      <c r="G16" s="6"/>
      <c r="H16" s="6"/>
      <c r="I16" s="6"/>
      <c r="J16" s="6"/>
      <c r="K16" s="6"/>
      <c r="L16" s="6"/>
      <c r="M16" s="6"/>
      <c r="N16" s="6"/>
      <c r="O16" s="6"/>
      <c r="P16" s="6"/>
      <c r="Q16" s="6"/>
      <c r="R16" s="6"/>
      <c r="S16" s="6"/>
      <c r="T16" s="6"/>
      <c r="U16" s="6"/>
      <c r="V16" s="6"/>
      <c r="W16" s="6"/>
      <c r="X16" s="6"/>
      <c r="Y16" s="6"/>
      <c r="Z16" s="6"/>
      <c r="AA16" s="6"/>
      <c r="AB16" s="6"/>
      <c r="AC16" s="6"/>
      <c r="AD16" s="6"/>
      <c r="AE16" s="6"/>
      <c r="AF16" s="6"/>
      <c r="AG16" s="6"/>
      <c r="AH16" s="6"/>
      <c r="AI16" s="6"/>
      <c r="AJ16" s="6"/>
      <c r="AK16" s="6"/>
    </row>
    <row r="17" spans="1:37" x14ac:dyDescent="0.3">
      <c r="A17" s="6"/>
      <c r="B17" s="157"/>
      <c r="C17" s="157"/>
      <c r="D17" s="157"/>
      <c r="E17" s="6"/>
      <c r="F17" s="6"/>
      <c r="G17" s="6"/>
      <c r="H17" s="6"/>
      <c r="I17" s="6"/>
      <c r="J17" s="6"/>
      <c r="K17" s="6"/>
      <c r="L17" s="6"/>
      <c r="M17" s="6"/>
      <c r="N17" s="6"/>
      <c r="O17" s="6"/>
      <c r="P17" s="6"/>
      <c r="Q17" s="6"/>
      <c r="R17" s="6"/>
      <c r="S17" s="6"/>
      <c r="T17" s="6"/>
      <c r="U17" s="6"/>
      <c r="V17" s="6"/>
      <c r="W17" s="6"/>
      <c r="X17" s="6"/>
      <c r="Y17" s="6"/>
      <c r="Z17" s="6"/>
      <c r="AA17" s="6"/>
      <c r="AB17" s="6"/>
      <c r="AC17" s="6"/>
      <c r="AD17" s="6"/>
      <c r="AE17" s="6"/>
      <c r="AF17" s="6"/>
      <c r="AG17" s="6"/>
      <c r="AH17" s="6"/>
      <c r="AI17" s="6"/>
      <c r="AJ17" s="6"/>
      <c r="AK17" s="6"/>
    </row>
    <row r="18" spans="1:37" x14ac:dyDescent="0.3">
      <c r="A18" s="6"/>
      <c r="B18" s="157"/>
      <c r="C18" s="157"/>
      <c r="D18" s="157"/>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row>
    <row r="19" spans="1:37" x14ac:dyDescent="0.3">
      <c r="A19" s="6"/>
      <c r="B19" s="157"/>
      <c r="C19" s="157"/>
      <c r="D19" s="157"/>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row>
    <row r="20" spans="1:37" x14ac:dyDescent="0.3">
      <c r="A20" s="6"/>
      <c r="B20" s="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row>
    <row r="21" spans="1:37" x14ac:dyDescent="0.3">
      <c r="A21" s="6"/>
      <c r="B21" s="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row>
    <row r="22" spans="1:37" x14ac:dyDescent="0.3">
      <c r="A22" s="6"/>
      <c r="B22" s="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row>
    <row r="23" spans="1:37" x14ac:dyDescent="0.3">
      <c r="A23" s="6"/>
      <c r="B23" s="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row>
    <row r="24" spans="1:37" x14ac:dyDescent="0.3">
      <c r="A24" s="6"/>
      <c r="B24" s="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row>
    <row r="25" spans="1:37" x14ac:dyDescent="0.3">
      <c r="A25" s="6"/>
      <c r="B25" s="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row>
    <row r="26" spans="1:37" x14ac:dyDescent="0.3">
      <c r="A26" s="6"/>
      <c r="B26" s="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row>
    <row r="27" spans="1:37" x14ac:dyDescent="0.3">
      <c r="A27" s="6"/>
      <c r="B27" s="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row>
    <row r="28" spans="1:37" x14ac:dyDescent="0.3">
      <c r="A28" s="6"/>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1:37" x14ac:dyDescent="0.3">
      <c r="A29" s="6"/>
      <c r="B29" s="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1:37" x14ac:dyDescent="0.3">
      <c r="A30" s="6"/>
      <c r="B30" s="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1:37" x14ac:dyDescent="0.3">
      <c r="A31" s="6"/>
      <c r="B31" s="6"/>
      <c r="C31" s="6"/>
      <c r="D31" s="6"/>
      <c r="E31" s="6"/>
      <c r="F31" s="6"/>
      <c r="G31" s="6"/>
      <c r="H31" s="6"/>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1:37" x14ac:dyDescent="0.3">
      <c r="A32" s="6"/>
      <c r="B32" s="6"/>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x14ac:dyDescent="0.3">
      <c r="A33" s="6"/>
      <c r="B33" s="6"/>
      <c r="C33" s="6"/>
      <c r="D33" s="6"/>
      <c r="E33" s="6"/>
      <c r="F33" s="6"/>
      <c r="G33" s="6"/>
      <c r="H33" s="6"/>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x14ac:dyDescent="0.3">
      <c r="A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row>
    <row r="35" spans="1:37" x14ac:dyDescent="0.3">
      <c r="A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row>
    <row r="36" spans="1:37" x14ac:dyDescent="0.3">
      <c r="A36" s="6"/>
    </row>
    <row r="37" spans="1:37" x14ac:dyDescent="0.3">
      <c r="A37" s="6"/>
    </row>
    <row r="38" spans="1:37" x14ac:dyDescent="0.3">
      <c r="A38" s="6"/>
    </row>
    <row r="39" spans="1:37" x14ac:dyDescent="0.3">
      <c r="A39" s="6"/>
    </row>
    <row r="40" spans="1:37" x14ac:dyDescent="0.3">
      <c r="A40" s="6"/>
    </row>
    <row r="41" spans="1:37" x14ac:dyDescent="0.3">
      <c r="A41" s="6"/>
    </row>
    <row r="42" spans="1:37" x14ac:dyDescent="0.3">
      <c r="A42" s="6"/>
    </row>
    <row r="43" spans="1:37" x14ac:dyDescent="0.3">
      <c r="A43" s="6"/>
    </row>
    <row r="44" spans="1:37" x14ac:dyDescent="0.3">
      <c r="A44" s="6"/>
    </row>
    <row r="45" spans="1:37" x14ac:dyDescent="0.3">
      <c r="A45" s="6"/>
    </row>
    <row r="46" spans="1:37" x14ac:dyDescent="0.3">
      <c r="A46" s="6"/>
    </row>
    <row r="47" spans="1:37" x14ac:dyDescent="0.3">
      <c r="A47" s="6"/>
    </row>
    <row r="48" spans="1:37" x14ac:dyDescent="0.3">
      <c r="A48" s="6"/>
    </row>
    <row r="49" spans="1:1" x14ac:dyDescent="0.3">
      <c r="A49" s="6"/>
    </row>
    <row r="50" spans="1:1" x14ac:dyDescent="0.3">
      <c r="A50" s="6"/>
    </row>
    <row r="51" spans="1:1" x14ac:dyDescent="0.3">
      <c r="A51" s="6"/>
    </row>
    <row r="52" spans="1:1" x14ac:dyDescent="0.3">
      <c r="A52" s="6"/>
    </row>
    <row r="53" spans="1:1" x14ac:dyDescent="0.3">
      <c r="A53" s="6"/>
    </row>
    <row r="54" spans="1:1" x14ac:dyDescent="0.3">
      <c r="A54" s="6"/>
    </row>
    <row r="55" spans="1:1" x14ac:dyDescent="0.3">
      <c r="A55" s="6"/>
    </row>
    <row r="56" spans="1:1" x14ac:dyDescent="0.3">
      <c r="A56" s="6"/>
    </row>
  </sheetData>
  <mergeCells count="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4" tint="0.39997558519241921"/>
  </sheetPr>
  <dimension ref="A1:U233"/>
  <sheetViews>
    <sheetView showRowColHeaders="0" zoomScale="60" zoomScaleNormal="60" workbookViewId="0"/>
  </sheetViews>
  <sheetFormatPr baseColWidth="10" defaultColWidth="10.85546875" defaultRowHeight="16.5" x14ac:dyDescent="0.3"/>
  <cols>
    <col min="1" max="1" width="10.85546875" style="111"/>
    <col min="2" max="2" width="40.42578125" style="111" customWidth="1" collapsed="1"/>
    <col min="3" max="3" width="74.7109375" style="111" customWidth="1" collapsed="1"/>
    <col min="4" max="4" width="135" style="111" bestFit="1" customWidth="1" collapsed="1"/>
    <col min="5" max="5" width="144.7109375" style="111" bestFit="1" customWidth="1" collapsed="1"/>
    <col min="6" max="16384" width="10.85546875" style="111"/>
  </cols>
  <sheetData>
    <row r="1" spans="1:21" ht="17.25" thickBot="1" x14ac:dyDescent="0.35"/>
    <row r="2" spans="1:21" ht="30.75" thickBot="1" x14ac:dyDescent="0.35">
      <c r="A2" s="6"/>
      <c r="B2" s="492" t="s">
        <v>241</v>
      </c>
      <c r="C2" s="493"/>
      <c r="D2" s="493"/>
      <c r="E2" s="6"/>
      <c r="F2" s="6"/>
      <c r="G2" s="6"/>
      <c r="H2" s="6"/>
      <c r="I2" s="6"/>
      <c r="J2" s="6"/>
      <c r="K2" s="6"/>
      <c r="L2" s="6"/>
      <c r="M2" s="6"/>
      <c r="N2" s="6"/>
      <c r="O2" s="6"/>
      <c r="P2" s="6"/>
      <c r="Q2" s="6"/>
      <c r="R2" s="6"/>
      <c r="S2" s="6"/>
      <c r="T2" s="6"/>
      <c r="U2" s="6"/>
    </row>
    <row r="3" spans="1:21" ht="24.4" customHeight="1" thickBot="1" x14ac:dyDescent="0.35">
      <c r="A3" s="6"/>
      <c r="B3" s="6"/>
      <c r="C3" s="6"/>
      <c r="D3" s="6"/>
      <c r="E3" s="6"/>
      <c r="F3" s="6"/>
      <c r="G3" s="6"/>
      <c r="H3" s="6"/>
      <c r="I3" s="6"/>
      <c r="J3" s="6"/>
      <c r="K3" s="6"/>
      <c r="L3" s="6"/>
      <c r="M3" s="6"/>
      <c r="N3" s="6"/>
      <c r="O3" s="6"/>
      <c r="P3" s="6"/>
      <c r="Q3" s="6"/>
      <c r="R3" s="6"/>
      <c r="S3" s="6"/>
      <c r="T3" s="6"/>
      <c r="U3" s="6"/>
    </row>
    <row r="4" spans="1:21" ht="27.75" thickBot="1" x14ac:dyDescent="0.35">
      <c r="A4" s="6"/>
      <c r="B4" s="181"/>
      <c r="C4" s="182" t="s">
        <v>53</v>
      </c>
      <c r="D4" s="183" t="s">
        <v>54</v>
      </c>
      <c r="E4" s="6"/>
      <c r="F4" s="6"/>
      <c r="G4" s="6"/>
      <c r="H4" s="6"/>
      <c r="I4" s="6"/>
      <c r="J4" s="6"/>
      <c r="K4" s="6"/>
      <c r="L4" s="6"/>
      <c r="M4" s="6"/>
      <c r="N4" s="6"/>
      <c r="O4" s="6"/>
      <c r="P4" s="6"/>
      <c r="Q4" s="6"/>
      <c r="R4" s="6"/>
      <c r="S4" s="6"/>
      <c r="T4" s="6"/>
      <c r="U4" s="6"/>
    </row>
    <row r="5" spans="1:21" ht="27" x14ac:dyDescent="0.3">
      <c r="A5" s="158" t="s">
        <v>75</v>
      </c>
      <c r="B5" s="184" t="s">
        <v>92</v>
      </c>
      <c r="C5" s="185" t="s">
        <v>139</v>
      </c>
      <c r="D5" s="186" t="s">
        <v>88</v>
      </c>
      <c r="E5" s="6"/>
      <c r="F5" s="6"/>
      <c r="G5" s="6"/>
      <c r="H5" s="6"/>
      <c r="I5" s="6"/>
      <c r="J5" s="6"/>
      <c r="K5" s="6"/>
      <c r="L5" s="6"/>
      <c r="M5" s="6"/>
      <c r="N5" s="6"/>
      <c r="O5" s="6"/>
      <c r="P5" s="6"/>
      <c r="Q5" s="6"/>
      <c r="R5" s="6"/>
      <c r="S5" s="6"/>
      <c r="T5" s="6"/>
      <c r="U5" s="6"/>
    </row>
    <row r="6" spans="1:21" ht="54" x14ac:dyDescent="0.3">
      <c r="A6" s="158" t="s">
        <v>76</v>
      </c>
      <c r="B6" s="187" t="s">
        <v>56</v>
      </c>
      <c r="C6" s="188" t="s">
        <v>84</v>
      </c>
      <c r="D6" s="189" t="s">
        <v>89</v>
      </c>
      <c r="E6" s="6"/>
      <c r="F6" s="6"/>
      <c r="G6" s="6"/>
      <c r="H6" s="6"/>
      <c r="I6" s="6"/>
      <c r="J6" s="6"/>
      <c r="K6" s="6"/>
      <c r="L6" s="6"/>
      <c r="M6" s="6"/>
      <c r="N6" s="6"/>
      <c r="O6" s="6"/>
      <c r="P6" s="6"/>
      <c r="Q6" s="6"/>
      <c r="R6" s="6"/>
      <c r="S6" s="6"/>
      <c r="T6" s="6"/>
      <c r="U6" s="6"/>
    </row>
    <row r="7" spans="1:21" ht="54" x14ac:dyDescent="0.3">
      <c r="A7" s="158" t="s">
        <v>73</v>
      </c>
      <c r="B7" s="190" t="s">
        <v>57</v>
      </c>
      <c r="C7" s="188" t="s">
        <v>85</v>
      </c>
      <c r="D7" s="189" t="s">
        <v>91</v>
      </c>
      <c r="E7" s="6"/>
      <c r="F7" s="6"/>
      <c r="G7" s="6"/>
      <c r="H7" s="6"/>
      <c r="I7" s="6"/>
      <c r="J7" s="6"/>
      <c r="K7" s="6"/>
      <c r="L7" s="6"/>
      <c r="M7" s="6"/>
      <c r="N7" s="6"/>
      <c r="O7" s="6"/>
      <c r="P7" s="6"/>
      <c r="Q7" s="6"/>
      <c r="R7" s="6"/>
      <c r="S7" s="6"/>
      <c r="T7" s="6"/>
      <c r="U7" s="6"/>
    </row>
    <row r="8" spans="1:21" ht="54" x14ac:dyDescent="0.3">
      <c r="A8" s="158" t="s">
        <v>7</v>
      </c>
      <c r="B8" s="191" t="s">
        <v>58</v>
      </c>
      <c r="C8" s="188" t="s">
        <v>86</v>
      </c>
      <c r="D8" s="189" t="s">
        <v>90</v>
      </c>
      <c r="E8" s="6"/>
      <c r="F8" s="6"/>
      <c r="G8" s="6"/>
      <c r="H8" s="6"/>
      <c r="I8" s="6"/>
      <c r="J8" s="6"/>
      <c r="K8" s="6"/>
      <c r="L8" s="6"/>
      <c r="M8" s="6"/>
      <c r="N8" s="6"/>
      <c r="O8" s="6"/>
      <c r="P8" s="6"/>
      <c r="Q8" s="6"/>
      <c r="R8" s="6"/>
      <c r="S8" s="6"/>
      <c r="T8" s="6"/>
      <c r="U8" s="6"/>
    </row>
    <row r="9" spans="1:21" ht="54.75" thickBot="1" x14ac:dyDescent="0.35">
      <c r="A9" s="158" t="s">
        <v>77</v>
      </c>
      <c r="B9" s="192" t="s">
        <v>59</v>
      </c>
      <c r="C9" s="193" t="s">
        <v>87</v>
      </c>
      <c r="D9" s="194" t="s">
        <v>109</v>
      </c>
      <c r="E9" s="6"/>
      <c r="F9" s="6"/>
      <c r="G9" s="6"/>
      <c r="H9" s="6"/>
      <c r="I9" s="6"/>
      <c r="J9" s="6"/>
      <c r="K9" s="6"/>
      <c r="L9" s="6"/>
      <c r="M9" s="6"/>
      <c r="N9" s="6"/>
      <c r="O9" s="6"/>
      <c r="P9" s="6"/>
      <c r="Q9" s="6"/>
      <c r="R9" s="6"/>
      <c r="S9" s="6"/>
      <c r="T9" s="6"/>
      <c r="U9" s="6"/>
    </row>
    <row r="10" spans="1:21" ht="20.25" x14ac:dyDescent="0.3">
      <c r="A10" s="158"/>
      <c r="B10" s="158"/>
      <c r="C10" s="105"/>
      <c r="D10" s="69"/>
      <c r="E10" s="6"/>
      <c r="F10" s="6"/>
      <c r="G10" s="6"/>
      <c r="H10" s="6"/>
      <c r="I10" s="6"/>
      <c r="J10" s="6"/>
      <c r="K10" s="6"/>
      <c r="L10" s="6"/>
      <c r="M10" s="6"/>
      <c r="N10" s="6"/>
      <c r="O10" s="6"/>
      <c r="P10" s="6"/>
      <c r="Q10" s="6"/>
      <c r="R10" s="6"/>
      <c r="S10" s="6"/>
      <c r="T10" s="6"/>
      <c r="U10" s="6"/>
    </row>
    <row r="11" spans="1:21" x14ac:dyDescent="0.3">
      <c r="A11" s="158"/>
      <c r="B11" s="70"/>
      <c r="C11" s="70"/>
      <c r="D11" s="70"/>
      <c r="E11" s="6"/>
      <c r="F11" s="6"/>
      <c r="G11" s="6"/>
      <c r="H11" s="6"/>
      <c r="I11" s="6"/>
      <c r="J11" s="6"/>
      <c r="K11" s="6"/>
      <c r="L11" s="6"/>
      <c r="M11" s="6"/>
      <c r="N11" s="6"/>
      <c r="O11" s="6"/>
      <c r="P11" s="6"/>
      <c r="Q11" s="6"/>
      <c r="R11" s="6"/>
      <c r="S11" s="6"/>
      <c r="T11" s="6"/>
      <c r="U11" s="6"/>
    </row>
    <row r="12" spans="1:21" x14ac:dyDescent="0.3">
      <c r="A12" s="158"/>
      <c r="B12" s="158" t="s">
        <v>82</v>
      </c>
      <c r="C12" s="158" t="s">
        <v>127</v>
      </c>
      <c r="D12" s="158" t="s">
        <v>134</v>
      </c>
      <c r="E12" s="6"/>
      <c r="F12" s="6"/>
      <c r="G12" s="6"/>
      <c r="H12" s="6"/>
      <c r="I12" s="6"/>
      <c r="J12" s="6"/>
      <c r="K12" s="6"/>
      <c r="L12" s="6"/>
      <c r="M12" s="6"/>
      <c r="N12" s="6"/>
      <c r="O12" s="6"/>
      <c r="P12" s="6"/>
      <c r="Q12" s="6"/>
      <c r="R12" s="6"/>
      <c r="S12" s="6"/>
      <c r="T12" s="6"/>
      <c r="U12" s="6"/>
    </row>
    <row r="13" spans="1:21" x14ac:dyDescent="0.3">
      <c r="A13" s="158"/>
      <c r="B13" s="158" t="s">
        <v>80</v>
      </c>
      <c r="C13" s="158" t="s">
        <v>131</v>
      </c>
      <c r="D13" s="158" t="s">
        <v>135</v>
      </c>
      <c r="E13" s="6"/>
      <c r="F13" s="6"/>
      <c r="G13" s="6"/>
      <c r="H13" s="6"/>
      <c r="I13" s="6"/>
      <c r="J13" s="6"/>
      <c r="K13" s="6"/>
      <c r="L13" s="6"/>
      <c r="M13" s="6"/>
      <c r="N13" s="6"/>
      <c r="O13" s="6"/>
      <c r="P13" s="6"/>
      <c r="Q13" s="6"/>
      <c r="R13" s="6"/>
      <c r="S13" s="6"/>
      <c r="T13" s="6"/>
      <c r="U13" s="6"/>
    </row>
    <row r="14" spans="1:21" x14ac:dyDescent="0.3">
      <c r="A14" s="158"/>
      <c r="B14" s="158"/>
      <c r="C14" s="158" t="s">
        <v>130</v>
      </c>
      <c r="D14" s="158" t="s">
        <v>136</v>
      </c>
      <c r="E14" s="6"/>
      <c r="F14" s="6"/>
      <c r="G14" s="6"/>
      <c r="H14" s="6"/>
      <c r="I14" s="6"/>
      <c r="J14" s="6"/>
      <c r="K14" s="6"/>
      <c r="L14" s="6"/>
      <c r="M14" s="6"/>
      <c r="N14" s="6"/>
      <c r="O14" s="6"/>
      <c r="P14" s="6"/>
      <c r="Q14" s="6"/>
      <c r="R14" s="6"/>
      <c r="S14" s="6"/>
      <c r="T14" s="6"/>
      <c r="U14" s="6"/>
    </row>
    <row r="15" spans="1:21" x14ac:dyDescent="0.3">
      <c r="A15" s="158"/>
      <c r="B15" s="158"/>
      <c r="C15" s="158" t="s">
        <v>132</v>
      </c>
      <c r="D15" s="158" t="s">
        <v>137</v>
      </c>
      <c r="E15" s="6"/>
      <c r="F15" s="6"/>
      <c r="G15" s="6"/>
      <c r="H15" s="6"/>
      <c r="I15" s="6"/>
      <c r="J15" s="6"/>
      <c r="K15" s="6"/>
      <c r="L15" s="6"/>
      <c r="M15" s="6"/>
      <c r="N15" s="6"/>
      <c r="O15" s="6"/>
      <c r="P15" s="6"/>
      <c r="Q15" s="6"/>
      <c r="R15" s="6"/>
      <c r="S15" s="6"/>
      <c r="T15" s="6"/>
      <c r="U15" s="6"/>
    </row>
    <row r="16" spans="1:21" x14ac:dyDescent="0.3">
      <c r="A16" s="158"/>
      <c r="B16" s="158"/>
      <c r="C16" s="158" t="s">
        <v>133</v>
      </c>
      <c r="D16" s="158" t="s">
        <v>138</v>
      </c>
      <c r="E16" s="6"/>
      <c r="F16" s="6"/>
      <c r="G16" s="6"/>
      <c r="H16" s="6"/>
      <c r="I16" s="6"/>
      <c r="J16" s="6"/>
      <c r="K16" s="6"/>
      <c r="L16" s="6"/>
      <c r="M16" s="6"/>
      <c r="N16" s="6"/>
      <c r="O16" s="6"/>
      <c r="P16" s="6"/>
      <c r="Q16" s="6"/>
      <c r="R16" s="6"/>
      <c r="S16" s="6"/>
      <c r="T16" s="6"/>
      <c r="U16" s="6"/>
    </row>
    <row r="17" spans="1:15" x14ac:dyDescent="0.3">
      <c r="A17" s="158"/>
      <c r="B17" s="158"/>
      <c r="C17" s="6"/>
      <c r="D17" s="158"/>
      <c r="E17" s="6"/>
      <c r="F17" s="6"/>
      <c r="G17" s="6"/>
      <c r="H17" s="6"/>
      <c r="I17" s="6"/>
      <c r="J17" s="6"/>
      <c r="K17" s="6"/>
      <c r="L17" s="6"/>
      <c r="M17" s="6"/>
      <c r="N17" s="6"/>
      <c r="O17" s="6"/>
    </row>
    <row r="18" spans="1:15" x14ac:dyDescent="0.3">
      <c r="A18" s="158"/>
      <c r="B18" s="158"/>
      <c r="C18" s="6"/>
      <c r="D18" s="158"/>
      <c r="E18" s="6"/>
      <c r="F18" s="6"/>
      <c r="G18" s="6"/>
      <c r="H18" s="6"/>
      <c r="I18" s="6"/>
      <c r="J18" s="6"/>
      <c r="K18" s="6"/>
      <c r="L18" s="6"/>
      <c r="M18" s="6"/>
      <c r="N18" s="6"/>
      <c r="O18" s="6"/>
    </row>
    <row r="19" spans="1:15" x14ac:dyDescent="0.3">
      <c r="A19" s="158"/>
      <c r="B19" s="157"/>
      <c r="C19" s="6"/>
      <c r="D19" s="157"/>
      <c r="E19" s="6"/>
      <c r="F19" s="6"/>
      <c r="G19" s="6"/>
      <c r="H19" s="6"/>
      <c r="I19" s="6"/>
      <c r="J19" s="6"/>
      <c r="K19" s="6"/>
      <c r="L19" s="6"/>
      <c r="M19" s="6"/>
      <c r="N19" s="6"/>
      <c r="O19" s="6"/>
    </row>
    <row r="20" spans="1:15" x14ac:dyDescent="0.3">
      <c r="A20" s="158"/>
      <c r="B20" s="157"/>
      <c r="C20" s="6"/>
      <c r="D20" s="157"/>
      <c r="E20" s="6"/>
      <c r="F20" s="6"/>
      <c r="G20" s="6"/>
      <c r="H20" s="6"/>
      <c r="I20" s="6"/>
      <c r="J20" s="6"/>
      <c r="K20" s="6"/>
      <c r="L20" s="6"/>
      <c r="M20" s="6"/>
      <c r="N20" s="6"/>
      <c r="O20" s="6"/>
    </row>
    <row r="21" spans="1:15" x14ac:dyDescent="0.3">
      <c r="A21" s="158"/>
      <c r="B21" s="157"/>
      <c r="C21" s="6"/>
      <c r="D21" s="157"/>
      <c r="E21" s="6"/>
      <c r="F21" s="6"/>
      <c r="G21" s="6"/>
      <c r="H21" s="6"/>
      <c r="I21" s="6"/>
      <c r="J21" s="6"/>
      <c r="K21" s="6"/>
      <c r="L21" s="6"/>
      <c r="M21" s="6"/>
      <c r="N21" s="6"/>
      <c r="O21" s="6"/>
    </row>
    <row r="22" spans="1:15" x14ac:dyDescent="0.3">
      <c r="A22" s="158"/>
      <c r="B22" s="157"/>
      <c r="C22" s="6"/>
      <c r="D22" s="157"/>
      <c r="E22" s="6"/>
      <c r="F22" s="6"/>
      <c r="G22" s="6"/>
      <c r="H22" s="6"/>
      <c r="I22" s="6"/>
      <c r="J22" s="6"/>
      <c r="K22" s="6"/>
      <c r="L22" s="6"/>
      <c r="M22" s="6"/>
      <c r="N22" s="6"/>
      <c r="O22" s="6"/>
    </row>
    <row r="23" spans="1:15" ht="20.25" x14ac:dyDescent="0.3">
      <c r="A23" s="158"/>
      <c r="B23" s="158"/>
      <c r="C23" s="105"/>
      <c r="D23" s="69"/>
      <c r="E23" s="6"/>
      <c r="F23" s="6"/>
      <c r="G23" s="6"/>
      <c r="H23" s="6"/>
      <c r="I23" s="6"/>
      <c r="J23" s="6"/>
      <c r="K23" s="6"/>
      <c r="L23" s="6"/>
      <c r="M23" s="6"/>
      <c r="N23" s="6"/>
      <c r="O23" s="6"/>
    </row>
    <row r="24" spans="1:15" ht="20.25" x14ac:dyDescent="0.3">
      <c r="A24" s="158"/>
      <c r="B24" s="158"/>
      <c r="C24" s="105"/>
      <c r="D24" s="69"/>
      <c r="E24" s="6"/>
      <c r="F24" s="6"/>
      <c r="G24" s="6"/>
      <c r="H24" s="6"/>
      <c r="I24" s="6"/>
      <c r="J24" s="6"/>
      <c r="K24" s="6"/>
      <c r="L24" s="6"/>
      <c r="M24" s="6"/>
      <c r="N24" s="6"/>
      <c r="O24" s="6"/>
    </row>
    <row r="25" spans="1:15" ht="20.25" x14ac:dyDescent="0.3">
      <c r="A25" s="158"/>
      <c r="B25" s="158"/>
      <c r="C25" s="105"/>
      <c r="D25" s="69"/>
      <c r="E25" s="6"/>
      <c r="F25" s="6"/>
      <c r="G25" s="6"/>
      <c r="H25" s="6"/>
      <c r="I25" s="6"/>
      <c r="J25" s="6"/>
      <c r="K25" s="6"/>
      <c r="L25" s="6"/>
      <c r="M25" s="6"/>
      <c r="N25" s="6"/>
      <c r="O25" s="6"/>
    </row>
    <row r="26" spans="1:15" ht="20.25" x14ac:dyDescent="0.3">
      <c r="A26" s="158"/>
      <c r="B26" s="158"/>
      <c r="C26" s="105"/>
      <c r="D26" s="69"/>
      <c r="E26" s="6"/>
      <c r="F26" s="6"/>
      <c r="G26" s="6"/>
      <c r="H26" s="6"/>
      <c r="I26" s="6"/>
      <c r="J26" s="6"/>
      <c r="K26" s="6"/>
      <c r="L26" s="6"/>
      <c r="M26" s="6"/>
      <c r="N26" s="6"/>
      <c r="O26" s="6"/>
    </row>
    <row r="27" spans="1:15" ht="20.25" x14ac:dyDescent="0.3">
      <c r="A27" s="158"/>
      <c r="B27" s="158"/>
      <c r="C27" s="105"/>
      <c r="D27" s="69"/>
      <c r="E27" s="6"/>
      <c r="F27" s="6"/>
      <c r="G27" s="6"/>
      <c r="H27" s="6"/>
      <c r="I27" s="6"/>
      <c r="J27" s="6"/>
      <c r="K27" s="6"/>
      <c r="L27" s="6"/>
      <c r="M27" s="6"/>
      <c r="N27" s="6"/>
      <c r="O27" s="6"/>
    </row>
    <row r="28" spans="1:15" ht="20.25" x14ac:dyDescent="0.3">
      <c r="A28" s="158"/>
      <c r="B28" s="158"/>
      <c r="C28" s="105"/>
      <c r="D28" s="69"/>
      <c r="E28" s="6"/>
      <c r="F28" s="6"/>
      <c r="G28" s="6"/>
      <c r="H28" s="6"/>
      <c r="I28" s="6"/>
      <c r="J28" s="6"/>
      <c r="K28" s="6"/>
      <c r="L28" s="6"/>
      <c r="M28" s="6"/>
      <c r="N28" s="6"/>
      <c r="O28" s="6"/>
    </row>
    <row r="29" spans="1:15" ht="20.25" x14ac:dyDescent="0.3">
      <c r="A29" s="158"/>
      <c r="B29" s="158"/>
      <c r="C29" s="105"/>
      <c r="D29" s="69"/>
      <c r="E29" s="6"/>
      <c r="F29" s="6"/>
      <c r="G29" s="6"/>
      <c r="H29" s="6"/>
      <c r="I29" s="6"/>
      <c r="J29" s="6"/>
      <c r="K29" s="6"/>
      <c r="L29" s="6"/>
      <c r="M29" s="6"/>
      <c r="N29" s="6"/>
      <c r="O29" s="6"/>
    </row>
    <row r="30" spans="1:15" ht="20.25" x14ac:dyDescent="0.3">
      <c r="A30" s="158"/>
      <c r="B30" s="158"/>
      <c r="C30" s="105"/>
      <c r="D30" s="69"/>
      <c r="E30" s="6"/>
      <c r="F30" s="6"/>
      <c r="G30" s="6"/>
      <c r="H30" s="6"/>
      <c r="I30" s="6"/>
      <c r="J30" s="6"/>
      <c r="K30" s="6"/>
      <c r="L30" s="6"/>
      <c r="M30" s="6"/>
      <c r="N30" s="6"/>
      <c r="O30" s="6"/>
    </row>
    <row r="31" spans="1:15" ht="20.25" x14ac:dyDescent="0.3">
      <c r="A31" s="158"/>
      <c r="B31" s="158"/>
      <c r="C31" s="105"/>
      <c r="D31" s="69"/>
      <c r="E31" s="6"/>
      <c r="F31" s="6"/>
      <c r="G31" s="6"/>
      <c r="H31" s="6"/>
      <c r="I31" s="6"/>
      <c r="J31" s="6"/>
      <c r="K31" s="6"/>
      <c r="L31" s="6"/>
      <c r="M31" s="6"/>
      <c r="N31" s="6"/>
      <c r="O31" s="6"/>
    </row>
    <row r="32" spans="1:15" ht="20.25" x14ac:dyDescent="0.3">
      <c r="A32" s="158"/>
      <c r="B32" s="158"/>
      <c r="C32" s="105"/>
      <c r="D32" s="69"/>
      <c r="E32" s="6"/>
      <c r="F32" s="6"/>
      <c r="G32" s="6"/>
      <c r="H32" s="6"/>
      <c r="I32" s="6"/>
      <c r="J32" s="6"/>
      <c r="K32" s="6"/>
      <c r="L32" s="6"/>
      <c r="M32" s="6"/>
      <c r="N32" s="6"/>
      <c r="O32" s="6"/>
    </row>
    <row r="33" spans="1:15" ht="20.25" x14ac:dyDescent="0.3">
      <c r="A33" s="158"/>
      <c r="B33" s="158"/>
      <c r="C33" s="105"/>
      <c r="D33" s="69"/>
      <c r="E33" s="6"/>
      <c r="F33" s="6"/>
      <c r="G33" s="6"/>
      <c r="H33" s="6"/>
      <c r="I33" s="6"/>
      <c r="J33" s="6"/>
      <c r="K33" s="6"/>
      <c r="L33" s="6"/>
      <c r="M33" s="6"/>
      <c r="N33" s="6"/>
      <c r="O33" s="6"/>
    </row>
    <row r="34" spans="1:15" ht="20.25" x14ac:dyDescent="0.3">
      <c r="A34" s="158"/>
      <c r="B34" s="158"/>
      <c r="C34" s="105"/>
      <c r="D34" s="69"/>
      <c r="E34" s="6"/>
      <c r="F34" s="6"/>
      <c r="G34" s="6"/>
      <c r="H34" s="6"/>
      <c r="I34" s="6"/>
      <c r="J34" s="6"/>
      <c r="K34" s="6"/>
      <c r="L34" s="6"/>
      <c r="M34" s="6"/>
      <c r="N34" s="6"/>
      <c r="O34" s="6"/>
    </row>
    <row r="35" spans="1:15" ht="20.25" x14ac:dyDescent="0.3">
      <c r="A35" s="158"/>
      <c r="B35" s="158"/>
      <c r="C35" s="105"/>
      <c r="D35" s="69"/>
      <c r="E35" s="6"/>
      <c r="F35" s="6"/>
      <c r="G35" s="6"/>
      <c r="H35" s="6"/>
      <c r="I35" s="6"/>
      <c r="J35" s="6"/>
      <c r="K35" s="6"/>
      <c r="L35" s="6"/>
      <c r="M35" s="6"/>
      <c r="N35" s="6"/>
      <c r="O35" s="6"/>
    </row>
    <row r="36" spans="1:15" ht="20.25" x14ac:dyDescent="0.3">
      <c r="A36" s="158"/>
      <c r="B36" s="158"/>
      <c r="C36" s="105"/>
      <c r="D36" s="69"/>
      <c r="E36" s="6"/>
      <c r="F36" s="6"/>
      <c r="G36" s="6"/>
      <c r="H36" s="6"/>
      <c r="I36" s="6"/>
      <c r="J36" s="6"/>
      <c r="K36" s="6"/>
      <c r="L36" s="6"/>
      <c r="M36" s="6"/>
      <c r="N36" s="6"/>
      <c r="O36" s="6"/>
    </row>
    <row r="37" spans="1:15" ht="20.25" x14ac:dyDescent="0.3">
      <c r="A37" s="158"/>
      <c r="B37" s="158"/>
      <c r="C37" s="105"/>
      <c r="D37" s="69"/>
      <c r="E37" s="6"/>
      <c r="F37" s="6"/>
      <c r="G37" s="6"/>
      <c r="H37" s="6"/>
      <c r="I37" s="6"/>
      <c r="J37" s="6"/>
      <c r="K37" s="6"/>
      <c r="L37" s="6"/>
      <c r="M37" s="6"/>
      <c r="N37" s="6"/>
      <c r="O37" s="6"/>
    </row>
    <row r="38" spans="1:15" ht="20.25" x14ac:dyDescent="0.3">
      <c r="A38" s="158"/>
      <c r="B38" s="158"/>
      <c r="C38" s="105"/>
      <c r="D38" s="69"/>
      <c r="E38" s="6"/>
      <c r="F38" s="6"/>
      <c r="G38" s="6"/>
      <c r="H38" s="6"/>
      <c r="I38" s="6"/>
      <c r="J38" s="6"/>
      <c r="K38" s="6"/>
      <c r="L38" s="6"/>
      <c r="M38" s="6"/>
      <c r="N38" s="6"/>
      <c r="O38" s="6"/>
    </row>
    <row r="39" spans="1:15" ht="20.25" x14ac:dyDescent="0.3">
      <c r="A39" s="158"/>
      <c r="B39" s="158"/>
      <c r="C39" s="105"/>
      <c r="D39" s="69"/>
      <c r="E39" s="6"/>
      <c r="F39" s="6"/>
      <c r="G39" s="6"/>
      <c r="H39" s="6"/>
      <c r="I39" s="6"/>
      <c r="J39" s="6"/>
      <c r="K39" s="6"/>
      <c r="L39" s="6"/>
      <c r="M39" s="6"/>
      <c r="N39" s="6"/>
      <c r="O39" s="6"/>
    </row>
    <row r="40" spans="1:15" ht="20.25" x14ac:dyDescent="0.3">
      <c r="A40" s="158"/>
      <c r="B40" s="158"/>
      <c r="C40" s="105"/>
      <c r="D40" s="69"/>
      <c r="E40" s="6"/>
      <c r="F40" s="6"/>
      <c r="G40" s="6"/>
      <c r="H40" s="6"/>
      <c r="I40" s="6"/>
      <c r="J40" s="6"/>
      <c r="K40" s="6"/>
      <c r="L40" s="6"/>
      <c r="M40" s="6"/>
      <c r="N40" s="6"/>
      <c r="O40" s="6"/>
    </row>
    <row r="41" spans="1:15" ht="20.25" x14ac:dyDescent="0.3">
      <c r="A41" s="158"/>
      <c r="B41" s="158"/>
      <c r="C41" s="105"/>
      <c r="D41" s="69"/>
      <c r="E41" s="6"/>
      <c r="F41" s="6"/>
      <c r="G41" s="6"/>
      <c r="H41" s="6"/>
      <c r="I41" s="6"/>
      <c r="J41" s="6"/>
      <c r="K41" s="6"/>
      <c r="L41" s="6"/>
      <c r="M41" s="6"/>
      <c r="N41" s="6"/>
      <c r="O41" s="6"/>
    </row>
    <row r="42" spans="1:15" ht="20.25" x14ac:dyDescent="0.3">
      <c r="A42" s="158"/>
      <c r="B42" s="158"/>
      <c r="C42" s="105"/>
      <c r="D42" s="69"/>
      <c r="E42" s="6"/>
      <c r="F42" s="6"/>
      <c r="G42" s="6"/>
      <c r="H42" s="6"/>
      <c r="I42" s="6"/>
      <c r="J42" s="6"/>
      <c r="K42" s="6"/>
      <c r="L42" s="6"/>
      <c r="M42" s="6"/>
      <c r="N42" s="6"/>
      <c r="O42" s="6"/>
    </row>
    <row r="43" spans="1:15" ht="20.25" x14ac:dyDescent="0.3">
      <c r="A43" s="158"/>
      <c r="B43" s="158"/>
      <c r="C43" s="105"/>
      <c r="D43" s="69"/>
      <c r="E43" s="6"/>
      <c r="F43" s="6"/>
      <c r="G43" s="6"/>
      <c r="H43" s="6"/>
      <c r="I43" s="6"/>
      <c r="J43" s="6"/>
      <c r="K43" s="6"/>
      <c r="L43" s="6"/>
      <c r="M43" s="6"/>
      <c r="N43" s="6"/>
      <c r="O43" s="6"/>
    </row>
    <row r="44" spans="1:15" ht="20.25" x14ac:dyDescent="0.3">
      <c r="A44" s="158"/>
      <c r="B44" s="158"/>
      <c r="C44" s="105"/>
      <c r="D44" s="69"/>
      <c r="E44" s="6"/>
      <c r="F44" s="6"/>
      <c r="G44" s="6"/>
      <c r="H44" s="6"/>
      <c r="I44" s="6"/>
      <c r="J44" s="6"/>
      <c r="K44" s="6"/>
      <c r="L44" s="6"/>
      <c r="M44" s="6"/>
      <c r="N44" s="6"/>
      <c r="O44" s="6"/>
    </row>
    <row r="45" spans="1:15" ht="20.25" x14ac:dyDescent="0.3">
      <c r="A45" s="158"/>
      <c r="B45" s="158"/>
      <c r="C45" s="105"/>
      <c r="D45" s="69"/>
      <c r="E45" s="6"/>
      <c r="F45" s="6"/>
      <c r="G45" s="6"/>
      <c r="H45" s="6"/>
      <c r="I45" s="6"/>
      <c r="J45" s="6"/>
      <c r="K45" s="6"/>
      <c r="L45" s="6"/>
      <c r="M45" s="6"/>
      <c r="N45" s="6"/>
      <c r="O45" s="6"/>
    </row>
    <row r="46" spans="1:15" ht="20.25" x14ac:dyDescent="0.3">
      <c r="A46" s="158"/>
      <c r="B46" s="158"/>
      <c r="C46" s="105"/>
      <c r="D46" s="69"/>
      <c r="E46" s="6"/>
      <c r="F46" s="6"/>
      <c r="G46" s="6"/>
      <c r="H46" s="6"/>
      <c r="I46" s="6"/>
      <c r="J46" s="6"/>
      <c r="K46" s="6"/>
      <c r="L46" s="6"/>
      <c r="M46" s="6"/>
      <c r="N46" s="6"/>
      <c r="O46" s="6"/>
    </row>
    <row r="47" spans="1:15" ht="20.25" x14ac:dyDescent="0.3">
      <c r="A47" s="158"/>
      <c r="B47" s="158"/>
      <c r="C47" s="105"/>
      <c r="D47" s="69"/>
      <c r="E47" s="6"/>
      <c r="F47" s="6"/>
      <c r="G47" s="6"/>
      <c r="H47" s="6"/>
      <c r="I47" s="6"/>
      <c r="J47" s="6"/>
      <c r="K47" s="6"/>
      <c r="L47" s="6"/>
      <c r="M47" s="6"/>
      <c r="N47" s="6"/>
      <c r="O47" s="6"/>
    </row>
    <row r="48" spans="1:15" ht="20.25" x14ac:dyDescent="0.3">
      <c r="A48" s="158"/>
      <c r="B48" s="158"/>
      <c r="C48" s="105"/>
      <c r="D48" s="69"/>
      <c r="E48" s="6"/>
      <c r="F48" s="6"/>
      <c r="G48" s="6"/>
      <c r="H48" s="6"/>
      <c r="I48" s="6"/>
      <c r="J48" s="6"/>
      <c r="K48" s="6"/>
      <c r="L48" s="6"/>
      <c r="M48" s="6"/>
      <c r="N48" s="6"/>
      <c r="O48" s="6"/>
    </row>
    <row r="49" spans="1:15" ht="20.25" x14ac:dyDescent="0.3">
      <c r="A49" s="158"/>
      <c r="B49" s="158"/>
      <c r="C49" s="105"/>
      <c r="D49" s="69"/>
      <c r="E49" s="6"/>
      <c r="F49" s="6"/>
      <c r="G49" s="6"/>
      <c r="H49" s="6"/>
      <c r="I49" s="6"/>
      <c r="J49" s="6"/>
      <c r="K49" s="6"/>
      <c r="L49" s="6"/>
      <c r="M49" s="6"/>
      <c r="N49" s="6"/>
      <c r="O49" s="6"/>
    </row>
    <row r="50" spans="1:15" ht="20.25" x14ac:dyDescent="0.3">
      <c r="A50" s="158"/>
      <c r="B50" s="158"/>
      <c r="C50" s="105"/>
      <c r="D50" s="69"/>
      <c r="E50" s="6"/>
      <c r="F50" s="6"/>
      <c r="G50" s="6"/>
      <c r="H50" s="6"/>
      <c r="I50" s="6"/>
      <c r="J50" s="6"/>
      <c r="K50" s="6"/>
      <c r="L50" s="6"/>
      <c r="M50" s="6"/>
      <c r="N50" s="6"/>
      <c r="O50" s="6"/>
    </row>
    <row r="51" spans="1:15" ht="20.25" x14ac:dyDescent="0.3">
      <c r="A51" s="158"/>
      <c r="B51" s="158"/>
      <c r="C51" s="105"/>
      <c r="D51" s="69"/>
      <c r="E51" s="6"/>
      <c r="F51" s="6"/>
      <c r="G51" s="6"/>
      <c r="H51" s="6"/>
      <c r="I51" s="6"/>
      <c r="J51" s="6"/>
      <c r="K51" s="6"/>
      <c r="L51" s="6"/>
      <c r="M51" s="6"/>
      <c r="N51" s="6"/>
      <c r="O51" s="6"/>
    </row>
    <row r="52" spans="1:15" ht="20.25" x14ac:dyDescent="0.3">
      <c r="A52" s="158"/>
      <c r="B52" s="158"/>
      <c r="C52" s="105"/>
      <c r="D52" s="69"/>
      <c r="E52" s="6"/>
      <c r="F52" s="6"/>
      <c r="G52" s="6"/>
      <c r="H52" s="6"/>
      <c r="I52" s="6"/>
      <c r="J52" s="6"/>
      <c r="K52" s="6"/>
      <c r="L52" s="6"/>
      <c r="M52" s="6"/>
      <c r="N52" s="6"/>
      <c r="O52" s="6"/>
    </row>
    <row r="53" spans="1:15" ht="20.25" x14ac:dyDescent="0.3">
      <c r="A53" s="158"/>
      <c r="B53" s="159"/>
      <c r="C53" s="106"/>
      <c r="D53" s="16"/>
    </row>
    <row r="54" spans="1:15" ht="20.25" x14ac:dyDescent="0.3">
      <c r="A54" s="158"/>
      <c r="B54" s="159"/>
      <c r="C54" s="106"/>
      <c r="D54" s="16"/>
    </row>
    <row r="55" spans="1:15" ht="20.25" x14ac:dyDescent="0.3">
      <c r="A55" s="158"/>
      <c r="B55" s="159"/>
      <c r="C55" s="106"/>
      <c r="D55" s="16"/>
    </row>
    <row r="56" spans="1:15" ht="20.25" x14ac:dyDescent="0.3">
      <c r="A56" s="158"/>
      <c r="B56" s="159"/>
      <c r="C56" s="106"/>
      <c r="D56" s="16"/>
    </row>
    <row r="57" spans="1:15" ht="20.25" x14ac:dyDescent="0.3">
      <c r="A57" s="158"/>
      <c r="B57" s="159"/>
      <c r="C57" s="106"/>
      <c r="D57" s="16"/>
    </row>
    <row r="58" spans="1:15" ht="20.25" x14ac:dyDescent="0.3">
      <c r="A58" s="158"/>
      <c r="B58" s="159"/>
      <c r="C58" s="106"/>
      <c r="D58" s="16"/>
    </row>
    <row r="59" spans="1:15" ht="20.25" x14ac:dyDescent="0.3">
      <c r="A59" s="158"/>
      <c r="B59" s="159"/>
      <c r="C59" s="106"/>
      <c r="D59" s="16"/>
    </row>
    <row r="60" spans="1:15" ht="20.25" x14ac:dyDescent="0.3">
      <c r="A60" s="158"/>
      <c r="B60" s="159"/>
      <c r="C60" s="106"/>
      <c r="D60" s="16"/>
    </row>
    <row r="61" spans="1:15" ht="20.25" x14ac:dyDescent="0.3">
      <c r="A61" s="158"/>
      <c r="B61" s="159"/>
      <c r="C61" s="106"/>
      <c r="D61" s="16"/>
    </row>
    <row r="62" spans="1:15" ht="20.25" x14ac:dyDescent="0.3">
      <c r="A62" s="158"/>
      <c r="B62" s="159"/>
      <c r="C62" s="106"/>
      <c r="D62" s="16"/>
    </row>
    <row r="63" spans="1:15" ht="20.25" x14ac:dyDescent="0.3">
      <c r="A63" s="158"/>
      <c r="B63" s="159"/>
      <c r="C63" s="106"/>
      <c r="D63" s="16"/>
    </row>
    <row r="64" spans="1:15" ht="20.25" x14ac:dyDescent="0.3">
      <c r="A64" s="158"/>
      <c r="B64" s="159"/>
      <c r="C64" s="106"/>
      <c r="D64" s="16"/>
    </row>
    <row r="65" spans="1:4" ht="20.25" x14ac:dyDescent="0.3">
      <c r="A65" s="158"/>
      <c r="B65" s="159"/>
      <c r="C65" s="106"/>
      <c r="D65" s="16"/>
    </row>
    <row r="66" spans="1:4" ht="20.25" x14ac:dyDescent="0.3">
      <c r="A66" s="158"/>
      <c r="B66" s="159"/>
      <c r="C66" s="106"/>
      <c r="D66" s="16"/>
    </row>
    <row r="67" spans="1:4" ht="20.25" x14ac:dyDescent="0.3">
      <c r="A67" s="158"/>
      <c r="B67" s="159"/>
      <c r="C67" s="106"/>
      <c r="D67" s="16"/>
    </row>
    <row r="68" spans="1:4" ht="20.25" x14ac:dyDescent="0.3">
      <c r="A68" s="158"/>
      <c r="B68" s="159"/>
      <c r="C68" s="106"/>
      <c r="D68" s="16"/>
    </row>
    <row r="69" spans="1:4" ht="20.25" x14ac:dyDescent="0.3">
      <c r="A69" s="158"/>
      <c r="B69" s="159"/>
      <c r="C69" s="106"/>
      <c r="D69" s="16"/>
    </row>
    <row r="70" spans="1:4" ht="20.25" x14ac:dyDescent="0.3">
      <c r="A70" s="158"/>
      <c r="B70" s="159"/>
      <c r="C70" s="106"/>
      <c r="D70" s="16"/>
    </row>
    <row r="71" spans="1:4" ht="20.25" x14ac:dyDescent="0.3">
      <c r="A71" s="158"/>
      <c r="B71" s="159"/>
      <c r="C71" s="106"/>
      <c r="D71" s="16"/>
    </row>
    <row r="72" spans="1:4" ht="20.25" x14ac:dyDescent="0.3">
      <c r="A72" s="158"/>
      <c r="B72" s="159"/>
      <c r="C72" s="106"/>
      <c r="D72" s="16"/>
    </row>
    <row r="73" spans="1:4" ht="20.25" x14ac:dyDescent="0.3">
      <c r="A73" s="158"/>
      <c r="B73" s="159"/>
      <c r="C73" s="106"/>
      <c r="D73" s="16"/>
    </row>
    <row r="74" spans="1:4" ht="20.25" x14ac:dyDescent="0.3">
      <c r="A74" s="158"/>
      <c r="B74" s="159"/>
      <c r="C74" s="106"/>
      <c r="D74" s="16"/>
    </row>
    <row r="75" spans="1:4" ht="20.25" x14ac:dyDescent="0.3">
      <c r="A75" s="158"/>
      <c r="B75" s="159"/>
      <c r="C75" s="106"/>
      <c r="D75" s="16"/>
    </row>
    <row r="76" spans="1:4" ht="20.25" x14ac:dyDescent="0.3">
      <c r="A76" s="158"/>
      <c r="B76" s="159"/>
      <c r="C76" s="106"/>
      <c r="D76" s="16"/>
    </row>
    <row r="77" spans="1:4" ht="20.25" x14ac:dyDescent="0.3">
      <c r="A77" s="158"/>
      <c r="B77" s="159"/>
      <c r="C77" s="106"/>
      <c r="D77" s="16"/>
    </row>
    <row r="78" spans="1:4" ht="20.25" x14ac:dyDescent="0.3">
      <c r="A78" s="158"/>
      <c r="B78" s="159"/>
      <c r="C78" s="106"/>
      <c r="D78" s="16"/>
    </row>
    <row r="79" spans="1:4" ht="20.25" x14ac:dyDescent="0.3">
      <c r="A79" s="158"/>
      <c r="B79" s="159"/>
      <c r="C79" s="106"/>
      <c r="D79" s="16"/>
    </row>
    <row r="80" spans="1:4" ht="20.25" x14ac:dyDescent="0.3">
      <c r="A80" s="158"/>
      <c r="B80" s="159"/>
      <c r="C80" s="106"/>
      <c r="D80" s="16"/>
    </row>
    <row r="81" spans="1:4" ht="20.25" x14ac:dyDescent="0.3">
      <c r="A81" s="158"/>
      <c r="B81" s="159"/>
      <c r="C81" s="106"/>
      <c r="D81" s="16"/>
    </row>
    <row r="82" spans="1:4" ht="20.25" x14ac:dyDescent="0.3">
      <c r="A82" s="158"/>
      <c r="B82" s="159"/>
      <c r="C82" s="106"/>
      <c r="D82" s="16"/>
    </row>
    <row r="83" spans="1:4" ht="20.25" x14ac:dyDescent="0.3">
      <c r="A83" s="158"/>
      <c r="B83" s="159"/>
      <c r="C83" s="106"/>
      <c r="D83" s="16"/>
    </row>
    <row r="84" spans="1:4" ht="20.25" x14ac:dyDescent="0.3">
      <c r="A84" s="158"/>
      <c r="B84" s="159"/>
      <c r="C84" s="106"/>
      <c r="D84" s="16"/>
    </row>
    <row r="85" spans="1:4" ht="20.25" x14ac:dyDescent="0.3">
      <c r="A85" s="158"/>
      <c r="B85" s="159"/>
      <c r="C85" s="106"/>
      <c r="D85" s="16"/>
    </row>
    <row r="86" spans="1:4" ht="20.25" x14ac:dyDescent="0.3">
      <c r="A86" s="158"/>
      <c r="B86" s="159"/>
      <c r="C86" s="106"/>
      <c r="D86" s="16"/>
    </row>
    <row r="87" spans="1:4" ht="20.25" x14ac:dyDescent="0.3">
      <c r="A87" s="158"/>
      <c r="B87" s="159"/>
      <c r="C87" s="106"/>
      <c r="D87" s="16"/>
    </row>
    <row r="88" spans="1:4" ht="20.25" x14ac:dyDescent="0.3">
      <c r="A88" s="158"/>
      <c r="B88" s="159"/>
      <c r="C88" s="106"/>
      <c r="D88" s="16"/>
    </row>
    <row r="89" spans="1:4" ht="20.25" x14ac:dyDescent="0.3">
      <c r="A89" s="158"/>
      <c r="B89" s="159"/>
      <c r="C89" s="106"/>
      <c r="D89" s="16"/>
    </row>
    <row r="90" spans="1:4" ht="20.25" x14ac:dyDescent="0.3">
      <c r="A90" s="158"/>
      <c r="B90" s="159"/>
      <c r="C90" s="106"/>
      <c r="D90" s="16"/>
    </row>
    <row r="91" spans="1:4" ht="20.25" x14ac:dyDescent="0.3">
      <c r="A91" s="158"/>
      <c r="B91" s="159"/>
      <c r="C91" s="106"/>
      <c r="D91" s="16"/>
    </row>
    <row r="92" spans="1:4" ht="20.25" x14ac:dyDescent="0.3">
      <c r="A92" s="158"/>
      <c r="B92" s="159"/>
      <c r="C92" s="106"/>
      <c r="D92" s="16"/>
    </row>
    <row r="93" spans="1:4" ht="20.25" x14ac:dyDescent="0.3">
      <c r="A93" s="158"/>
      <c r="B93" s="159"/>
      <c r="C93" s="106"/>
      <c r="D93" s="16"/>
    </row>
    <row r="94" spans="1:4" ht="20.25" x14ac:dyDescent="0.3">
      <c r="A94" s="158"/>
      <c r="B94" s="159"/>
      <c r="C94" s="106"/>
      <c r="D94" s="16"/>
    </row>
    <row r="95" spans="1:4" ht="20.25" x14ac:dyDescent="0.3">
      <c r="A95" s="158"/>
      <c r="B95" s="159"/>
      <c r="C95" s="106"/>
      <c r="D95" s="16"/>
    </row>
    <row r="96" spans="1:4" ht="20.25" x14ac:dyDescent="0.3">
      <c r="A96" s="158"/>
      <c r="B96" s="159"/>
      <c r="C96" s="106"/>
      <c r="D96" s="16"/>
    </row>
    <row r="97" spans="1:4" ht="20.25" x14ac:dyDescent="0.3">
      <c r="A97" s="158"/>
      <c r="B97" s="159"/>
      <c r="C97" s="106"/>
      <c r="D97" s="16"/>
    </row>
    <row r="98" spans="1:4" ht="20.25" x14ac:dyDescent="0.3">
      <c r="A98" s="158"/>
      <c r="B98" s="159"/>
      <c r="C98" s="106"/>
      <c r="D98" s="16"/>
    </row>
    <row r="99" spans="1:4" ht="20.25" x14ac:dyDescent="0.3">
      <c r="A99" s="158"/>
      <c r="B99" s="159"/>
      <c r="C99" s="106"/>
      <c r="D99" s="16"/>
    </row>
    <row r="100" spans="1:4" ht="20.25" x14ac:dyDescent="0.3">
      <c r="A100" s="158"/>
      <c r="B100" s="159"/>
      <c r="C100" s="106"/>
      <c r="D100" s="16"/>
    </row>
    <row r="101" spans="1:4" ht="20.25" x14ac:dyDescent="0.3">
      <c r="A101" s="158"/>
      <c r="B101" s="159"/>
      <c r="C101" s="106"/>
      <c r="D101" s="16"/>
    </row>
    <row r="102" spans="1:4" ht="20.25" x14ac:dyDescent="0.3">
      <c r="A102" s="158"/>
      <c r="B102" s="159"/>
      <c r="C102" s="106"/>
      <c r="D102" s="16"/>
    </row>
    <row r="103" spans="1:4" ht="20.25" x14ac:dyDescent="0.3">
      <c r="A103" s="158"/>
      <c r="B103" s="159"/>
      <c r="C103" s="106"/>
      <c r="D103" s="16"/>
    </row>
    <row r="104" spans="1:4" ht="20.25" x14ac:dyDescent="0.3">
      <c r="A104" s="158"/>
      <c r="B104" s="159"/>
      <c r="C104" s="106"/>
      <c r="D104" s="16"/>
    </row>
    <row r="105" spans="1:4" ht="20.25" x14ac:dyDescent="0.3">
      <c r="A105" s="158"/>
      <c r="B105" s="159"/>
      <c r="C105" s="106"/>
      <c r="D105" s="16"/>
    </row>
    <row r="106" spans="1:4" ht="20.25" x14ac:dyDescent="0.3">
      <c r="A106" s="158"/>
      <c r="B106" s="159"/>
      <c r="C106" s="106"/>
      <c r="D106" s="16"/>
    </row>
    <row r="107" spans="1:4" ht="20.25" x14ac:dyDescent="0.3">
      <c r="A107" s="158"/>
      <c r="B107" s="159"/>
      <c r="C107" s="106"/>
      <c r="D107" s="16"/>
    </row>
    <row r="108" spans="1:4" ht="20.25" x14ac:dyDescent="0.3">
      <c r="A108" s="158"/>
      <c r="B108" s="159"/>
      <c r="C108" s="106"/>
      <c r="D108" s="16"/>
    </row>
    <row r="109" spans="1:4" ht="20.25" x14ac:dyDescent="0.3">
      <c r="A109" s="158"/>
      <c r="B109" s="159"/>
      <c r="C109" s="106"/>
      <c r="D109" s="16"/>
    </row>
    <row r="110" spans="1:4" ht="20.25" x14ac:dyDescent="0.3">
      <c r="A110" s="158"/>
      <c r="B110" s="159"/>
      <c r="C110" s="106"/>
      <c r="D110" s="16"/>
    </row>
    <row r="111" spans="1:4" ht="20.25" x14ac:dyDescent="0.3">
      <c r="A111" s="158"/>
      <c r="B111" s="159"/>
      <c r="C111" s="106"/>
      <c r="D111" s="16"/>
    </row>
    <row r="112" spans="1:4" ht="20.25" x14ac:dyDescent="0.3">
      <c r="A112" s="158"/>
      <c r="B112" s="159"/>
      <c r="C112" s="106"/>
      <c r="D112" s="16"/>
    </row>
    <row r="113" spans="1:4" ht="20.25" x14ac:dyDescent="0.3">
      <c r="A113" s="158"/>
      <c r="B113" s="159"/>
      <c r="C113" s="106"/>
      <c r="D113" s="16"/>
    </row>
    <row r="114" spans="1:4" ht="20.25" x14ac:dyDescent="0.3">
      <c r="A114" s="158"/>
      <c r="B114" s="159"/>
      <c r="C114" s="106"/>
      <c r="D114" s="16"/>
    </row>
    <row r="115" spans="1:4" ht="20.25" x14ac:dyDescent="0.3">
      <c r="A115" s="158"/>
      <c r="B115" s="159"/>
      <c r="C115" s="106"/>
      <c r="D115" s="16"/>
    </row>
    <row r="116" spans="1:4" ht="20.25" x14ac:dyDescent="0.3">
      <c r="A116" s="158"/>
      <c r="B116" s="159"/>
      <c r="C116" s="106"/>
      <c r="D116" s="16"/>
    </row>
    <row r="117" spans="1:4" ht="20.25" x14ac:dyDescent="0.3">
      <c r="A117" s="158"/>
      <c r="B117" s="159"/>
      <c r="C117" s="106"/>
      <c r="D117" s="16"/>
    </row>
    <row r="118" spans="1:4" ht="20.25" x14ac:dyDescent="0.3">
      <c r="A118" s="158"/>
      <c r="B118" s="159"/>
      <c r="C118" s="106"/>
      <c r="D118" s="16"/>
    </row>
    <row r="119" spans="1:4" ht="20.25" x14ac:dyDescent="0.3">
      <c r="A119" s="158"/>
      <c r="B119" s="159"/>
      <c r="C119" s="106"/>
      <c r="D119" s="16"/>
    </row>
    <row r="120" spans="1:4" ht="20.25" x14ac:dyDescent="0.3">
      <c r="A120" s="158"/>
      <c r="B120" s="159"/>
      <c r="C120" s="106"/>
      <c r="D120" s="16"/>
    </row>
    <row r="121" spans="1:4" ht="20.25" x14ac:dyDescent="0.3">
      <c r="A121" s="158"/>
      <c r="B121" s="159"/>
      <c r="C121" s="106"/>
      <c r="D121" s="16"/>
    </row>
    <row r="122" spans="1:4" ht="20.25" x14ac:dyDescent="0.3">
      <c r="A122" s="158"/>
      <c r="B122" s="159"/>
      <c r="C122" s="106"/>
      <c r="D122" s="16"/>
    </row>
    <row r="123" spans="1:4" ht="20.25" x14ac:dyDescent="0.3">
      <c r="A123" s="158"/>
      <c r="B123" s="159"/>
      <c r="C123" s="16"/>
      <c r="D123" s="16"/>
    </row>
    <row r="124" spans="1:4" ht="20.25" x14ac:dyDescent="0.3">
      <c r="A124" s="158"/>
      <c r="B124" s="159"/>
      <c r="C124" s="16"/>
      <c r="D124" s="16"/>
    </row>
    <row r="125" spans="1:4" ht="20.25" x14ac:dyDescent="0.3">
      <c r="A125" s="158"/>
      <c r="B125" s="159"/>
      <c r="C125" s="16"/>
      <c r="D125" s="16"/>
    </row>
    <row r="126" spans="1:4" ht="20.25" x14ac:dyDescent="0.3">
      <c r="A126" s="158"/>
      <c r="B126" s="159"/>
      <c r="C126" s="16"/>
      <c r="D126" s="16"/>
    </row>
    <row r="127" spans="1:4" ht="20.25" x14ac:dyDescent="0.3">
      <c r="A127" s="158"/>
      <c r="B127" s="159"/>
      <c r="C127" s="16"/>
      <c r="D127" s="16"/>
    </row>
    <row r="128" spans="1:4" ht="20.25" x14ac:dyDescent="0.3">
      <c r="A128" s="158"/>
      <c r="B128" s="159"/>
      <c r="C128" s="16"/>
      <c r="D128" s="16"/>
    </row>
    <row r="129" spans="1:4" ht="20.25" x14ac:dyDescent="0.3">
      <c r="A129" s="158"/>
      <c r="B129" s="159"/>
      <c r="C129" s="16"/>
      <c r="D129" s="16"/>
    </row>
    <row r="130" spans="1:4" ht="20.25" x14ac:dyDescent="0.3">
      <c r="A130" s="158"/>
      <c r="B130" s="159"/>
      <c r="C130" s="16"/>
      <c r="D130" s="16"/>
    </row>
    <row r="131" spans="1:4" ht="20.25" x14ac:dyDescent="0.3">
      <c r="A131" s="158"/>
      <c r="B131" s="159"/>
      <c r="C131" s="16"/>
      <c r="D131" s="16"/>
    </row>
    <row r="132" spans="1:4" ht="20.25" x14ac:dyDescent="0.3">
      <c r="A132" s="158"/>
      <c r="B132" s="159"/>
      <c r="C132" s="16"/>
      <c r="D132" s="16"/>
    </row>
    <row r="133" spans="1:4" ht="20.25" x14ac:dyDescent="0.3">
      <c r="A133" s="158"/>
      <c r="B133" s="159"/>
      <c r="C133" s="16"/>
      <c r="D133" s="16"/>
    </row>
    <row r="134" spans="1:4" ht="20.25" x14ac:dyDescent="0.3">
      <c r="A134" s="158"/>
      <c r="B134" s="159"/>
      <c r="C134" s="16"/>
      <c r="D134" s="16"/>
    </row>
    <row r="135" spans="1:4" ht="20.25" x14ac:dyDescent="0.3">
      <c r="A135" s="158"/>
      <c r="B135" s="159"/>
      <c r="C135" s="16"/>
      <c r="D135" s="16"/>
    </row>
    <row r="136" spans="1:4" ht="20.25" x14ac:dyDescent="0.3">
      <c r="A136" s="158"/>
      <c r="B136" s="159"/>
      <c r="C136" s="16"/>
      <c r="D136" s="16"/>
    </row>
    <row r="137" spans="1:4" ht="20.25" x14ac:dyDescent="0.3">
      <c r="A137" s="158"/>
      <c r="B137" s="159"/>
      <c r="C137" s="16"/>
      <c r="D137" s="16"/>
    </row>
    <row r="138" spans="1:4" ht="20.25" x14ac:dyDescent="0.3">
      <c r="A138" s="158"/>
      <c r="B138" s="159"/>
      <c r="C138" s="16"/>
      <c r="D138" s="16"/>
    </row>
    <row r="139" spans="1:4" ht="20.25" x14ac:dyDescent="0.3">
      <c r="A139" s="158"/>
      <c r="B139" s="159"/>
      <c r="C139" s="16"/>
      <c r="D139" s="16"/>
    </row>
    <row r="140" spans="1:4" ht="20.25" x14ac:dyDescent="0.3">
      <c r="A140" s="158"/>
      <c r="B140" s="159"/>
      <c r="C140" s="16"/>
      <c r="D140" s="16"/>
    </row>
    <row r="141" spans="1:4" ht="20.25" x14ac:dyDescent="0.3">
      <c r="A141" s="158"/>
      <c r="B141" s="159"/>
      <c r="C141" s="16"/>
      <c r="D141" s="16"/>
    </row>
    <row r="142" spans="1:4" ht="20.25" x14ac:dyDescent="0.3">
      <c r="A142" s="158"/>
      <c r="B142" s="159"/>
      <c r="C142" s="16"/>
      <c r="D142" s="16"/>
    </row>
    <row r="143" spans="1:4" ht="20.25" x14ac:dyDescent="0.3">
      <c r="A143" s="158"/>
      <c r="B143" s="159"/>
      <c r="C143" s="16"/>
      <c r="D143" s="16"/>
    </row>
    <row r="144" spans="1:4" ht="20.25" x14ac:dyDescent="0.3">
      <c r="A144" s="158"/>
      <c r="B144" s="159"/>
      <c r="C144" s="16"/>
      <c r="D144" s="16"/>
    </row>
    <row r="145" spans="1:4" ht="20.25" x14ac:dyDescent="0.3">
      <c r="A145" s="158"/>
      <c r="B145" s="159"/>
      <c r="C145" s="16"/>
      <c r="D145" s="16"/>
    </row>
    <row r="146" spans="1:4" ht="20.25" x14ac:dyDescent="0.3">
      <c r="A146" s="158"/>
      <c r="B146" s="159"/>
      <c r="C146" s="16"/>
      <c r="D146" s="16"/>
    </row>
    <row r="147" spans="1:4" ht="20.25" x14ac:dyDescent="0.3">
      <c r="A147" s="158"/>
      <c r="B147" s="159"/>
      <c r="C147" s="16"/>
      <c r="D147" s="16"/>
    </row>
    <row r="148" spans="1:4" ht="20.25" x14ac:dyDescent="0.3">
      <c r="A148" s="158"/>
      <c r="B148" s="159"/>
      <c r="C148" s="16"/>
      <c r="D148" s="16"/>
    </row>
    <row r="149" spans="1:4" ht="20.25" x14ac:dyDescent="0.3">
      <c r="A149" s="158"/>
      <c r="B149" s="159"/>
      <c r="C149" s="16"/>
      <c r="D149" s="16"/>
    </row>
    <row r="150" spans="1:4" ht="20.25" x14ac:dyDescent="0.3">
      <c r="A150" s="158"/>
      <c r="B150" s="159"/>
      <c r="C150" s="16"/>
      <c r="D150" s="16"/>
    </row>
    <row r="151" spans="1:4" ht="20.25" x14ac:dyDescent="0.3">
      <c r="A151" s="158"/>
      <c r="B151" s="159"/>
      <c r="C151" s="16"/>
      <c r="D151" s="16"/>
    </row>
    <row r="152" spans="1:4" ht="20.25" x14ac:dyDescent="0.3">
      <c r="A152" s="158"/>
      <c r="B152" s="159"/>
      <c r="C152" s="16"/>
      <c r="D152" s="16"/>
    </row>
    <row r="153" spans="1:4" ht="20.25" x14ac:dyDescent="0.3">
      <c r="A153" s="158"/>
      <c r="B153" s="159"/>
      <c r="C153" s="16"/>
      <c r="D153" s="16"/>
    </row>
    <row r="154" spans="1:4" ht="20.25" x14ac:dyDescent="0.3">
      <c r="A154" s="158"/>
      <c r="B154" s="159"/>
      <c r="C154" s="16"/>
      <c r="D154" s="16"/>
    </row>
    <row r="155" spans="1:4" ht="20.25" x14ac:dyDescent="0.3">
      <c r="A155" s="158"/>
      <c r="B155" s="159"/>
      <c r="C155" s="16"/>
      <c r="D155" s="16"/>
    </row>
    <row r="156" spans="1:4" ht="20.25" x14ac:dyDescent="0.3">
      <c r="A156" s="158"/>
      <c r="B156" s="159"/>
      <c r="C156" s="16"/>
      <c r="D156" s="16"/>
    </row>
    <row r="157" spans="1:4" ht="20.25" x14ac:dyDescent="0.3">
      <c r="A157" s="158"/>
      <c r="B157" s="159"/>
      <c r="C157" s="16"/>
      <c r="D157" s="16"/>
    </row>
    <row r="158" spans="1:4" ht="20.25" x14ac:dyDescent="0.3">
      <c r="A158" s="158"/>
      <c r="B158" s="159"/>
      <c r="C158" s="16"/>
      <c r="D158" s="16"/>
    </row>
    <row r="159" spans="1:4" ht="20.25" x14ac:dyDescent="0.3">
      <c r="A159" s="158"/>
      <c r="B159" s="159"/>
      <c r="C159" s="16"/>
      <c r="D159" s="16"/>
    </row>
    <row r="160" spans="1:4" ht="20.25" x14ac:dyDescent="0.3">
      <c r="A160" s="158"/>
      <c r="B160" s="159"/>
      <c r="C160" s="16"/>
      <c r="D160" s="16"/>
    </row>
    <row r="161" spans="1:4" ht="20.25" x14ac:dyDescent="0.3">
      <c r="A161" s="158"/>
      <c r="B161" s="159"/>
      <c r="C161" s="16"/>
      <c r="D161" s="16"/>
    </row>
    <row r="162" spans="1:4" ht="20.25" x14ac:dyDescent="0.3">
      <c r="A162" s="158"/>
      <c r="B162" s="159"/>
      <c r="C162" s="16"/>
      <c r="D162" s="16"/>
    </row>
    <row r="163" spans="1:4" ht="20.25" x14ac:dyDescent="0.3">
      <c r="A163" s="158"/>
      <c r="B163" s="159"/>
      <c r="C163" s="16"/>
      <c r="D163" s="16"/>
    </row>
    <row r="164" spans="1:4" ht="20.25" x14ac:dyDescent="0.3">
      <c r="A164" s="158"/>
      <c r="B164" s="159"/>
      <c r="C164" s="16"/>
      <c r="D164" s="16"/>
    </row>
    <row r="165" spans="1:4" ht="20.25" x14ac:dyDescent="0.3">
      <c r="A165" s="158"/>
      <c r="B165" s="159"/>
      <c r="C165" s="16"/>
      <c r="D165" s="16"/>
    </row>
    <row r="166" spans="1:4" ht="20.25" x14ac:dyDescent="0.3">
      <c r="A166" s="158"/>
      <c r="B166" s="159"/>
      <c r="C166" s="16"/>
      <c r="D166" s="16"/>
    </row>
    <row r="167" spans="1:4" ht="20.25" x14ac:dyDescent="0.3">
      <c r="A167" s="158"/>
      <c r="B167" s="159"/>
      <c r="C167" s="16"/>
      <c r="D167" s="16"/>
    </row>
    <row r="168" spans="1:4" ht="20.25" x14ac:dyDescent="0.3">
      <c r="A168" s="158"/>
      <c r="B168" s="159"/>
      <c r="C168" s="16"/>
      <c r="D168" s="16"/>
    </row>
    <row r="169" spans="1:4" ht="20.25" x14ac:dyDescent="0.3">
      <c r="A169" s="158"/>
      <c r="B169" s="159"/>
      <c r="C169" s="16"/>
      <c r="D169" s="16"/>
    </row>
    <row r="170" spans="1:4" ht="20.25" x14ac:dyDescent="0.3">
      <c r="A170" s="158"/>
      <c r="B170" s="159"/>
      <c r="C170" s="16"/>
      <c r="D170" s="16"/>
    </row>
    <row r="171" spans="1:4" ht="20.25" x14ac:dyDescent="0.3">
      <c r="A171" s="158"/>
      <c r="B171" s="159"/>
      <c r="C171" s="16"/>
      <c r="D171" s="16"/>
    </row>
    <row r="172" spans="1:4" ht="20.25" x14ac:dyDescent="0.3">
      <c r="A172" s="158"/>
      <c r="B172" s="159"/>
      <c r="C172" s="16"/>
      <c r="D172" s="16"/>
    </row>
    <row r="173" spans="1:4" ht="20.25" x14ac:dyDescent="0.3">
      <c r="A173" s="158"/>
      <c r="B173" s="159"/>
      <c r="C173" s="16"/>
      <c r="D173" s="16"/>
    </row>
    <row r="174" spans="1:4" ht="20.25" x14ac:dyDescent="0.3">
      <c r="A174" s="158"/>
      <c r="B174" s="159"/>
      <c r="C174" s="16"/>
      <c r="D174" s="16"/>
    </row>
    <row r="175" spans="1:4" ht="20.25" x14ac:dyDescent="0.3">
      <c r="A175" s="158"/>
      <c r="B175" s="159"/>
      <c r="C175" s="16"/>
      <c r="D175" s="16"/>
    </row>
    <row r="176" spans="1:4" ht="20.25" x14ac:dyDescent="0.3">
      <c r="A176" s="158"/>
      <c r="B176" s="159"/>
      <c r="C176" s="16"/>
      <c r="D176" s="16"/>
    </row>
    <row r="177" spans="1:4" ht="20.25" x14ac:dyDescent="0.3">
      <c r="A177" s="158"/>
      <c r="B177" s="159"/>
      <c r="C177" s="16"/>
      <c r="D177" s="16"/>
    </row>
    <row r="178" spans="1:4" ht="20.25" x14ac:dyDescent="0.3">
      <c r="A178" s="158"/>
      <c r="B178" s="159"/>
      <c r="C178" s="16"/>
      <c r="D178" s="16"/>
    </row>
    <row r="179" spans="1:4" ht="20.25" x14ac:dyDescent="0.3">
      <c r="A179" s="158"/>
      <c r="B179" s="159"/>
      <c r="C179" s="16"/>
      <c r="D179" s="16"/>
    </row>
    <row r="180" spans="1:4" ht="20.25" x14ac:dyDescent="0.3">
      <c r="A180" s="158"/>
      <c r="B180" s="159"/>
      <c r="C180" s="16"/>
      <c r="D180" s="16"/>
    </row>
    <row r="181" spans="1:4" ht="20.25" x14ac:dyDescent="0.3">
      <c r="A181" s="158"/>
      <c r="B181" s="159"/>
      <c r="C181" s="16"/>
      <c r="D181" s="16"/>
    </row>
    <row r="182" spans="1:4" ht="20.25" x14ac:dyDescent="0.3">
      <c r="A182" s="158"/>
      <c r="B182" s="159"/>
      <c r="C182" s="16"/>
      <c r="D182" s="16"/>
    </row>
    <row r="183" spans="1:4" ht="20.25" x14ac:dyDescent="0.3">
      <c r="A183" s="158"/>
      <c r="B183" s="159"/>
      <c r="C183" s="16"/>
      <c r="D183" s="16"/>
    </row>
    <row r="184" spans="1:4" ht="20.25" x14ac:dyDescent="0.3">
      <c r="A184" s="158"/>
      <c r="B184" s="159"/>
      <c r="C184" s="16"/>
      <c r="D184" s="16"/>
    </row>
    <row r="185" spans="1:4" ht="20.25" x14ac:dyDescent="0.3">
      <c r="A185" s="158"/>
      <c r="B185" s="159"/>
      <c r="C185" s="16"/>
      <c r="D185" s="16"/>
    </row>
    <row r="186" spans="1:4" ht="20.25" x14ac:dyDescent="0.3">
      <c r="A186" s="158"/>
      <c r="B186" s="159"/>
      <c r="C186" s="16"/>
      <c r="D186" s="16"/>
    </row>
    <row r="187" spans="1:4" ht="20.25" x14ac:dyDescent="0.3">
      <c r="A187" s="158"/>
      <c r="B187" s="159"/>
      <c r="C187" s="16"/>
      <c r="D187" s="16"/>
    </row>
    <row r="188" spans="1:4" ht="20.25" x14ac:dyDescent="0.3">
      <c r="A188" s="158"/>
      <c r="B188" s="159"/>
      <c r="C188" s="16"/>
      <c r="D188" s="16"/>
    </row>
    <row r="189" spans="1:4" ht="20.25" x14ac:dyDescent="0.3">
      <c r="A189" s="158"/>
      <c r="B189" s="159"/>
      <c r="C189" s="16"/>
      <c r="D189" s="16"/>
    </row>
    <row r="190" spans="1:4" ht="20.25" x14ac:dyDescent="0.3">
      <c r="A190" s="158"/>
      <c r="B190" s="159"/>
      <c r="C190" s="16"/>
      <c r="D190" s="16"/>
    </row>
    <row r="191" spans="1:4" ht="20.25" x14ac:dyDescent="0.3">
      <c r="A191" s="158"/>
      <c r="B191" s="159"/>
      <c r="C191" s="16"/>
      <c r="D191" s="16"/>
    </row>
    <row r="192" spans="1:4" ht="20.25" x14ac:dyDescent="0.3">
      <c r="A192" s="158"/>
      <c r="B192" s="159"/>
      <c r="C192" s="16"/>
      <c r="D192" s="16"/>
    </row>
    <row r="193" spans="1:4" ht="20.25" x14ac:dyDescent="0.3">
      <c r="A193" s="158"/>
      <c r="B193" s="159"/>
      <c r="C193" s="16"/>
      <c r="D193" s="16"/>
    </row>
    <row r="194" spans="1:4" ht="20.25" x14ac:dyDescent="0.3">
      <c r="A194" s="158"/>
      <c r="B194" s="159"/>
      <c r="C194" s="16"/>
      <c r="D194" s="16"/>
    </row>
    <row r="195" spans="1:4" ht="20.25" x14ac:dyDescent="0.3">
      <c r="A195" s="158"/>
      <c r="B195" s="159"/>
      <c r="C195" s="16"/>
      <c r="D195" s="16"/>
    </row>
    <row r="196" spans="1:4" ht="20.25" x14ac:dyDescent="0.3">
      <c r="A196" s="158"/>
      <c r="B196" s="159"/>
      <c r="C196" s="16"/>
      <c r="D196" s="16"/>
    </row>
    <row r="197" spans="1:4" ht="20.25" x14ac:dyDescent="0.3">
      <c r="A197" s="158"/>
      <c r="B197" s="159"/>
      <c r="C197" s="16"/>
      <c r="D197" s="16"/>
    </row>
    <row r="198" spans="1:4" ht="20.25" x14ac:dyDescent="0.3">
      <c r="A198" s="158"/>
      <c r="B198" s="159"/>
      <c r="C198" s="16"/>
      <c r="D198" s="16"/>
    </row>
    <row r="199" spans="1:4" ht="20.25" x14ac:dyDescent="0.3">
      <c r="A199" s="158"/>
      <c r="B199" s="159"/>
      <c r="C199" s="16"/>
      <c r="D199" s="16"/>
    </row>
    <row r="200" spans="1:4" ht="20.25" x14ac:dyDescent="0.3">
      <c r="A200" s="158"/>
      <c r="B200" s="159"/>
      <c r="C200" s="16"/>
      <c r="D200" s="16"/>
    </row>
    <row r="201" spans="1:4" ht="20.25" x14ac:dyDescent="0.3">
      <c r="A201" s="158"/>
      <c r="B201" s="159"/>
      <c r="C201" s="16"/>
      <c r="D201" s="16"/>
    </row>
    <row r="202" spans="1:4" ht="20.25" x14ac:dyDescent="0.3">
      <c r="A202" s="158"/>
      <c r="B202" s="159"/>
      <c r="C202" s="16"/>
      <c r="D202" s="16"/>
    </row>
    <row r="203" spans="1:4" ht="20.25" x14ac:dyDescent="0.3">
      <c r="A203" s="158"/>
      <c r="B203" s="159"/>
      <c r="C203" s="16"/>
      <c r="D203" s="16"/>
    </row>
    <row r="204" spans="1:4" ht="20.25" x14ac:dyDescent="0.3">
      <c r="A204" s="158"/>
      <c r="B204" s="159"/>
      <c r="C204" s="16"/>
      <c r="D204" s="16"/>
    </row>
    <row r="205" spans="1:4" ht="20.25" x14ac:dyDescent="0.3">
      <c r="A205" s="158"/>
      <c r="B205" s="159"/>
      <c r="C205" s="16"/>
      <c r="D205" s="16"/>
    </row>
    <row r="206" spans="1:4" ht="20.25" x14ac:dyDescent="0.3">
      <c r="A206" s="158"/>
      <c r="B206" s="159"/>
      <c r="C206" s="16"/>
      <c r="D206" s="16"/>
    </row>
    <row r="207" spans="1:4" ht="20.25" x14ac:dyDescent="0.3">
      <c r="A207" s="158"/>
      <c r="B207" s="159"/>
      <c r="C207" s="16"/>
      <c r="D207" s="16"/>
    </row>
    <row r="208" spans="1:4" ht="20.25" x14ac:dyDescent="0.3">
      <c r="A208" s="158"/>
      <c r="B208" s="159"/>
      <c r="C208" s="16"/>
      <c r="D208" s="16"/>
    </row>
    <row r="209" spans="1:8" x14ac:dyDescent="0.3">
      <c r="A209" s="6"/>
      <c r="B209" s="159"/>
      <c r="C209" s="159"/>
      <c r="D209" s="159"/>
    </row>
    <row r="210" spans="1:8" ht="20.25" x14ac:dyDescent="0.3">
      <c r="A210" s="6"/>
      <c r="B210" s="15" t="s">
        <v>79</v>
      </c>
      <c r="C210" s="15" t="s">
        <v>126</v>
      </c>
      <c r="D210" s="160" t="s">
        <v>79</v>
      </c>
      <c r="E210" s="160" t="s">
        <v>126</v>
      </c>
    </row>
    <row r="211" spans="1:8" ht="20.25" x14ac:dyDescent="0.3">
      <c r="A211" s="6"/>
      <c r="B211" s="161" t="s">
        <v>81</v>
      </c>
      <c r="C211" s="161" t="s">
        <v>55</v>
      </c>
      <c r="D211" s="111" t="s">
        <v>81</v>
      </c>
      <c r="F211" s="111" t="str">
        <f>IF(NOT(ISBLANK(D211)),D211,IF(NOT(ISBLANK(E211)),"     "&amp;E211,FALSE))</f>
        <v>Afectación Económica o presupuestal</v>
      </c>
      <c r="G211" s="111" t="s">
        <v>81</v>
      </c>
      <c r="H211" s="111" t="str">
        <f>IF(NOT(ISERROR(MATCH(G211,_xlfn.ANCHORARRAY(B222),0))),F224&amp;"Por favor no seleccionar los criterios de impacto",G211)</f>
        <v>❌Por favor no seleccionar los criterios de impacto</v>
      </c>
    </row>
    <row r="212" spans="1:8" ht="20.25" x14ac:dyDescent="0.3">
      <c r="A212" s="6"/>
      <c r="B212" s="161" t="s">
        <v>81</v>
      </c>
      <c r="C212" s="161" t="s">
        <v>84</v>
      </c>
      <c r="E212" s="111" t="s">
        <v>55</v>
      </c>
      <c r="F212" s="111" t="str">
        <f t="shared" ref="F212:F222" si="0">IF(NOT(ISBLANK(D212)),D212,IF(NOT(ISBLANK(E212)),"     "&amp;E212,FALSE))</f>
        <v xml:space="preserve">     Afectación menor a 10 SMLMV .</v>
      </c>
    </row>
    <row r="213" spans="1:8" ht="20.25" x14ac:dyDescent="0.3">
      <c r="A213" s="6"/>
      <c r="B213" s="161" t="s">
        <v>81</v>
      </c>
      <c r="C213" s="161" t="s">
        <v>85</v>
      </c>
      <c r="E213" s="111" t="s">
        <v>84</v>
      </c>
      <c r="F213" s="111" t="str">
        <f t="shared" si="0"/>
        <v xml:space="preserve">     Entre 10 y 50 SMLMV </v>
      </c>
    </row>
    <row r="214" spans="1:8" ht="20.25" x14ac:dyDescent="0.3">
      <c r="A214" s="6"/>
      <c r="B214" s="161" t="s">
        <v>81</v>
      </c>
      <c r="C214" s="161" t="s">
        <v>86</v>
      </c>
      <c r="E214" s="111" t="s">
        <v>85</v>
      </c>
      <c r="F214" s="111" t="str">
        <f t="shared" si="0"/>
        <v xml:space="preserve">     Entre 50 y 100 SMLMV </v>
      </c>
    </row>
    <row r="215" spans="1:8" ht="20.25" x14ac:dyDescent="0.3">
      <c r="A215" s="6"/>
      <c r="B215" s="161" t="s">
        <v>81</v>
      </c>
      <c r="C215" s="161" t="s">
        <v>87</v>
      </c>
      <c r="E215" s="111" t="s">
        <v>86</v>
      </c>
      <c r="F215" s="111" t="str">
        <f t="shared" si="0"/>
        <v xml:space="preserve">     Entre 100 y 500 SMLMV </v>
      </c>
    </row>
    <row r="216" spans="1:8" ht="20.25" x14ac:dyDescent="0.3">
      <c r="A216" s="6"/>
      <c r="B216" s="161" t="s">
        <v>54</v>
      </c>
      <c r="C216" s="161" t="s">
        <v>88</v>
      </c>
      <c r="E216" s="111" t="s">
        <v>87</v>
      </c>
      <c r="F216" s="111" t="str">
        <f t="shared" si="0"/>
        <v xml:space="preserve">     Mayor a 500 SMLMV </v>
      </c>
    </row>
    <row r="217" spans="1:8" ht="20.25" x14ac:dyDescent="0.3">
      <c r="A217" s="6"/>
      <c r="B217" s="161" t="s">
        <v>54</v>
      </c>
      <c r="C217" s="161" t="s">
        <v>89</v>
      </c>
      <c r="D217" s="111" t="s">
        <v>54</v>
      </c>
      <c r="F217" s="111" t="str">
        <f t="shared" si="0"/>
        <v>Pérdida Reputacional</v>
      </c>
    </row>
    <row r="218" spans="1:8" ht="20.25" x14ac:dyDescent="0.3">
      <c r="A218" s="6"/>
      <c r="B218" s="161" t="s">
        <v>54</v>
      </c>
      <c r="C218" s="161" t="s">
        <v>91</v>
      </c>
      <c r="E218" s="111" t="s">
        <v>88</v>
      </c>
      <c r="F218" s="111" t="str">
        <f t="shared" si="0"/>
        <v xml:space="preserve">     El riesgo afecta la imagen de alguna área de la organización</v>
      </c>
    </row>
    <row r="219" spans="1:8" ht="20.25" x14ac:dyDescent="0.3">
      <c r="A219" s="6"/>
      <c r="B219" s="161" t="s">
        <v>54</v>
      </c>
      <c r="C219" s="161" t="s">
        <v>90</v>
      </c>
      <c r="E219" s="111" t="s">
        <v>89</v>
      </c>
      <c r="F219" s="111" t="str">
        <f t="shared" si="0"/>
        <v xml:space="preserve">     El riesgo afecta la imagen de la entidad internamente, de conocimiento general, nivel interno, de junta dircetiva y accionistas y/o de provedores</v>
      </c>
    </row>
    <row r="220" spans="1:8" ht="20.25" x14ac:dyDescent="0.3">
      <c r="A220" s="6"/>
      <c r="B220" s="161" t="s">
        <v>54</v>
      </c>
      <c r="C220" s="161" t="s">
        <v>109</v>
      </c>
      <c r="E220" s="111" t="s">
        <v>91</v>
      </c>
      <c r="F220" s="111" t="str">
        <f t="shared" si="0"/>
        <v xml:space="preserve">     El riesgo afecta la imagen de la entidad con algunos usuarios de relevancia frente al logro de los objetivos</v>
      </c>
    </row>
    <row r="221" spans="1:8" x14ac:dyDescent="0.3">
      <c r="A221" s="6"/>
      <c r="B221" s="162"/>
      <c r="C221" s="162"/>
      <c r="E221" s="111" t="s">
        <v>90</v>
      </c>
      <c r="F221" s="111" t="str">
        <f t="shared" si="0"/>
        <v xml:space="preserve">     El riesgo afecta la imagen de de la entidad con efecto publicitario sostenido a nivel de sector administrativo, nivel departamental o municipal</v>
      </c>
    </row>
    <row r="222" spans="1:8" x14ac:dyDescent="0.3">
      <c r="A222" s="6"/>
      <c r="B222" s="162" t="str" cm="1">
        <f t="array" ref="B222:B224">_xlfn.UNIQUE(Tabla1[[#All],[Criterios]])</f>
        <v>Criterios</v>
      </c>
      <c r="C222" s="162"/>
      <c r="E222" s="111" t="s">
        <v>109</v>
      </c>
      <c r="F222" s="111" t="str">
        <f t="shared" si="0"/>
        <v xml:space="preserve">     El riesgo afecta la imagen de la entidad a nivel nacional, con efecto publicitarios sostenible a nivel país</v>
      </c>
    </row>
    <row r="223" spans="1:8" x14ac:dyDescent="0.3">
      <c r="A223" s="6"/>
      <c r="B223" s="162" t="str">
        <v>Afectación Económica o presupuestal</v>
      </c>
      <c r="C223" s="162"/>
    </row>
    <row r="224" spans="1:8" x14ac:dyDescent="0.3">
      <c r="B224" s="162" t="str">
        <v>Pérdida Reputacional</v>
      </c>
      <c r="C224" s="162"/>
      <c r="F224" s="163" t="s">
        <v>128</v>
      </c>
    </row>
    <row r="225" spans="2:6" x14ac:dyDescent="0.3">
      <c r="B225" s="164"/>
      <c r="C225" s="164"/>
      <c r="F225" s="163" t="s">
        <v>129</v>
      </c>
    </row>
    <row r="226" spans="2:6" x14ac:dyDescent="0.3">
      <c r="B226" s="164"/>
      <c r="C226" s="164"/>
    </row>
    <row r="227" spans="2:6" x14ac:dyDescent="0.3">
      <c r="B227" s="164"/>
      <c r="C227" s="164"/>
    </row>
    <row r="228" spans="2:6" x14ac:dyDescent="0.3">
      <c r="B228" s="164"/>
      <c r="C228" s="164"/>
      <c r="D228" s="164"/>
    </row>
    <row r="229" spans="2:6" x14ac:dyDescent="0.3">
      <c r="B229" s="164"/>
      <c r="C229" s="164"/>
      <c r="D229" s="164"/>
    </row>
    <row r="230" spans="2:6" x14ac:dyDescent="0.3">
      <c r="B230" s="164"/>
      <c r="C230" s="164"/>
      <c r="D230" s="164"/>
    </row>
    <row r="231" spans="2:6" x14ac:dyDescent="0.3">
      <c r="B231" s="164"/>
      <c r="C231" s="164"/>
      <c r="D231" s="164"/>
    </row>
    <row r="232" spans="2:6" x14ac:dyDescent="0.3">
      <c r="B232" s="164"/>
      <c r="C232" s="164"/>
      <c r="D232" s="164"/>
    </row>
    <row r="233" spans="2:6" x14ac:dyDescent="0.3">
      <c r="B233" s="164"/>
      <c r="C233" s="164"/>
      <c r="D233" s="164"/>
    </row>
  </sheetData>
  <mergeCells count="1">
    <mergeCell ref="B2:D2"/>
  </mergeCells>
  <dataValidations disablePrompts="1" count="1">
    <dataValidation type="list" allowBlank="1" showInputMessage="1" showErrorMessage="1" sqref="G211" xr:uid="{00000000-0002-0000-0500-000000000000}">
      <formula1>$F$211:$F$222</formula1>
    </dataValidation>
  </dataValidations>
  <pageMargins left="0.7" right="0.7" top="0.75" bottom="0.75" header="0.3" footer="0.3"/>
  <pageSetup orientation="portrait" r:id="rId2"/>
  <tableParts count="1">
    <tablePart r:id="rId3"/>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4" tint="0.39997558519241921"/>
  </sheetPr>
  <dimension ref="A1:G17"/>
  <sheetViews>
    <sheetView showRowColHeaders="0" workbookViewId="0"/>
  </sheetViews>
  <sheetFormatPr baseColWidth="10" defaultColWidth="14.28515625" defaultRowHeight="12.75" x14ac:dyDescent="0.2"/>
  <cols>
    <col min="1" max="2" width="14.28515625" style="60" collapsed="1"/>
    <col min="3" max="3" width="17" style="60" customWidth="1" collapsed="1"/>
    <col min="4" max="4" width="14.28515625" style="60" collapsed="1"/>
    <col min="5" max="5" width="46" style="60" customWidth="1" collapsed="1"/>
    <col min="6" max="16384" width="14.28515625" style="60" collapsed="1"/>
  </cols>
  <sheetData>
    <row r="1" spans="1:7" ht="13.5" thickBot="1" x14ac:dyDescent="0.25"/>
    <row r="2" spans="1:7" ht="24" customHeight="1" thickBot="1" x14ac:dyDescent="0.25">
      <c r="A2" s="165"/>
      <c r="B2" s="489" t="s">
        <v>239</v>
      </c>
      <c r="C2" s="490"/>
      <c r="D2" s="490"/>
      <c r="E2" s="490"/>
      <c r="F2" s="491"/>
      <c r="G2" s="165"/>
    </row>
    <row r="3" spans="1:7" ht="16.5" thickBot="1" x14ac:dyDescent="0.3">
      <c r="A3" s="165"/>
      <c r="B3" s="166"/>
      <c r="C3" s="166"/>
      <c r="D3" s="166"/>
      <c r="E3" s="166"/>
      <c r="F3" s="166"/>
      <c r="G3" s="165"/>
    </row>
    <row r="4" spans="1:7" ht="16.5" thickBot="1" x14ac:dyDescent="0.25">
      <c r="A4" s="165"/>
      <c r="B4" s="495" t="s">
        <v>236</v>
      </c>
      <c r="C4" s="496"/>
      <c r="D4" s="496"/>
      <c r="E4" s="155" t="s">
        <v>237</v>
      </c>
      <c r="F4" s="156" t="s">
        <v>238</v>
      </c>
      <c r="G4" s="165"/>
    </row>
    <row r="5" spans="1:7" ht="31.5" x14ac:dyDescent="0.2">
      <c r="A5" s="165"/>
      <c r="B5" s="497" t="s">
        <v>60</v>
      </c>
      <c r="C5" s="499" t="s">
        <v>13</v>
      </c>
      <c r="D5" s="127" t="s">
        <v>14</v>
      </c>
      <c r="E5" s="61" t="s">
        <v>61</v>
      </c>
      <c r="F5" s="62">
        <v>0.25</v>
      </c>
      <c r="G5" s="165"/>
    </row>
    <row r="6" spans="1:7" ht="47.25" x14ac:dyDescent="0.2">
      <c r="A6" s="165"/>
      <c r="B6" s="498"/>
      <c r="C6" s="500"/>
      <c r="D6" s="128" t="s">
        <v>15</v>
      </c>
      <c r="E6" s="63" t="s">
        <v>62</v>
      </c>
      <c r="F6" s="64">
        <v>0.15</v>
      </c>
      <c r="G6" s="165"/>
    </row>
    <row r="7" spans="1:7" ht="47.25" x14ac:dyDescent="0.2">
      <c r="A7" s="165"/>
      <c r="B7" s="498"/>
      <c r="C7" s="500"/>
      <c r="D7" s="128" t="s">
        <v>16</v>
      </c>
      <c r="E7" s="63" t="s">
        <v>63</v>
      </c>
      <c r="F7" s="64">
        <v>0.1</v>
      </c>
      <c r="G7" s="165"/>
    </row>
    <row r="8" spans="1:7" ht="63" x14ac:dyDescent="0.2">
      <c r="A8" s="165"/>
      <c r="B8" s="498"/>
      <c r="C8" s="500" t="s">
        <v>17</v>
      </c>
      <c r="D8" s="128" t="s">
        <v>10</v>
      </c>
      <c r="E8" s="63" t="s">
        <v>64</v>
      </c>
      <c r="F8" s="64">
        <v>0.25</v>
      </c>
      <c r="G8" s="165"/>
    </row>
    <row r="9" spans="1:7" ht="31.5" x14ac:dyDescent="0.2">
      <c r="A9" s="165"/>
      <c r="B9" s="498"/>
      <c r="C9" s="500"/>
      <c r="D9" s="128" t="s">
        <v>9</v>
      </c>
      <c r="E9" s="63" t="s">
        <v>65</v>
      </c>
      <c r="F9" s="64">
        <v>0.15</v>
      </c>
      <c r="G9" s="165"/>
    </row>
    <row r="10" spans="1:7" ht="47.25" x14ac:dyDescent="0.2">
      <c r="A10" s="165"/>
      <c r="B10" s="498" t="s">
        <v>143</v>
      </c>
      <c r="C10" s="500" t="s">
        <v>18</v>
      </c>
      <c r="D10" s="128" t="s">
        <v>19</v>
      </c>
      <c r="E10" s="63" t="s">
        <v>66</v>
      </c>
      <c r="F10" s="65" t="s">
        <v>67</v>
      </c>
      <c r="G10" s="165"/>
    </row>
    <row r="11" spans="1:7" ht="63" x14ac:dyDescent="0.2">
      <c r="A11" s="165"/>
      <c r="B11" s="498"/>
      <c r="C11" s="500"/>
      <c r="D11" s="128" t="s">
        <v>20</v>
      </c>
      <c r="E11" s="63" t="s">
        <v>68</v>
      </c>
      <c r="F11" s="65" t="s">
        <v>67</v>
      </c>
      <c r="G11" s="165"/>
    </row>
    <row r="12" spans="1:7" ht="47.25" x14ac:dyDescent="0.2">
      <c r="A12" s="165"/>
      <c r="B12" s="498"/>
      <c r="C12" s="500" t="s">
        <v>21</v>
      </c>
      <c r="D12" s="128" t="s">
        <v>22</v>
      </c>
      <c r="E12" s="63" t="s">
        <v>69</v>
      </c>
      <c r="F12" s="65" t="s">
        <v>67</v>
      </c>
      <c r="G12" s="165"/>
    </row>
    <row r="13" spans="1:7" ht="47.25" x14ac:dyDescent="0.2">
      <c r="A13" s="165"/>
      <c r="B13" s="498"/>
      <c r="C13" s="500"/>
      <c r="D13" s="128" t="s">
        <v>23</v>
      </c>
      <c r="E13" s="63" t="s">
        <v>70</v>
      </c>
      <c r="F13" s="65" t="s">
        <v>67</v>
      </c>
      <c r="G13" s="165"/>
    </row>
    <row r="14" spans="1:7" ht="31.5" x14ac:dyDescent="0.2">
      <c r="A14" s="165"/>
      <c r="B14" s="498"/>
      <c r="C14" s="500" t="s">
        <v>24</v>
      </c>
      <c r="D14" s="128" t="s">
        <v>110</v>
      </c>
      <c r="E14" s="63" t="s">
        <v>113</v>
      </c>
      <c r="F14" s="65" t="s">
        <v>67</v>
      </c>
      <c r="G14" s="165"/>
    </row>
    <row r="15" spans="1:7" ht="32.25" thickBot="1" x14ac:dyDescent="0.25">
      <c r="A15" s="165"/>
      <c r="B15" s="501"/>
      <c r="C15" s="502"/>
      <c r="D15" s="129" t="s">
        <v>111</v>
      </c>
      <c r="E15" s="66" t="s">
        <v>112</v>
      </c>
      <c r="F15" s="67" t="s">
        <v>67</v>
      </c>
      <c r="G15" s="165"/>
    </row>
    <row r="16" spans="1:7" ht="49.5" customHeight="1" x14ac:dyDescent="0.2">
      <c r="A16" s="165"/>
      <c r="B16" s="494" t="s">
        <v>140</v>
      </c>
      <c r="C16" s="494"/>
      <c r="D16" s="494"/>
      <c r="E16" s="494"/>
      <c r="F16" s="494"/>
      <c r="G16" s="165"/>
    </row>
    <row r="17" spans="2:2" ht="27" customHeight="1" x14ac:dyDescent="0.25">
      <c r="B17" s="68"/>
    </row>
  </sheetData>
  <mergeCells count="10">
    <mergeCell ref="B2:F2"/>
    <mergeCell ref="B16:F16"/>
    <mergeCell ref="B4:D4"/>
    <mergeCell ref="B5:B9"/>
    <mergeCell ref="C5:C7"/>
    <mergeCell ref="C8:C9"/>
    <mergeCell ref="B10:B15"/>
    <mergeCell ref="C10:C11"/>
    <mergeCell ref="C12:C13"/>
    <mergeCell ref="C14:C15"/>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E19"/>
  <sheetViews>
    <sheetView workbookViewId="0">
      <selection activeCell="E15" sqref="E15"/>
    </sheetView>
  </sheetViews>
  <sheetFormatPr baseColWidth="10" defaultRowHeight="15" x14ac:dyDescent="0.25"/>
  <sheetData>
    <row r="2" spans="2:5" x14ac:dyDescent="0.25">
      <c r="B2" t="s">
        <v>31</v>
      </c>
      <c r="E2" t="s">
        <v>116</v>
      </c>
    </row>
    <row r="3" spans="2:5" x14ac:dyDescent="0.25">
      <c r="B3" t="s">
        <v>32</v>
      </c>
      <c r="E3" t="s">
        <v>115</v>
      </c>
    </row>
    <row r="4" spans="2:5" x14ac:dyDescent="0.25">
      <c r="B4" t="s">
        <v>119</v>
      </c>
      <c r="E4" t="s">
        <v>196</v>
      </c>
    </row>
    <row r="5" spans="2:5" x14ac:dyDescent="0.25">
      <c r="B5" t="s">
        <v>118</v>
      </c>
    </row>
    <row r="8" spans="2:5" x14ac:dyDescent="0.25">
      <c r="B8" t="s">
        <v>188</v>
      </c>
    </row>
    <row r="9" spans="2:5" x14ac:dyDescent="0.25">
      <c r="B9" t="s">
        <v>40</v>
      </c>
    </row>
    <row r="10" spans="2:5" x14ac:dyDescent="0.25">
      <c r="B10" t="s">
        <v>41</v>
      </c>
    </row>
    <row r="13" spans="2:5" x14ac:dyDescent="0.25">
      <c r="B13" t="s">
        <v>195</v>
      </c>
    </row>
    <row r="14" spans="2:5" x14ac:dyDescent="0.25">
      <c r="B14" t="s">
        <v>189</v>
      </c>
    </row>
    <row r="15" spans="2:5" x14ac:dyDescent="0.25">
      <c r="B15" t="s">
        <v>190</v>
      </c>
    </row>
    <row r="16" spans="2:5" x14ac:dyDescent="0.25">
      <c r="B16" t="s">
        <v>191</v>
      </c>
    </row>
    <row r="17" spans="2:2" x14ac:dyDescent="0.25">
      <c r="B17" t="s">
        <v>192</v>
      </c>
    </row>
    <row r="18" spans="2:2" x14ac:dyDescent="0.25">
      <c r="B18" t="s">
        <v>193</v>
      </c>
    </row>
    <row r="19" spans="2:2" x14ac:dyDescent="0.25">
      <c r="B19" t="s">
        <v>194</v>
      </c>
    </row>
  </sheetData>
  <sortState xmlns:xlrd2="http://schemas.microsoft.com/office/spreadsheetml/2017/richdata2" ref="B2:B5">
    <sortCondition ref="B2:B5"/>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Intructivo</vt:lpstr>
      <vt:lpstr>CONTEXTO</vt:lpstr>
      <vt:lpstr>MAPA DE RIESGO</vt:lpstr>
      <vt:lpstr>Matriz Calor Inherente</vt:lpstr>
      <vt:lpstr>Matriz Calor Residual</vt:lpstr>
      <vt:lpstr>Tabla probabilidad</vt:lpstr>
      <vt:lpstr>Tabla Impacto</vt:lpstr>
      <vt:lpstr>Tabla Valoración controles</vt:lpstr>
      <vt:lpstr>Opciones Tratamiento</vt:lpstr>
      <vt:lpstr>Hoja1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Myrian Cubillos Benavides</dc:creator>
  <cp:lastModifiedBy>SANDRA HOLGUIN</cp:lastModifiedBy>
  <cp:lastPrinted>2020-05-13T01:12:22Z</cp:lastPrinted>
  <dcterms:created xsi:type="dcterms:W3CDTF">2020-03-24T23:12:47Z</dcterms:created>
  <dcterms:modified xsi:type="dcterms:W3CDTF">2021-07-01T21:44:06Z</dcterms:modified>
</cp:coreProperties>
</file>