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MAPA DE RIESGOS DE GESTION 2021 - ADMINISTRATIVA\"/>
    </mc:Choice>
  </mc:AlternateContent>
  <xr:revisionPtr revIDLastSave="0" documentId="13_ncr:1_{C8A55F55-BFB2-44E6-A0DD-C4B216CCF933}"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25"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U16" i="1"/>
  <c r="U17" i="1"/>
  <c r="U18" i="1"/>
  <c r="R16" i="1"/>
  <c r="R17" i="1"/>
  <c r="R18" i="1"/>
  <c r="D11" i="1"/>
  <c r="D10" i="1"/>
  <c r="R19" i="1" l="1"/>
  <c r="Y20" i="1" s="1"/>
  <c r="Z20" i="1" s="1"/>
  <c r="U19" i="1"/>
  <c r="R20" i="1"/>
  <c r="U20" i="1"/>
  <c r="R21" i="1"/>
  <c r="U21" i="1"/>
  <c r="Y18" i="1"/>
  <c r="L18" i="1"/>
  <c r="L20" i="1"/>
  <c r="L19" i="1"/>
  <c r="L21" i="1"/>
  <c r="Y21" i="1" l="1"/>
  <c r="Z21" i="1" s="1"/>
  <c r="AC21" i="1"/>
  <c r="AB21" i="1" s="1"/>
  <c r="AC20" i="1"/>
  <c r="AB20" i="1" s="1"/>
  <c r="AD20" i="1" s="1"/>
  <c r="Y19" i="1"/>
  <c r="Z19" i="1" s="1"/>
  <c r="AA18" i="1"/>
  <c r="Z18" i="1"/>
  <c r="AC19" i="1"/>
  <c r="AB19" i="1" s="1"/>
  <c r="AA20" i="1"/>
  <c r="AC18" i="1"/>
  <c r="AB18" i="1" s="1"/>
  <c r="AA21" i="1" l="1"/>
  <c r="AD21" i="1"/>
  <c r="AA19" i="1"/>
  <c r="AD19" i="1"/>
  <c r="L16" i="19"/>
  <c r="AD18" i="1"/>
  <c r="I16" i="1" l="1"/>
  <c r="J16" i="1" s="1"/>
  <c r="L69" i="1"/>
  <c r="L62" i="1"/>
  <c r="L56" i="1"/>
  <c r="L66" i="1"/>
  <c r="L31" i="1"/>
  <c r="L45" i="1"/>
  <c r="L32" i="1"/>
  <c r="L44" i="1"/>
  <c r="L50" i="1"/>
  <c r="L29" i="1"/>
  <c r="L75" i="1"/>
  <c r="L35" i="1"/>
  <c r="L59" i="1"/>
  <c r="L27" i="1"/>
  <c r="L63" i="1"/>
  <c r="L71" i="1"/>
  <c r="L55" i="1"/>
  <c r="L25" i="1"/>
  <c r="L48" i="1"/>
  <c r="L37" i="1"/>
  <c r="L24" i="1"/>
  <c r="L23" i="1"/>
  <c r="L43" i="1"/>
  <c r="L26" i="1"/>
  <c r="L41" i="1"/>
  <c r="L53" i="1"/>
  <c r="L60" i="1"/>
  <c r="L42" i="1"/>
  <c r="L65" i="1"/>
  <c r="L30" i="1"/>
  <c r="L54" i="1"/>
  <c r="L51" i="1"/>
  <c r="L39" i="1"/>
  <c r="L36" i="1"/>
  <c r="L47" i="1"/>
  <c r="L33" i="1"/>
  <c r="L61" i="1"/>
  <c r="L38" i="1"/>
  <c r="L49" i="1"/>
  <c r="L68" i="1"/>
  <c r="L57" i="1"/>
  <c r="L74" i="1"/>
  <c r="L73" i="1"/>
  <c r="L72"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N33" i="19" l="1"/>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<sst xmlns="http://schemas.openxmlformats.org/spreadsheetml/2006/main" count="370" uniqueCount="260">
  <si>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</si>
  <si>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</si>
  <si>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</si>
  <si>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</si>
  <si>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</si>
  <si>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</si>
  <si>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</si>
  <si>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</si>
  <si>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</si>
  <si>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</si>
  <si>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</si>
  <si>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</si>
  <si>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</si>
  <si>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</si>
  <si>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</si>
  <si>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</si>
  <si>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</si>
  <si>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</si>
  <si>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</si>
  <si>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</si>
  <si>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</si>
  <si>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</si>
  <si>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</si>
  <si>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</si>
  <si>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</si>
  <si>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</si>
  <si>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</si>
  <si>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</si>
  <si>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</si>
  <si>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</si>
  <si>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</si>
  <si>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</si>
  <si>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</si>
  <si>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</si>
  <si>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</si>
  <si>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</si>
  <si>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</si>
  <si>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</si>
  <si>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</si>
  <si>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</si>
  <si>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</si>
  <si>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</si>
  <si>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</si>
  <si>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</si>
  <si>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</si>
  <si>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</si>
  <si>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</si>
  <si>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</si>
  <si>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</si>
  <si>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</si>
  <si>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</si>
  <si>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</si>
  <si>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</si>
  <si>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</si>
  <si>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</si>
  <si>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</si>
  <si>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</si>
  <si>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</si>
  <si>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</si>
  <si>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</si>
  <si>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</si>
  <si>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</si>
  <si>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</si>
  <si>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</si>
  <si>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</si>
  <si>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</si>
  <si>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</si>
  <si>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</si>
  <si>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</si>
  <si>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</si>
  <si>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</si>
  <si>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</si>
  <si>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</si>
  <si>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</si>
  <si>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</si>
  <si>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</si>
  <si>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</si>
  <si>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</si>
  <si>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</si>
  <si>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</si>
  <si>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</si>
  <si>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</si>
  <si>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</si>
  <si>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</si>
  <si>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</si>
  <si>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</si>
  <si>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</si>
  <si>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</si>
  <si>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</si>
  <si>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</si>
  <si>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</si>
  <si>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</si>
  <si>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</si>
  <si>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</si>
  <si>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</si>
  <si>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</si>
  <si>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</si>
  <si>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</si>
  <si>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</si>
  <si>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</si>
  <si>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</si>
  <si>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</si>
  <si>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</si>
  <si>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</si>
  <si>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</si>
  <si>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</si>
  <si>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</si>
  <si>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</si>
  <si>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</si>
  <si>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</si>
  <si>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</si>
  <si>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</si>
  <si>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</si>
  <si>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</si>
  <si>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</si>
  <si>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</si>
  <si>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</si>
  <si>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</si>
  <si>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</si>
  <si>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</si>
  <si>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</si>
  <si>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</si>
  <si>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</si>
  <si>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</si>
  <si>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</si>
  <si>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</si>
  <si>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</si>
  <si>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</si>
  <si>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</si>
  <si>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</si>
  <si>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</si>
  <si>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</si>
  <si>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</si>
  <si>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</si>
  <si>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</si>
  <si>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</si>
  <si>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</si>
  <si>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</si>
  <si>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</si>
  <si>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</si>
  <si>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</si>
  <si>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</si>
  <si>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</si>
  <si>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</si>
  <si>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</si>
  <si>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</si>
  <si>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</si>
  <si>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</si>
  <si>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</si>
  <si>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</si>
  <si>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</si>
  <si>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</si>
  <si>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</si>
  <si>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</si>
  <si>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</si>
  <si>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</si>
  <si>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</si>
  <si>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</si>
  <si>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</si>
  <si>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</si>
  <si>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</si>
  <si>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</si>
  <si>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</si>
  <si>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</si>
  <si>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</si>
  <si>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</si>
  <si>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</si>
  <si>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</si>
  <si>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</si>
  <si>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</si>
  <si>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</si>
  <si>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</si>
  <si>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</si>
  <si>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</si>
  <si>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</si>
  <si>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</si>
  <si>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</si>
  <si>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</si>
  <si>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</si>
  <si>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</si>
  <si>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</si>
  <si>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</si>
  <si>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</si>
  <si>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</si>
  <si>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</si>
  <si>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</si>
  <si>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</si>
  <si>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</si>
  <si>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</si>
  <si>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</si>
  <si>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</si>
  <si>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</si>
  <si>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</si>
  <si>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</si>
  <si>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</si>
  <si>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</si>
  <si>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</si>
  <si>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</si>
  <si>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</si>
  <si>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</si>
  <si>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</si>
  <si>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</si>
  <si>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</si>
  <si>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</si>
  <si>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</si>
  <si>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</si>
  <si>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</si>
  <si>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</si>
  <si>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</si>
  <si>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</si>
  <si>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</si>
  <si>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</si>
  <si>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</si>
  <si>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</si>
  <si>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</si>
  <si>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</si>
  <si>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</si>
  <si>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</si>
  <si>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</si>
  <si>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</si>
  <si>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</si>
  <si>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</si>
  <si>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</si>
  <si>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</si>
  <si>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</si>
  <si>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</si>
  <si>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</si>
  <si>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</si>
  <si>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</si>
  <si>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</si>
  <si>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</si>
  <si>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</si>
  <si>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</si>
  <si>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</si>
  <si>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</si>
  <si>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</si>
  <si>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</si>
  <si>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</si>
  <si>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</si>
  <si>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</si>
  <si>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</si>
  <si>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</si>
  <si>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</si>
  <si>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  PROCESO DE ADQUISICIONES</t>
  </si>
  <si>
    <t>Consolidar las necesidades  de bienes, servicios y obra publica a adquirirse durante cada vigencia, por las distintas dependencias que conforman la Alcaldía Municipal de Bucaramanga, para la elaboración del plan anual de adquisiciones.</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</si>
  <si>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</si>
  <si>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Consolidar  las  necesidades  de  bienes,  servicios  y  obra  pública, estableciendo  actividades  para  la  programación,  elaboración, ejecución, actualización, seguimiento y control del Plan Anual de Adquisiciones acorde al presupuesto.</t>
  </si>
  <si>
    <t>Plan anual de adquisiciones  consolidado y publicado
Certifcados del plan anual
Actualizaciones del Plan anual de adquisiciones
Plan anual de adquisiciones publicado  en el SECOP II</t>
  </si>
  <si>
    <t xml:space="preserve">En la planeación de las necesidades de plan anual de adquisiciones por parte de las oficinas gestoras.
</t>
  </si>
  <si>
    <t>Investigaciones disciplinarias y sanciones por entes de control.</t>
  </si>
  <si>
    <t>Deficiente planeación de las necesidades de plan anual de adquisiciones por parte de las oficinas gestoras.</t>
  </si>
  <si>
    <t>Posibilidad de afectacion reputacional por investigaciones disciplinarias y sanciones por entes de control  por deficiente planeación de las necesidades de plan anual de adquisiciones por parte de las oficinas gestoras.</t>
  </si>
  <si>
    <t>Subsecretario Administrativo de Bienes y Servicios.</t>
  </si>
  <si>
    <t xml:space="preserve">•	Carencia de compromiso por el Ordenador del gasto. 
•	Modificaciones y traslados en el presupuesto se deben realizar los ajustes o modificaciones correspondientes en el PAA. 
•	Falta de planeación en el presupuesto y en la elaboración del PAA por parte del ordenador del gasto. </t>
  </si>
  <si>
    <t xml:space="preserve">•	Modificaciones (disminución del recaudo de impuestos) en el presupuesto asignado a las actividades a ejecutarse dentro del PAA.
Emergencia sanitaria por el COVID-19
Alteraciones en el orden público
</t>
  </si>
  <si>
    <t xml:space="preserve">•	Se realiza el seguimiento del Plan Anual de Adquisiciones trimestralmente por parte de la Subsecretaria 
•	Administrativa de Bienes y servicios. 
•	Se cuenta con un Sistema Integrado de Gestión de Calidad, que permite generar controles a los procesos de contratación. </t>
  </si>
  <si>
    <t>La utilización de la plataforma del SECOP II, en los procesos de contratación.
Desarrollo e implementacion de plataformas tecnológicas que facilitan las actividades laborales y promueven la transparencia en la contratación.</t>
  </si>
  <si>
    <t>El Subsecretario de Bienes y Servicios verifica y actualiza el Plan Anual de Adquisiciones, teniendo en cuenta las solicitudes presentadas por las oficinas gestoras.</t>
  </si>
  <si>
    <t>Realizar (01) una mesa de trabajo con las diferentes dependencias para asesorar la formulación del PAA 2022 acorde a las necesidades del Municipio, evidenciada en actas de reunion.</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</si>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</sst>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1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3" xfId="0" applyFont="1" applyFill="1" applyBorder="1" applyAlignment="1">
      <alignment horizontal="center" vertical="center" wrapText="1" readingOrder="1"/>
    </xf>
    <xf numFmtId="0" fontId="58"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3" fillId="0" borderId="67" xfId="0" applyFont="1" applyBorder="1" applyAlignment="1">
      <alignment horizontal="left" vertical="center" wrapText="1"/>
    </xf>
    <xf numFmtId="0" fontId="43"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9"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7" xfId="0" applyFont="1" applyBorder="1" applyAlignment="1">
      <alignment horizontal="left" vertical="center" wrapText="1"/>
    </xf>
    <xf numFmtId="0" fontId="22" fillId="0" borderId="98" xfId="0" applyFont="1" applyBorder="1" applyAlignment="1">
      <alignment horizontal="left" vertical="center" wrapText="1"/>
    </xf>
    <xf numFmtId="0" fontId="22" fillId="0" borderId="5" xfId="0" applyFont="1" applyBorder="1" applyAlignment="1">
      <alignment horizontal="left" vertical="center" wrapText="1"/>
    </xf>
    <xf numFmtId="0" fontId="22" fillId="0" borderId="96" xfId="0" applyFont="1" applyBorder="1" applyAlignment="1">
      <alignment horizontal="left" vertical="center" wrapText="1"/>
    </xf>
    <xf numFmtId="0" fontId="22" fillId="0" borderId="7" xfId="0" applyFont="1" applyBorder="1" applyAlignment="1">
      <alignment horizontal="left"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35" fillId="12" borderId="18" xfId="0" applyFont="1" applyFill="1" applyBorder="1" applyAlignment="1">
      <alignment horizontal="center" vertical="center" textRotation="90" wrapText="1"/>
    </xf>
    <xf numFmtId="0" fontId="35" fillId="12" borderId="23" xfId="0" applyFont="1" applyFill="1" applyBorder="1" applyAlignment="1">
      <alignment horizontal="center" vertical="center" wrapText="1"/>
    </xf>
    <xf numFmtId="0" fontId="35" fillId="12" borderId="18" xfId="0" applyFont="1" applyFill="1" applyBorder="1" applyAlignment="1">
      <alignment horizontal="center" vertical="center" textRotation="90"/>
    </xf>
    <xf numFmtId="0" fontId="43" fillId="0" borderId="22" xfId="0" applyFont="1" applyBorder="1" applyAlignment="1" applyProtection="1">
      <alignment horizontal="center" vertical="center"/>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28"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xf>
    <xf numFmtId="0" fontId="43"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0" fontId="35" fillId="0" borderId="18" xfId="0" applyFont="1" applyFill="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0" fontId="35"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5" xfId="0" applyFont="1" applyBorder="1" applyAlignment="1" applyProtection="1">
      <alignment horizontal="center" vertical="center"/>
    </xf>
    <xf numFmtId="0" fontId="2" fillId="0" borderId="106"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protection locked="0"/>
    </xf>
    <xf numFmtId="0" fontId="35" fillId="0" borderId="106" xfId="0" applyFont="1" applyFill="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locked="0"/>
    </xf>
    <xf numFmtId="0" fontId="35" fillId="0" borderId="106" xfId="0" applyFont="1" applyBorder="1" applyAlignment="1" applyProtection="1">
      <alignment horizontal="center" vertical="center"/>
      <protection hidden="1"/>
    </xf>
    <xf numFmtId="0" fontId="2" fillId="0" borderId="106" xfId="0" applyFont="1" applyBorder="1" applyAlignment="1" applyProtection="1">
      <alignment horizontal="center" vertical="center"/>
    </xf>
    <xf numFmtId="0" fontId="32" fillId="0" borderId="106" xfId="0" applyFont="1" applyBorder="1" applyAlignment="1" applyProtection="1">
      <alignment horizontal="justify" vertical="center" wrapText="1"/>
      <protection locked="0"/>
    </xf>
    <xf numFmtId="0" fontId="2" fillId="0" borderId="106" xfId="0" applyFont="1" applyBorder="1" applyAlignment="1" applyProtection="1">
      <alignment horizontal="center" vertical="center"/>
      <protection hidden="1"/>
    </xf>
    <xf numFmtId="0" fontId="2" fillId="0" borderId="106" xfId="0" applyFont="1" applyBorder="1" applyAlignment="1" applyProtection="1">
      <alignment horizontal="center" vertical="center" textRotation="90"/>
      <protection locked="0"/>
    </xf>
    <xf numFmtId="9" fontId="2" fillId="0" borderId="106" xfId="0" applyNumberFormat="1" applyFont="1" applyBorder="1" applyAlignment="1" applyProtection="1">
      <alignment horizontal="center" vertical="center"/>
      <protection hidden="1"/>
    </xf>
    <xf numFmtId="164" fontId="2" fillId="0" borderId="106" xfId="1" applyNumberFormat="1" applyFont="1" applyBorder="1" applyAlignment="1">
      <alignment horizontal="center" vertical="center"/>
    </xf>
    <xf numFmtId="0" fontId="35" fillId="0" borderId="106" xfId="0" applyFont="1" applyFill="1" applyBorder="1" applyAlignment="1" applyProtection="1">
      <alignment horizontal="center" vertical="center" textRotation="90" wrapText="1"/>
      <protection hidden="1"/>
    </xf>
    <xf numFmtId="0" fontId="35" fillId="0" borderId="106" xfId="0" applyFont="1" applyBorder="1" applyAlignment="1" applyProtection="1">
      <alignment horizontal="center" vertical="center" textRotation="90"/>
      <protection hidden="1"/>
    </xf>
    <xf numFmtId="0" fontId="2" fillId="0" borderId="106" xfId="0" applyFont="1" applyBorder="1" applyAlignment="1" applyProtection="1">
      <alignment horizontal="center" vertical="center" wrapText="1"/>
      <protection locked="0"/>
    </xf>
    <xf numFmtId="14" fontId="2" fillId="0" borderId="106" xfId="0" applyNumberFormat="1"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0" fontId="2" fillId="0" borderId="108" xfId="0" applyFont="1" applyBorder="1" applyAlignment="1">
      <alignment horizontal="center" vertical="center"/>
    </xf>
    <xf numFmtId="0" fontId="2" fillId="0" borderId="109"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87312</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2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2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190" t="s">
        <v>146</v>
      </c>
      <c r="C2" s="191"/>
      <c r="D2" s="191"/>
      <c r="E2" s="191"/>
      <c r="F2" s="191"/>
      <c r="G2" s="191"/>
      <c r="H2" s="192"/>
    </row>
    <row r="3" spans="1:8" x14ac:dyDescent="0.25">
      <c r="B3" s="56"/>
      <c r="C3" s="57"/>
      <c r="D3" s="57"/>
      <c r="E3" s="57"/>
      <c r="F3" s="57"/>
      <c r="G3" s="57"/>
      <c r="H3" s="58"/>
    </row>
    <row r="4" spans="1:8" ht="63" customHeight="1" x14ac:dyDescent="0.25">
      <c r="B4" s="193" t="s">
        <v>203</v>
      </c>
      <c r="C4" s="194"/>
      <c r="D4" s="194"/>
      <c r="E4" s="194"/>
      <c r="F4" s="194"/>
      <c r="G4" s="194"/>
      <c r="H4" s="195"/>
    </row>
    <row r="5" spans="1:8" ht="63" customHeight="1" x14ac:dyDescent="0.25">
      <c r="B5" s="196"/>
      <c r="C5" s="197"/>
      <c r="D5" s="197"/>
      <c r="E5" s="197"/>
      <c r="F5" s="197"/>
      <c r="G5" s="197"/>
      <c r="H5" s="198"/>
    </row>
    <row r="6" spans="1:8" ht="16.5" x14ac:dyDescent="0.25">
      <c r="A6" s="106"/>
      <c r="B6" s="199" t="s">
        <v>144</v>
      </c>
      <c r="C6" s="200"/>
      <c r="D6" s="200"/>
      <c r="E6" s="200"/>
      <c r="F6" s="200"/>
      <c r="G6" s="200"/>
      <c r="H6" s="201"/>
    </row>
    <row r="7" spans="1:8" ht="95.25" customHeight="1" x14ac:dyDescent="0.25">
      <c r="A7" s="106"/>
      <c r="B7" s="208" t="s">
        <v>149</v>
      </c>
      <c r="C7" s="208"/>
      <c r="D7" s="208"/>
      <c r="E7" s="208"/>
      <c r="F7" s="208"/>
      <c r="G7" s="208"/>
      <c r="H7" s="209"/>
    </row>
    <row r="8" spans="1:8" ht="16.5" x14ac:dyDescent="0.25">
      <c r="A8" s="106"/>
      <c r="B8" s="107"/>
      <c r="C8" s="80"/>
      <c r="D8" s="80"/>
      <c r="E8" s="80"/>
      <c r="F8" s="80"/>
      <c r="G8" s="80"/>
      <c r="H8" s="102"/>
    </row>
    <row r="9" spans="1:8" ht="16.5" customHeight="1" x14ac:dyDescent="0.25">
      <c r="A9" s="106"/>
      <c r="B9" s="202" t="s">
        <v>222</v>
      </c>
      <c r="C9" s="202"/>
      <c r="D9" s="202"/>
      <c r="E9" s="202"/>
      <c r="F9" s="202"/>
      <c r="G9" s="202"/>
      <c r="H9" s="203"/>
    </row>
    <row r="10" spans="1:8" ht="16.5" customHeight="1" x14ac:dyDescent="0.25">
      <c r="A10" s="106"/>
      <c r="B10" s="202"/>
      <c r="C10" s="202"/>
      <c r="D10" s="202"/>
      <c r="E10" s="202"/>
      <c r="F10" s="202"/>
      <c r="G10" s="202"/>
      <c r="H10" s="203"/>
    </row>
    <row r="11" spans="1:8" ht="11.65" customHeight="1" x14ac:dyDescent="0.25">
      <c r="A11" s="106"/>
      <c r="B11" s="202"/>
      <c r="C11" s="202"/>
      <c r="D11" s="202"/>
      <c r="E11" s="202"/>
      <c r="F11" s="202"/>
      <c r="G11" s="202"/>
      <c r="H11" s="203"/>
    </row>
    <row r="12" spans="1:8" ht="11.65" customHeight="1" thickBot="1" x14ac:dyDescent="0.3">
      <c r="A12" s="106"/>
      <c r="B12" s="101"/>
      <c r="C12" s="101"/>
      <c r="D12" s="101"/>
      <c r="E12" s="101"/>
      <c r="F12" s="101"/>
      <c r="G12" s="101"/>
      <c r="H12" s="104"/>
    </row>
    <row r="13" spans="1:8" ht="15.4" customHeight="1" thickTop="1" x14ac:dyDescent="0.25">
      <c r="A13" s="106"/>
      <c r="B13" s="101"/>
      <c r="C13" s="210" t="s">
        <v>145</v>
      </c>
      <c r="D13" s="205"/>
      <c r="E13" s="206" t="s">
        <v>182</v>
      </c>
      <c r="F13" s="207"/>
      <c r="G13" s="101"/>
      <c r="H13" s="104"/>
    </row>
    <row r="14" spans="1:8" ht="11.65" customHeight="1" x14ac:dyDescent="0.25">
      <c r="A14" s="106"/>
      <c r="B14" s="101"/>
      <c r="C14" s="211" t="s">
        <v>176</v>
      </c>
      <c r="D14" s="212"/>
      <c r="E14" s="213" t="s">
        <v>181</v>
      </c>
      <c r="F14" s="173"/>
      <c r="G14" s="101"/>
      <c r="H14" s="104"/>
    </row>
    <row r="15" spans="1:8" ht="11.65" customHeight="1" x14ac:dyDescent="0.25">
      <c r="A15" s="106"/>
      <c r="B15" s="101"/>
      <c r="C15" s="211" t="s">
        <v>178</v>
      </c>
      <c r="D15" s="212"/>
      <c r="E15" s="213" t="s">
        <v>180</v>
      </c>
      <c r="F15" s="173"/>
      <c r="G15" s="101"/>
      <c r="H15" s="104"/>
    </row>
    <row r="16" spans="1:8" ht="11.65" customHeight="1" x14ac:dyDescent="0.25">
      <c r="A16" s="106"/>
      <c r="B16" s="101"/>
      <c r="C16" s="211" t="s">
        <v>215</v>
      </c>
      <c r="D16" s="212"/>
      <c r="E16" s="213" t="s">
        <v>219</v>
      </c>
      <c r="F16" s="173"/>
      <c r="G16" s="101"/>
      <c r="H16" s="104"/>
    </row>
    <row r="17" spans="1:8" ht="13.5" customHeight="1" x14ac:dyDescent="0.25">
      <c r="A17" s="106"/>
      <c r="B17" s="101"/>
      <c r="C17" s="211" t="s">
        <v>216</v>
      </c>
      <c r="D17" s="212"/>
      <c r="E17" s="213" t="s">
        <v>179</v>
      </c>
      <c r="F17" s="173"/>
      <c r="G17" s="101"/>
      <c r="H17" s="103"/>
    </row>
    <row r="18" spans="1:8" ht="12.4" customHeight="1" x14ac:dyDescent="0.25">
      <c r="A18" s="106"/>
      <c r="B18" s="101"/>
      <c r="C18" s="211" t="s">
        <v>217</v>
      </c>
      <c r="D18" s="212"/>
      <c r="E18" s="219" t="s">
        <v>220</v>
      </c>
      <c r="F18" s="173"/>
      <c r="G18" s="101"/>
      <c r="H18" s="104"/>
    </row>
    <row r="19" spans="1:8" ht="24" customHeight="1" thickBot="1" x14ac:dyDescent="0.3">
      <c r="A19" s="106"/>
      <c r="B19" s="101"/>
      <c r="C19" s="217" t="s">
        <v>218</v>
      </c>
      <c r="D19" s="218"/>
      <c r="E19" s="220" t="s">
        <v>221</v>
      </c>
      <c r="F19" s="221"/>
      <c r="G19" s="101"/>
      <c r="H19" s="104"/>
    </row>
    <row r="20" spans="1:8" ht="11.65" customHeight="1" thickTop="1" x14ac:dyDescent="0.25">
      <c r="A20" s="106"/>
      <c r="B20" s="101"/>
      <c r="C20" s="108"/>
      <c r="D20" s="108"/>
      <c r="E20" s="108"/>
      <c r="F20" s="108"/>
      <c r="G20" s="101"/>
      <c r="H20" s="104"/>
    </row>
    <row r="21" spans="1:8" ht="27.4" customHeight="1" thickBot="1" x14ac:dyDescent="0.3">
      <c r="A21" s="106"/>
      <c r="B21" s="214" t="s">
        <v>214</v>
      </c>
      <c r="C21" s="215"/>
      <c r="D21" s="215"/>
      <c r="E21" s="215"/>
      <c r="F21" s="215"/>
      <c r="G21" s="215"/>
      <c r="H21" s="216"/>
    </row>
    <row r="22" spans="1:8" ht="15.75" thickTop="1" x14ac:dyDescent="0.25">
      <c r="A22" s="106"/>
      <c r="B22" s="110"/>
      <c r="C22" s="204" t="s">
        <v>145</v>
      </c>
      <c r="D22" s="205"/>
      <c r="E22" s="206" t="s">
        <v>182</v>
      </c>
      <c r="F22" s="207"/>
      <c r="G22" s="108"/>
      <c r="H22" s="109"/>
    </row>
    <row r="23" spans="1:8" ht="13.5" customHeight="1" x14ac:dyDescent="0.25">
      <c r="A23" s="106"/>
      <c r="B23" s="111"/>
      <c r="C23" s="184" t="s">
        <v>176</v>
      </c>
      <c r="D23" s="185"/>
      <c r="E23" s="186" t="s">
        <v>181</v>
      </c>
      <c r="F23" s="187"/>
      <c r="G23" s="75"/>
      <c r="H23" s="105"/>
    </row>
    <row r="24" spans="1:8" ht="13.5" customHeight="1" x14ac:dyDescent="0.25">
      <c r="A24" s="106"/>
      <c r="B24" s="111"/>
      <c r="C24" s="170" t="s">
        <v>177</v>
      </c>
      <c r="D24" s="171"/>
      <c r="E24" s="172" t="s">
        <v>179</v>
      </c>
      <c r="F24" s="173"/>
      <c r="G24" s="75"/>
      <c r="H24" s="105"/>
    </row>
    <row r="25" spans="1:8" ht="13.5" customHeight="1" x14ac:dyDescent="0.25">
      <c r="A25" s="106"/>
      <c r="B25" s="111"/>
      <c r="C25" s="170" t="s">
        <v>178</v>
      </c>
      <c r="D25" s="171"/>
      <c r="E25" s="172" t="s">
        <v>180</v>
      </c>
      <c r="F25" s="173"/>
      <c r="G25" s="75"/>
      <c r="H25" s="105"/>
    </row>
    <row r="26" spans="1:8" ht="22.9" customHeight="1" x14ac:dyDescent="0.25">
      <c r="A26" s="106"/>
      <c r="B26" s="111"/>
      <c r="C26" s="170" t="s">
        <v>147</v>
      </c>
      <c r="D26" s="171"/>
      <c r="E26" s="188" t="s">
        <v>148</v>
      </c>
      <c r="F26" s="189"/>
      <c r="G26" s="75"/>
      <c r="H26" s="105"/>
    </row>
    <row r="27" spans="1:8" ht="69.75" customHeight="1" x14ac:dyDescent="0.25">
      <c r="A27" s="106"/>
      <c r="B27" s="111"/>
      <c r="C27" s="179" t="s">
        <v>2</v>
      </c>
      <c r="D27" s="177"/>
      <c r="E27" s="174" t="s">
        <v>183</v>
      </c>
      <c r="F27" s="175"/>
      <c r="G27" s="75"/>
      <c r="H27" s="76"/>
    </row>
    <row r="28" spans="1:8" ht="34.5" customHeight="1" x14ac:dyDescent="0.25">
      <c r="B28" s="72"/>
      <c r="C28" s="176" t="s">
        <v>3</v>
      </c>
      <c r="D28" s="177"/>
      <c r="E28" s="174" t="s">
        <v>184</v>
      </c>
      <c r="F28" s="175"/>
      <c r="G28" s="75"/>
      <c r="H28" s="76"/>
    </row>
    <row r="29" spans="1:8" ht="27.75" customHeight="1" x14ac:dyDescent="0.25">
      <c r="B29" s="72"/>
      <c r="C29" s="176" t="s">
        <v>42</v>
      </c>
      <c r="D29" s="177"/>
      <c r="E29" s="174" t="s">
        <v>185</v>
      </c>
      <c r="F29" s="175"/>
      <c r="G29" s="75"/>
      <c r="H29" s="76"/>
    </row>
    <row r="30" spans="1:8" ht="28.5" customHeight="1" x14ac:dyDescent="0.25">
      <c r="B30" s="72"/>
      <c r="C30" s="176" t="s">
        <v>1</v>
      </c>
      <c r="D30" s="177"/>
      <c r="E30" s="174" t="s">
        <v>186</v>
      </c>
      <c r="F30" s="175"/>
      <c r="G30" s="75"/>
      <c r="H30" s="76"/>
    </row>
    <row r="31" spans="1:8" ht="72.75" customHeight="1" x14ac:dyDescent="0.25">
      <c r="B31" s="72"/>
      <c r="C31" s="176" t="s">
        <v>48</v>
      </c>
      <c r="D31" s="177"/>
      <c r="E31" s="174" t="s">
        <v>151</v>
      </c>
      <c r="F31" s="175"/>
      <c r="G31" s="75"/>
      <c r="H31" s="76"/>
    </row>
    <row r="32" spans="1:8" ht="64.5" customHeight="1" x14ac:dyDescent="0.25">
      <c r="B32" s="72"/>
      <c r="C32" s="176" t="s">
        <v>150</v>
      </c>
      <c r="D32" s="177"/>
      <c r="E32" s="174" t="s">
        <v>152</v>
      </c>
      <c r="F32" s="175"/>
      <c r="G32" s="75"/>
      <c r="H32" s="76"/>
    </row>
    <row r="33" spans="2:8" ht="71.25" customHeight="1" x14ac:dyDescent="0.25">
      <c r="B33" s="72"/>
      <c r="C33" s="178" t="s">
        <v>153</v>
      </c>
      <c r="D33" s="179"/>
      <c r="E33" s="174" t="s">
        <v>154</v>
      </c>
      <c r="F33" s="175"/>
      <c r="G33" s="75"/>
      <c r="H33" s="76"/>
    </row>
    <row r="34" spans="2:8" ht="55.5" customHeight="1" x14ac:dyDescent="0.25">
      <c r="B34" s="72"/>
      <c r="C34" s="178" t="s">
        <v>46</v>
      </c>
      <c r="D34" s="179"/>
      <c r="E34" s="174" t="s">
        <v>155</v>
      </c>
      <c r="F34" s="175"/>
      <c r="G34" s="75"/>
      <c r="H34" s="76"/>
    </row>
    <row r="35" spans="2:8" ht="42" customHeight="1" x14ac:dyDescent="0.25">
      <c r="B35" s="72"/>
      <c r="C35" s="178" t="s">
        <v>143</v>
      </c>
      <c r="D35" s="179"/>
      <c r="E35" s="174" t="s">
        <v>156</v>
      </c>
      <c r="F35" s="175"/>
      <c r="G35" s="75"/>
      <c r="H35" s="76"/>
    </row>
    <row r="36" spans="2:8" ht="59.25" customHeight="1" x14ac:dyDescent="0.25">
      <c r="B36" s="72"/>
      <c r="C36" s="178" t="s">
        <v>12</v>
      </c>
      <c r="D36" s="179"/>
      <c r="E36" s="174" t="s">
        <v>157</v>
      </c>
      <c r="F36" s="175"/>
      <c r="G36" s="75"/>
      <c r="H36" s="76"/>
    </row>
    <row r="37" spans="2:8" ht="23.25" customHeight="1" x14ac:dyDescent="0.25">
      <c r="B37" s="72"/>
      <c r="C37" s="178" t="s">
        <v>161</v>
      </c>
      <c r="D37" s="179"/>
      <c r="E37" s="174" t="s">
        <v>158</v>
      </c>
      <c r="F37" s="175"/>
      <c r="G37" s="75"/>
      <c r="H37" s="76"/>
    </row>
    <row r="38" spans="2:8" ht="30.75" customHeight="1" x14ac:dyDescent="0.25">
      <c r="B38" s="72"/>
      <c r="C38" s="178" t="s">
        <v>162</v>
      </c>
      <c r="D38" s="179"/>
      <c r="E38" s="174" t="s">
        <v>159</v>
      </c>
      <c r="F38" s="175"/>
      <c r="G38" s="75"/>
      <c r="H38" s="76"/>
    </row>
    <row r="39" spans="2:8" ht="35.25" customHeight="1" x14ac:dyDescent="0.25">
      <c r="B39" s="72"/>
      <c r="C39" s="178" t="s">
        <v>162</v>
      </c>
      <c r="D39" s="179"/>
      <c r="E39" s="174" t="s">
        <v>159</v>
      </c>
      <c r="F39" s="175"/>
      <c r="G39" s="75"/>
      <c r="H39" s="76"/>
    </row>
    <row r="40" spans="2:8" ht="33" customHeight="1" x14ac:dyDescent="0.25">
      <c r="B40" s="72"/>
      <c r="C40" s="178" t="s">
        <v>163</v>
      </c>
      <c r="D40" s="179"/>
      <c r="E40" s="174" t="s">
        <v>160</v>
      </c>
      <c r="F40" s="175"/>
      <c r="G40" s="75"/>
      <c r="H40" s="76"/>
    </row>
    <row r="41" spans="2:8" ht="30" customHeight="1" x14ac:dyDescent="0.25">
      <c r="B41" s="72"/>
      <c r="C41" s="178" t="s">
        <v>164</v>
      </c>
      <c r="D41" s="179"/>
      <c r="E41" s="174" t="s">
        <v>165</v>
      </c>
      <c r="F41" s="175"/>
      <c r="G41" s="75"/>
      <c r="H41" s="76"/>
    </row>
    <row r="42" spans="2:8" ht="35.25" customHeight="1" x14ac:dyDescent="0.25">
      <c r="B42" s="72"/>
      <c r="C42" s="178" t="s">
        <v>166</v>
      </c>
      <c r="D42" s="179"/>
      <c r="E42" s="174" t="s">
        <v>167</v>
      </c>
      <c r="F42" s="175"/>
      <c r="G42" s="75"/>
      <c r="H42" s="76"/>
    </row>
    <row r="43" spans="2:8" ht="31.5" customHeight="1" x14ac:dyDescent="0.25">
      <c r="B43" s="72"/>
      <c r="C43" s="178" t="s">
        <v>168</v>
      </c>
      <c r="D43" s="179"/>
      <c r="E43" s="174" t="s">
        <v>169</v>
      </c>
      <c r="F43" s="175"/>
      <c r="G43" s="75"/>
      <c r="H43" s="76"/>
    </row>
    <row r="44" spans="2:8" ht="35.25" customHeight="1" x14ac:dyDescent="0.25">
      <c r="B44" s="72"/>
      <c r="C44" s="178" t="s">
        <v>170</v>
      </c>
      <c r="D44" s="179"/>
      <c r="E44" s="174" t="s">
        <v>171</v>
      </c>
      <c r="F44" s="175"/>
      <c r="G44" s="75"/>
      <c r="H44" s="76"/>
    </row>
    <row r="45" spans="2:8" ht="59.25" customHeight="1" x14ac:dyDescent="0.25">
      <c r="B45" s="72"/>
      <c r="C45" s="178" t="s">
        <v>29</v>
      </c>
      <c r="D45" s="179"/>
      <c r="E45" s="174" t="s">
        <v>172</v>
      </c>
      <c r="F45" s="175"/>
      <c r="G45" s="75"/>
      <c r="H45" s="76"/>
    </row>
    <row r="46" spans="2:8" ht="29.25" customHeight="1" x14ac:dyDescent="0.25">
      <c r="B46" s="72"/>
      <c r="C46" s="178" t="s">
        <v>174</v>
      </c>
      <c r="D46" s="179"/>
      <c r="E46" s="174" t="s">
        <v>173</v>
      </c>
      <c r="F46" s="175"/>
      <c r="G46" s="75"/>
      <c r="H46" s="76"/>
    </row>
    <row r="47" spans="2:8" ht="82.5" customHeight="1" x14ac:dyDescent="0.25">
      <c r="B47" s="72"/>
      <c r="C47" s="178" t="s">
        <v>39</v>
      </c>
      <c r="D47" s="179"/>
      <c r="E47" s="174" t="s">
        <v>175</v>
      </c>
      <c r="F47" s="175"/>
      <c r="G47" s="75"/>
      <c r="H47" s="76"/>
    </row>
    <row r="48" spans="2:8" ht="46.5" customHeight="1" thickBot="1" x14ac:dyDescent="0.3">
      <c r="B48" s="72"/>
      <c r="C48" s="180"/>
      <c r="D48" s="181"/>
      <c r="E48" s="182"/>
      <c r="F48" s="183"/>
      <c r="G48" s="75"/>
      <c r="H48" s="76"/>
    </row>
    <row r="49" spans="2:8" ht="6.75" customHeight="1" thickTop="1" x14ac:dyDescent="0.25">
      <c r="B49" s="72"/>
      <c r="C49" s="73"/>
      <c r="D49" s="73"/>
      <c r="E49" s="74"/>
      <c r="F49" s="74"/>
      <c r="G49" s="75"/>
      <c r="H49" s="76"/>
    </row>
    <row r="50" spans="2:8" x14ac:dyDescent="0.25">
      <c r="B50" s="72"/>
      <c r="C50" s="96"/>
      <c r="D50" s="96"/>
      <c r="E50" s="96"/>
      <c r="F50" s="96"/>
      <c r="G50" s="75"/>
      <c r="H50" s="76"/>
    </row>
    <row r="51" spans="2:8" ht="21" customHeight="1" x14ac:dyDescent="0.25">
      <c r="B51" s="95" t="s">
        <v>207</v>
      </c>
      <c r="C51" s="96"/>
      <c r="D51" s="96"/>
      <c r="E51" s="96"/>
      <c r="F51" s="96"/>
      <c r="G51" s="96"/>
      <c r="H51" s="97"/>
    </row>
    <row r="52" spans="2:8" ht="20.25" customHeight="1" x14ac:dyDescent="0.25">
      <c r="B52" s="95" t="s">
        <v>208</v>
      </c>
      <c r="C52" s="96"/>
      <c r="D52" s="96"/>
      <c r="E52" s="96"/>
      <c r="F52" s="96"/>
      <c r="G52" s="96"/>
      <c r="H52" s="97"/>
    </row>
    <row r="53" spans="2:8" ht="20.25" customHeight="1" x14ac:dyDescent="0.25">
      <c r="B53" s="95" t="s">
        <v>209</v>
      </c>
      <c r="C53" s="96"/>
      <c r="D53" s="96"/>
      <c r="E53" s="96"/>
      <c r="F53" s="96"/>
      <c r="G53" s="96"/>
      <c r="H53" s="97"/>
    </row>
    <row r="54" spans="2:8" ht="20.25" customHeight="1" x14ac:dyDescent="0.25">
      <c r="B54" s="95" t="s">
        <v>210</v>
      </c>
      <c r="C54" s="96"/>
      <c r="D54" s="96"/>
      <c r="E54" s="96"/>
      <c r="F54" s="96"/>
      <c r="G54" s="96"/>
      <c r="H54" s="97"/>
    </row>
    <row r="55" spans="2:8" ht="14.65" customHeight="1" x14ac:dyDescent="0.25">
      <c r="B55" s="95" t="s">
        <v>211</v>
      </c>
      <c r="C55" s="96"/>
      <c r="D55" s="96"/>
      <c r="E55" s="96"/>
      <c r="F55" s="96"/>
      <c r="G55" s="96"/>
      <c r="H55" s="97"/>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abSelected="1" topLeftCell="A16" zoomScale="91" zoomScaleNormal="91" workbookViewId="0">
      <selection activeCell="E27" sqref="E27:F27"/>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4" t="s">
        <v>234</v>
      </c>
    </row>
    <row r="2" spans="2:52" ht="18" customHeight="1" thickBot="1" x14ac:dyDescent="0.3">
      <c r="B2" s="222"/>
      <c r="C2" s="225" t="s">
        <v>204</v>
      </c>
      <c r="D2" s="226"/>
      <c r="E2" s="226"/>
      <c r="F2" s="125" t="s">
        <v>233</v>
      </c>
      <c r="AZ2" s="124" t="s">
        <v>232</v>
      </c>
    </row>
    <row r="3" spans="2:52" ht="18" customHeight="1" thickBot="1" x14ac:dyDescent="0.3">
      <c r="B3" s="223"/>
      <c r="C3" s="227"/>
      <c r="D3" s="228"/>
      <c r="E3" s="228"/>
      <c r="F3" s="123" t="s">
        <v>231</v>
      </c>
      <c r="AZ3" s="124" t="s">
        <v>230</v>
      </c>
    </row>
    <row r="4" spans="2:52" ht="18" customHeight="1" thickBot="1" x14ac:dyDescent="0.3">
      <c r="B4" s="223"/>
      <c r="C4" s="227"/>
      <c r="D4" s="228"/>
      <c r="E4" s="228"/>
      <c r="F4" s="123" t="s">
        <v>241</v>
      </c>
      <c r="AZ4" s="124" t="s">
        <v>229</v>
      </c>
    </row>
    <row r="5" spans="2:52" ht="18" customHeight="1" thickBot="1" x14ac:dyDescent="0.3">
      <c r="B5" s="224"/>
      <c r="C5" s="229"/>
      <c r="D5" s="230"/>
      <c r="E5" s="230"/>
      <c r="F5" s="123" t="s">
        <v>228</v>
      </c>
      <c r="AZ5" s="119"/>
    </row>
    <row r="6" spans="2:52" ht="18" customHeight="1" thickBot="1" x14ac:dyDescent="0.3">
      <c r="B6" s="122"/>
      <c r="C6" s="121"/>
      <c r="D6" s="121"/>
      <c r="E6" s="121"/>
      <c r="F6" s="120"/>
      <c r="AZ6" s="119"/>
    </row>
    <row r="7" spans="2:52" ht="33.4" customHeight="1" x14ac:dyDescent="0.25">
      <c r="B7" s="114" t="s">
        <v>198</v>
      </c>
      <c r="C7" s="231" t="s">
        <v>243</v>
      </c>
      <c r="D7" s="232"/>
      <c r="E7" s="232"/>
      <c r="F7" s="233"/>
      <c r="AZ7" s="119"/>
    </row>
    <row r="8" spans="2:52" ht="33" customHeight="1" thickBot="1" x14ac:dyDescent="0.3">
      <c r="B8" s="115" t="s">
        <v>199</v>
      </c>
      <c r="C8" s="234" t="s">
        <v>244</v>
      </c>
      <c r="D8" s="235"/>
      <c r="E8" s="235"/>
      <c r="F8" s="236"/>
      <c r="AZ8" s="119"/>
    </row>
    <row r="9" spans="2:52" ht="16.5" thickBot="1" x14ac:dyDescent="0.3">
      <c r="B9" s="237"/>
      <c r="C9" s="237"/>
      <c r="D9" s="237"/>
      <c r="E9" s="237"/>
      <c r="F9" s="237"/>
    </row>
    <row r="10" spans="2:52" ht="15.6" customHeight="1" x14ac:dyDescent="0.25">
      <c r="B10" s="238" t="s">
        <v>204</v>
      </c>
      <c r="C10" s="239"/>
      <c r="D10" s="239"/>
      <c r="E10" s="239"/>
      <c r="F10" s="240"/>
    </row>
    <row r="11" spans="2:52" ht="31.5" x14ac:dyDescent="0.25">
      <c r="B11" s="241" t="s">
        <v>197</v>
      </c>
      <c r="C11" s="242"/>
      <c r="D11" s="112" t="s">
        <v>212</v>
      </c>
      <c r="E11" s="112" t="s">
        <v>196</v>
      </c>
      <c r="F11" s="113" t="s">
        <v>206</v>
      </c>
    </row>
    <row r="12" spans="2:52" ht="137.25" customHeight="1" thickBot="1" x14ac:dyDescent="0.3">
      <c r="B12" s="243" t="s">
        <v>245</v>
      </c>
      <c r="C12" s="244"/>
      <c r="D12" s="93" t="s">
        <v>246</v>
      </c>
      <c r="E12" s="167" t="s">
        <v>247</v>
      </c>
      <c r="F12" s="94" t="s">
        <v>248</v>
      </c>
    </row>
    <row r="15" spans="2:52" ht="18" x14ac:dyDescent="0.25">
      <c r="B15" s="245" t="s">
        <v>227</v>
      </c>
      <c r="C15" s="245"/>
      <c r="D15" s="245"/>
      <c r="E15" s="245"/>
      <c r="F15" s="245"/>
    </row>
    <row r="16" spans="2:52" ht="15.75" x14ac:dyDescent="0.25">
      <c r="B16" s="118"/>
    </row>
    <row r="17" spans="2:6" ht="15.75" thickBot="1" x14ac:dyDescent="0.3">
      <c r="B17" s="117"/>
    </row>
    <row r="18" spans="2:6" ht="16.5" thickBot="1" x14ac:dyDescent="0.3">
      <c r="B18" s="444" t="s">
        <v>226</v>
      </c>
      <c r="C18" s="445"/>
      <c r="D18" s="446"/>
      <c r="E18" s="444" t="s">
        <v>225</v>
      </c>
      <c r="F18" s="446"/>
    </row>
    <row r="19" spans="2:6" ht="15" customHeight="1" x14ac:dyDescent="0.25">
      <c r="B19" s="434" t="s">
        <v>253</v>
      </c>
      <c r="C19" s="435"/>
      <c r="D19" s="436"/>
      <c r="E19" s="440" t="s">
        <v>254</v>
      </c>
      <c r="F19" s="441"/>
    </row>
    <row r="20" spans="2:6" ht="15" customHeight="1" x14ac:dyDescent="0.25">
      <c r="B20" s="434"/>
      <c r="C20" s="435"/>
      <c r="D20" s="436"/>
      <c r="E20" s="440"/>
      <c r="F20" s="441"/>
    </row>
    <row r="21" spans="2:6" ht="15" customHeight="1" x14ac:dyDescent="0.25">
      <c r="B21" s="434"/>
      <c r="C21" s="435"/>
      <c r="D21" s="436"/>
      <c r="E21" s="440"/>
      <c r="F21" s="441"/>
    </row>
    <row r="22" spans="2:6" ht="15" customHeight="1" x14ac:dyDescent="0.25">
      <c r="B22" s="434"/>
      <c r="C22" s="435"/>
      <c r="D22" s="436"/>
      <c r="E22" s="440"/>
      <c r="F22" s="441"/>
    </row>
    <row r="23" spans="2:6" ht="15" customHeight="1" x14ac:dyDescent="0.25">
      <c r="B23" s="434"/>
      <c r="C23" s="435"/>
      <c r="D23" s="436"/>
      <c r="E23" s="440"/>
      <c r="F23" s="441"/>
    </row>
    <row r="24" spans="2:6" ht="15" customHeight="1" x14ac:dyDescent="0.25">
      <c r="B24" s="434"/>
      <c r="C24" s="435"/>
      <c r="D24" s="436"/>
      <c r="E24" s="440"/>
      <c r="F24" s="441"/>
    </row>
    <row r="25" spans="2:6" ht="15" customHeight="1" x14ac:dyDescent="0.25">
      <c r="B25" s="434"/>
      <c r="C25" s="435"/>
      <c r="D25" s="436"/>
      <c r="E25" s="440"/>
      <c r="F25" s="441"/>
    </row>
    <row r="26" spans="2:6" ht="15.75" customHeight="1" thickBot="1" x14ac:dyDescent="0.3">
      <c r="B26" s="434"/>
      <c r="C26" s="435"/>
      <c r="D26" s="436"/>
      <c r="E26" s="440"/>
      <c r="F26" s="441"/>
    </row>
    <row r="27" spans="2:6" ht="16.5" thickBot="1" x14ac:dyDescent="0.3">
      <c r="B27" s="444" t="s">
        <v>224</v>
      </c>
      <c r="C27" s="445"/>
      <c r="D27" s="446"/>
      <c r="E27" s="444" t="s">
        <v>223</v>
      </c>
      <c r="F27" s="446"/>
    </row>
    <row r="28" spans="2:6" ht="15" customHeight="1" x14ac:dyDescent="0.25">
      <c r="B28" s="434" t="s">
        <v>255</v>
      </c>
      <c r="C28" s="435"/>
      <c r="D28" s="436"/>
      <c r="E28" s="440" t="s">
        <v>256</v>
      </c>
      <c r="F28" s="441"/>
    </row>
    <row r="29" spans="2:6" ht="15" customHeight="1" x14ac:dyDescent="0.25">
      <c r="B29" s="434"/>
      <c r="C29" s="435"/>
      <c r="D29" s="436"/>
      <c r="E29" s="440"/>
      <c r="F29" s="441"/>
    </row>
    <row r="30" spans="2:6" ht="15" customHeight="1" x14ac:dyDescent="0.25">
      <c r="B30" s="434"/>
      <c r="C30" s="435"/>
      <c r="D30" s="436"/>
      <c r="E30" s="440"/>
      <c r="F30" s="441"/>
    </row>
    <row r="31" spans="2:6" ht="15" customHeight="1" x14ac:dyDescent="0.25">
      <c r="B31" s="434"/>
      <c r="C31" s="435"/>
      <c r="D31" s="436"/>
      <c r="E31" s="440"/>
      <c r="F31" s="441"/>
    </row>
    <row r="32" spans="2:6" ht="15" customHeight="1" x14ac:dyDescent="0.25">
      <c r="B32" s="434"/>
      <c r="C32" s="435"/>
      <c r="D32" s="436"/>
      <c r="E32" s="440"/>
      <c r="F32" s="441"/>
    </row>
    <row r="33" spans="2:6" ht="15" customHeight="1" x14ac:dyDescent="0.25">
      <c r="B33" s="434"/>
      <c r="C33" s="435"/>
      <c r="D33" s="436"/>
      <c r="E33" s="440"/>
      <c r="F33" s="441"/>
    </row>
    <row r="34" spans="2:6" ht="15.75" customHeight="1" thickBot="1" x14ac:dyDescent="0.3">
      <c r="B34" s="437"/>
      <c r="C34" s="438"/>
      <c r="D34" s="439"/>
      <c r="E34" s="442"/>
      <c r="F34" s="443"/>
    </row>
    <row r="35" spans="2:6" x14ac:dyDescent="0.25">
      <c r="B35" s="116"/>
    </row>
  </sheetData>
  <mergeCells count="17">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 ref="E19:F26"/>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opLeftCell="A16" zoomScale="80" zoomScaleNormal="80" workbookViewId="0">
      <selection activeCell="F81" sqref="F81"/>
    </sheetView>
  </sheetViews>
  <sheetFormatPr baseColWidth="10" defaultColWidth="11.42578125" defaultRowHeight="24.95"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hidden="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4.95" customHeight="1" x14ac:dyDescent="0.2">
      <c r="B1" s="81"/>
      <c r="C1" s="81"/>
      <c r="D1" s="81"/>
      <c r="E1" s="81"/>
      <c r="G1" s="83"/>
      <c r="AG1" s="89"/>
    </row>
    <row r="2" spans="1:69" s="82" customFormat="1" ht="24.95" customHeight="1" x14ac:dyDescent="0.2">
      <c r="B2" s="81"/>
      <c r="C2" s="81"/>
      <c r="D2" s="81"/>
      <c r="E2" s="81"/>
      <c r="G2" s="83"/>
      <c r="AG2" s="89"/>
    </row>
    <row r="3" spans="1:69" s="82" customFormat="1" ht="24.95" customHeight="1" thickBot="1" x14ac:dyDescent="0.25">
      <c r="B3" s="81"/>
      <c r="C3" s="81"/>
      <c r="D3" s="81"/>
      <c r="E3" s="81"/>
      <c r="G3" s="83"/>
      <c r="AG3" s="89"/>
    </row>
    <row r="4" spans="1:69" s="82" customFormat="1" ht="24.95" customHeight="1" x14ac:dyDescent="0.2">
      <c r="B4" s="258"/>
      <c r="C4" s="259"/>
      <c r="D4" s="259"/>
      <c r="E4" s="259"/>
      <c r="F4" s="252" t="s">
        <v>213</v>
      </c>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0" t="s">
        <v>200</v>
      </c>
      <c r="AK4" s="251"/>
    </row>
    <row r="5" spans="1:69" s="82" customFormat="1" ht="24.95" customHeight="1" x14ac:dyDescent="0.2">
      <c r="B5" s="260"/>
      <c r="C5" s="261"/>
      <c r="D5" s="261"/>
      <c r="E5" s="261"/>
      <c r="F5" s="254"/>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48" t="s">
        <v>201</v>
      </c>
      <c r="AK5" s="249"/>
    </row>
    <row r="6" spans="1:69" ht="24.95" customHeight="1" x14ac:dyDescent="0.3">
      <c r="B6" s="260"/>
      <c r="C6" s="261"/>
      <c r="D6" s="261"/>
      <c r="E6" s="261"/>
      <c r="F6" s="254"/>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48" t="s">
        <v>242</v>
      </c>
      <c r="AK6" s="249"/>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4.95" customHeight="1" thickBot="1" x14ac:dyDescent="0.35">
      <c r="B7" s="262"/>
      <c r="C7" s="263"/>
      <c r="D7" s="263"/>
      <c r="E7" s="263"/>
      <c r="F7" s="256"/>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46" t="s">
        <v>202</v>
      </c>
      <c r="AK7" s="247"/>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4.95"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4.95" customHeight="1" x14ac:dyDescent="0.35">
      <c r="A9" s="126"/>
      <c r="B9" s="267" t="s">
        <v>198</v>
      </c>
      <c r="C9" s="268"/>
      <c r="D9" s="273" t="str">
        <f>CONTEXTO!C7</f>
        <v xml:space="preserve">  PROCESO DE ADQUISICIONES</v>
      </c>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4.95" customHeight="1" x14ac:dyDescent="0.35">
      <c r="A10" s="126"/>
      <c r="B10" s="269" t="s">
        <v>205</v>
      </c>
      <c r="C10" s="270"/>
      <c r="D10" s="275" t="str">
        <f>CONTEXTO!D12</f>
        <v>Consolidar  las  necesidades  de  bienes,  servicios  y  obra  pública, estableciendo  actividades  para  la  programación,  elaboración, ejecución, actualización, seguimiento y control del Plan Anual de Adquisiciones acorde al presupuesto.</v>
      </c>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6"/>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4.95" customHeight="1" thickBot="1" x14ac:dyDescent="0.4">
      <c r="B11" s="271" t="s">
        <v>199</v>
      </c>
      <c r="C11" s="272"/>
      <c r="D11" s="277" t="str">
        <f>CONTEXTO!C8</f>
        <v>Consolidar las necesidades  de bienes, servicios y obra publica a adquirirse durante cada vigencia, por las distintas dependencias que conforman la Alcaldía Municipal de Bucaramanga, para la elaboración del plan anual de adquisiciones.</v>
      </c>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8"/>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4.95" customHeight="1" x14ac:dyDescent="0.35">
      <c r="B12" s="264"/>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6"/>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4.95" customHeight="1" x14ac:dyDescent="0.3">
      <c r="B13" s="279" t="s">
        <v>120</v>
      </c>
      <c r="C13" s="280"/>
      <c r="D13" s="280"/>
      <c r="E13" s="280"/>
      <c r="F13" s="280"/>
      <c r="G13" s="280"/>
      <c r="H13" s="280"/>
      <c r="I13" s="280" t="s">
        <v>121</v>
      </c>
      <c r="J13" s="280"/>
      <c r="K13" s="280"/>
      <c r="L13" s="280"/>
      <c r="M13" s="280"/>
      <c r="N13" s="280"/>
      <c r="O13" s="280"/>
      <c r="P13" s="280" t="s">
        <v>122</v>
      </c>
      <c r="Q13" s="280"/>
      <c r="R13" s="280"/>
      <c r="S13" s="280"/>
      <c r="T13" s="280"/>
      <c r="U13" s="280"/>
      <c r="V13" s="280"/>
      <c r="W13" s="280"/>
      <c r="X13" s="280"/>
      <c r="Y13" s="280" t="s">
        <v>123</v>
      </c>
      <c r="Z13" s="280"/>
      <c r="AA13" s="280"/>
      <c r="AB13" s="280"/>
      <c r="AC13" s="280"/>
      <c r="AD13" s="280"/>
      <c r="AE13" s="280"/>
      <c r="AF13" s="280" t="s">
        <v>34</v>
      </c>
      <c r="AG13" s="280"/>
      <c r="AH13" s="280"/>
      <c r="AI13" s="280"/>
      <c r="AJ13" s="280"/>
      <c r="AK13" s="28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4.95" customHeight="1" x14ac:dyDescent="0.3">
      <c r="B14" s="447" t="s">
        <v>0</v>
      </c>
      <c r="C14" s="448" t="s">
        <v>2</v>
      </c>
      <c r="D14" s="449" t="s">
        <v>3</v>
      </c>
      <c r="E14" s="449" t="s">
        <v>42</v>
      </c>
      <c r="F14" s="448" t="s">
        <v>1</v>
      </c>
      <c r="G14" s="449" t="s">
        <v>48</v>
      </c>
      <c r="H14" s="449" t="s">
        <v>116</v>
      </c>
      <c r="I14" s="449" t="s">
        <v>33</v>
      </c>
      <c r="J14" s="448" t="s">
        <v>5</v>
      </c>
      <c r="K14" s="449" t="s">
        <v>78</v>
      </c>
      <c r="L14" s="449" t="s">
        <v>83</v>
      </c>
      <c r="M14" s="449" t="s">
        <v>43</v>
      </c>
      <c r="N14" s="448" t="s">
        <v>5</v>
      </c>
      <c r="O14" s="449" t="s">
        <v>46</v>
      </c>
      <c r="P14" s="450" t="s">
        <v>11</v>
      </c>
      <c r="Q14" s="449" t="s">
        <v>143</v>
      </c>
      <c r="R14" s="449" t="s">
        <v>12</v>
      </c>
      <c r="S14" s="449" t="s">
        <v>8</v>
      </c>
      <c r="T14" s="449"/>
      <c r="U14" s="449"/>
      <c r="V14" s="449"/>
      <c r="W14" s="449"/>
      <c r="X14" s="449"/>
      <c r="Y14" s="450" t="s">
        <v>119</v>
      </c>
      <c r="Z14" s="450" t="s">
        <v>44</v>
      </c>
      <c r="AA14" s="450" t="s">
        <v>5</v>
      </c>
      <c r="AB14" s="450" t="s">
        <v>45</v>
      </c>
      <c r="AC14" s="450" t="s">
        <v>5</v>
      </c>
      <c r="AD14" s="450" t="s">
        <v>47</v>
      </c>
      <c r="AE14" s="450" t="s">
        <v>29</v>
      </c>
      <c r="AF14" s="449" t="s">
        <v>34</v>
      </c>
      <c r="AG14" s="449" t="s">
        <v>35</v>
      </c>
      <c r="AH14" s="449" t="s">
        <v>36</v>
      </c>
      <c r="AI14" s="449" t="s">
        <v>38</v>
      </c>
      <c r="AJ14" s="449" t="s">
        <v>37</v>
      </c>
      <c r="AK14" s="451"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81.75" customHeight="1" x14ac:dyDescent="0.3">
      <c r="A15" s="92"/>
      <c r="B15" s="447"/>
      <c r="C15" s="448"/>
      <c r="D15" s="449"/>
      <c r="E15" s="449"/>
      <c r="F15" s="448"/>
      <c r="G15" s="449"/>
      <c r="H15" s="449"/>
      <c r="I15" s="449"/>
      <c r="J15" s="448"/>
      <c r="K15" s="449"/>
      <c r="L15" s="449"/>
      <c r="M15" s="448"/>
      <c r="N15" s="448"/>
      <c r="O15" s="449"/>
      <c r="P15" s="450"/>
      <c r="Q15" s="449"/>
      <c r="R15" s="449"/>
      <c r="S15" s="452" t="s">
        <v>13</v>
      </c>
      <c r="T15" s="452" t="s">
        <v>17</v>
      </c>
      <c r="U15" s="452" t="s">
        <v>28</v>
      </c>
      <c r="V15" s="452" t="s">
        <v>18</v>
      </c>
      <c r="W15" s="452" t="s">
        <v>21</v>
      </c>
      <c r="X15" s="452" t="s">
        <v>24</v>
      </c>
      <c r="Y15" s="450"/>
      <c r="Z15" s="450"/>
      <c r="AA15" s="450"/>
      <c r="AB15" s="450"/>
      <c r="AC15" s="450"/>
      <c r="AD15" s="450"/>
      <c r="AE15" s="450"/>
      <c r="AF15" s="449"/>
      <c r="AG15" s="449"/>
      <c r="AH15" s="449"/>
      <c r="AI15" s="449"/>
      <c r="AJ15" s="449"/>
      <c r="AK15" s="45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38" customHeight="1" thickBot="1" x14ac:dyDescent="0.3">
      <c r="B16" s="453">
        <v>1</v>
      </c>
      <c r="C16" s="283" t="s">
        <v>114</v>
      </c>
      <c r="D16" s="283" t="s">
        <v>249</v>
      </c>
      <c r="E16" s="283" t="s">
        <v>250</v>
      </c>
      <c r="F16" s="283" t="s">
        <v>251</v>
      </c>
      <c r="G16" s="283" t="s">
        <v>188</v>
      </c>
      <c r="H16" s="454">
        <v>100</v>
      </c>
      <c r="I16" s="455" t="str">
        <f>IF(H16&lt;=0,"",IF(H16&lt;=2,"Muy Baja",IF(H16&lt;=24,"Baja",IF(H16&lt;=500,"Media",IF(H16&lt;=5000,"Alta","Muy Alta")))))</f>
        <v>Media</v>
      </c>
      <c r="J16" s="456">
        <f>IF(I16="","",IF(I16="Muy Baja",0.2,IF(I16="Baja",0.4,IF(I16="Media",0.6,IF(I16="Alta",0.8,IF(I16="Muy Alta",1,))))))</f>
        <v>0.6</v>
      </c>
      <c r="K16" s="457" t="s">
        <v>135</v>
      </c>
      <c r="L16" s="456"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455" t="str">
        <f>IF(OR(L16='Tabla Impacto'!$C$12,L16='Tabla Impacto'!$D$12),"Leve",IF(OR(L16='Tabla Impacto'!$C$13,L16='Tabla Impacto'!$D$13),"Menor",IF(OR(L16='Tabla Impacto'!$C$14,L16='Tabla Impacto'!$D$14),"Moderado",IF(OR(L16='Tabla Impacto'!$C$15,L16='Tabla Impacto'!$D$15),"Mayor",IF(OR(L16='Tabla Impacto'!$C$16,L16='Tabla Impacto'!$D$16),"Catastrófico","")))))</f>
        <v>Moderado</v>
      </c>
      <c r="N16" s="456">
        <f>IF(M16="","",IF(M16="Leve",0.2,IF(M16="Menor",0.4,IF(M16="Moderado",0.6,IF(M16="Mayor",0.8,IF(M16="Catastrófico",1,))))))</f>
        <v>0.6</v>
      </c>
      <c r="O16" s="458"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459">
        <v>1</v>
      </c>
      <c r="Q16" s="460" t="s">
        <v>257</v>
      </c>
      <c r="R16" s="461" t="str">
        <f t="shared" ref="R16:R18" si="0">IF(OR(S16="Preventivo",S16="Detectivo"),"Probabilidad",IF(S16="Correctivo","Impacto",""))</f>
        <v>Probabilidad</v>
      </c>
      <c r="S16" s="462" t="s">
        <v>14</v>
      </c>
      <c r="T16" s="462" t="s">
        <v>9</v>
      </c>
      <c r="U16" s="463" t="str">
        <f t="shared" ref="U16:U21" si="1">IF(AND(S16="Preventivo",T16="Automático"),"50%",IF(AND(S16="Preventivo",T16="Manual"),"40%",IF(AND(S16="Detectivo",T16="Automático"),"40%",IF(AND(S16="Detectivo",T16="Manual"),"30%",IF(AND(S16="Correctivo",T16="Automático"),"35%",IF(AND(S16="Correctivo",T16="Manual"),"25%",""))))))</f>
        <v>40%</v>
      </c>
      <c r="V16" s="462" t="s">
        <v>19</v>
      </c>
      <c r="W16" s="462" t="s">
        <v>22</v>
      </c>
      <c r="X16" s="462" t="s">
        <v>110</v>
      </c>
      <c r="Y16" s="464">
        <f>IFERROR(IF(R16="Probabilidad",(J16-(+J16*U16)),IF(R16="Impacto",J16,"")),"")</f>
        <v>0.36</v>
      </c>
      <c r="Z16" s="465" t="str">
        <f>IFERROR(IF(Y16="","",IF(Y16&lt;=0.2,"Muy Baja",IF(Y16&lt;=0.4,"Baja",IF(Y16&lt;=0.6,"Media",IF(Y16&lt;=0.8,"Alta","Muy Alta"))))),"")</f>
        <v>Baja</v>
      </c>
      <c r="AA16" s="463">
        <f>+Y16</f>
        <v>0.36</v>
      </c>
      <c r="AB16" s="465" t="str">
        <f>IFERROR(IF(AC16="","",IF(AC16&lt;=0.2,"Leve",IF(AC16&lt;=0.4,"Menor",IF(AC16&lt;=0.6,"Moderado",IF(AC16&lt;=0.8,"Mayor","Catastrófico"))))),"")</f>
        <v>Moderado</v>
      </c>
      <c r="AC16" s="463">
        <f>IFERROR(IF(R16="Impacto",(N16-(+N16*U16)),IF(R16="Probabilidad",N16,"")),"")</f>
        <v>0.6</v>
      </c>
      <c r="AD16" s="466"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462" t="s">
        <v>117</v>
      </c>
      <c r="AF16" s="168" t="s">
        <v>258</v>
      </c>
      <c r="AG16" s="168" t="s">
        <v>252</v>
      </c>
      <c r="AH16" s="467">
        <v>44530</v>
      </c>
      <c r="AI16" s="467"/>
      <c r="AJ16" s="168"/>
      <c r="AK16" s="468"/>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24.95" hidden="1" customHeight="1" x14ac:dyDescent="0.3">
      <c r="B17" s="453"/>
      <c r="C17" s="283"/>
      <c r="D17" s="283"/>
      <c r="E17" s="283"/>
      <c r="F17" s="283"/>
      <c r="G17" s="283"/>
      <c r="H17" s="454"/>
      <c r="I17" s="455"/>
      <c r="J17" s="456"/>
      <c r="K17" s="457"/>
      <c r="L17" s="456">
        <f>IF(NOT(ISERROR(MATCH(K17,_xlfn.ANCHORARRAY(F28),0))),J30&amp;"Por favor no seleccionar los criterios de impacto",K17)</f>
        <v>0</v>
      </c>
      <c r="M17" s="455"/>
      <c r="N17" s="456"/>
      <c r="O17" s="458"/>
      <c r="P17" s="459">
        <v>2</v>
      </c>
      <c r="Q17" s="460"/>
      <c r="R17" s="461" t="str">
        <f t="shared" si="0"/>
        <v/>
      </c>
      <c r="S17" s="462"/>
      <c r="T17" s="462"/>
      <c r="U17" s="463" t="str">
        <f t="shared" si="1"/>
        <v/>
      </c>
      <c r="V17" s="462"/>
      <c r="W17" s="462"/>
      <c r="X17" s="462"/>
      <c r="Y17" s="464" t="str">
        <f>IFERROR(IF(AND(R16="Probabilidad",R17="Probabilidad"),(AA16-(+AA16*U17)),IF(R17="Probabilidad",(J16-(+J16*U17)),IF(R17="Impacto",AA16,""))),"")</f>
        <v/>
      </c>
      <c r="Z17" s="465" t="str">
        <f t="shared" ref="Z17:Z75" si="2">IFERROR(IF(Y17="","",IF(Y17&lt;=0.2,"Muy Baja",IF(Y17&lt;=0.4,"Baja",IF(Y17&lt;=0.6,"Media",IF(Y17&lt;=0.8,"Alta","Muy Alta"))))),"")</f>
        <v/>
      </c>
      <c r="AA17" s="463" t="str">
        <f t="shared" ref="AA17:AA21" si="3">+Y17</f>
        <v/>
      </c>
      <c r="AB17" s="465" t="str">
        <f t="shared" ref="AB17:AB75" si="4">IFERROR(IF(AC17="","",IF(AC17&lt;=0.2,"Leve",IF(AC17&lt;=0.4,"Menor",IF(AC17&lt;=0.6,"Moderado",IF(AC17&lt;=0.8,"Mayor","Catastrófico"))))),"")</f>
        <v/>
      </c>
      <c r="AC17" s="463" t="str">
        <f>IFERROR(IF(AND(R16="Impacto",R17="Impacto"),(AC16-(+AC16*U17)),IF(R17="Impacto",($N$16-(+$N$16*U17)),IF(R17="Probabilidad",AC16,""))),"")</f>
        <v/>
      </c>
      <c r="AD17" s="466"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462"/>
      <c r="AF17" s="168"/>
      <c r="AG17" s="168"/>
      <c r="AH17" s="467"/>
      <c r="AI17" s="467"/>
      <c r="AJ17" s="168"/>
      <c r="AK17" s="468"/>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95" hidden="1" customHeight="1" x14ac:dyDescent="0.3">
      <c r="B18" s="453"/>
      <c r="C18" s="283"/>
      <c r="D18" s="283"/>
      <c r="E18" s="283"/>
      <c r="F18" s="283"/>
      <c r="G18" s="283"/>
      <c r="H18" s="454"/>
      <c r="I18" s="455"/>
      <c r="J18" s="456"/>
      <c r="K18" s="457"/>
      <c r="L18" s="456">
        <f>IF(NOT(ISERROR(MATCH(K18,_xlfn.ANCHORARRAY(F29),0))),J31&amp;"Por favor no seleccionar los criterios de impacto",K18)</f>
        <v>0</v>
      </c>
      <c r="M18" s="455"/>
      <c r="N18" s="456"/>
      <c r="O18" s="458"/>
      <c r="P18" s="459">
        <v>3</v>
      </c>
      <c r="Q18" s="469"/>
      <c r="R18" s="461" t="str">
        <f t="shared" si="0"/>
        <v/>
      </c>
      <c r="S18" s="462"/>
      <c r="T18" s="462"/>
      <c r="U18" s="463" t="str">
        <f t="shared" si="1"/>
        <v/>
      </c>
      <c r="V18" s="462"/>
      <c r="W18" s="462"/>
      <c r="X18" s="462"/>
      <c r="Y18" s="464" t="str">
        <f>IFERROR(IF(AND(R17="Probabilidad",R18="Probabilidad"),(AA17-(+AA17*U18)),IF(AND(R17="Impacto",R18="Probabilidad"),(AA16-(+AA16*U18)),IF(R18="Impacto",AA17,""))),"")</f>
        <v/>
      </c>
      <c r="Z18" s="465" t="str">
        <f t="shared" si="2"/>
        <v/>
      </c>
      <c r="AA18" s="463" t="str">
        <f t="shared" si="3"/>
        <v/>
      </c>
      <c r="AB18" s="465" t="str">
        <f t="shared" si="4"/>
        <v/>
      </c>
      <c r="AC18" s="463" t="str">
        <f>IFERROR(IF(AND(R17="Impacto",R18="Impacto"),(AC17-(+AC17*U18)),IF(AND(R17="Probabilidad",R18="Impacto"),(AC16-(+AC16*U18)),IF(R18="Probabilidad",AC17,""))),"")</f>
        <v/>
      </c>
      <c r="AD18" s="466" t="str">
        <f t="shared" si="5"/>
        <v/>
      </c>
      <c r="AE18" s="462"/>
      <c r="AF18" s="168"/>
      <c r="AG18" s="168"/>
      <c r="AH18" s="467"/>
      <c r="AI18" s="467"/>
      <c r="AJ18" s="168"/>
      <c r="AK18" s="46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95" hidden="1" customHeight="1" x14ac:dyDescent="0.3">
      <c r="B19" s="453"/>
      <c r="C19" s="283"/>
      <c r="D19" s="283"/>
      <c r="E19" s="283"/>
      <c r="F19" s="283"/>
      <c r="G19" s="283"/>
      <c r="H19" s="454"/>
      <c r="I19" s="455"/>
      <c r="J19" s="456"/>
      <c r="K19" s="457"/>
      <c r="L19" s="456">
        <f>IF(NOT(ISERROR(MATCH(K19,_xlfn.ANCHORARRAY(F30),0))),J32&amp;"Por favor no seleccionar los criterios de impacto",K19)</f>
        <v>0</v>
      </c>
      <c r="M19" s="455"/>
      <c r="N19" s="456"/>
      <c r="O19" s="458"/>
      <c r="P19" s="459">
        <v>4</v>
      </c>
      <c r="Q19" s="460"/>
      <c r="R19" s="461" t="str">
        <f t="shared" ref="R19:R21" si="6">IF(OR(S19="Preventivo",S19="Detectivo"),"Probabilidad",IF(S19="Correctivo","Impacto",""))</f>
        <v/>
      </c>
      <c r="S19" s="462"/>
      <c r="T19" s="462"/>
      <c r="U19" s="463" t="str">
        <f t="shared" si="1"/>
        <v/>
      </c>
      <c r="V19" s="462"/>
      <c r="W19" s="462"/>
      <c r="X19" s="462"/>
      <c r="Y19" s="464" t="str">
        <f t="shared" ref="Y19:Y21" si="7">IFERROR(IF(AND(R18="Probabilidad",R19="Probabilidad"),(AA18-(+AA18*U19)),IF(AND(R18="Impacto",R19="Probabilidad"),(AA17-(+AA17*U19)),IF(R19="Impacto",AA18,""))),"")</f>
        <v/>
      </c>
      <c r="Z19" s="465" t="str">
        <f t="shared" si="2"/>
        <v/>
      </c>
      <c r="AA19" s="463" t="str">
        <f t="shared" si="3"/>
        <v/>
      </c>
      <c r="AB19" s="465" t="str">
        <f t="shared" si="4"/>
        <v/>
      </c>
      <c r="AC19" s="463" t="str">
        <f t="shared" ref="AC19:AC21" si="8">IFERROR(IF(AND(R18="Impacto",R19="Impacto"),(AC18-(+AC18*U19)),IF(AND(R18="Probabilidad",R19="Impacto"),(AC17-(+AC17*U19)),IF(R19="Probabilidad",AC18,""))),"")</f>
        <v/>
      </c>
      <c r="AD19" s="466"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462"/>
      <c r="AF19" s="168"/>
      <c r="AG19" s="168"/>
      <c r="AH19" s="467"/>
      <c r="AI19" s="467"/>
      <c r="AJ19" s="168"/>
      <c r="AK19" s="468"/>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95" hidden="1" customHeight="1" x14ac:dyDescent="0.3">
      <c r="B20" s="453"/>
      <c r="C20" s="283"/>
      <c r="D20" s="283"/>
      <c r="E20" s="283"/>
      <c r="F20" s="283"/>
      <c r="G20" s="283"/>
      <c r="H20" s="454"/>
      <c r="I20" s="455"/>
      <c r="J20" s="456"/>
      <c r="K20" s="457"/>
      <c r="L20" s="456">
        <f>IF(NOT(ISERROR(MATCH(K20,_xlfn.ANCHORARRAY(F31),0))),J33&amp;"Por favor no seleccionar los criterios de impacto",K20)</f>
        <v>0</v>
      </c>
      <c r="M20" s="455"/>
      <c r="N20" s="456"/>
      <c r="O20" s="458"/>
      <c r="P20" s="459">
        <v>5</v>
      </c>
      <c r="Q20" s="460"/>
      <c r="R20" s="461" t="str">
        <f t="shared" si="6"/>
        <v/>
      </c>
      <c r="S20" s="462"/>
      <c r="T20" s="462"/>
      <c r="U20" s="463" t="str">
        <f t="shared" si="1"/>
        <v/>
      </c>
      <c r="V20" s="462"/>
      <c r="W20" s="462"/>
      <c r="X20" s="462"/>
      <c r="Y20" s="464" t="str">
        <f t="shared" si="7"/>
        <v/>
      </c>
      <c r="Z20" s="465" t="str">
        <f t="shared" si="2"/>
        <v/>
      </c>
      <c r="AA20" s="463" t="str">
        <f t="shared" si="3"/>
        <v/>
      </c>
      <c r="AB20" s="465" t="str">
        <f t="shared" si="4"/>
        <v/>
      </c>
      <c r="AC20" s="463" t="str">
        <f t="shared" si="8"/>
        <v/>
      </c>
      <c r="AD20" s="466" t="str">
        <f t="shared" si="5"/>
        <v/>
      </c>
      <c r="AE20" s="462"/>
      <c r="AF20" s="168"/>
      <c r="AG20" s="168"/>
      <c r="AH20" s="467"/>
      <c r="AI20" s="467"/>
      <c r="AJ20" s="168"/>
      <c r="AK20" s="468"/>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95" hidden="1" customHeight="1" x14ac:dyDescent="0.3">
      <c r="B21" s="453"/>
      <c r="C21" s="283"/>
      <c r="D21" s="283"/>
      <c r="E21" s="283"/>
      <c r="F21" s="283"/>
      <c r="G21" s="283"/>
      <c r="H21" s="454"/>
      <c r="I21" s="455"/>
      <c r="J21" s="456"/>
      <c r="K21" s="457"/>
      <c r="L21" s="456">
        <f>IF(NOT(ISERROR(MATCH(K21,_xlfn.ANCHORARRAY(F32),0))),J34&amp;"Por favor no seleccionar los criterios de impacto",K21)</f>
        <v>0</v>
      </c>
      <c r="M21" s="455"/>
      <c r="N21" s="456"/>
      <c r="O21" s="458"/>
      <c r="P21" s="459">
        <v>6</v>
      </c>
      <c r="Q21" s="460"/>
      <c r="R21" s="461" t="str">
        <f t="shared" si="6"/>
        <v/>
      </c>
      <c r="S21" s="462"/>
      <c r="T21" s="462"/>
      <c r="U21" s="463" t="str">
        <f t="shared" si="1"/>
        <v/>
      </c>
      <c r="V21" s="462"/>
      <c r="W21" s="462"/>
      <c r="X21" s="462"/>
      <c r="Y21" s="464" t="str">
        <f t="shared" si="7"/>
        <v/>
      </c>
      <c r="Z21" s="465" t="str">
        <f t="shared" si="2"/>
        <v/>
      </c>
      <c r="AA21" s="463" t="str">
        <f t="shared" si="3"/>
        <v/>
      </c>
      <c r="AB21" s="465" t="str">
        <f t="shared" si="4"/>
        <v/>
      </c>
      <c r="AC21" s="463" t="str">
        <f t="shared" si="8"/>
        <v/>
      </c>
      <c r="AD21" s="466" t="str">
        <f t="shared" si="5"/>
        <v/>
      </c>
      <c r="AE21" s="462"/>
      <c r="AF21" s="168"/>
      <c r="AG21" s="168"/>
      <c r="AH21" s="467"/>
      <c r="AI21" s="467"/>
      <c r="AJ21" s="168"/>
      <c r="AK21" s="468"/>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24.95" hidden="1" customHeight="1" x14ac:dyDescent="0.3">
      <c r="B22" s="470">
        <v>2</v>
      </c>
      <c r="C22" s="282"/>
      <c r="D22" s="282"/>
      <c r="E22" s="282"/>
      <c r="F22" s="282"/>
      <c r="G22" s="282"/>
      <c r="H22" s="471"/>
      <c r="I22" s="472" t="str">
        <f>IF(H22&lt;=0,"",IF(H22&lt;=2,"Muy Baja",IF(H22&lt;=24,"Baja",IF(H22&lt;=500,"Media",IF(H22&lt;=5000,"Alta","Muy Alta")))))</f>
        <v/>
      </c>
      <c r="J22" s="473" t="str">
        <f>IF(I22="","",IF(I22="Muy Baja",0.2,IF(I22="Baja",0.4,IF(I22="Media",0.6,IF(I22="Alta",0.8,IF(I22="Muy Alta",1,))))))</f>
        <v/>
      </c>
      <c r="K22" s="474"/>
      <c r="L22" s="473">
        <f>IF(NOT(ISERROR(MATCH(K22,'Tabla Impacto'!$B$222:$B$224,0))),'Tabla Impacto'!$F$224&amp;"Por favor no seleccionar los criterios de impacto(Afectación Económica o presupuestal y Pérdida Reputacional)",K22)</f>
        <v>0</v>
      </c>
      <c r="M22" s="472" t="str">
        <f>IF(OR(L22='Tabla Impacto'!$C$12,L22='Tabla Impacto'!$D$12),"Leve",IF(OR(L22='Tabla Impacto'!$C$13,L22='Tabla Impacto'!$D$13),"Menor",IF(OR(L22='Tabla Impacto'!$C$14,L22='Tabla Impacto'!$D$14),"Moderado",IF(OR(L22='Tabla Impacto'!$C$15,L22='Tabla Impacto'!$D$15),"Mayor",IF(OR(L22='Tabla Impacto'!$C$16,L22='Tabla Impacto'!$D$16),"Catastrófico","")))))</f>
        <v/>
      </c>
      <c r="N22" s="473" t="str">
        <f>IF(M22="","",IF(M22="Leve",0.2,IF(M22="Menor",0.4,IF(M22="Moderado",0.6,IF(M22="Mayor",0.8,IF(M22="Catastrófico",1,))))))</f>
        <v/>
      </c>
      <c r="O22" s="475"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476">
        <v>1</v>
      </c>
      <c r="Q22" s="477"/>
      <c r="R22" s="478" t="str">
        <f>IF(OR(S22="Preventivo",S22="Detectivo"),"Probabilidad",IF(S22="Correctivo","Impacto",""))</f>
        <v/>
      </c>
      <c r="S22" s="479"/>
      <c r="T22" s="479"/>
      <c r="U22" s="480" t="str">
        <f>IF(AND(S22="Preventivo",T22="Automático"),"50%",IF(AND(S22="Preventivo",T22="Manual"),"40%",IF(AND(S22="Detectivo",T22="Automático"),"40%",IF(AND(S22="Detectivo",T22="Manual"),"30%",IF(AND(S22="Correctivo",T22="Automático"),"35%",IF(AND(S22="Correctivo",T22="Manual"),"25%",""))))))</f>
        <v/>
      </c>
      <c r="V22" s="479"/>
      <c r="W22" s="479"/>
      <c r="X22" s="479"/>
      <c r="Y22" s="481" t="str">
        <f>IFERROR(IF(R22="Probabilidad",(J22-(+J22*U22)),IF(R22="Impacto",J22,"")),"")</f>
        <v/>
      </c>
      <c r="Z22" s="482" t="str">
        <f>IFERROR(IF(Y22="","",IF(Y22&lt;=0.2,"Muy Baja",IF(Y22&lt;=0.4,"Baja",IF(Y22&lt;=0.6,"Media",IF(Y22&lt;=0.8,"Alta","Muy Alta"))))),"")</f>
        <v/>
      </c>
      <c r="AA22" s="480" t="str">
        <f>+Y22</f>
        <v/>
      </c>
      <c r="AB22" s="482" t="str">
        <f>IFERROR(IF(AC22="","",IF(AC22&lt;=0.2,"Leve",IF(AC22&lt;=0.4,"Menor",IF(AC22&lt;=0.6,"Moderado",IF(AC22&lt;=0.8,"Mayor","Catastrófico"))))),"")</f>
        <v/>
      </c>
      <c r="AC22" s="480" t="str">
        <f>IFERROR(IF(R22="Impacto",(N22-(+N22*U22)),IF(R22="Probabilidad",N22,"")),"")</f>
        <v/>
      </c>
      <c r="AD22" s="483"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479"/>
      <c r="AF22" s="169"/>
      <c r="AG22" s="169"/>
      <c r="AH22" s="484"/>
      <c r="AI22" s="484"/>
      <c r="AJ22" s="169"/>
      <c r="AK22" s="485"/>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4.95" hidden="1" customHeight="1" x14ac:dyDescent="0.3">
      <c r="B23" s="470"/>
      <c r="C23" s="282"/>
      <c r="D23" s="282"/>
      <c r="E23" s="282"/>
      <c r="F23" s="282"/>
      <c r="G23" s="282"/>
      <c r="H23" s="471"/>
      <c r="I23" s="472"/>
      <c r="J23" s="473"/>
      <c r="K23" s="474"/>
      <c r="L23" s="473">
        <f>IF(NOT(ISERROR(MATCH(K23,_xlfn.ANCHORARRAY(F34),0))),J36&amp;"Por favor no seleccionar los criterios de impacto",K23)</f>
        <v>0</v>
      </c>
      <c r="M23" s="472"/>
      <c r="N23" s="473"/>
      <c r="O23" s="475"/>
      <c r="P23" s="476">
        <v>2</v>
      </c>
      <c r="Q23" s="477"/>
      <c r="R23" s="478" t="str">
        <f>IF(OR(S23="Preventivo",S23="Detectivo"),"Probabilidad",IF(S23="Correctivo","Impacto",""))</f>
        <v/>
      </c>
      <c r="S23" s="479"/>
      <c r="T23" s="479"/>
      <c r="U23" s="480" t="str">
        <f t="shared" ref="U23:U27" si="9">IF(AND(S23="Preventivo",T23="Automático"),"50%",IF(AND(S23="Preventivo",T23="Manual"),"40%",IF(AND(S23="Detectivo",T23="Automático"),"40%",IF(AND(S23="Detectivo",T23="Manual"),"30%",IF(AND(S23="Correctivo",T23="Automático"),"35%",IF(AND(S23="Correctivo",T23="Manual"),"25%",""))))))</f>
        <v/>
      </c>
      <c r="V23" s="479"/>
      <c r="W23" s="479"/>
      <c r="X23" s="479"/>
      <c r="Y23" s="481" t="str">
        <f>IFERROR(IF(AND(R22="Probabilidad",R23="Probabilidad"),(AA22-(+AA22*U23)),IF(R23="Probabilidad",(J22-(+J22*U23)),IF(R23="Impacto",AA22,""))),"")</f>
        <v/>
      </c>
      <c r="Z23" s="482" t="str">
        <f t="shared" si="2"/>
        <v/>
      </c>
      <c r="AA23" s="480" t="str">
        <f t="shared" ref="AA23:AA27" si="10">+Y23</f>
        <v/>
      </c>
      <c r="AB23" s="482" t="str">
        <f t="shared" si="4"/>
        <v/>
      </c>
      <c r="AC23" s="480" t="str">
        <f>IFERROR(IF(AND(R22="Impacto",R23="Impacto"),(AC16-(+AC16*U23)),IF(R23="Impacto",($N$22-(+$N$22*U23)),IF(R23="Probabilidad",AC16,""))),"")</f>
        <v/>
      </c>
      <c r="AD23" s="483"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479"/>
      <c r="AF23" s="169"/>
      <c r="AG23" s="169"/>
      <c r="AH23" s="484"/>
      <c r="AI23" s="484"/>
      <c r="AJ23" s="169"/>
      <c r="AK23" s="485"/>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4.95" hidden="1" customHeight="1" x14ac:dyDescent="0.3">
      <c r="B24" s="470"/>
      <c r="C24" s="282"/>
      <c r="D24" s="282"/>
      <c r="E24" s="282"/>
      <c r="F24" s="282"/>
      <c r="G24" s="282"/>
      <c r="H24" s="471"/>
      <c r="I24" s="472"/>
      <c r="J24" s="473"/>
      <c r="K24" s="474"/>
      <c r="L24" s="473">
        <f>IF(NOT(ISERROR(MATCH(K24,_xlfn.ANCHORARRAY(F35),0))),J37&amp;"Por favor no seleccionar los criterios de impacto",K24)</f>
        <v>0</v>
      </c>
      <c r="M24" s="472"/>
      <c r="N24" s="473"/>
      <c r="O24" s="475"/>
      <c r="P24" s="476">
        <v>3</v>
      </c>
      <c r="Q24" s="486"/>
      <c r="R24" s="478" t="str">
        <f>IF(OR(S24="Preventivo",S24="Detectivo"),"Probabilidad",IF(S24="Correctivo","Impacto",""))</f>
        <v/>
      </c>
      <c r="S24" s="479"/>
      <c r="T24" s="479"/>
      <c r="U24" s="480" t="str">
        <f t="shared" si="9"/>
        <v/>
      </c>
      <c r="V24" s="479"/>
      <c r="W24" s="479"/>
      <c r="X24" s="479"/>
      <c r="Y24" s="481" t="str">
        <f>IFERROR(IF(AND(R23="Probabilidad",R24="Probabilidad"),(AA23-(+AA23*U24)),IF(AND(R23="Impacto",R24="Probabilidad"),(AA22-(+AA22*U24)),IF(R24="Impacto",AA23,""))),"")</f>
        <v/>
      </c>
      <c r="Z24" s="482" t="str">
        <f t="shared" si="2"/>
        <v/>
      </c>
      <c r="AA24" s="480" t="str">
        <f t="shared" si="10"/>
        <v/>
      </c>
      <c r="AB24" s="482" t="str">
        <f t="shared" si="4"/>
        <v/>
      </c>
      <c r="AC24" s="480" t="str">
        <f>IFERROR(IF(AND(R23="Impacto",R24="Impacto"),(AC23-(+AC23*U24)),IF(AND(R23="Probabilidad",R24="Impacto"),(AC22-(+AC22*U24)),IF(R24="Probabilidad",AC23,""))),"")</f>
        <v/>
      </c>
      <c r="AD24" s="483" t="str">
        <f t="shared" si="11"/>
        <v/>
      </c>
      <c r="AE24" s="479"/>
      <c r="AF24" s="169"/>
      <c r="AG24" s="169"/>
      <c r="AH24" s="484"/>
      <c r="AI24" s="484"/>
      <c r="AJ24" s="169"/>
      <c r="AK24" s="485"/>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95" hidden="1" customHeight="1" x14ac:dyDescent="0.3">
      <c r="B25" s="470"/>
      <c r="C25" s="282"/>
      <c r="D25" s="282"/>
      <c r="E25" s="282"/>
      <c r="F25" s="282"/>
      <c r="G25" s="282"/>
      <c r="H25" s="471"/>
      <c r="I25" s="472"/>
      <c r="J25" s="473"/>
      <c r="K25" s="474"/>
      <c r="L25" s="473">
        <f>IF(NOT(ISERROR(MATCH(K25,_xlfn.ANCHORARRAY(F36),0))),J38&amp;"Por favor no seleccionar los criterios de impacto",K25)</f>
        <v>0</v>
      </c>
      <c r="M25" s="472"/>
      <c r="N25" s="473"/>
      <c r="O25" s="475"/>
      <c r="P25" s="476">
        <v>4</v>
      </c>
      <c r="Q25" s="477"/>
      <c r="R25" s="478" t="str">
        <f t="shared" ref="R25:R27" si="12">IF(OR(S25="Preventivo",S25="Detectivo"),"Probabilidad",IF(S25="Correctivo","Impacto",""))</f>
        <v/>
      </c>
      <c r="S25" s="479"/>
      <c r="T25" s="479"/>
      <c r="U25" s="480" t="str">
        <f t="shared" si="9"/>
        <v/>
      </c>
      <c r="V25" s="479"/>
      <c r="W25" s="479"/>
      <c r="X25" s="479"/>
      <c r="Y25" s="481" t="str">
        <f t="shared" ref="Y25:Y27" si="13">IFERROR(IF(AND(R24="Probabilidad",R25="Probabilidad"),(AA24-(+AA24*U25)),IF(AND(R24="Impacto",R25="Probabilidad"),(AA23-(+AA23*U25)),IF(R25="Impacto",AA24,""))),"")</f>
        <v/>
      </c>
      <c r="Z25" s="482" t="str">
        <f t="shared" si="2"/>
        <v/>
      </c>
      <c r="AA25" s="480" t="str">
        <f t="shared" si="10"/>
        <v/>
      </c>
      <c r="AB25" s="482" t="str">
        <f t="shared" si="4"/>
        <v/>
      </c>
      <c r="AC25" s="480" t="str">
        <f t="shared" ref="AC25:AC27" si="14">IFERROR(IF(AND(R24="Impacto",R25="Impacto"),(AC24-(+AC24*U25)),IF(AND(R24="Probabilidad",R25="Impacto"),(AC23-(+AC23*U25)),IF(R25="Probabilidad",AC24,""))),"")</f>
        <v/>
      </c>
      <c r="AD25" s="483"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479"/>
      <c r="AF25" s="169"/>
      <c r="AG25" s="169"/>
      <c r="AH25" s="484"/>
      <c r="AI25" s="484"/>
      <c r="AJ25" s="169"/>
      <c r="AK25" s="485"/>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95" hidden="1" customHeight="1" x14ac:dyDescent="0.3">
      <c r="B26" s="470"/>
      <c r="C26" s="282"/>
      <c r="D26" s="282"/>
      <c r="E26" s="282"/>
      <c r="F26" s="282"/>
      <c r="G26" s="282"/>
      <c r="H26" s="471"/>
      <c r="I26" s="472"/>
      <c r="J26" s="473"/>
      <c r="K26" s="474"/>
      <c r="L26" s="473">
        <f>IF(NOT(ISERROR(MATCH(K26,_xlfn.ANCHORARRAY(F37),0))),J39&amp;"Por favor no seleccionar los criterios de impacto",K26)</f>
        <v>0</v>
      </c>
      <c r="M26" s="472"/>
      <c r="N26" s="473"/>
      <c r="O26" s="475"/>
      <c r="P26" s="476">
        <v>5</v>
      </c>
      <c r="Q26" s="477"/>
      <c r="R26" s="478" t="str">
        <f t="shared" si="12"/>
        <v/>
      </c>
      <c r="S26" s="479"/>
      <c r="T26" s="479"/>
      <c r="U26" s="480" t="str">
        <f t="shared" si="9"/>
        <v/>
      </c>
      <c r="V26" s="479"/>
      <c r="W26" s="479"/>
      <c r="X26" s="479"/>
      <c r="Y26" s="481" t="str">
        <f t="shared" si="13"/>
        <v/>
      </c>
      <c r="Z26" s="482" t="str">
        <f t="shared" si="2"/>
        <v/>
      </c>
      <c r="AA26" s="480" t="str">
        <f t="shared" si="10"/>
        <v/>
      </c>
      <c r="AB26" s="482" t="str">
        <f t="shared" si="4"/>
        <v/>
      </c>
      <c r="AC26" s="480" t="str">
        <f t="shared" si="14"/>
        <v/>
      </c>
      <c r="AD26" s="483"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479"/>
      <c r="AF26" s="169"/>
      <c r="AG26" s="169"/>
      <c r="AH26" s="484"/>
      <c r="AI26" s="484"/>
      <c r="AJ26" s="169"/>
      <c r="AK26" s="485"/>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4.95" hidden="1" customHeight="1" x14ac:dyDescent="0.3">
      <c r="B27" s="470"/>
      <c r="C27" s="282"/>
      <c r="D27" s="282"/>
      <c r="E27" s="282"/>
      <c r="F27" s="282"/>
      <c r="G27" s="282"/>
      <c r="H27" s="471"/>
      <c r="I27" s="472"/>
      <c r="J27" s="473"/>
      <c r="K27" s="474"/>
      <c r="L27" s="473">
        <f>IF(NOT(ISERROR(MATCH(K27,_xlfn.ANCHORARRAY(F38),0))),J40&amp;"Por favor no seleccionar los criterios de impacto",K27)</f>
        <v>0</v>
      </c>
      <c r="M27" s="472"/>
      <c r="N27" s="473"/>
      <c r="O27" s="475"/>
      <c r="P27" s="476">
        <v>6</v>
      </c>
      <c r="Q27" s="477"/>
      <c r="R27" s="478" t="str">
        <f t="shared" si="12"/>
        <v/>
      </c>
      <c r="S27" s="479"/>
      <c r="T27" s="479"/>
      <c r="U27" s="480" t="str">
        <f t="shared" si="9"/>
        <v/>
      </c>
      <c r="V27" s="479"/>
      <c r="W27" s="479"/>
      <c r="X27" s="479"/>
      <c r="Y27" s="481" t="str">
        <f t="shared" si="13"/>
        <v/>
      </c>
      <c r="Z27" s="482" t="str">
        <f t="shared" si="2"/>
        <v/>
      </c>
      <c r="AA27" s="480" t="str">
        <f t="shared" si="10"/>
        <v/>
      </c>
      <c r="AB27" s="482" t="str">
        <f t="shared" si="4"/>
        <v/>
      </c>
      <c r="AC27" s="480" t="str">
        <f t="shared" si="14"/>
        <v/>
      </c>
      <c r="AD27" s="483" t="str">
        <f t="shared" si="15"/>
        <v/>
      </c>
      <c r="AE27" s="479"/>
      <c r="AF27" s="169"/>
      <c r="AG27" s="169"/>
      <c r="AH27" s="484"/>
      <c r="AI27" s="484"/>
      <c r="AJ27" s="169"/>
      <c r="AK27" s="485"/>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4.95" hidden="1" customHeight="1" x14ac:dyDescent="0.3">
      <c r="B28" s="470">
        <v>3</v>
      </c>
      <c r="C28" s="282"/>
      <c r="D28" s="282"/>
      <c r="E28" s="282"/>
      <c r="F28" s="282"/>
      <c r="G28" s="282"/>
      <c r="H28" s="471"/>
      <c r="I28" s="472" t="str">
        <f>IF(H28&lt;=0,"",IF(H28&lt;=2,"Muy Baja",IF(H28&lt;=24,"Baja",IF(H28&lt;=500,"Media",IF(H28&lt;=5000,"Alta","Muy Alta")))))</f>
        <v/>
      </c>
      <c r="J28" s="473" t="str">
        <f>IF(I28="","",IF(I28="Muy Baja",0.2,IF(I28="Baja",0.4,IF(I28="Media",0.6,IF(I28="Alta",0.8,IF(I28="Muy Alta",1,))))))</f>
        <v/>
      </c>
      <c r="K28" s="474"/>
      <c r="L28" s="473">
        <f>IF(NOT(ISERROR(MATCH(K28,'Tabla Impacto'!$B$222:$B$224,0))),'Tabla Impacto'!$F$224&amp;"Por favor no seleccionar los criterios de impacto(Afectación Económica o presupuestal y Pérdida Reputacional)",K28)</f>
        <v>0</v>
      </c>
      <c r="M28" s="472" t="str">
        <f>IF(OR(L28='Tabla Impacto'!$C$12,L28='Tabla Impacto'!$D$12),"Leve",IF(OR(L28='Tabla Impacto'!$C$13,L28='Tabla Impacto'!$D$13),"Menor",IF(OR(L28='Tabla Impacto'!$C$14,L28='Tabla Impacto'!$D$14),"Moderado",IF(OR(L28='Tabla Impacto'!$C$15,L28='Tabla Impacto'!$D$15),"Mayor",IF(OR(L28='Tabla Impacto'!$C$16,L28='Tabla Impacto'!$D$16),"Catastrófico","")))))</f>
        <v/>
      </c>
      <c r="N28" s="473" t="str">
        <f>IF(M28="","",IF(M28="Leve",0.2,IF(M28="Menor",0.4,IF(M28="Moderado",0.6,IF(M28="Mayor",0.8,IF(M28="Catastrófico",1,))))))</f>
        <v/>
      </c>
      <c r="O28" s="475"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476">
        <v>1</v>
      </c>
      <c r="Q28" s="477"/>
      <c r="R28" s="478" t="str">
        <f>IF(OR(S28="Preventivo",S28="Detectivo"),"Probabilidad",IF(S28="Correctivo","Impacto",""))</f>
        <v/>
      </c>
      <c r="S28" s="479"/>
      <c r="T28" s="479"/>
      <c r="U28" s="480" t="str">
        <f>IF(AND(S28="Preventivo",T28="Automático"),"50%",IF(AND(S28="Preventivo",T28="Manual"),"40%",IF(AND(S28="Detectivo",T28="Automático"),"40%",IF(AND(S28="Detectivo",T28="Manual"),"30%",IF(AND(S28="Correctivo",T28="Automático"),"35%",IF(AND(S28="Correctivo",T28="Manual"),"25%",""))))))</f>
        <v/>
      </c>
      <c r="V28" s="479"/>
      <c r="W28" s="479"/>
      <c r="X28" s="479"/>
      <c r="Y28" s="481" t="str">
        <f>IFERROR(IF(R28="Probabilidad",(J28-(+J28*U28)),IF(R28="Impacto",J28,"")),"")</f>
        <v/>
      </c>
      <c r="Z28" s="482" t="str">
        <f>IFERROR(IF(Y28="","",IF(Y28&lt;=0.2,"Muy Baja",IF(Y28&lt;=0.4,"Baja",IF(Y28&lt;=0.6,"Media",IF(Y28&lt;=0.8,"Alta","Muy Alta"))))),"")</f>
        <v/>
      </c>
      <c r="AA28" s="480" t="str">
        <f>+Y28</f>
        <v/>
      </c>
      <c r="AB28" s="482" t="str">
        <f>IFERROR(IF(AC28="","",IF(AC28&lt;=0.2,"Leve",IF(AC28&lt;=0.4,"Menor",IF(AC28&lt;=0.6,"Moderado",IF(AC28&lt;=0.8,"Mayor","Catastrófico"))))),"")</f>
        <v/>
      </c>
      <c r="AC28" s="480" t="str">
        <f>IFERROR(IF(R28="Impacto",(N28-(+N28*U28)),IF(R28="Probabilidad",N28,"")),"")</f>
        <v/>
      </c>
      <c r="AD28" s="483"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479"/>
      <c r="AF28" s="169"/>
      <c r="AG28" s="169"/>
      <c r="AH28" s="484"/>
      <c r="AI28" s="484"/>
      <c r="AJ28" s="169"/>
      <c r="AK28" s="485"/>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4.95" hidden="1" customHeight="1" x14ac:dyDescent="0.3">
      <c r="B29" s="470"/>
      <c r="C29" s="282"/>
      <c r="D29" s="282"/>
      <c r="E29" s="282"/>
      <c r="F29" s="282"/>
      <c r="G29" s="282"/>
      <c r="H29" s="471"/>
      <c r="I29" s="472"/>
      <c r="J29" s="473"/>
      <c r="K29" s="474"/>
      <c r="L29" s="473">
        <f t="shared" ref="L29:L33" si="16">IF(NOT(ISERROR(MATCH(K29,_xlfn.ANCHORARRAY(F40),0))),J42&amp;"Por favor no seleccionar los criterios de impacto",K29)</f>
        <v>0</v>
      </c>
      <c r="M29" s="472"/>
      <c r="N29" s="473"/>
      <c r="O29" s="475"/>
      <c r="P29" s="476">
        <v>2</v>
      </c>
      <c r="Q29" s="477"/>
      <c r="R29" s="478" t="str">
        <f>IF(OR(S29="Preventivo",S29="Detectivo"),"Probabilidad",IF(S29="Correctivo","Impacto",""))</f>
        <v/>
      </c>
      <c r="S29" s="479"/>
      <c r="T29" s="479"/>
      <c r="U29" s="480" t="str">
        <f t="shared" ref="U29:U33" si="17">IF(AND(S29="Preventivo",T29="Automático"),"50%",IF(AND(S29="Preventivo",T29="Manual"),"40%",IF(AND(S29="Detectivo",T29="Automático"),"40%",IF(AND(S29="Detectivo",T29="Manual"),"30%",IF(AND(S29="Correctivo",T29="Automático"),"35%",IF(AND(S29="Correctivo",T29="Manual"),"25%",""))))))</f>
        <v/>
      </c>
      <c r="V29" s="479"/>
      <c r="W29" s="479"/>
      <c r="X29" s="479"/>
      <c r="Y29" s="487" t="str">
        <f>IFERROR(IF(AND(R28="Probabilidad",R29="Probabilidad"),(AA28-(+AA28*U29)),IF(R29="Probabilidad",(J28-(+J28*U29)),IF(R29="Impacto",AA28,""))),"")</f>
        <v/>
      </c>
      <c r="Z29" s="482" t="str">
        <f t="shared" si="2"/>
        <v/>
      </c>
      <c r="AA29" s="480" t="str">
        <f t="shared" ref="AA29:AA33" si="18">+Y29</f>
        <v/>
      </c>
      <c r="AB29" s="482" t="str">
        <f t="shared" si="4"/>
        <v/>
      </c>
      <c r="AC29" s="480" t="str">
        <f>IFERROR(IF(AND(R28="Impacto",R29="Impacto"),(AC22-(+AC22*U29)),IF(R29="Impacto",($N$28-(+$N$28*U29)),IF(R29="Probabilidad",AC22,""))),"")</f>
        <v/>
      </c>
      <c r="AD29" s="483"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479"/>
      <c r="AF29" s="169"/>
      <c r="AG29" s="169"/>
      <c r="AH29" s="484"/>
      <c r="AI29" s="484"/>
      <c r="AJ29" s="169"/>
      <c r="AK29" s="485"/>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4.95" hidden="1" customHeight="1" x14ac:dyDescent="0.3">
      <c r="B30" s="470"/>
      <c r="C30" s="282"/>
      <c r="D30" s="282"/>
      <c r="E30" s="282"/>
      <c r="F30" s="282"/>
      <c r="G30" s="282"/>
      <c r="H30" s="471"/>
      <c r="I30" s="472"/>
      <c r="J30" s="473"/>
      <c r="K30" s="474"/>
      <c r="L30" s="473">
        <f t="shared" si="16"/>
        <v>0</v>
      </c>
      <c r="M30" s="472"/>
      <c r="N30" s="473"/>
      <c r="O30" s="475"/>
      <c r="P30" s="476">
        <v>3</v>
      </c>
      <c r="Q30" s="486"/>
      <c r="R30" s="478" t="str">
        <f>IF(OR(S30="Preventivo",S30="Detectivo"),"Probabilidad",IF(S30="Correctivo","Impacto",""))</f>
        <v/>
      </c>
      <c r="S30" s="479"/>
      <c r="T30" s="479"/>
      <c r="U30" s="480" t="str">
        <f t="shared" si="17"/>
        <v/>
      </c>
      <c r="V30" s="479"/>
      <c r="W30" s="479"/>
      <c r="X30" s="479"/>
      <c r="Y30" s="481" t="str">
        <f>IFERROR(IF(AND(R29="Probabilidad",R30="Probabilidad"),(AA29-(+AA29*U30)),IF(AND(R29="Impacto",R30="Probabilidad"),(AA28-(+AA28*U30)),IF(R30="Impacto",AA29,""))),"")</f>
        <v/>
      </c>
      <c r="Z30" s="482" t="str">
        <f t="shared" si="2"/>
        <v/>
      </c>
      <c r="AA30" s="480" t="str">
        <f t="shared" si="18"/>
        <v/>
      </c>
      <c r="AB30" s="482" t="str">
        <f t="shared" si="4"/>
        <v/>
      </c>
      <c r="AC30" s="480" t="str">
        <f>IFERROR(IF(AND(R29="Impacto",R30="Impacto"),(AC29-(+AC29*U30)),IF(AND(R29="Probabilidad",R30="Impacto"),(AC28-(+AC28*U30)),IF(R30="Probabilidad",AC29,""))),"")</f>
        <v/>
      </c>
      <c r="AD30" s="483" t="str">
        <f t="shared" si="19"/>
        <v/>
      </c>
      <c r="AE30" s="479"/>
      <c r="AF30" s="169"/>
      <c r="AG30" s="169"/>
      <c r="AH30" s="484"/>
      <c r="AI30" s="484"/>
      <c r="AJ30" s="169"/>
      <c r="AK30" s="485"/>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4.95" hidden="1" customHeight="1" x14ac:dyDescent="0.3">
      <c r="B31" s="470"/>
      <c r="C31" s="282"/>
      <c r="D31" s="282"/>
      <c r="E31" s="282"/>
      <c r="F31" s="282"/>
      <c r="G31" s="282"/>
      <c r="H31" s="471"/>
      <c r="I31" s="472"/>
      <c r="J31" s="473"/>
      <c r="K31" s="474"/>
      <c r="L31" s="473">
        <f t="shared" si="16"/>
        <v>0</v>
      </c>
      <c r="M31" s="472"/>
      <c r="N31" s="473"/>
      <c r="O31" s="475"/>
      <c r="P31" s="476">
        <v>4</v>
      </c>
      <c r="Q31" s="477"/>
      <c r="R31" s="478" t="str">
        <f t="shared" ref="R31:R33" si="20">IF(OR(S31="Preventivo",S31="Detectivo"),"Probabilidad",IF(S31="Correctivo","Impacto",""))</f>
        <v/>
      </c>
      <c r="S31" s="479"/>
      <c r="T31" s="479"/>
      <c r="U31" s="480" t="str">
        <f t="shared" si="17"/>
        <v/>
      </c>
      <c r="V31" s="479"/>
      <c r="W31" s="479"/>
      <c r="X31" s="479"/>
      <c r="Y31" s="481" t="str">
        <f t="shared" ref="Y31:Y33" si="21">IFERROR(IF(AND(R30="Probabilidad",R31="Probabilidad"),(AA30-(+AA30*U31)),IF(AND(R30="Impacto",R31="Probabilidad"),(AA29-(+AA29*U31)),IF(R31="Impacto",AA30,""))),"")</f>
        <v/>
      </c>
      <c r="Z31" s="482" t="str">
        <f t="shared" si="2"/>
        <v/>
      </c>
      <c r="AA31" s="480" t="str">
        <f t="shared" si="18"/>
        <v/>
      </c>
      <c r="AB31" s="482" t="str">
        <f t="shared" si="4"/>
        <v/>
      </c>
      <c r="AC31" s="480" t="str">
        <f t="shared" ref="AC31:AC33" si="22">IFERROR(IF(AND(R30="Impacto",R31="Impacto"),(AC30-(+AC30*U31)),IF(AND(R30="Probabilidad",R31="Impacto"),(AC29-(+AC29*U31)),IF(R31="Probabilidad",AC30,""))),"")</f>
        <v/>
      </c>
      <c r="AD31" s="483"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479"/>
      <c r="AF31" s="169"/>
      <c r="AG31" s="169"/>
      <c r="AH31" s="484"/>
      <c r="AI31" s="484"/>
      <c r="AJ31" s="169"/>
      <c r="AK31" s="485"/>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4.95" hidden="1" customHeight="1" x14ac:dyDescent="0.3">
      <c r="B32" s="470"/>
      <c r="C32" s="282"/>
      <c r="D32" s="282"/>
      <c r="E32" s="282"/>
      <c r="F32" s="282"/>
      <c r="G32" s="282"/>
      <c r="H32" s="471"/>
      <c r="I32" s="472"/>
      <c r="J32" s="473"/>
      <c r="K32" s="474"/>
      <c r="L32" s="473">
        <f t="shared" si="16"/>
        <v>0</v>
      </c>
      <c r="M32" s="472"/>
      <c r="N32" s="473"/>
      <c r="O32" s="475"/>
      <c r="P32" s="476">
        <v>5</v>
      </c>
      <c r="Q32" s="477"/>
      <c r="R32" s="478" t="str">
        <f t="shared" si="20"/>
        <v/>
      </c>
      <c r="S32" s="479"/>
      <c r="T32" s="479"/>
      <c r="U32" s="480" t="str">
        <f t="shared" si="17"/>
        <v/>
      </c>
      <c r="V32" s="479"/>
      <c r="W32" s="479"/>
      <c r="X32" s="479"/>
      <c r="Y32" s="481" t="str">
        <f t="shared" si="21"/>
        <v/>
      </c>
      <c r="Z32" s="482" t="str">
        <f t="shared" si="2"/>
        <v/>
      </c>
      <c r="AA32" s="480" t="str">
        <f t="shared" si="18"/>
        <v/>
      </c>
      <c r="AB32" s="482" t="str">
        <f t="shared" si="4"/>
        <v/>
      </c>
      <c r="AC32" s="480" t="str">
        <f t="shared" si="22"/>
        <v/>
      </c>
      <c r="AD32" s="483"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479"/>
      <c r="AF32" s="169"/>
      <c r="AG32" s="169"/>
      <c r="AH32" s="484"/>
      <c r="AI32" s="484"/>
      <c r="AJ32" s="169"/>
      <c r="AK32" s="485"/>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4.95" hidden="1" customHeight="1" x14ac:dyDescent="0.3">
      <c r="B33" s="470"/>
      <c r="C33" s="282"/>
      <c r="D33" s="282"/>
      <c r="E33" s="282"/>
      <c r="F33" s="282"/>
      <c r="G33" s="282"/>
      <c r="H33" s="471"/>
      <c r="I33" s="472"/>
      <c r="J33" s="473"/>
      <c r="K33" s="474"/>
      <c r="L33" s="473">
        <f t="shared" si="16"/>
        <v>0</v>
      </c>
      <c r="M33" s="472"/>
      <c r="N33" s="473"/>
      <c r="O33" s="475"/>
      <c r="P33" s="476">
        <v>6</v>
      </c>
      <c r="Q33" s="477"/>
      <c r="R33" s="478" t="str">
        <f t="shared" si="20"/>
        <v/>
      </c>
      <c r="S33" s="479"/>
      <c r="T33" s="479"/>
      <c r="U33" s="480" t="str">
        <f t="shared" si="17"/>
        <v/>
      </c>
      <c r="V33" s="479"/>
      <c r="W33" s="479"/>
      <c r="X33" s="479"/>
      <c r="Y33" s="481" t="str">
        <f t="shared" si="21"/>
        <v/>
      </c>
      <c r="Z33" s="482" t="str">
        <f t="shared" si="2"/>
        <v/>
      </c>
      <c r="AA33" s="480" t="str">
        <f t="shared" si="18"/>
        <v/>
      </c>
      <c r="AB33" s="482" t="str">
        <f t="shared" si="4"/>
        <v/>
      </c>
      <c r="AC33" s="480" t="str">
        <f t="shared" si="22"/>
        <v/>
      </c>
      <c r="AD33" s="483" t="str">
        <f t="shared" si="23"/>
        <v/>
      </c>
      <c r="AE33" s="479"/>
      <c r="AF33" s="169"/>
      <c r="AG33" s="169"/>
      <c r="AH33" s="484"/>
      <c r="AI33" s="484"/>
      <c r="AJ33" s="169"/>
      <c r="AK33" s="485"/>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95" hidden="1" customHeight="1" x14ac:dyDescent="0.3">
      <c r="B34" s="470">
        <v>4</v>
      </c>
      <c r="C34" s="282"/>
      <c r="D34" s="282"/>
      <c r="E34" s="282"/>
      <c r="F34" s="282"/>
      <c r="G34" s="282"/>
      <c r="H34" s="471"/>
      <c r="I34" s="472" t="str">
        <f>IF(H34&lt;=0,"",IF(H34&lt;=2,"Muy Baja",IF(H34&lt;=24,"Baja",IF(H34&lt;=500,"Media",IF(H34&lt;=5000,"Alta","Muy Alta")))))</f>
        <v/>
      </c>
      <c r="J34" s="473" t="str">
        <f>IF(I34="","",IF(I34="Muy Baja",0.2,IF(I34="Baja",0.4,IF(I34="Media",0.6,IF(I34="Alta",0.8,IF(I34="Muy Alta",1,))))))</f>
        <v/>
      </c>
      <c r="K34" s="474"/>
      <c r="L34" s="473">
        <f>IF(NOT(ISERROR(MATCH(K34,'Tabla Impacto'!$B$222:$B$224,0))),'Tabla Impacto'!$F$224&amp;"Por favor no seleccionar los criterios de impacto(Afectación Económica o presupuestal y Pérdida Reputacional)",K34)</f>
        <v>0</v>
      </c>
      <c r="M34" s="472" t="str">
        <f>IF(OR(L34='Tabla Impacto'!$C$12,L34='Tabla Impacto'!$D$12),"Leve",IF(OR(L34='Tabla Impacto'!$C$13,L34='Tabla Impacto'!$D$13),"Menor",IF(OR(L34='Tabla Impacto'!$C$14,L34='Tabla Impacto'!$D$14),"Moderado",IF(OR(L34='Tabla Impacto'!$C$15,L34='Tabla Impacto'!$D$15),"Mayor",IF(OR(L34='Tabla Impacto'!$C$16,L34='Tabla Impacto'!$D$16),"Catastrófico","")))))</f>
        <v/>
      </c>
      <c r="N34" s="473" t="str">
        <f>IF(M34="","",IF(M34="Leve",0.2,IF(M34="Menor",0.4,IF(M34="Moderado",0.6,IF(M34="Mayor",0.8,IF(M34="Catastrófico",1,))))))</f>
        <v/>
      </c>
      <c r="O34" s="475"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476">
        <v>1</v>
      </c>
      <c r="Q34" s="477"/>
      <c r="R34" s="478" t="str">
        <f>IF(OR(S34="Preventivo",S34="Detectivo"),"Probabilidad",IF(S34="Correctivo","Impacto",""))</f>
        <v/>
      </c>
      <c r="S34" s="479"/>
      <c r="T34" s="479"/>
      <c r="U34" s="480" t="str">
        <f>IF(AND(S34="Preventivo",T34="Automático"),"50%",IF(AND(S34="Preventivo",T34="Manual"),"40%",IF(AND(S34="Detectivo",T34="Automático"),"40%",IF(AND(S34="Detectivo",T34="Manual"),"30%",IF(AND(S34="Correctivo",T34="Automático"),"35%",IF(AND(S34="Correctivo",T34="Manual"),"25%",""))))))</f>
        <v/>
      </c>
      <c r="V34" s="479"/>
      <c r="W34" s="479"/>
      <c r="X34" s="479"/>
      <c r="Y34" s="481" t="str">
        <f>IFERROR(IF(R34="Probabilidad",(J34-(+J34*U34)),IF(R34="Impacto",J34,"")),"")</f>
        <v/>
      </c>
      <c r="Z34" s="482" t="str">
        <f>IFERROR(IF(Y34="","",IF(Y34&lt;=0.2,"Muy Baja",IF(Y34&lt;=0.4,"Baja",IF(Y34&lt;=0.6,"Media",IF(Y34&lt;=0.8,"Alta","Muy Alta"))))),"")</f>
        <v/>
      </c>
      <c r="AA34" s="480" t="str">
        <f>+Y34</f>
        <v/>
      </c>
      <c r="AB34" s="482" t="str">
        <f>IFERROR(IF(AC34="","",IF(AC34&lt;=0.2,"Leve",IF(AC34&lt;=0.4,"Menor",IF(AC34&lt;=0.6,"Moderado",IF(AC34&lt;=0.8,"Mayor","Catastrófico"))))),"")</f>
        <v/>
      </c>
      <c r="AC34" s="480" t="str">
        <f>IFERROR(IF(R34="Impacto",(N34-(+N34*U34)),IF(R34="Probabilidad",N34,"")),"")</f>
        <v/>
      </c>
      <c r="AD34" s="483"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479"/>
      <c r="AF34" s="169"/>
      <c r="AG34" s="169"/>
      <c r="AH34" s="484"/>
      <c r="AI34" s="484"/>
      <c r="AJ34" s="169"/>
      <c r="AK34" s="485"/>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95" hidden="1" customHeight="1" x14ac:dyDescent="0.3">
      <c r="B35" s="470"/>
      <c r="C35" s="282"/>
      <c r="D35" s="282"/>
      <c r="E35" s="282"/>
      <c r="F35" s="282"/>
      <c r="G35" s="282"/>
      <c r="H35" s="471"/>
      <c r="I35" s="472"/>
      <c r="J35" s="473"/>
      <c r="K35" s="474"/>
      <c r="L35" s="473">
        <f t="shared" ref="L35:L39" si="24">IF(NOT(ISERROR(MATCH(K35,_xlfn.ANCHORARRAY(F46),0))),J48&amp;"Por favor no seleccionar los criterios de impacto",K35)</f>
        <v>0</v>
      </c>
      <c r="M35" s="472"/>
      <c r="N35" s="473"/>
      <c r="O35" s="475"/>
      <c r="P35" s="476">
        <v>2</v>
      </c>
      <c r="Q35" s="477"/>
      <c r="R35" s="478" t="str">
        <f>IF(OR(S35="Preventivo",S35="Detectivo"),"Probabilidad",IF(S35="Correctivo","Impacto",""))</f>
        <v/>
      </c>
      <c r="S35" s="479"/>
      <c r="T35" s="479"/>
      <c r="U35" s="480" t="str">
        <f t="shared" ref="U35:U39" si="25">IF(AND(S35="Preventivo",T35="Automático"),"50%",IF(AND(S35="Preventivo",T35="Manual"),"40%",IF(AND(S35="Detectivo",T35="Automático"),"40%",IF(AND(S35="Detectivo",T35="Manual"),"30%",IF(AND(S35="Correctivo",T35="Automático"),"35%",IF(AND(S35="Correctivo",T35="Manual"),"25%",""))))))</f>
        <v/>
      </c>
      <c r="V35" s="479"/>
      <c r="W35" s="479"/>
      <c r="X35" s="479"/>
      <c r="Y35" s="481" t="str">
        <f>IFERROR(IF(AND(R34="Probabilidad",R35="Probabilidad"),(AA34-(+AA34*U35)),IF(R35="Probabilidad",(J34-(+J34*U35)),IF(R35="Impacto",AA34,""))),"")</f>
        <v/>
      </c>
      <c r="Z35" s="482" t="str">
        <f t="shared" si="2"/>
        <v/>
      </c>
      <c r="AA35" s="480" t="str">
        <f t="shared" ref="AA35:AA39" si="26">+Y35</f>
        <v/>
      </c>
      <c r="AB35" s="482" t="str">
        <f t="shared" si="4"/>
        <v/>
      </c>
      <c r="AC35" s="480" t="str">
        <f>IFERROR(IF(AND(R34="Impacto",R35="Impacto"),(AC28-(+AC28*U35)),IF(R35="Impacto",($N$34-(+$N$34*U35)),IF(R35="Probabilidad",AC28,""))),"")</f>
        <v/>
      </c>
      <c r="AD35" s="483"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479"/>
      <c r="AF35" s="169"/>
      <c r="AG35" s="169"/>
      <c r="AH35" s="484"/>
      <c r="AI35" s="484"/>
      <c r="AJ35" s="169"/>
      <c r="AK35" s="485"/>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95" hidden="1" customHeight="1" x14ac:dyDescent="0.3">
      <c r="B36" s="470"/>
      <c r="C36" s="282"/>
      <c r="D36" s="282"/>
      <c r="E36" s="282"/>
      <c r="F36" s="282"/>
      <c r="G36" s="282"/>
      <c r="H36" s="471"/>
      <c r="I36" s="472"/>
      <c r="J36" s="473"/>
      <c r="K36" s="474"/>
      <c r="L36" s="473">
        <f t="shared" si="24"/>
        <v>0</v>
      </c>
      <c r="M36" s="472"/>
      <c r="N36" s="473"/>
      <c r="O36" s="475"/>
      <c r="P36" s="476">
        <v>3</v>
      </c>
      <c r="Q36" s="486"/>
      <c r="R36" s="478" t="str">
        <f>IF(OR(S36="Preventivo",S36="Detectivo"),"Probabilidad",IF(S36="Correctivo","Impacto",""))</f>
        <v/>
      </c>
      <c r="S36" s="479"/>
      <c r="T36" s="479"/>
      <c r="U36" s="480" t="str">
        <f t="shared" si="25"/>
        <v/>
      </c>
      <c r="V36" s="479"/>
      <c r="W36" s="479"/>
      <c r="X36" s="479"/>
      <c r="Y36" s="481" t="str">
        <f>IFERROR(IF(AND(R35="Probabilidad",R36="Probabilidad"),(AA35-(+AA35*U36)),IF(AND(R35="Impacto",R36="Probabilidad"),(AA34-(+AA34*U36)),IF(R36="Impacto",AA35,""))),"")</f>
        <v/>
      </c>
      <c r="Z36" s="482" t="str">
        <f t="shared" si="2"/>
        <v/>
      </c>
      <c r="AA36" s="480" t="str">
        <f t="shared" si="26"/>
        <v/>
      </c>
      <c r="AB36" s="482" t="str">
        <f t="shared" si="4"/>
        <v/>
      </c>
      <c r="AC36" s="480" t="str">
        <f>IFERROR(IF(AND(R35="Impacto",R36="Impacto"),(AC35-(+AC35*U36)),IF(AND(R35="Probabilidad",R36="Impacto"),(AC34-(+AC34*U36)),IF(R36="Probabilidad",AC35,""))),"")</f>
        <v/>
      </c>
      <c r="AD36" s="483" t="str">
        <f t="shared" si="27"/>
        <v/>
      </c>
      <c r="AE36" s="479"/>
      <c r="AF36" s="169"/>
      <c r="AG36" s="169"/>
      <c r="AH36" s="484"/>
      <c r="AI36" s="484"/>
      <c r="AJ36" s="169"/>
      <c r="AK36" s="485"/>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95" hidden="1" customHeight="1" x14ac:dyDescent="0.3">
      <c r="B37" s="470"/>
      <c r="C37" s="282"/>
      <c r="D37" s="282"/>
      <c r="E37" s="282"/>
      <c r="F37" s="282"/>
      <c r="G37" s="282"/>
      <c r="H37" s="471"/>
      <c r="I37" s="472"/>
      <c r="J37" s="473"/>
      <c r="K37" s="474"/>
      <c r="L37" s="473">
        <f t="shared" si="24"/>
        <v>0</v>
      </c>
      <c r="M37" s="472"/>
      <c r="N37" s="473"/>
      <c r="O37" s="475"/>
      <c r="P37" s="476">
        <v>4</v>
      </c>
      <c r="Q37" s="477"/>
      <c r="R37" s="478" t="str">
        <f t="shared" ref="R37:R39" si="28">IF(OR(S37="Preventivo",S37="Detectivo"),"Probabilidad",IF(S37="Correctivo","Impacto",""))</f>
        <v/>
      </c>
      <c r="S37" s="479"/>
      <c r="T37" s="479"/>
      <c r="U37" s="480" t="str">
        <f t="shared" si="25"/>
        <v/>
      </c>
      <c r="V37" s="479"/>
      <c r="W37" s="479"/>
      <c r="X37" s="479"/>
      <c r="Y37" s="481" t="str">
        <f t="shared" ref="Y37:Y39" si="29">IFERROR(IF(AND(R36="Probabilidad",R37="Probabilidad"),(AA36-(+AA36*U37)),IF(AND(R36="Impacto",R37="Probabilidad"),(AA35-(+AA35*U37)),IF(R37="Impacto",AA36,""))),"")</f>
        <v/>
      </c>
      <c r="Z37" s="482" t="str">
        <f t="shared" si="2"/>
        <v/>
      </c>
      <c r="AA37" s="480" t="str">
        <f t="shared" si="26"/>
        <v/>
      </c>
      <c r="AB37" s="482" t="str">
        <f t="shared" si="4"/>
        <v/>
      </c>
      <c r="AC37" s="480" t="str">
        <f t="shared" ref="AC37:AC39" si="30">IFERROR(IF(AND(R36="Impacto",R37="Impacto"),(AC36-(+AC36*U37)),IF(AND(R36="Probabilidad",R37="Impacto"),(AC35-(+AC35*U37)),IF(R37="Probabilidad",AC36,""))),"")</f>
        <v/>
      </c>
      <c r="AD37" s="483"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479"/>
      <c r="AF37" s="169"/>
      <c r="AG37" s="169"/>
      <c r="AH37" s="484"/>
      <c r="AI37" s="484"/>
      <c r="AJ37" s="169"/>
      <c r="AK37" s="485"/>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95" hidden="1" customHeight="1" x14ac:dyDescent="0.3">
      <c r="B38" s="470"/>
      <c r="C38" s="282"/>
      <c r="D38" s="282"/>
      <c r="E38" s="282"/>
      <c r="F38" s="282"/>
      <c r="G38" s="282"/>
      <c r="H38" s="471"/>
      <c r="I38" s="472"/>
      <c r="J38" s="473"/>
      <c r="K38" s="474"/>
      <c r="L38" s="473">
        <f t="shared" si="24"/>
        <v>0</v>
      </c>
      <c r="M38" s="472"/>
      <c r="N38" s="473"/>
      <c r="O38" s="475"/>
      <c r="P38" s="476">
        <v>5</v>
      </c>
      <c r="Q38" s="477"/>
      <c r="R38" s="478" t="str">
        <f t="shared" si="28"/>
        <v/>
      </c>
      <c r="S38" s="479"/>
      <c r="T38" s="479"/>
      <c r="U38" s="480" t="str">
        <f t="shared" si="25"/>
        <v/>
      </c>
      <c r="V38" s="479"/>
      <c r="W38" s="479"/>
      <c r="X38" s="479"/>
      <c r="Y38" s="487" t="str">
        <f t="shared" si="29"/>
        <v/>
      </c>
      <c r="Z38" s="482" t="str">
        <f>IFERROR(IF(Y38="","",IF(Y38&lt;=0.2,"Muy Baja",IF(Y38&lt;=0.4,"Baja",IF(Y38&lt;=0.6,"Media",IF(Y38&lt;=0.8,"Alta","Muy Alta"))))),"")</f>
        <v/>
      </c>
      <c r="AA38" s="480" t="str">
        <f t="shared" si="26"/>
        <v/>
      </c>
      <c r="AB38" s="482" t="str">
        <f t="shared" si="4"/>
        <v/>
      </c>
      <c r="AC38" s="480" t="str">
        <f t="shared" si="30"/>
        <v/>
      </c>
      <c r="AD38" s="483"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479"/>
      <c r="AF38" s="169"/>
      <c r="AG38" s="169"/>
      <c r="AH38" s="484"/>
      <c r="AI38" s="484"/>
      <c r="AJ38" s="169"/>
      <c r="AK38" s="485"/>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95" hidden="1" customHeight="1" x14ac:dyDescent="0.3">
      <c r="B39" s="470"/>
      <c r="C39" s="282"/>
      <c r="D39" s="282"/>
      <c r="E39" s="282"/>
      <c r="F39" s="282"/>
      <c r="G39" s="282"/>
      <c r="H39" s="471"/>
      <c r="I39" s="472"/>
      <c r="J39" s="473"/>
      <c r="K39" s="474"/>
      <c r="L39" s="473">
        <f t="shared" si="24"/>
        <v>0</v>
      </c>
      <c r="M39" s="472"/>
      <c r="N39" s="473"/>
      <c r="O39" s="475"/>
      <c r="P39" s="476">
        <v>6</v>
      </c>
      <c r="Q39" s="477"/>
      <c r="R39" s="478" t="str">
        <f t="shared" si="28"/>
        <v/>
      </c>
      <c r="S39" s="479"/>
      <c r="T39" s="479"/>
      <c r="U39" s="480" t="str">
        <f t="shared" si="25"/>
        <v/>
      </c>
      <c r="V39" s="479"/>
      <c r="W39" s="479"/>
      <c r="X39" s="479"/>
      <c r="Y39" s="481" t="str">
        <f t="shared" si="29"/>
        <v/>
      </c>
      <c r="Z39" s="482" t="str">
        <f t="shared" si="2"/>
        <v/>
      </c>
      <c r="AA39" s="480" t="str">
        <f t="shared" si="26"/>
        <v/>
      </c>
      <c r="AB39" s="482" t="str">
        <f t="shared" si="4"/>
        <v/>
      </c>
      <c r="AC39" s="480" t="str">
        <f t="shared" si="30"/>
        <v/>
      </c>
      <c r="AD39" s="483" t="str">
        <f t="shared" si="31"/>
        <v/>
      </c>
      <c r="AE39" s="479"/>
      <c r="AF39" s="169"/>
      <c r="AG39" s="169"/>
      <c r="AH39" s="484"/>
      <c r="AI39" s="484"/>
      <c r="AJ39" s="169"/>
      <c r="AK39" s="485"/>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95" hidden="1" customHeight="1" x14ac:dyDescent="0.3">
      <c r="B40" s="470">
        <v>5</v>
      </c>
      <c r="C40" s="282"/>
      <c r="D40" s="282"/>
      <c r="E40" s="282"/>
      <c r="F40" s="282"/>
      <c r="G40" s="282"/>
      <c r="H40" s="471"/>
      <c r="I40" s="472" t="str">
        <f>IF(H40&lt;=0,"",IF(H40&lt;=2,"Muy Baja",IF(H40&lt;=24,"Baja",IF(H40&lt;=500,"Media",IF(H40&lt;=5000,"Alta","Muy Alta")))))</f>
        <v/>
      </c>
      <c r="J40" s="473" t="str">
        <f>IF(I40="","",IF(I40="Muy Baja",0.2,IF(I40="Baja",0.4,IF(I40="Media",0.6,IF(I40="Alta",0.8,IF(I40="Muy Alta",1,))))))</f>
        <v/>
      </c>
      <c r="K40" s="474"/>
      <c r="L40" s="473">
        <f>IF(NOT(ISERROR(MATCH(K40,'Tabla Impacto'!$B$222:$B$224,0))),'Tabla Impacto'!$F$224&amp;"Por favor no seleccionar los criterios de impacto(Afectación Económica o presupuestal y Pérdida Reputacional)",K40)</f>
        <v>0</v>
      </c>
      <c r="M40" s="472" t="str">
        <f>IF(OR(L40='Tabla Impacto'!$C$12,L40='Tabla Impacto'!$D$12),"Leve",IF(OR(L40='Tabla Impacto'!$C$13,L40='Tabla Impacto'!$D$13),"Menor",IF(OR(L40='Tabla Impacto'!$C$14,L40='Tabla Impacto'!$D$14),"Moderado",IF(OR(L40='Tabla Impacto'!$C$15,L40='Tabla Impacto'!$D$15),"Mayor",IF(OR(L40='Tabla Impacto'!$C$16,L40='Tabla Impacto'!$D$16),"Catastrófico","")))))</f>
        <v/>
      </c>
      <c r="N40" s="473" t="str">
        <f>IF(M40="","",IF(M40="Leve",0.2,IF(M40="Menor",0.4,IF(M40="Moderado",0.6,IF(M40="Mayor",0.8,IF(M40="Catastrófico",1,))))))</f>
        <v/>
      </c>
      <c r="O40" s="475"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476">
        <v>1</v>
      </c>
      <c r="Q40" s="477"/>
      <c r="R40" s="478" t="str">
        <f>IF(OR(S40="Preventivo",S40="Detectivo"),"Probabilidad",IF(S40="Correctivo","Impacto",""))</f>
        <v/>
      </c>
      <c r="S40" s="479"/>
      <c r="T40" s="479"/>
      <c r="U40" s="480" t="str">
        <f>IF(AND(S40="Preventivo",T40="Automático"),"50%",IF(AND(S40="Preventivo",T40="Manual"),"40%",IF(AND(S40="Detectivo",T40="Automático"),"40%",IF(AND(S40="Detectivo",T40="Manual"),"30%",IF(AND(S40="Correctivo",T40="Automático"),"35%",IF(AND(S40="Correctivo",T40="Manual"),"25%",""))))))</f>
        <v/>
      </c>
      <c r="V40" s="479"/>
      <c r="W40" s="479"/>
      <c r="X40" s="479"/>
      <c r="Y40" s="481" t="str">
        <f>IFERROR(IF(R40="Probabilidad",(J40-(+J40*U40)),IF(R40="Impacto",J40,"")),"")</f>
        <v/>
      </c>
      <c r="Z40" s="482" t="str">
        <f>IFERROR(IF(Y40="","",IF(Y40&lt;=0.2,"Muy Baja",IF(Y40&lt;=0.4,"Baja",IF(Y40&lt;=0.6,"Media",IF(Y40&lt;=0.8,"Alta","Muy Alta"))))),"")</f>
        <v/>
      </c>
      <c r="AA40" s="480" t="str">
        <f>+Y40</f>
        <v/>
      </c>
      <c r="AB40" s="482" t="str">
        <f>IFERROR(IF(AC40="","",IF(AC40&lt;=0.2,"Leve",IF(AC40&lt;=0.4,"Menor",IF(AC40&lt;=0.6,"Moderado",IF(AC40&lt;=0.8,"Mayor","Catastrófico"))))),"")</f>
        <v/>
      </c>
      <c r="AC40" s="480" t="str">
        <f>IFERROR(IF(R40="Impacto",(N40-(+N40*U40)),IF(R40="Probabilidad",N40,"")),"")</f>
        <v/>
      </c>
      <c r="AD40" s="483"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479"/>
      <c r="AF40" s="169"/>
      <c r="AG40" s="169"/>
      <c r="AH40" s="484"/>
      <c r="AI40" s="484"/>
      <c r="AJ40" s="169"/>
      <c r="AK40" s="485"/>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95" hidden="1" customHeight="1" x14ac:dyDescent="0.3">
      <c r="B41" s="470"/>
      <c r="C41" s="282"/>
      <c r="D41" s="282"/>
      <c r="E41" s="282"/>
      <c r="F41" s="282"/>
      <c r="G41" s="282"/>
      <c r="H41" s="471"/>
      <c r="I41" s="472"/>
      <c r="J41" s="473"/>
      <c r="K41" s="474"/>
      <c r="L41" s="473">
        <f t="shared" ref="L41:L45" si="32">IF(NOT(ISERROR(MATCH(K41,_xlfn.ANCHORARRAY(F52),0))),J54&amp;"Por favor no seleccionar los criterios de impacto",K41)</f>
        <v>0</v>
      </c>
      <c r="M41" s="472"/>
      <c r="N41" s="473"/>
      <c r="O41" s="475"/>
      <c r="P41" s="476">
        <v>2</v>
      </c>
      <c r="Q41" s="477"/>
      <c r="R41" s="478" t="str">
        <f>IF(OR(S41="Preventivo",S41="Detectivo"),"Probabilidad",IF(S41="Correctivo","Impacto",""))</f>
        <v/>
      </c>
      <c r="S41" s="479"/>
      <c r="T41" s="479"/>
      <c r="U41" s="480" t="str">
        <f t="shared" ref="U41:U45" si="33">IF(AND(S41="Preventivo",T41="Automático"),"50%",IF(AND(S41="Preventivo",T41="Manual"),"40%",IF(AND(S41="Detectivo",T41="Automático"),"40%",IF(AND(S41="Detectivo",T41="Manual"),"30%",IF(AND(S41="Correctivo",T41="Automático"),"35%",IF(AND(S41="Correctivo",T41="Manual"),"25%",""))))))</f>
        <v/>
      </c>
      <c r="V41" s="479"/>
      <c r="W41" s="479"/>
      <c r="X41" s="479"/>
      <c r="Y41" s="481" t="str">
        <f>IFERROR(IF(AND(R40="Probabilidad",R41="Probabilidad"),(AA40-(+AA40*U41)),IF(R41="Probabilidad",(J40-(+J40*U41)),IF(R41="Impacto",AA40,""))),"")</f>
        <v/>
      </c>
      <c r="Z41" s="482" t="str">
        <f t="shared" si="2"/>
        <v/>
      </c>
      <c r="AA41" s="480" t="str">
        <f t="shared" ref="AA41:AA45" si="34">+Y41</f>
        <v/>
      </c>
      <c r="AB41" s="482" t="str">
        <f t="shared" si="4"/>
        <v/>
      </c>
      <c r="AC41" s="480" t="str">
        <f>IFERROR(IF(AND(R40="Impacto",R41="Impacto"),(AC34-(+AC34*U41)),IF(R41="Impacto",($N$40-(+$N$40*U41)),IF(R41="Probabilidad",AC34,""))),"")</f>
        <v/>
      </c>
      <c r="AD41" s="483"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479"/>
      <c r="AF41" s="169"/>
      <c r="AG41" s="169"/>
      <c r="AH41" s="484"/>
      <c r="AI41" s="484"/>
      <c r="AJ41" s="169"/>
      <c r="AK41" s="485"/>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95" hidden="1" customHeight="1" x14ac:dyDescent="0.3">
      <c r="B42" s="470"/>
      <c r="C42" s="282"/>
      <c r="D42" s="282"/>
      <c r="E42" s="282"/>
      <c r="F42" s="282"/>
      <c r="G42" s="282"/>
      <c r="H42" s="471"/>
      <c r="I42" s="472"/>
      <c r="J42" s="473"/>
      <c r="K42" s="474"/>
      <c r="L42" s="473">
        <f t="shared" si="32"/>
        <v>0</v>
      </c>
      <c r="M42" s="472"/>
      <c r="N42" s="473"/>
      <c r="O42" s="475"/>
      <c r="P42" s="476">
        <v>3</v>
      </c>
      <c r="Q42" s="486"/>
      <c r="R42" s="478" t="str">
        <f>IF(OR(S42="Preventivo",S42="Detectivo"),"Probabilidad",IF(S42="Correctivo","Impacto",""))</f>
        <v/>
      </c>
      <c r="S42" s="479"/>
      <c r="T42" s="479"/>
      <c r="U42" s="480" t="str">
        <f t="shared" si="33"/>
        <v/>
      </c>
      <c r="V42" s="479"/>
      <c r="W42" s="479"/>
      <c r="X42" s="479"/>
      <c r="Y42" s="481" t="str">
        <f>IFERROR(IF(AND(R41="Probabilidad",R42="Probabilidad"),(AA41-(+AA41*U42)),IF(AND(R41="Impacto",R42="Probabilidad"),(AA40-(+AA40*U42)),IF(R42="Impacto",AA41,""))),"")</f>
        <v/>
      </c>
      <c r="Z42" s="482" t="str">
        <f t="shared" si="2"/>
        <v/>
      </c>
      <c r="AA42" s="480" t="str">
        <f t="shared" si="34"/>
        <v/>
      </c>
      <c r="AB42" s="482" t="str">
        <f t="shared" si="4"/>
        <v/>
      </c>
      <c r="AC42" s="480" t="str">
        <f>IFERROR(IF(AND(R41="Impacto",R42="Impacto"),(AC41-(+AC41*U42)),IF(AND(R41="Probabilidad",R42="Impacto"),(AC40-(+AC40*U42)),IF(R42="Probabilidad",AC41,""))),"")</f>
        <v/>
      </c>
      <c r="AD42" s="483" t="str">
        <f t="shared" si="35"/>
        <v/>
      </c>
      <c r="AE42" s="479"/>
      <c r="AF42" s="169"/>
      <c r="AG42" s="169"/>
      <c r="AH42" s="484"/>
      <c r="AI42" s="484"/>
      <c r="AJ42" s="169"/>
      <c r="AK42" s="485"/>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95" hidden="1" customHeight="1" x14ac:dyDescent="0.3">
      <c r="B43" s="470"/>
      <c r="C43" s="282"/>
      <c r="D43" s="282"/>
      <c r="E43" s="282"/>
      <c r="F43" s="282"/>
      <c r="G43" s="282"/>
      <c r="H43" s="471"/>
      <c r="I43" s="472"/>
      <c r="J43" s="473"/>
      <c r="K43" s="474"/>
      <c r="L43" s="473">
        <f t="shared" si="32"/>
        <v>0</v>
      </c>
      <c r="M43" s="472"/>
      <c r="N43" s="473"/>
      <c r="O43" s="475"/>
      <c r="P43" s="476">
        <v>4</v>
      </c>
      <c r="Q43" s="477"/>
      <c r="R43" s="478" t="str">
        <f t="shared" ref="R43:R45" si="36">IF(OR(S43="Preventivo",S43="Detectivo"),"Probabilidad",IF(S43="Correctivo","Impacto",""))</f>
        <v/>
      </c>
      <c r="S43" s="479"/>
      <c r="T43" s="479"/>
      <c r="U43" s="480" t="str">
        <f t="shared" si="33"/>
        <v/>
      </c>
      <c r="V43" s="479"/>
      <c r="W43" s="479"/>
      <c r="X43" s="479"/>
      <c r="Y43" s="481" t="str">
        <f t="shared" ref="Y43:Y45" si="37">IFERROR(IF(AND(R42="Probabilidad",R43="Probabilidad"),(AA42-(+AA42*U43)),IF(AND(R42="Impacto",R43="Probabilidad"),(AA41-(+AA41*U43)),IF(R43="Impacto",AA42,""))),"")</f>
        <v/>
      </c>
      <c r="Z43" s="482" t="str">
        <f t="shared" si="2"/>
        <v/>
      </c>
      <c r="AA43" s="480" t="str">
        <f t="shared" si="34"/>
        <v/>
      </c>
      <c r="AB43" s="482" t="str">
        <f t="shared" si="4"/>
        <v/>
      </c>
      <c r="AC43" s="480" t="str">
        <f t="shared" ref="AC43:AC45" si="38">IFERROR(IF(AND(R42="Impacto",R43="Impacto"),(AC42-(+AC42*U43)),IF(AND(R42="Probabilidad",R43="Impacto"),(AC41-(+AC41*U43)),IF(R43="Probabilidad",AC42,""))),"")</f>
        <v/>
      </c>
      <c r="AD43" s="483"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479"/>
      <c r="AF43" s="169"/>
      <c r="AG43" s="169"/>
      <c r="AH43" s="484"/>
      <c r="AI43" s="484"/>
      <c r="AJ43" s="169"/>
      <c r="AK43" s="485"/>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95" hidden="1" customHeight="1" x14ac:dyDescent="0.3">
      <c r="B44" s="470"/>
      <c r="C44" s="282"/>
      <c r="D44" s="282"/>
      <c r="E44" s="282"/>
      <c r="F44" s="282"/>
      <c r="G44" s="282"/>
      <c r="H44" s="471"/>
      <c r="I44" s="472"/>
      <c r="J44" s="473"/>
      <c r="K44" s="474"/>
      <c r="L44" s="473">
        <f t="shared" si="32"/>
        <v>0</v>
      </c>
      <c r="M44" s="472"/>
      <c r="N44" s="473"/>
      <c r="O44" s="475"/>
      <c r="P44" s="476">
        <v>5</v>
      </c>
      <c r="Q44" s="477"/>
      <c r="R44" s="478" t="str">
        <f t="shared" si="36"/>
        <v/>
      </c>
      <c r="S44" s="479"/>
      <c r="T44" s="479"/>
      <c r="U44" s="480" t="str">
        <f t="shared" si="33"/>
        <v/>
      </c>
      <c r="V44" s="479"/>
      <c r="W44" s="479"/>
      <c r="X44" s="479"/>
      <c r="Y44" s="481" t="str">
        <f t="shared" si="37"/>
        <v/>
      </c>
      <c r="Z44" s="482" t="str">
        <f t="shared" si="2"/>
        <v/>
      </c>
      <c r="AA44" s="480" t="str">
        <f t="shared" si="34"/>
        <v/>
      </c>
      <c r="AB44" s="482" t="str">
        <f t="shared" si="4"/>
        <v/>
      </c>
      <c r="AC44" s="480" t="str">
        <f t="shared" si="38"/>
        <v/>
      </c>
      <c r="AD44" s="483"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479"/>
      <c r="AF44" s="169"/>
      <c r="AG44" s="169"/>
      <c r="AH44" s="484"/>
      <c r="AI44" s="484"/>
      <c r="AJ44" s="169"/>
      <c r="AK44" s="485"/>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95" hidden="1" customHeight="1" x14ac:dyDescent="0.3">
      <c r="B45" s="470"/>
      <c r="C45" s="282"/>
      <c r="D45" s="282"/>
      <c r="E45" s="282"/>
      <c r="F45" s="282"/>
      <c r="G45" s="282"/>
      <c r="H45" s="471"/>
      <c r="I45" s="472"/>
      <c r="J45" s="473"/>
      <c r="K45" s="474"/>
      <c r="L45" s="473">
        <f t="shared" si="32"/>
        <v>0</v>
      </c>
      <c r="M45" s="472"/>
      <c r="N45" s="473"/>
      <c r="O45" s="475"/>
      <c r="P45" s="476">
        <v>6</v>
      </c>
      <c r="Q45" s="477"/>
      <c r="R45" s="478" t="str">
        <f t="shared" si="36"/>
        <v/>
      </c>
      <c r="S45" s="479"/>
      <c r="T45" s="479"/>
      <c r="U45" s="480" t="str">
        <f t="shared" si="33"/>
        <v/>
      </c>
      <c r="V45" s="479"/>
      <c r="W45" s="479"/>
      <c r="X45" s="479"/>
      <c r="Y45" s="481" t="str">
        <f t="shared" si="37"/>
        <v/>
      </c>
      <c r="Z45" s="482" t="str">
        <f t="shared" si="2"/>
        <v/>
      </c>
      <c r="AA45" s="480" t="str">
        <f t="shared" si="34"/>
        <v/>
      </c>
      <c r="AB45" s="482" t="str">
        <f t="shared" si="4"/>
        <v/>
      </c>
      <c r="AC45" s="480" t="str">
        <f t="shared" si="38"/>
        <v/>
      </c>
      <c r="AD45" s="483" t="str">
        <f t="shared" si="39"/>
        <v/>
      </c>
      <c r="AE45" s="479"/>
      <c r="AF45" s="169"/>
      <c r="AG45" s="169"/>
      <c r="AH45" s="484"/>
      <c r="AI45" s="484"/>
      <c r="AJ45" s="169"/>
      <c r="AK45" s="485"/>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95" hidden="1" customHeight="1" x14ac:dyDescent="0.3">
      <c r="B46" s="470">
        <v>6</v>
      </c>
      <c r="C46" s="282"/>
      <c r="D46" s="282"/>
      <c r="E46" s="282"/>
      <c r="F46" s="282"/>
      <c r="G46" s="282"/>
      <c r="H46" s="471"/>
      <c r="I46" s="472" t="str">
        <f>IF(H46&lt;=0,"",IF(H46&lt;=2,"Muy Baja",IF(H46&lt;=24,"Baja",IF(H46&lt;=500,"Media",IF(H46&lt;=5000,"Alta","Muy Alta")))))</f>
        <v/>
      </c>
      <c r="J46" s="473" t="str">
        <f>IF(I46="","",IF(I46="Muy Baja",0.2,IF(I46="Baja",0.4,IF(I46="Media",0.6,IF(I46="Alta",0.8,IF(I46="Muy Alta",1,))))))</f>
        <v/>
      </c>
      <c r="K46" s="474"/>
      <c r="L46" s="473">
        <f>IF(NOT(ISERROR(MATCH(K46,'Tabla Impacto'!$B$222:$B$224,0))),'Tabla Impacto'!$F$224&amp;"Por favor no seleccionar los criterios de impacto(Afectación Económica o presupuestal y Pérdida Reputacional)",K46)</f>
        <v>0</v>
      </c>
      <c r="M46" s="472" t="str">
        <f>IF(OR(L46='Tabla Impacto'!$C$12,L46='Tabla Impacto'!$D$12),"Leve",IF(OR(L46='Tabla Impacto'!$C$13,L46='Tabla Impacto'!$D$13),"Menor",IF(OR(L46='Tabla Impacto'!$C$14,L46='Tabla Impacto'!$D$14),"Moderado",IF(OR(L46='Tabla Impacto'!$C$15,L46='Tabla Impacto'!$D$15),"Mayor",IF(OR(L46='Tabla Impacto'!$C$16,L46='Tabla Impacto'!$D$16),"Catastrófico","")))))</f>
        <v/>
      </c>
      <c r="N46" s="473" t="str">
        <f>IF(M46="","",IF(M46="Leve",0.2,IF(M46="Menor",0.4,IF(M46="Moderado",0.6,IF(M46="Mayor",0.8,IF(M46="Catastrófico",1,))))))</f>
        <v/>
      </c>
      <c r="O46" s="475"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476">
        <v>1</v>
      </c>
      <c r="Q46" s="477"/>
      <c r="R46" s="478" t="str">
        <f>IF(OR(S46="Preventivo",S46="Detectivo"),"Probabilidad",IF(S46="Correctivo","Impacto",""))</f>
        <v/>
      </c>
      <c r="S46" s="479"/>
      <c r="T46" s="479"/>
      <c r="U46" s="480" t="str">
        <f>IF(AND(S46="Preventivo",T46="Automático"),"50%",IF(AND(S46="Preventivo",T46="Manual"),"40%",IF(AND(S46="Detectivo",T46="Automático"),"40%",IF(AND(S46="Detectivo",T46="Manual"),"30%",IF(AND(S46="Correctivo",T46="Automático"),"35%",IF(AND(S46="Correctivo",T46="Manual"),"25%",""))))))</f>
        <v/>
      </c>
      <c r="V46" s="479"/>
      <c r="W46" s="479"/>
      <c r="X46" s="479"/>
      <c r="Y46" s="481" t="str">
        <f>IFERROR(IF(R46="Probabilidad",(J46-(+J46*U46)),IF(R46="Impacto",J46,"")),"")</f>
        <v/>
      </c>
      <c r="Z46" s="482" t="str">
        <f>IFERROR(IF(Y46="","",IF(Y46&lt;=0.2,"Muy Baja",IF(Y46&lt;=0.4,"Baja",IF(Y46&lt;=0.6,"Media",IF(Y46&lt;=0.8,"Alta","Muy Alta"))))),"")</f>
        <v/>
      </c>
      <c r="AA46" s="480" t="str">
        <f>+Y46</f>
        <v/>
      </c>
      <c r="AB46" s="482" t="str">
        <f>IFERROR(IF(AC46="","",IF(AC46&lt;=0.2,"Leve",IF(AC46&lt;=0.4,"Menor",IF(AC46&lt;=0.6,"Moderado",IF(AC46&lt;=0.8,"Mayor","Catastrófico"))))),"")</f>
        <v/>
      </c>
      <c r="AC46" s="480" t="str">
        <f>IFERROR(IF(R46="Impacto",(N46-(+N46*U46)),IF(R46="Probabilidad",N46,"")),"")</f>
        <v/>
      </c>
      <c r="AD46" s="483"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479"/>
      <c r="AF46" s="169"/>
      <c r="AG46" s="169"/>
      <c r="AH46" s="484"/>
      <c r="AI46" s="484"/>
      <c r="AJ46" s="169"/>
      <c r="AK46" s="485"/>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95" hidden="1" customHeight="1" x14ac:dyDescent="0.3">
      <c r="B47" s="470"/>
      <c r="C47" s="282"/>
      <c r="D47" s="282"/>
      <c r="E47" s="282"/>
      <c r="F47" s="282"/>
      <c r="G47" s="282"/>
      <c r="H47" s="471"/>
      <c r="I47" s="472"/>
      <c r="J47" s="473"/>
      <c r="K47" s="474"/>
      <c r="L47" s="473">
        <f t="shared" ref="L47:L51" si="40">IF(NOT(ISERROR(MATCH(K47,_xlfn.ANCHORARRAY(F58),0))),J60&amp;"Por favor no seleccionar los criterios de impacto",K47)</f>
        <v>0</v>
      </c>
      <c r="M47" s="472"/>
      <c r="N47" s="473"/>
      <c r="O47" s="475"/>
      <c r="P47" s="476">
        <v>2</v>
      </c>
      <c r="Q47" s="477"/>
      <c r="R47" s="478" t="str">
        <f>IF(OR(S47="Preventivo",S47="Detectivo"),"Probabilidad",IF(S47="Correctivo","Impacto",""))</f>
        <v/>
      </c>
      <c r="S47" s="479"/>
      <c r="T47" s="479"/>
      <c r="U47" s="480" t="str">
        <f t="shared" ref="U47:U51" si="41">IF(AND(S47="Preventivo",T47="Automático"),"50%",IF(AND(S47="Preventivo",T47="Manual"),"40%",IF(AND(S47="Detectivo",T47="Automático"),"40%",IF(AND(S47="Detectivo",T47="Manual"),"30%",IF(AND(S47="Correctivo",T47="Automático"),"35%",IF(AND(S47="Correctivo",T47="Manual"),"25%",""))))))</f>
        <v/>
      </c>
      <c r="V47" s="479"/>
      <c r="W47" s="479"/>
      <c r="X47" s="479"/>
      <c r="Y47" s="481" t="str">
        <f>IFERROR(IF(AND(R46="Probabilidad",R47="Probabilidad"),(AA46-(+AA46*U47)),IF(R47="Probabilidad",(J46-(+J46*U47)),IF(R47="Impacto",AA46,""))),"")</f>
        <v/>
      </c>
      <c r="Z47" s="482" t="str">
        <f t="shared" si="2"/>
        <v/>
      </c>
      <c r="AA47" s="480" t="str">
        <f t="shared" ref="AA47:AA51" si="42">+Y47</f>
        <v/>
      </c>
      <c r="AB47" s="482" t="str">
        <f t="shared" si="4"/>
        <v/>
      </c>
      <c r="AC47" s="480" t="str">
        <f>IFERROR(IF(AND(R46="Impacto",R47="Impacto"),(AC40-(+AC40*U47)),IF(R47="Impacto",($N$46-(+$N$46*U47)),IF(R47="Probabilidad",AC40,""))),"")</f>
        <v/>
      </c>
      <c r="AD47" s="483"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479"/>
      <c r="AF47" s="169"/>
      <c r="AG47" s="169"/>
      <c r="AH47" s="484"/>
      <c r="AI47" s="484"/>
      <c r="AJ47" s="169"/>
      <c r="AK47" s="485"/>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95" hidden="1" customHeight="1" x14ac:dyDescent="0.3">
      <c r="B48" s="470"/>
      <c r="C48" s="282"/>
      <c r="D48" s="282"/>
      <c r="E48" s="282"/>
      <c r="F48" s="282"/>
      <c r="G48" s="282"/>
      <c r="H48" s="471"/>
      <c r="I48" s="472"/>
      <c r="J48" s="473"/>
      <c r="K48" s="474"/>
      <c r="L48" s="473">
        <f t="shared" si="40"/>
        <v>0</v>
      </c>
      <c r="M48" s="472"/>
      <c r="N48" s="473"/>
      <c r="O48" s="475"/>
      <c r="P48" s="476">
        <v>3</v>
      </c>
      <c r="Q48" s="486"/>
      <c r="R48" s="478" t="str">
        <f>IF(OR(S48="Preventivo",S48="Detectivo"),"Probabilidad",IF(S48="Correctivo","Impacto",""))</f>
        <v/>
      </c>
      <c r="S48" s="479"/>
      <c r="T48" s="479"/>
      <c r="U48" s="480" t="str">
        <f t="shared" si="41"/>
        <v/>
      </c>
      <c r="V48" s="479"/>
      <c r="W48" s="479"/>
      <c r="X48" s="479"/>
      <c r="Y48" s="481" t="str">
        <f>IFERROR(IF(AND(R47="Probabilidad",R48="Probabilidad"),(AA47-(+AA47*U48)),IF(AND(R47="Impacto",R48="Probabilidad"),(AA46-(+AA46*U48)),IF(R48="Impacto",AA47,""))),"")</f>
        <v/>
      </c>
      <c r="Z48" s="482" t="str">
        <f t="shared" si="2"/>
        <v/>
      </c>
      <c r="AA48" s="480" t="str">
        <f t="shared" si="42"/>
        <v/>
      </c>
      <c r="AB48" s="482" t="str">
        <f t="shared" si="4"/>
        <v/>
      </c>
      <c r="AC48" s="480" t="str">
        <f>IFERROR(IF(AND(R47="Impacto",R48="Impacto"),(AC47-(+AC47*U48)),IF(AND(R47="Probabilidad",R48="Impacto"),(AC46-(+AC46*U48)),IF(R48="Probabilidad",AC47,""))),"")</f>
        <v/>
      </c>
      <c r="AD48" s="483" t="str">
        <f t="shared" si="43"/>
        <v/>
      </c>
      <c r="AE48" s="479"/>
      <c r="AF48" s="169"/>
      <c r="AG48" s="169"/>
      <c r="AH48" s="484"/>
      <c r="AI48" s="484"/>
      <c r="AJ48" s="169"/>
      <c r="AK48" s="485"/>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95" hidden="1" customHeight="1" x14ac:dyDescent="0.3">
      <c r="B49" s="470"/>
      <c r="C49" s="282"/>
      <c r="D49" s="282"/>
      <c r="E49" s="282"/>
      <c r="F49" s="282"/>
      <c r="G49" s="282"/>
      <c r="H49" s="471"/>
      <c r="I49" s="472"/>
      <c r="J49" s="473"/>
      <c r="K49" s="474"/>
      <c r="L49" s="473">
        <f t="shared" si="40"/>
        <v>0</v>
      </c>
      <c r="M49" s="472"/>
      <c r="N49" s="473"/>
      <c r="O49" s="475"/>
      <c r="P49" s="476">
        <v>4</v>
      </c>
      <c r="Q49" s="477"/>
      <c r="R49" s="478" t="str">
        <f t="shared" ref="R49:R51" si="44">IF(OR(S49="Preventivo",S49="Detectivo"),"Probabilidad",IF(S49="Correctivo","Impacto",""))</f>
        <v/>
      </c>
      <c r="S49" s="479"/>
      <c r="T49" s="479"/>
      <c r="U49" s="480" t="str">
        <f t="shared" si="41"/>
        <v/>
      </c>
      <c r="V49" s="479"/>
      <c r="W49" s="479"/>
      <c r="X49" s="479"/>
      <c r="Y49" s="481" t="str">
        <f t="shared" ref="Y49:Y51" si="45">IFERROR(IF(AND(R48="Probabilidad",R49="Probabilidad"),(AA48-(+AA48*U49)),IF(AND(R48="Impacto",R49="Probabilidad"),(AA47-(+AA47*U49)),IF(R49="Impacto",AA48,""))),"")</f>
        <v/>
      </c>
      <c r="Z49" s="482" t="str">
        <f t="shared" si="2"/>
        <v/>
      </c>
      <c r="AA49" s="480" t="str">
        <f t="shared" si="42"/>
        <v/>
      </c>
      <c r="AB49" s="482" t="str">
        <f t="shared" si="4"/>
        <v/>
      </c>
      <c r="AC49" s="480" t="str">
        <f t="shared" ref="AC49:AC51" si="46">IFERROR(IF(AND(R48="Impacto",R49="Impacto"),(AC48-(+AC48*U49)),IF(AND(R48="Probabilidad",R49="Impacto"),(AC47-(+AC47*U49)),IF(R49="Probabilidad",AC48,""))),"")</f>
        <v/>
      </c>
      <c r="AD49" s="483"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479"/>
      <c r="AF49" s="169"/>
      <c r="AG49" s="169"/>
      <c r="AH49" s="484"/>
      <c r="AI49" s="484"/>
      <c r="AJ49" s="169"/>
      <c r="AK49" s="485"/>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95" hidden="1" customHeight="1" x14ac:dyDescent="0.3">
      <c r="B50" s="470"/>
      <c r="C50" s="282"/>
      <c r="D50" s="282"/>
      <c r="E50" s="282"/>
      <c r="F50" s="282"/>
      <c r="G50" s="282"/>
      <c r="H50" s="471"/>
      <c r="I50" s="472"/>
      <c r="J50" s="473"/>
      <c r="K50" s="474"/>
      <c r="L50" s="473">
        <f t="shared" si="40"/>
        <v>0</v>
      </c>
      <c r="M50" s="472"/>
      <c r="N50" s="473"/>
      <c r="O50" s="475"/>
      <c r="P50" s="476">
        <v>5</v>
      </c>
      <c r="Q50" s="477"/>
      <c r="R50" s="478" t="str">
        <f t="shared" si="44"/>
        <v/>
      </c>
      <c r="S50" s="479"/>
      <c r="T50" s="479"/>
      <c r="U50" s="480" t="str">
        <f t="shared" si="41"/>
        <v/>
      </c>
      <c r="V50" s="479"/>
      <c r="W50" s="479"/>
      <c r="X50" s="479"/>
      <c r="Y50" s="481" t="str">
        <f t="shared" si="45"/>
        <v/>
      </c>
      <c r="Z50" s="482" t="str">
        <f t="shared" si="2"/>
        <v/>
      </c>
      <c r="AA50" s="480" t="str">
        <f t="shared" si="42"/>
        <v/>
      </c>
      <c r="AB50" s="482" t="str">
        <f t="shared" si="4"/>
        <v/>
      </c>
      <c r="AC50" s="480" t="str">
        <f t="shared" si="46"/>
        <v/>
      </c>
      <c r="AD50" s="483"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479"/>
      <c r="AF50" s="169"/>
      <c r="AG50" s="169"/>
      <c r="AH50" s="484"/>
      <c r="AI50" s="484"/>
      <c r="AJ50" s="169"/>
      <c r="AK50" s="485"/>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95" hidden="1" customHeight="1" x14ac:dyDescent="0.3">
      <c r="B51" s="470"/>
      <c r="C51" s="282"/>
      <c r="D51" s="282"/>
      <c r="E51" s="282"/>
      <c r="F51" s="282"/>
      <c r="G51" s="282"/>
      <c r="H51" s="471"/>
      <c r="I51" s="472"/>
      <c r="J51" s="473"/>
      <c r="K51" s="474"/>
      <c r="L51" s="473">
        <f t="shared" si="40"/>
        <v>0</v>
      </c>
      <c r="M51" s="472"/>
      <c r="N51" s="473"/>
      <c r="O51" s="475"/>
      <c r="P51" s="476">
        <v>6</v>
      </c>
      <c r="Q51" s="477"/>
      <c r="R51" s="478" t="str">
        <f t="shared" si="44"/>
        <v/>
      </c>
      <c r="S51" s="479"/>
      <c r="T51" s="479"/>
      <c r="U51" s="480" t="str">
        <f t="shared" si="41"/>
        <v/>
      </c>
      <c r="V51" s="479"/>
      <c r="W51" s="479"/>
      <c r="X51" s="479"/>
      <c r="Y51" s="481" t="str">
        <f t="shared" si="45"/>
        <v/>
      </c>
      <c r="Z51" s="482" t="str">
        <f t="shared" si="2"/>
        <v/>
      </c>
      <c r="AA51" s="480" t="str">
        <f t="shared" si="42"/>
        <v/>
      </c>
      <c r="AB51" s="482" t="str">
        <f>IFERROR(IF(AC51="","",IF(AC51&lt;=0.2,"Leve",IF(AC51&lt;=0.4,"Menor",IF(AC51&lt;=0.6,"Moderado",IF(AC51&lt;=0.8,"Mayor","Catastrófico"))))),"")</f>
        <v/>
      </c>
      <c r="AC51" s="480" t="str">
        <f t="shared" si="46"/>
        <v/>
      </c>
      <c r="AD51" s="483"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479"/>
      <c r="AF51" s="169"/>
      <c r="AG51" s="169"/>
      <c r="AH51" s="484"/>
      <c r="AI51" s="484"/>
      <c r="AJ51" s="169"/>
      <c r="AK51" s="485"/>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95" hidden="1" customHeight="1" x14ac:dyDescent="0.3">
      <c r="B52" s="470">
        <v>7</v>
      </c>
      <c r="C52" s="282"/>
      <c r="D52" s="282"/>
      <c r="E52" s="282"/>
      <c r="F52" s="282"/>
      <c r="G52" s="282"/>
      <c r="H52" s="471"/>
      <c r="I52" s="472" t="str">
        <f>IF(H52&lt;=0,"",IF(H52&lt;=2,"Muy Baja",IF(H52&lt;=24,"Baja",IF(H52&lt;=500,"Media",IF(H52&lt;=5000,"Alta","Muy Alta")))))</f>
        <v/>
      </c>
      <c r="J52" s="473" t="str">
        <f>IF(I52="","",IF(I52="Muy Baja",0.2,IF(I52="Baja",0.4,IF(I52="Media",0.6,IF(I52="Alta",0.8,IF(I52="Muy Alta",1,))))))</f>
        <v/>
      </c>
      <c r="K52" s="474"/>
      <c r="L52" s="473">
        <f>IF(NOT(ISERROR(MATCH(K52,'Tabla Impacto'!$B$222:$B$224,0))),'Tabla Impacto'!$F$224&amp;"Por favor no seleccionar los criterios de impacto(Afectación Económica o presupuestal y Pérdida Reputacional)",K52)</f>
        <v>0</v>
      </c>
      <c r="M52" s="472" t="str">
        <f>IF(OR(L52='Tabla Impacto'!$C$12,L52='Tabla Impacto'!$D$12),"Leve",IF(OR(L52='Tabla Impacto'!$C$13,L52='Tabla Impacto'!$D$13),"Menor",IF(OR(L52='Tabla Impacto'!$C$14,L52='Tabla Impacto'!$D$14),"Moderado",IF(OR(L52='Tabla Impacto'!$C$15,L52='Tabla Impacto'!$D$15),"Mayor",IF(OR(L52='Tabla Impacto'!$C$16,L52='Tabla Impacto'!$D$16),"Catastrófico","")))))</f>
        <v/>
      </c>
      <c r="N52" s="473" t="str">
        <f>IF(M52="","",IF(M52="Leve",0.2,IF(M52="Menor",0.4,IF(M52="Moderado",0.6,IF(M52="Mayor",0.8,IF(M52="Catastrófico",1,))))))</f>
        <v/>
      </c>
      <c r="O52" s="475"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476">
        <v>1</v>
      </c>
      <c r="Q52" s="477"/>
      <c r="R52" s="478" t="str">
        <f>IF(OR(S52="Preventivo",S52="Detectivo"),"Probabilidad",IF(S52="Correctivo","Impacto",""))</f>
        <v/>
      </c>
      <c r="S52" s="479"/>
      <c r="T52" s="479"/>
      <c r="U52" s="480" t="str">
        <f>IF(AND(S52="Preventivo",T52="Automático"),"50%",IF(AND(S52="Preventivo",T52="Manual"),"40%",IF(AND(S52="Detectivo",T52="Automático"),"40%",IF(AND(S52="Detectivo",T52="Manual"),"30%",IF(AND(S52="Correctivo",T52="Automático"),"35%",IF(AND(S52="Correctivo",T52="Manual"),"25%",""))))))</f>
        <v/>
      </c>
      <c r="V52" s="479"/>
      <c r="W52" s="479"/>
      <c r="X52" s="479"/>
      <c r="Y52" s="481" t="str">
        <f>IFERROR(IF(R52="Probabilidad",(J52-(+J52*U52)),IF(R52="Impacto",J52,"")),"")</f>
        <v/>
      </c>
      <c r="Z52" s="482" t="str">
        <f>IFERROR(IF(Y52="","",IF(Y52&lt;=0.2,"Muy Baja",IF(Y52&lt;=0.4,"Baja",IF(Y52&lt;=0.6,"Media",IF(Y52&lt;=0.8,"Alta","Muy Alta"))))),"")</f>
        <v/>
      </c>
      <c r="AA52" s="480" t="str">
        <f>+Y52</f>
        <v/>
      </c>
      <c r="AB52" s="482" t="str">
        <f>IFERROR(IF(AC52="","",IF(AC52&lt;=0.2,"Leve",IF(AC52&lt;=0.4,"Menor",IF(AC52&lt;=0.6,"Moderado",IF(AC52&lt;=0.8,"Mayor","Catastrófico"))))),"")</f>
        <v/>
      </c>
      <c r="AC52" s="480" t="str">
        <f>IFERROR(IF(R52="Impacto",(N52-(+N52*U52)),IF(R52="Probabilidad",N52,"")),"")</f>
        <v/>
      </c>
      <c r="AD52" s="483"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479"/>
      <c r="AF52" s="169"/>
      <c r="AG52" s="169"/>
      <c r="AH52" s="484"/>
      <c r="AI52" s="484"/>
      <c r="AJ52" s="169"/>
      <c r="AK52" s="485"/>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95" hidden="1" customHeight="1" x14ac:dyDescent="0.3">
      <c r="B53" s="470"/>
      <c r="C53" s="282"/>
      <c r="D53" s="282"/>
      <c r="E53" s="282"/>
      <c r="F53" s="282"/>
      <c r="G53" s="282"/>
      <c r="H53" s="471"/>
      <c r="I53" s="472"/>
      <c r="J53" s="473"/>
      <c r="K53" s="474"/>
      <c r="L53" s="473">
        <f t="shared" ref="L53:L57" si="48">IF(NOT(ISERROR(MATCH(K53,_xlfn.ANCHORARRAY(F64),0))),J66&amp;"Por favor no seleccionar los criterios de impacto",K53)</f>
        <v>0</v>
      </c>
      <c r="M53" s="472"/>
      <c r="N53" s="473"/>
      <c r="O53" s="475"/>
      <c r="P53" s="476">
        <v>2</v>
      </c>
      <c r="Q53" s="477"/>
      <c r="R53" s="478" t="str">
        <f>IF(OR(S53="Preventivo",S53="Detectivo"),"Probabilidad",IF(S53="Correctivo","Impacto",""))</f>
        <v/>
      </c>
      <c r="S53" s="479"/>
      <c r="T53" s="479"/>
      <c r="U53" s="480" t="str">
        <f t="shared" ref="U53:U57" si="49">IF(AND(S53="Preventivo",T53="Automático"),"50%",IF(AND(S53="Preventivo",T53="Manual"),"40%",IF(AND(S53="Detectivo",T53="Automático"),"40%",IF(AND(S53="Detectivo",T53="Manual"),"30%",IF(AND(S53="Correctivo",T53="Automático"),"35%",IF(AND(S53="Correctivo",T53="Manual"),"25%",""))))))</f>
        <v/>
      </c>
      <c r="V53" s="479"/>
      <c r="W53" s="479"/>
      <c r="X53" s="479"/>
      <c r="Y53" s="481" t="str">
        <f>IFERROR(IF(AND(R52="Probabilidad",R53="Probabilidad"),(AA52-(+AA52*U53)),IF(R53="Probabilidad",(J52-(+J52*U53)),IF(R53="Impacto",AA52,""))),"")</f>
        <v/>
      </c>
      <c r="Z53" s="482" t="str">
        <f t="shared" si="2"/>
        <v/>
      </c>
      <c r="AA53" s="480" t="str">
        <f t="shared" ref="AA53:AA57" si="50">+Y53</f>
        <v/>
      </c>
      <c r="AB53" s="482" t="str">
        <f t="shared" si="4"/>
        <v/>
      </c>
      <c r="AC53" s="480" t="str">
        <f>IFERROR(IF(AND(R52="Impacto",R53="Impacto"),(AC46-(+AC46*U53)),IF(R53="Impacto",($N$52-(+$N$52*U53)),IF(R53="Probabilidad",AC46,""))),"")</f>
        <v/>
      </c>
      <c r="AD53" s="483"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479"/>
      <c r="AF53" s="169"/>
      <c r="AG53" s="169"/>
      <c r="AH53" s="484"/>
      <c r="AI53" s="484"/>
      <c r="AJ53" s="169"/>
      <c r="AK53" s="485"/>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95" hidden="1" customHeight="1" x14ac:dyDescent="0.3">
      <c r="B54" s="470"/>
      <c r="C54" s="282"/>
      <c r="D54" s="282"/>
      <c r="E54" s="282"/>
      <c r="F54" s="282"/>
      <c r="G54" s="282"/>
      <c r="H54" s="471"/>
      <c r="I54" s="472"/>
      <c r="J54" s="473"/>
      <c r="K54" s="474"/>
      <c r="L54" s="473">
        <f t="shared" si="48"/>
        <v>0</v>
      </c>
      <c r="M54" s="472"/>
      <c r="N54" s="473"/>
      <c r="O54" s="475"/>
      <c r="P54" s="476">
        <v>3</v>
      </c>
      <c r="Q54" s="486"/>
      <c r="R54" s="478" t="str">
        <f>IF(OR(S54="Preventivo",S54="Detectivo"),"Probabilidad",IF(S54="Correctivo","Impacto",""))</f>
        <v/>
      </c>
      <c r="S54" s="479"/>
      <c r="T54" s="479"/>
      <c r="U54" s="480" t="str">
        <f t="shared" si="49"/>
        <v/>
      </c>
      <c r="V54" s="479"/>
      <c r="W54" s="479"/>
      <c r="X54" s="479"/>
      <c r="Y54" s="481" t="str">
        <f>IFERROR(IF(AND(R53="Probabilidad",R54="Probabilidad"),(AA53-(+AA53*U54)),IF(AND(R53="Impacto",R54="Probabilidad"),(AA52-(+AA52*U54)),IF(R54="Impacto",AA53,""))),"")</f>
        <v/>
      </c>
      <c r="Z54" s="482" t="str">
        <f t="shared" si="2"/>
        <v/>
      </c>
      <c r="AA54" s="480" t="str">
        <f t="shared" si="50"/>
        <v/>
      </c>
      <c r="AB54" s="482" t="str">
        <f t="shared" si="4"/>
        <v/>
      </c>
      <c r="AC54" s="480" t="str">
        <f>IFERROR(IF(AND(R53="Impacto",R54="Impacto"),(AC53-(+AC53*U54)),IF(AND(R53="Probabilidad",R54="Impacto"),(AC52-(+AC52*U54)),IF(R54="Probabilidad",AC53,""))),"")</f>
        <v/>
      </c>
      <c r="AD54" s="483" t="str">
        <f t="shared" si="51"/>
        <v/>
      </c>
      <c r="AE54" s="479"/>
      <c r="AF54" s="169"/>
      <c r="AG54" s="169"/>
      <c r="AH54" s="484"/>
      <c r="AI54" s="484"/>
      <c r="AJ54" s="169"/>
      <c r="AK54" s="485"/>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95" hidden="1" customHeight="1" x14ac:dyDescent="0.3">
      <c r="B55" s="470"/>
      <c r="C55" s="282"/>
      <c r="D55" s="282"/>
      <c r="E55" s="282"/>
      <c r="F55" s="282"/>
      <c r="G55" s="282"/>
      <c r="H55" s="471"/>
      <c r="I55" s="472"/>
      <c r="J55" s="473"/>
      <c r="K55" s="474"/>
      <c r="L55" s="473">
        <f t="shared" si="48"/>
        <v>0</v>
      </c>
      <c r="M55" s="472"/>
      <c r="N55" s="473"/>
      <c r="O55" s="475"/>
      <c r="P55" s="476">
        <v>4</v>
      </c>
      <c r="Q55" s="477"/>
      <c r="R55" s="478" t="str">
        <f t="shared" ref="R55:R57" si="52">IF(OR(S55="Preventivo",S55="Detectivo"),"Probabilidad",IF(S55="Correctivo","Impacto",""))</f>
        <v/>
      </c>
      <c r="S55" s="479"/>
      <c r="T55" s="479"/>
      <c r="U55" s="480" t="str">
        <f t="shared" si="49"/>
        <v/>
      </c>
      <c r="V55" s="479"/>
      <c r="W55" s="479"/>
      <c r="X55" s="479"/>
      <c r="Y55" s="481" t="str">
        <f t="shared" ref="Y55:Y57" si="53">IFERROR(IF(AND(R54="Probabilidad",R55="Probabilidad"),(AA54-(+AA54*U55)),IF(AND(R54="Impacto",R55="Probabilidad"),(AA53-(+AA53*U55)),IF(R55="Impacto",AA54,""))),"")</f>
        <v/>
      </c>
      <c r="Z55" s="482" t="str">
        <f t="shared" si="2"/>
        <v/>
      </c>
      <c r="AA55" s="480" t="str">
        <f t="shared" si="50"/>
        <v/>
      </c>
      <c r="AB55" s="482" t="str">
        <f t="shared" si="4"/>
        <v/>
      </c>
      <c r="AC55" s="480" t="str">
        <f t="shared" ref="AC55:AC57" si="54">IFERROR(IF(AND(R54="Impacto",R55="Impacto"),(AC54-(+AC54*U55)),IF(AND(R54="Probabilidad",R55="Impacto"),(AC53-(+AC53*U55)),IF(R55="Probabilidad",AC54,""))),"")</f>
        <v/>
      </c>
      <c r="AD55" s="483"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479"/>
      <c r="AF55" s="169"/>
      <c r="AG55" s="169"/>
      <c r="AH55" s="484"/>
      <c r="AI55" s="484"/>
      <c r="AJ55" s="169"/>
      <c r="AK55" s="485"/>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95" hidden="1" customHeight="1" x14ac:dyDescent="0.3">
      <c r="B56" s="470"/>
      <c r="C56" s="282"/>
      <c r="D56" s="282"/>
      <c r="E56" s="282"/>
      <c r="F56" s="282"/>
      <c r="G56" s="282"/>
      <c r="H56" s="471"/>
      <c r="I56" s="472"/>
      <c r="J56" s="473"/>
      <c r="K56" s="474"/>
      <c r="L56" s="473">
        <f t="shared" si="48"/>
        <v>0</v>
      </c>
      <c r="M56" s="472"/>
      <c r="N56" s="473"/>
      <c r="O56" s="475"/>
      <c r="P56" s="476">
        <v>5</v>
      </c>
      <c r="Q56" s="477"/>
      <c r="R56" s="478" t="str">
        <f t="shared" si="52"/>
        <v/>
      </c>
      <c r="S56" s="479"/>
      <c r="T56" s="479"/>
      <c r="U56" s="480" t="str">
        <f t="shared" si="49"/>
        <v/>
      </c>
      <c r="V56" s="479"/>
      <c r="W56" s="479"/>
      <c r="X56" s="479"/>
      <c r="Y56" s="481" t="str">
        <f t="shared" si="53"/>
        <v/>
      </c>
      <c r="Z56" s="482" t="str">
        <f t="shared" si="2"/>
        <v/>
      </c>
      <c r="AA56" s="480" t="str">
        <f t="shared" si="50"/>
        <v/>
      </c>
      <c r="AB56" s="482" t="str">
        <f t="shared" si="4"/>
        <v/>
      </c>
      <c r="AC56" s="480" t="str">
        <f t="shared" si="54"/>
        <v/>
      </c>
      <c r="AD56" s="483"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479"/>
      <c r="AF56" s="169"/>
      <c r="AG56" s="169"/>
      <c r="AH56" s="484"/>
      <c r="AI56" s="484"/>
      <c r="AJ56" s="169"/>
      <c r="AK56" s="485"/>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95" hidden="1" customHeight="1" x14ac:dyDescent="0.3">
      <c r="B57" s="470"/>
      <c r="C57" s="282"/>
      <c r="D57" s="282"/>
      <c r="E57" s="282"/>
      <c r="F57" s="282"/>
      <c r="G57" s="282"/>
      <c r="H57" s="471"/>
      <c r="I57" s="472"/>
      <c r="J57" s="473"/>
      <c r="K57" s="474"/>
      <c r="L57" s="473">
        <f t="shared" si="48"/>
        <v>0</v>
      </c>
      <c r="M57" s="472"/>
      <c r="N57" s="473"/>
      <c r="O57" s="475"/>
      <c r="P57" s="476">
        <v>6</v>
      </c>
      <c r="Q57" s="477"/>
      <c r="R57" s="478" t="str">
        <f t="shared" si="52"/>
        <v/>
      </c>
      <c r="S57" s="479"/>
      <c r="T57" s="479"/>
      <c r="U57" s="480" t="str">
        <f t="shared" si="49"/>
        <v/>
      </c>
      <c r="V57" s="479"/>
      <c r="W57" s="479"/>
      <c r="X57" s="479"/>
      <c r="Y57" s="481" t="str">
        <f t="shared" si="53"/>
        <v/>
      </c>
      <c r="Z57" s="482" t="str">
        <f t="shared" si="2"/>
        <v/>
      </c>
      <c r="AA57" s="480" t="str">
        <f t="shared" si="50"/>
        <v/>
      </c>
      <c r="AB57" s="482" t="str">
        <f t="shared" si="4"/>
        <v/>
      </c>
      <c r="AC57" s="480" t="str">
        <f t="shared" si="54"/>
        <v/>
      </c>
      <c r="AD57" s="483" t="str">
        <f t="shared" si="55"/>
        <v/>
      </c>
      <c r="AE57" s="479"/>
      <c r="AF57" s="169"/>
      <c r="AG57" s="169"/>
      <c r="AH57" s="484"/>
      <c r="AI57" s="484"/>
      <c r="AJ57" s="169"/>
      <c r="AK57" s="485"/>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95" hidden="1" customHeight="1" x14ac:dyDescent="0.3">
      <c r="B58" s="470">
        <v>8</v>
      </c>
      <c r="C58" s="282"/>
      <c r="D58" s="282"/>
      <c r="E58" s="282"/>
      <c r="F58" s="282"/>
      <c r="G58" s="282"/>
      <c r="H58" s="471"/>
      <c r="I58" s="472" t="str">
        <f>IF(H58&lt;=0,"",IF(H58&lt;=2,"Muy Baja",IF(H58&lt;=24,"Baja",IF(H58&lt;=500,"Media",IF(H58&lt;=5000,"Alta","Muy Alta")))))</f>
        <v/>
      </c>
      <c r="J58" s="473" t="str">
        <f>IF(I58="","",IF(I58="Muy Baja",0.2,IF(I58="Baja",0.4,IF(I58="Media",0.6,IF(I58="Alta",0.8,IF(I58="Muy Alta",1,))))))</f>
        <v/>
      </c>
      <c r="K58" s="474"/>
      <c r="L58" s="473">
        <f>IF(NOT(ISERROR(MATCH(K58,'Tabla Impacto'!$B$222:$B$224,0))),'Tabla Impacto'!$F$224&amp;"Por favor no seleccionar los criterios de impacto(Afectación Económica o presupuestal y Pérdida Reputacional)",K58)</f>
        <v>0</v>
      </c>
      <c r="M58" s="472" t="str">
        <f>IF(OR(L58='Tabla Impacto'!$C$12,L58='Tabla Impacto'!$D$12),"Leve",IF(OR(L58='Tabla Impacto'!$C$13,L58='Tabla Impacto'!$D$13),"Menor",IF(OR(L58='Tabla Impacto'!$C$14,L58='Tabla Impacto'!$D$14),"Moderado",IF(OR(L58='Tabla Impacto'!$C$15,L58='Tabla Impacto'!$D$15),"Mayor",IF(OR(L58='Tabla Impacto'!$C$16,L58='Tabla Impacto'!$D$16),"Catastrófico","")))))</f>
        <v/>
      </c>
      <c r="N58" s="473" t="str">
        <f>IF(M58="","",IF(M58="Leve",0.2,IF(M58="Menor",0.4,IF(M58="Moderado",0.6,IF(M58="Mayor",0.8,IF(M58="Catastrófico",1,))))))</f>
        <v/>
      </c>
      <c r="O58" s="475"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476">
        <v>1</v>
      </c>
      <c r="Q58" s="477"/>
      <c r="R58" s="478" t="str">
        <f>IF(OR(S58="Preventivo",S58="Detectivo"),"Probabilidad",IF(S58="Correctivo","Impacto",""))</f>
        <v/>
      </c>
      <c r="S58" s="479"/>
      <c r="T58" s="479"/>
      <c r="U58" s="480" t="str">
        <f>IF(AND(S58="Preventivo",T58="Automático"),"50%",IF(AND(S58="Preventivo",T58="Manual"),"40%",IF(AND(S58="Detectivo",T58="Automático"),"40%",IF(AND(S58="Detectivo",T58="Manual"),"30%",IF(AND(S58="Correctivo",T58="Automático"),"35%",IF(AND(S58="Correctivo",T58="Manual"),"25%",""))))))</f>
        <v/>
      </c>
      <c r="V58" s="479"/>
      <c r="W58" s="479"/>
      <c r="X58" s="479"/>
      <c r="Y58" s="481" t="str">
        <f>IFERROR(IF(R58="Probabilidad",(J58-(+J58*U58)),IF(R58="Impacto",J58,"")),"")</f>
        <v/>
      </c>
      <c r="Z58" s="482" t="str">
        <f>IFERROR(IF(Y58="","",IF(Y58&lt;=0.2,"Muy Baja",IF(Y58&lt;=0.4,"Baja",IF(Y58&lt;=0.6,"Media",IF(Y58&lt;=0.8,"Alta","Muy Alta"))))),"")</f>
        <v/>
      </c>
      <c r="AA58" s="480" t="str">
        <f>+Y58</f>
        <v/>
      </c>
      <c r="AB58" s="482" t="str">
        <f>IFERROR(IF(AC58="","",IF(AC58&lt;=0.2,"Leve",IF(AC58&lt;=0.4,"Menor",IF(AC58&lt;=0.6,"Moderado",IF(AC58&lt;=0.8,"Mayor","Catastrófico"))))),"")</f>
        <v/>
      </c>
      <c r="AC58" s="480" t="str">
        <f>IFERROR(IF(R58="Impacto",(N58-(+N58*U58)),IF(R58="Probabilidad",N58,"")),"")</f>
        <v/>
      </c>
      <c r="AD58" s="483"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479"/>
      <c r="AF58" s="169"/>
      <c r="AG58" s="169"/>
      <c r="AH58" s="484"/>
      <c r="AI58" s="484"/>
      <c r="AJ58" s="169"/>
      <c r="AK58" s="485"/>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95" hidden="1" customHeight="1" x14ac:dyDescent="0.3">
      <c r="B59" s="470"/>
      <c r="C59" s="282"/>
      <c r="D59" s="282"/>
      <c r="E59" s="282"/>
      <c r="F59" s="282"/>
      <c r="G59" s="282"/>
      <c r="H59" s="471"/>
      <c r="I59" s="472"/>
      <c r="J59" s="473"/>
      <c r="K59" s="474"/>
      <c r="L59" s="473">
        <f>IF(NOT(ISERROR(MATCH(K59,_xlfn.ANCHORARRAY(F70),0))),J72&amp;"Por favor no seleccionar los criterios de impacto",K59)</f>
        <v>0</v>
      </c>
      <c r="M59" s="472"/>
      <c r="N59" s="473"/>
      <c r="O59" s="475"/>
      <c r="P59" s="476">
        <v>2</v>
      </c>
      <c r="Q59" s="477"/>
      <c r="R59" s="478" t="str">
        <f>IF(OR(S59="Preventivo",S59="Detectivo"),"Probabilidad",IF(S59="Correctivo","Impacto",""))</f>
        <v/>
      </c>
      <c r="S59" s="479"/>
      <c r="T59" s="479"/>
      <c r="U59" s="480" t="str">
        <f t="shared" ref="U59:U63" si="56">IF(AND(S59="Preventivo",T59="Automático"),"50%",IF(AND(S59="Preventivo",T59="Manual"),"40%",IF(AND(S59="Detectivo",T59="Automático"),"40%",IF(AND(S59="Detectivo",T59="Manual"),"30%",IF(AND(S59="Correctivo",T59="Automático"),"35%",IF(AND(S59="Correctivo",T59="Manual"),"25%",""))))))</f>
        <v/>
      </c>
      <c r="V59" s="479"/>
      <c r="W59" s="479"/>
      <c r="X59" s="479"/>
      <c r="Y59" s="481" t="str">
        <f>IFERROR(IF(AND(R58="Probabilidad",R59="Probabilidad"),(AA58-(+AA58*U59)),IF(R59="Probabilidad",(J58-(+J58*U59)),IF(R59="Impacto",AA58,""))),"")</f>
        <v/>
      </c>
      <c r="Z59" s="482" t="str">
        <f t="shared" si="2"/>
        <v/>
      </c>
      <c r="AA59" s="480" t="str">
        <f t="shared" ref="AA59:AA63" si="57">+Y59</f>
        <v/>
      </c>
      <c r="AB59" s="482" t="str">
        <f t="shared" si="4"/>
        <v/>
      </c>
      <c r="AC59" s="480" t="str">
        <f>IFERROR(IF(AND(R58="Impacto",R59="Impacto"),(AC52-(+AC52*U59)),IF(R59="Impacto",($N$58-(+$N$58*U59)),IF(R59="Probabilidad",AC52,""))),"")</f>
        <v/>
      </c>
      <c r="AD59" s="483"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479"/>
      <c r="AF59" s="169"/>
      <c r="AG59" s="169"/>
      <c r="AH59" s="484"/>
      <c r="AI59" s="484"/>
      <c r="AJ59" s="169"/>
      <c r="AK59" s="485"/>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95" hidden="1" customHeight="1" x14ac:dyDescent="0.3">
      <c r="B60" s="470"/>
      <c r="C60" s="282"/>
      <c r="D60" s="282"/>
      <c r="E60" s="282"/>
      <c r="F60" s="282"/>
      <c r="G60" s="282"/>
      <c r="H60" s="471"/>
      <c r="I60" s="472"/>
      <c r="J60" s="473"/>
      <c r="K60" s="474"/>
      <c r="L60" s="473">
        <f>IF(NOT(ISERROR(MATCH(K60,_xlfn.ANCHORARRAY(F71),0))),J73&amp;"Por favor no seleccionar los criterios de impacto",K60)</f>
        <v>0</v>
      </c>
      <c r="M60" s="472"/>
      <c r="N60" s="473"/>
      <c r="O60" s="475"/>
      <c r="P60" s="476">
        <v>3</v>
      </c>
      <c r="Q60" s="486"/>
      <c r="R60" s="478" t="str">
        <f>IF(OR(S60="Preventivo",S60="Detectivo"),"Probabilidad",IF(S60="Correctivo","Impacto",""))</f>
        <v/>
      </c>
      <c r="S60" s="479"/>
      <c r="T60" s="479"/>
      <c r="U60" s="480" t="str">
        <f t="shared" si="56"/>
        <v/>
      </c>
      <c r="V60" s="479"/>
      <c r="W60" s="479"/>
      <c r="X60" s="479"/>
      <c r="Y60" s="481" t="str">
        <f>IFERROR(IF(AND(R59="Probabilidad",R60="Probabilidad"),(AA59-(+AA59*U60)),IF(AND(R59="Impacto",R60="Probabilidad"),(AA58-(+AA58*U60)),IF(R60="Impacto",AA59,""))),"")</f>
        <v/>
      </c>
      <c r="Z60" s="482" t="str">
        <f t="shared" si="2"/>
        <v/>
      </c>
      <c r="AA60" s="480" t="str">
        <f t="shared" si="57"/>
        <v/>
      </c>
      <c r="AB60" s="482" t="str">
        <f t="shared" si="4"/>
        <v/>
      </c>
      <c r="AC60" s="480" t="str">
        <f>IFERROR(IF(AND(R59="Impacto",R60="Impacto"),(AC59-(+AC59*U60)),IF(AND(R59="Probabilidad",R60="Impacto"),(AC58-(+AC58*U60)),IF(R60="Probabilidad",AC59,""))),"")</f>
        <v/>
      </c>
      <c r="AD60" s="483" t="str">
        <f t="shared" si="58"/>
        <v/>
      </c>
      <c r="AE60" s="479"/>
      <c r="AF60" s="169"/>
      <c r="AG60" s="169"/>
      <c r="AH60" s="484"/>
      <c r="AI60" s="484"/>
      <c r="AJ60" s="169"/>
      <c r="AK60" s="485"/>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95" hidden="1" customHeight="1" x14ac:dyDescent="0.3">
      <c r="B61" s="470"/>
      <c r="C61" s="282"/>
      <c r="D61" s="282"/>
      <c r="E61" s="282"/>
      <c r="F61" s="282"/>
      <c r="G61" s="282"/>
      <c r="H61" s="471"/>
      <c r="I61" s="472"/>
      <c r="J61" s="473"/>
      <c r="K61" s="474"/>
      <c r="L61" s="473">
        <f>IF(NOT(ISERROR(MATCH(K61,_xlfn.ANCHORARRAY(F72),0))),J74&amp;"Por favor no seleccionar los criterios de impacto",K61)</f>
        <v>0</v>
      </c>
      <c r="M61" s="472"/>
      <c r="N61" s="473"/>
      <c r="O61" s="475"/>
      <c r="P61" s="476">
        <v>4</v>
      </c>
      <c r="Q61" s="477"/>
      <c r="R61" s="478" t="str">
        <f t="shared" ref="R61:R63" si="59">IF(OR(S61="Preventivo",S61="Detectivo"),"Probabilidad",IF(S61="Correctivo","Impacto",""))</f>
        <v/>
      </c>
      <c r="S61" s="479"/>
      <c r="T61" s="479"/>
      <c r="U61" s="480" t="str">
        <f t="shared" si="56"/>
        <v/>
      </c>
      <c r="V61" s="479"/>
      <c r="W61" s="479"/>
      <c r="X61" s="479"/>
      <c r="Y61" s="481" t="str">
        <f t="shared" ref="Y61:Y63" si="60">IFERROR(IF(AND(R60="Probabilidad",R61="Probabilidad"),(AA60-(+AA60*U61)),IF(AND(R60="Impacto",R61="Probabilidad"),(AA59-(+AA59*U61)),IF(R61="Impacto",AA60,""))),"")</f>
        <v/>
      </c>
      <c r="Z61" s="482" t="str">
        <f t="shared" si="2"/>
        <v/>
      </c>
      <c r="AA61" s="480" t="str">
        <f t="shared" si="57"/>
        <v/>
      </c>
      <c r="AB61" s="482" t="str">
        <f t="shared" si="4"/>
        <v/>
      </c>
      <c r="AC61" s="480" t="str">
        <f t="shared" ref="AC61:AC63" si="61">IFERROR(IF(AND(R60="Impacto",R61="Impacto"),(AC60-(+AC60*U61)),IF(AND(R60="Probabilidad",R61="Impacto"),(AC59-(+AC59*U61)),IF(R61="Probabilidad",AC60,""))),"")</f>
        <v/>
      </c>
      <c r="AD61" s="483"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479"/>
      <c r="AF61" s="169"/>
      <c r="AG61" s="169"/>
      <c r="AH61" s="484"/>
      <c r="AI61" s="484"/>
      <c r="AJ61" s="169"/>
      <c r="AK61" s="485"/>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95" hidden="1" customHeight="1" x14ac:dyDescent="0.3">
      <c r="B62" s="470"/>
      <c r="C62" s="282"/>
      <c r="D62" s="282"/>
      <c r="E62" s="282"/>
      <c r="F62" s="282"/>
      <c r="G62" s="282"/>
      <c r="H62" s="471"/>
      <c r="I62" s="472"/>
      <c r="J62" s="473"/>
      <c r="K62" s="474"/>
      <c r="L62" s="473">
        <f>IF(NOT(ISERROR(MATCH(K62,_xlfn.ANCHORARRAY(F73),0))),J75&amp;"Por favor no seleccionar los criterios de impacto",K62)</f>
        <v>0</v>
      </c>
      <c r="M62" s="472"/>
      <c r="N62" s="473"/>
      <c r="O62" s="475"/>
      <c r="P62" s="476">
        <v>5</v>
      </c>
      <c r="Q62" s="477"/>
      <c r="R62" s="478" t="str">
        <f t="shared" si="59"/>
        <v/>
      </c>
      <c r="S62" s="479"/>
      <c r="T62" s="479"/>
      <c r="U62" s="480" t="str">
        <f t="shared" si="56"/>
        <v/>
      </c>
      <c r="V62" s="479"/>
      <c r="W62" s="479"/>
      <c r="X62" s="479"/>
      <c r="Y62" s="481" t="str">
        <f t="shared" si="60"/>
        <v/>
      </c>
      <c r="Z62" s="482" t="str">
        <f t="shared" si="2"/>
        <v/>
      </c>
      <c r="AA62" s="480" t="str">
        <f t="shared" si="57"/>
        <v/>
      </c>
      <c r="AB62" s="482" t="str">
        <f t="shared" si="4"/>
        <v/>
      </c>
      <c r="AC62" s="480" t="str">
        <f t="shared" si="61"/>
        <v/>
      </c>
      <c r="AD62" s="483"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479"/>
      <c r="AF62" s="169"/>
      <c r="AG62" s="169"/>
      <c r="AH62" s="484"/>
      <c r="AI62" s="484"/>
      <c r="AJ62" s="169"/>
      <c r="AK62" s="485"/>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95" hidden="1" customHeight="1" x14ac:dyDescent="0.3">
      <c r="B63" s="470"/>
      <c r="C63" s="282"/>
      <c r="D63" s="282"/>
      <c r="E63" s="282"/>
      <c r="F63" s="282"/>
      <c r="G63" s="282"/>
      <c r="H63" s="471"/>
      <c r="I63" s="472"/>
      <c r="J63" s="473"/>
      <c r="K63" s="474"/>
      <c r="L63" s="473">
        <f>IF(NOT(ISERROR(MATCH(K63,_xlfn.ANCHORARRAY(F74),0))),J76&amp;"Por favor no seleccionar los criterios de impacto",K63)</f>
        <v>0</v>
      </c>
      <c r="M63" s="472"/>
      <c r="N63" s="473"/>
      <c r="O63" s="475"/>
      <c r="P63" s="476">
        <v>6</v>
      </c>
      <c r="Q63" s="477"/>
      <c r="R63" s="478" t="str">
        <f t="shared" si="59"/>
        <v/>
      </c>
      <c r="S63" s="479"/>
      <c r="T63" s="479"/>
      <c r="U63" s="480" t="str">
        <f t="shared" si="56"/>
        <v/>
      </c>
      <c r="V63" s="479"/>
      <c r="W63" s="479"/>
      <c r="X63" s="479"/>
      <c r="Y63" s="481" t="str">
        <f t="shared" si="60"/>
        <v/>
      </c>
      <c r="Z63" s="482" t="str">
        <f t="shared" si="2"/>
        <v/>
      </c>
      <c r="AA63" s="480" t="str">
        <f t="shared" si="57"/>
        <v/>
      </c>
      <c r="AB63" s="482" t="str">
        <f t="shared" si="4"/>
        <v/>
      </c>
      <c r="AC63" s="480" t="str">
        <f t="shared" si="61"/>
        <v/>
      </c>
      <c r="AD63" s="483" t="str">
        <f t="shared" si="62"/>
        <v/>
      </c>
      <c r="AE63" s="479"/>
      <c r="AF63" s="169"/>
      <c r="AG63" s="169"/>
      <c r="AH63" s="484"/>
      <c r="AI63" s="484"/>
      <c r="AJ63" s="169"/>
      <c r="AK63" s="485"/>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95" hidden="1" customHeight="1" x14ac:dyDescent="0.3">
      <c r="B64" s="470">
        <v>9</v>
      </c>
      <c r="C64" s="282"/>
      <c r="D64" s="282"/>
      <c r="E64" s="282"/>
      <c r="F64" s="282"/>
      <c r="G64" s="282"/>
      <c r="H64" s="471"/>
      <c r="I64" s="472" t="str">
        <f>IF(H64&lt;=0,"",IF(H64&lt;=2,"Muy Baja",IF(H64&lt;=24,"Baja",IF(H64&lt;=500,"Media",IF(H64&lt;=5000,"Alta","Muy Alta")))))</f>
        <v/>
      </c>
      <c r="J64" s="473" t="str">
        <f>IF(I64="","",IF(I64="Muy Baja",0.2,IF(I64="Baja",0.4,IF(I64="Media",0.6,IF(I64="Alta",0.8,IF(I64="Muy Alta",1,))))))</f>
        <v/>
      </c>
      <c r="K64" s="474"/>
      <c r="L64" s="473">
        <f>IF(NOT(ISERROR(MATCH(K64,'Tabla Impacto'!$B$222:$B$224,0))),'Tabla Impacto'!$F$224&amp;"Por favor no seleccionar los criterios de impacto(Afectación Económica o presupuestal y Pérdida Reputacional)",K64)</f>
        <v>0</v>
      </c>
      <c r="M64" s="472" t="str">
        <f>IF(OR(L64='Tabla Impacto'!$C$12,L64='Tabla Impacto'!$D$12),"Leve",IF(OR(L64='Tabla Impacto'!$C$13,L64='Tabla Impacto'!$D$13),"Menor",IF(OR(L64='Tabla Impacto'!$C$14,L64='Tabla Impacto'!$D$14),"Moderado",IF(OR(L64='Tabla Impacto'!$C$15,L64='Tabla Impacto'!$D$15),"Mayor",IF(OR(L64='Tabla Impacto'!$C$16,L64='Tabla Impacto'!$D$16),"Catastrófico","")))))</f>
        <v/>
      </c>
      <c r="N64" s="473" t="str">
        <f>IF(M64="","",IF(M64="Leve",0.2,IF(M64="Menor",0.4,IF(M64="Moderado",0.6,IF(M64="Mayor",0.8,IF(M64="Catastrófico",1,))))))</f>
        <v/>
      </c>
      <c r="O64" s="475"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476">
        <v>1</v>
      </c>
      <c r="Q64" s="477"/>
      <c r="R64" s="478" t="str">
        <f>IF(OR(S64="Preventivo",S64="Detectivo"),"Probabilidad",IF(S64="Correctivo","Impacto",""))</f>
        <v/>
      </c>
      <c r="S64" s="479"/>
      <c r="T64" s="479"/>
      <c r="U64" s="480" t="str">
        <f>IF(AND(S64="Preventivo",T64="Automático"),"50%",IF(AND(S64="Preventivo",T64="Manual"),"40%",IF(AND(S64="Detectivo",T64="Automático"),"40%",IF(AND(S64="Detectivo",T64="Manual"),"30%",IF(AND(S64="Correctivo",T64="Automático"),"35%",IF(AND(S64="Correctivo",T64="Manual"),"25%",""))))))</f>
        <v/>
      </c>
      <c r="V64" s="479"/>
      <c r="W64" s="479"/>
      <c r="X64" s="479"/>
      <c r="Y64" s="481" t="str">
        <f>IFERROR(IF(R64="Probabilidad",(J64-(+J64*U64)),IF(R64="Impacto",J64,"")),"")</f>
        <v/>
      </c>
      <c r="Z64" s="482" t="str">
        <f>IFERROR(IF(Y64="","",IF(Y64&lt;=0.2,"Muy Baja",IF(Y64&lt;=0.4,"Baja",IF(Y64&lt;=0.6,"Media",IF(Y64&lt;=0.8,"Alta","Muy Alta"))))),"")</f>
        <v/>
      </c>
      <c r="AA64" s="480" t="str">
        <f>+Y64</f>
        <v/>
      </c>
      <c r="AB64" s="482" t="str">
        <f>IFERROR(IF(AC64="","",IF(AC64&lt;=0.2,"Leve",IF(AC64&lt;=0.4,"Menor",IF(AC64&lt;=0.6,"Moderado",IF(AC64&lt;=0.8,"Mayor","Catastrófico"))))),"")</f>
        <v/>
      </c>
      <c r="AC64" s="480" t="str">
        <f>IFERROR(IF(R64="Impacto",(N64-(+N64*U64)),IF(R64="Probabilidad",N64,"")),"")</f>
        <v/>
      </c>
      <c r="AD64" s="483"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479"/>
      <c r="AF64" s="169"/>
      <c r="AG64" s="169"/>
      <c r="AH64" s="484"/>
      <c r="AI64" s="484"/>
      <c r="AJ64" s="169"/>
      <c r="AK64" s="485"/>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95" hidden="1" customHeight="1" x14ac:dyDescent="0.3">
      <c r="B65" s="470"/>
      <c r="C65" s="282"/>
      <c r="D65" s="282"/>
      <c r="E65" s="282"/>
      <c r="F65" s="282"/>
      <c r="G65" s="282"/>
      <c r="H65" s="471"/>
      <c r="I65" s="472"/>
      <c r="J65" s="473"/>
      <c r="K65" s="474"/>
      <c r="L65" s="473">
        <f>IF(NOT(ISERROR(MATCH(K65,_xlfn.ANCHORARRAY(F76),0))),J78&amp;"Por favor no seleccionar los criterios de impacto",K65)</f>
        <v>0</v>
      </c>
      <c r="M65" s="472"/>
      <c r="N65" s="473"/>
      <c r="O65" s="475"/>
      <c r="P65" s="476">
        <v>2</v>
      </c>
      <c r="Q65" s="477"/>
      <c r="R65" s="478" t="str">
        <f>IF(OR(S65="Preventivo",S65="Detectivo"),"Probabilidad",IF(S65="Correctivo","Impacto",""))</f>
        <v/>
      </c>
      <c r="S65" s="479"/>
      <c r="T65" s="479"/>
      <c r="U65" s="480" t="str">
        <f t="shared" ref="U65:U69" si="63">IF(AND(S65="Preventivo",T65="Automático"),"50%",IF(AND(S65="Preventivo",T65="Manual"),"40%",IF(AND(S65="Detectivo",T65="Automático"),"40%",IF(AND(S65="Detectivo",T65="Manual"),"30%",IF(AND(S65="Correctivo",T65="Automático"),"35%",IF(AND(S65="Correctivo",T65="Manual"),"25%",""))))))</f>
        <v/>
      </c>
      <c r="V65" s="479"/>
      <c r="W65" s="479"/>
      <c r="X65" s="479"/>
      <c r="Y65" s="481" t="str">
        <f>IFERROR(IF(AND(R64="Probabilidad",R65="Probabilidad"),(AA64-(+AA64*U65)),IF(R65="Probabilidad",(J64-(+J64*U65)),IF(R65="Impacto",AA64,""))),"")</f>
        <v/>
      </c>
      <c r="Z65" s="482" t="str">
        <f t="shared" si="2"/>
        <v/>
      </c>
      <c r="AA65" s="480" t="str">
        <f t="shared" ref="AA65:AA69" si="64">+Y65</f>
        <v/>
      </c>
      <c r="AB65" s="482" t="str">
        <f t="shared" si="4"/>
        <v/>
      </c>
      <c r="AC65" s="480" t="str">
        <f>IFERROR(IF(AND(R64="Impacto",R65="Impacto"),(AC58-(+AC58*U65)),IF(R65="Impacto",($N$64-(+$N$64*U65)),IF(R65="Probabilidad",AC58,""))),"")</f>
        <v/>
      </c>
      <c r="AD65" s="483"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479"/>
      <c r="AF65" s="169"/>
      <c r="AG65" s="169"/>
      <c r="AH65" s="484"/>
      <c r="AI65" s="484"/>
      <c r="AJ65" s="169"/>
      <c r="AK65" s="485"/>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95" hidden="1" customHeight="1" x14ac:dyDescent="0.3">
      <c r="B66" s="470"/>
      <c r="C66" s="282"/>
      <c r="D66" s="282"/>
      <c r="E66" s="282"/>
      <c r="F66" s="282"/>
      <c r="G66" s="282"/>
      <c r="H66" s="471"/>
      <c r="I66" s="472"/>
      <c r="J66" s="473"/>
      <c r="K66" s="474"/>
      <c r="L66" s="473">
        <f>IF(NOT(ISERROR(MATCH(K66,_xlfn.ANCHORARRAY(F77),0))),J79&amp;"Por favor no seleccionar los criterios de impacto",K66)</f>
        <v>0</v>
      </c>
      <c r="M66" s="472"/>
      <c r="N66" s="473"/>
      <c r="O66" s="475"/>
      <c r="P66" s="476">
        <v>3</v>
      </c>
      <c r="Q66" s="486"/>
      <c r="R66" s="478" t="str">
        <f>IF(OR(S66="Preventivo",S66="Detectivo"),"Probabilidad",IF(S66="Correctivo","Impacto",""))</f>
        <v/>
      </c>
      <c r="S66" s="479"/>
      <c r="T66" s="479"/>
      <c r="U66" s="480" t="str">
        <f t="shared" si="63"/>
        <v/>
      </c>
      <c r="V66" s="479"/>
      <c r="W66" s="479"/>
      <c r="X66" s="479"/>
      <c r="Y66" s="481" t="str">
        <f>IFERROR(IF(AND(R65="Probabilidad",R66="Probabilidad"),(AA65-(+AA65*U66)),IF(AND(R65="Impacto",R66="Probabilidad"),(AA64-(+AA64*U66)),IF(R66="Impacto",AA65,""))),"")</f>
        <v/>
      </c>
      <c r="Z66" s="482" t="str">
        <f t="shared" si="2"/>
        <v/>
      </c>
      <c r="AA66" s="480" t="str">
        <f t="shared" si="64"/>
        <v/>
      </c>
      <c r="AB66" s="482" t="str">
        <f t="shared" si="4"/>
        <v/>
      </c>
      <c r="AC66" s="480" t="str">
        <f>IFERROR(IF(AND(R65="Impacto",R66="Impacto"),(AC65-(+AC65*U66)),IF(AND(R65="Probabilidad",R66="Impacto"),(AC64-(+AC64*U66)),IF(R66="Probabilidad",AC65,""))),"")</f>
        <v/>
      </c>
      <c r="AD66" s="483" t="str">
        <f t="shared" si="65"/>
        <v/>
      </c>
      <c r="AE66" s="479"/>
      <c r="AF66" s="169"/>
      <c r="AG66" s="169"/>
      <c r="AH66" s="484"/>
      <c r="AI66" s="484"/>
      <c r="AJ66" s="169"/>
      <c r="AK66" s="485"/>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95" hidden="1" customHeight="1" x14ac:dyDescent="0.3">
      <c r="B67" s="488"/>
      <c r="C67" s="489"/>
      <c r="D67" s="489"/>
      <c r="E67" s="489"/>
      <c r="F67" s="490"/>
      <c r="G67" s="491"/>
      <c r="H67" s="490"/>
      <c r="I67" s="490"/>
      <c r="J67" s="490"/>
      <c r="K67" s="490"/>
      <c r="L67" s="490"/>
      <c r="M67" s="490"/>
      <c r="N67" s="490"/>
      <c r="O67" s="490"/>
      <c r="P67" s="492"/>
      <c r="Q67" s="492"/>
      <c r="R67" s="492"/>
      <c r="S67" s="492"/>
      <c r="T67" s="492"/>
      <c r="U67" s="492"/>
      <c r="V67" s="492"/>
      <c r="W67" s="492"/>
      <c r="X67" s="492"/>
      <c r="Y67" s="492"/>
      <c r="Z67" s="492"/>
      <c r="AA67" s="492"/>
      <c r="AB67" s="492"/>
      <c r="AC67" s="492"/>
      <c r="AD67" s="492"/>
      <c r="AE67" s="492"/>
      <c r="AF67" s="492"/>
      <c r="AG67" s="493"/>
      <c r="AH67" s="492"/>
      <c r="AI67" s="492"/>
      <c r="AJ67" s="492"/>
      <c r="AK67" s="494"/>
    </row>
    <row r="68" spans="2:69" ht="24.95" hidden="1" customHeight="1" x14ac:dyDescent="0.3">
      <c r="B68" s="470"/>
      <c r="C68" s="282"/>
      <c r="D68" s="282"/>
      <c r="E68" s="282"/>
      <c r="F68" s="282"/>
      <c r="G68" s="282"/>
      <c r="H68" s="471"/>
      <c r="I68" s="472"/>
      <c r="J68" s="473"/>
      <c r="K68" s="474"/>
      <c r="L68" s="473">
        <f>IF(NOT(ISERROR(MATCH(K68,_xlfn.ANCHORARRAY(F79),0))),J81&amp;"Por favor no seleccionar los criterios de impacto",K68)</f>
        <v>0</v>
      </c>
      <c r="M68" s="472"/>
      <c r="N68" s="473"/>
      <c r="O68" s="475"/>
      <c r="P68" s="476">
        <v>5</v>
      </c>
      <c r="Q68" s="477"/>
      <c r="R68" s="478" t="str">
        <f t="shared" ref="R68:R69" si="66">IF(OR(S68="Preventivo",S68="Detectivo"),"Probabilidad",IF(S68="Correctivo","Impacto",""))</f>
        <v/>
      </c>
      <c r="S68" s="479"/>
      <c r="T68" s="479"/>
      <c r="U68" s="480" t="str">
        <f t="shared" si="63"/>
        <v/>
      </c>
      <c r="V68" s="479"/>
      <c r="W68" s="479"/>
      <c r="X68" s="479"/>
      <c r="Y68" s="481" t="str">
        <f t="shared" ref="Y68:Y69" si="67">IFERROR(IF(AND(R67="Probabilidad",R68="Probabilidad"),(AA67-(+AA67*U68)),IF(AND(R67="Impacto",R68="Probabilidad"),(AA66-(+AA66*U68)),IF(R68="Impacto",AA67,""))),"")</f>
        <v/>
      </c>
      <c r="Z68" s="482" t="str">
        <f t="shared" si="2"/>
        <v/>
      </c>
      <c r="AA68" s="480" t="str">
        <f t="shared" si="64"/>
        <v/>
      </c>
      <c r="AB68" s="482" t="str">
        <f t="shared" si="4"/>
        <v/>
      </c>
      <c r="AC68" s="480" t="str">
        <f t="shared" ref="AC68:AC69" si="68">IFERROR(IF(AND(R67="Impacto",R68="Impacto"),(AC67-(+AC67*U68)),IF(AND(R67="Probabilidad",R68="Impacto"),(AC66-(+AC66*U68)),IF(R68="Probabilidad",AC67,""))),"")</f>
        <v/>
      </c>
      <c r="AD68" s="483"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479"/>
      <c r="AF68" s="169"/>
      <c r="AG68" s="169"/>
      <c r="AH68" s="484"/>
      <c r="AI68" s="484"/>
      <c r="AJ68" s="169"/>
      <c r="AK68" s="485"/>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95" hidden="1" customHeight="1" x14ac:dyDescent="0.3">
      <c r="B69" s="470"/>
      <c r="C69" s="282"/>
      <c r="D69" s="282"/>
      <c r="E69" s="282"/>
      <c r="F69" s="282"/>
      <c r="G69" s="282"/>
      <c r="H69" s="471"/>
      <c r="I69" s="472"/>
      <c r="J69" s="473"/>
      <c r="K69" s="474"/>
      <c r="L69" s="473">
        <f>IF(NOT(ISERROR(MATCH(K69,_xlfn.ANCHORARRAY(F80),0))),J82&amp;"Por favor no seleccionar los criterios de impacto",K69)</f>
        <v>0</v>
      </c>
      <c r="M69" s="472"/>
      <c r="N69" s="473"/>
      <c r="O69" s="475"/>
      <c r="P69" s="476">
        <v>6</v>
      </c>
      <c r="Q69" s="477"/>
      <c r="R69" s="478" t="str">
        <f t="shared" si="66"/>
        <v/>
      </c>
      <c r="S69" s="479"/>
      <c r="T69" s="479"/>
      <c r="U69" s="480" t="str">
        <f t="shared" si="63"/>
        <v/>
      </c>
      <c r="V69" s="479"/>
      <c r="W69" s="479"/>
      <c r="X69" s="479"/>
      <c r="Y69" s="481" t="str">
        <f t="shared" si="67"/>
        <v/>
      </c>
      <c r="Z69" s="482" t="str">
        <f t="shared" si="2"/>
        <v/>
      </c>
      <c r="AA69" s="480" t="str">
        <f t="shared" si="64"/>
        <v/>
      </c>
      <c r="AB69" s="482" t="str">
        <f t="shared" si="4"/>
        <v/>
      </c>
      <c r="AC69" s="480" t="str">
        <f t="shared" si="68"/>
        <v/>
      </c>
      <c r="AD69" s="483" t="str">
        <f t="shared" si="69"/>
        <v/>
      </c>
      <c r="AE69" s="479"/>
      <c r="AF69" s="169"/>
      <c r="AG69" s="169"/>
      <c r="AH69" s="484"/>
      <c r="AI69" s="484"/>
      <c r="AJ69" s="169"/>
      <c r="AK69" s="485"/>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95" hidden="1" customHeight="1" x14ac:dyDescent="0.3">
      <c r="B70" s="470">
        <v>10</v>
      </c>
      <c r="C70" s="282"/>
      <c r="D70" s="282"/>
      <c r="E70" s="282"/>
      <c r="F70" s="282"/>
      <c r="G70" s="282"/>
      <c r="H70" s="471"/>
      <c r="I70" s="472" t="str">
        <f>IF(H70&lt;=0,"",IF(H70&lt;=2,"Muy Baja",IF(H70&lt;=24,"Baja",IF(H70&lt;=500,"Media",IF(H70&lt;=5000,"Alta","Muy Alta")))))</f>
        <v/>
      </c>
      <c r="J70" s="473" t="str">
        <f>IF(I70="","",IF(I70="Muy Baja",0.2,IF(I70="Baja",0.4,IF(I70="Media",0.6,IF(I70="Alta",0.8,IF(I70="Muy Alta",1,))))))</f>
        <v/>
      </c>
      <c r="K70" s="474"/>
      <c r="L70" s="473">
        <f>IF(NOT(ISERROR(MATCH(K70,'Tabla Impacto'!$B$222:$B$224,0))),'Tabla Impacto'!$F$224&amp;"Por favor no seleccionar los criterios de impacto(Afectación Económica o presupuestal y Pérdida Reputacional)",K70)</f>
        <v>0</v>
      </c>
      <c r="M70" s="472" t="str">
        <f>IF(OR(L70='Tabla Impacto'!$C$12,L70='Tabla Impacto'!$D$12),"Leve",IF(OR(L70='Tabla Impacto'!$C$13,L70='Tabla Impacto'!$D$13),"Menor",IF(OR(L70='Tabla Impacto'!$C$14,L70='Tabla Impacto'!$D$14),"Moderado",IF(OR(L70='Tabla Impacto'!$C$15,L70='Tabla Impacto'!$D$15),"Mayor",IF(OR(L70='Tabla Impacto'!$C$16,L70='Tabla Impacto'!$D$16),"Catastrófico","")))))</f>
        <v/>
      </c>
      <c r="N70" s="473" t="str">
        <f>IF(M70="","",IF(M70="Leve",0.2,IF(M70="Menor",0.4,IF(M70="Moderado",0.6,IF(M70="Mayor",0.8,IF(M70="Catastrófico",1,))))))</f>
        <v/>
      </c>
      <c r="O70" s="475"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476">
        <v>1</v>
      </c>
      <c r="Q70" s="477"/>
      <c r="R70" s="478" t="str">
        <f>IF(OR(S70="Preventivo",S70="Detectivo"),"Probabilidad",IF(S70="Correctivo","Impacto",""))</f>
        <v/>
      </c>
      <c r="S70" s="479"/>
      <c r="T70" s="479"/>
      <c r="U70" s="480" t="str">
        <f>IF(AND(S70="Preventivo",T70="Automático"),"50%",IF(AND(S70="Preventivo",T70="Manual"),"40%",IF(AND(S70="Detectivo",T70="Automático"),"40%",IF(AND(S70="Detectivo",T70="Manual"),"30%",IF(AND(S70="Correctivo",T70="Automático"),"35%",IF(AND(S70="Correctivo",T70="Manual"),"25%",""))))))</f>
        <v/>
      </c>
      <c r="V70" s="479"/>
      <c r="W70" s="479"/>
      <c r="X70" s="479"/>
      <c r="Y70" s="481" t="str">
        <f>IFERROR(IF(R70="Probabilidad",(J70-(+J70*U70)),IF(R70="Impacto",J70,"")),"")</f>
        <v/>
      </c>
      <c r="Z70" s="482" t="str">
        <f>IFERROR(IF(Y70="","",IF(Y70&lt;=0.2,"Muy Baja",IF(Y70&lt;=0.4,"Baja",IF(Y70&lt;=0.6,"Media",IF(Y70&lt;=0.8,"Alta","Muy Alta"))))),"")</f>
        <v/>
      </c>
      <c r="AA70" s="480" t="str">
        <f>+Y70</f>
        <v/>
      </c>
      <c r="AB70" s="482" t="str">
        <f>IFERROR(IF(AC70="","",IF(AC70&lt;=0.2,"Leve",IF(AC70&lt;=0.4,"Menor",IF(AC70&lt;=0.6,"Moderado",IF(AC70&lt;=0.8,"Mayor","Catastrófico"))))),"")</f>
        <v/>
      </c>
      <c r="AC70" s="480" t="str">
        <f>IFERROR(IF(R70="Impacto",(N70-(+N70*U70)),IF(R70="Probabilidad",N70,"")),"")</f>
        <v/>
      </c>
      <c r="AD70" s="483"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479"/>
      <c r="AF70" s="169"/>
      <c r="AG70" s="169"/>
      <c r="AH70" s="484"/>
      <c r="AI70" s="484"/>
      <c r="AJ70" s="169"/>
      <c r="AK70" s="485"/>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95" hidden="1" customHeight="1" x14ac:dyDescent="0.3">
      <c r="B71" s="470"/>
      <c r="C71" s="282"/>
      <c r="D71" s="282"/>
      <c r="E71" s="282"/>
      <c r="F71" s="282"/>
      <c r="G71" s="282"/>
      <c r="H71" s="471"/>
      <c r="I71" s="472"/>
      <c r="J71" s="473"/>
      <c r="K71" s="474"/>
      <c r="L71" s="473">
        <f>IF(NOT(ISERROR(MATCH(K71,_xlfn.ANCHORARRAY(F82),0))),J84&amp;"Por favor no seleccionar los criterios de impacto",K71)</f>
        <v>0</v>
      </c>
      <c r="M71" s="472"/>
      <c r="N71" s="473"/>
      <c r="O71" s="475"/>
      <c r="P71" s="476">
        <v>2</v>
      </c>
      <c r="Q71" s="477"/>
      <c r="R71" s="478" t="str">
        <f>IF(OR(S71="Preventivo",S71="Detectivo"),"Probabilidad",IF(S71="Correctivo","Impacto",""))</f>
        <v/>
      </c>
      <c r="S71" s="479"/>
      <c r="T71" s="479"/>
      <c r="U71" s="480" t="str">
        <f t="shared" ref="U71:U75" si="70">IF(AND(S71="Preventivo",T71="Automático"),"50%",IF(AND(S71="Preventivo",T71="Manual"),"40%",IF(AND(S71="Detectivo",T71="Automático"),"40%",IF(AND(S71="Detectivo",T71="Manual"),"30%",IF(AND(S71="Correctivo",T71="Automático"),"35%",IF(AND(S71="Correctivo",T71="Manual"),"25%",""))))))</f>
        <v/>
      </c>
      <c r="V71" s="479"/>
      <c r="W71" s="479"/>
      <c r="X71" s="479"/>
      <c r="Y71" s="481" t="str">
        <f>IFERROR(IF(AND(R70="Probabilidad",R71="Probabilidad"),(AA70-(+AA70*U71)),IF(R71="Probabilidad",(J70-(+J70*U71)),IF(R71="Impacto",AA70,""))),"")</f>
        <v/>
      </c>
      <c r="Z71" s="482" t="str">
        <f t="shared" si="2"/>
        <v/>
      </c>
      <c r="AA71" s="480" t="str">
        <f t="shared" ref="AA71:AA75" si="71">+Y71</f>
        <v/>
      </c>
      <c r="AB71" s="482" t="str">
        <f t="shared" si="4"/>
        <v/>
      </c>
      <c r="AC71" s="480" t="str">
        <f>IFERROR(IF(AND(R70="Impacto",R71="Impacto"),(AC64-(+AC64*U71)),IF(R71="Impacto",($N$70-(+$N$70*U71)),IF(R71="Probabilidad",AC64,""))),"")</f>
        <v/>
      </c>
      <c r="AD71" s="483"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479"/>
      <c r="AF71" s="169"/>
      <c r="AG71" s="169"/>
      <c r="AH71" s="484"/>
      <c r="AI71" s="484"/>
      <c r="AJ71" s="169"/>
      <c r="AK71" s="485"/>
    </row>
    <row r="72" spans="2:69" ht="24.95" hidden="1" customHeight="1" x14ac:dyDescent="0.3">
      <c r="B72" s="470"/>
      <c r="C72" s="282"/>
      <c r="D72" s="282"/>
      <c r="E72" s="282"/>
      <c r="F72" s="282"/>
      <c r="G72" s="282"/>
      <c r="H72" s="471"/>
      <c r="I72" s="472"/>
      <c r="J72" s="473"/>
      <c r="K72" s="474"/>
      <c r="L72" s="473">
        <f>IF(NOT(ISERROR(MATCH(K72,_xlfn.ANCHORARRAY(F83),0))),J85&amp;"Por favor no seleccionar los criterios de impacto",K72)</f>
        <v>0</v>
      </c>
      <c r="M72" s="472"/>
      <c r="N72" s="473"/>
      <c r="O72" s="475"/>
      <c r="P72" s="476">
        <v>3</v>
      </c>
      <c r="Q72" s="486"/>
      <c r="R72" s="478" t="str">
        <f>IF(OR(S72="Preventivo",S72="Detectivo"),"Probabilidad",IF(S72="Correctivo","Impacto",""))</f>
        <v/>
      </c>
      <c r="S72" s="479"/>
      <c r="T72" s="479"/>
      <c r="U72" s="480" t="str">
        <f t="shared" si="70"/>
        <v/>
      </c>
      <c r="V72" s="479"/>
      <c r="W72" s="479"/>
      <c r="X72" s="479"/>
      <c r="Y72" s="481" t="str">
        <f>IFERROR(IF(AND(R71="Probabilidad",R72="Probabilidad"),(AA71-(+AA71*U72)),IF(AND(R71="Impacto",R72="Probabilidad"),(AA70-(+AA70*U72)),IF(R72="Impacto",AA71,""))),"")</f>
        <v/>
      </c>
      <c r="Z72" s="482" t="str">
        <f t="shared" si="2"/>
        <v/>
      </c>
      <c r="AA72" s="480" t="str">
        <f t="shared" si="71"/>
        <v/>
      </c>
      <c r="AB72" s="482" t="str">
        <f t="shared" si="4"/>
        <v/>
      </c>
      <c r="AC72" s="480" t="str">
        <f>IFERROR(IF(AND(R71="Impacto",R72="Impacto"),(AC71-(+AC71*U72)),IF(AND(R71="Probabilidad",R72="Impacto"),(AC70-(+AC70*U72)),IF(R72="Probabilidad",AC71,""))),"")</f>
        <v/>
      </c>
      <c r="AD72" s="483" t="str">
        <f t="shared" si="72"/>
        <v/>
      </c>
      <c r="AE72" s="479"/>
      <c r="AF72" s="169"/>
      <c r="AG72" s="169"/>
      <c r="AH72" s="484"/>
      <c r="AI72" s="484"/>
      <c r="AJ72" s="169"/>
      <c r="AK72" s="485"/>
    </row>
    <row r="73" spans="2:69" ht="24.95" hidden="1" customHeight="1" x14ac:dyDescent="0.3">
      <c r="B73" s="470"/>
      <c r="C73" s="282"/>
      <c r="D73" s="282"/>
      <c r="E73" s="282"/>
      <c r="F73" s="282"/>
      <c r="G73" s="282"/>
      <c r="H73" s="471"/>
      <c r="I73" s="472"/>
      <c r="J73" s="473"/>
      <c r="K73" s="474"/>
      <c r="L73" s="473">
        <f>IF(NOT(ISERROR(MATCH(K73,_xlfn.ANCHORARRAY(F84),0))),J86&amp;"Por favor no seleccionar los criterios de impacto",K73)</f>
        <v>0</v>
      </c>
      <c r="M73" s="472"/>
      <c r="N73" s="473"/>
      <c r="O73" s="475"/>
      <c r="P73" s="476">
        <v>4</v>
      </c>
      <c r="Q73" s="477"/>
      <c r="R73" s="478" t="str">
        <f t="shared" ref="R73:R75" si="73">IF(OR(S73="Preventivo",S73="Detectivo"),"Probabilidad",IF(S73="Correctivo","Impacto",""))</f>
        <v/>
      </c>
      <c r="S73" s="479"/>
      <c r="T73" s="479"/>
      <c r="U73" s="480" t="str">
        <f t="shared" si="70"/>
        <v/>
      </c>
      <c r="V73" s="479"/>
      <c r="W73" s="479"/>
      <c r="X73" s="479"/>
      <c r="Y73" s="481" t="str">
        <f t="shared" ref="Y73:Y75" si="74">IFERROR(IF(AND(R72="Probabilidad",R73="Probabilidad"),(AA72-(+AA72*U73)),IF(AND(R72="Impacto",R73="Probabilidad"),(AA71-(+AA71*U73)),IF(R73="Impacto",AA72,""))),"")</f>
        <v/>
      </c>
      <c r="Z73" s="482" t="str">
        <f t="shared" si="2"/>
        <v/>
      </c>
      <c r="AA73" s="480" t="str">
        <f t="shared" si="71"/>
        <v/>
      </c>
      <c r="AB73" s="482" t="str">
        <f t="shared" si="4"/>
        <v/>
      </c>
      <c r="AC73" s="480" t="str">
        <f t="shared" ref="AC73:AC75" si="75">IFERROR(IF(AND(R72="Impacto",R73="Impacto"),(AC72-(+AC72*U73)),IF(AND(R72="Probabilidad",R73="Impacto"),(AC71-(+AC71*U73)),IF(R73="Probabilidad",AC72,""))),"")</f>
        <v/>
      </c>
      <c r="AD73" s="483"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479"/>
      <c r="AF73" s="169"/>
      <c r="AG73" s="169"/>
      <c r="AH73" s="484"/>
      <c r="AI73" s="484"/>
      <c r="AJ73" s="169"/>
      <c r="AK73" s="485"/>
    </row>
    <row r="74" spans="2:69" ht="24.95" hidden="1" customHeight="1" x14ac:dyDescent="0.3">
      <c r="B74" s="470"/>
      <c r="C74" s="282"/>
      <c r="D74" s="282"/>
      <c r="E74" s="282"/>
      <c r="F74" s="282"/>
      <c r="G74" s="282"/>
      <c r="H74" s="471"/>
      <c r="I74" s="472"/>
      <c r="J74" s="473"/>
      <c r="K74" s="474"/>
      <c r="L74" s="473">
        <f>IF(NOT(ISERROR(MATCH(K74,_xlfn.ANCHORARRAY(F85),0))),J87&amp;"Por favor no seleccionar los criterios de impacto",K74)</f>
        <v>0</v>
      </c>
      <c r="M74" s="472"/>
      <c r="N74" s="473"/>
      <c r="O74" s="475"/>
      <c r="P74" s="476">
        <v>5</v>
      </c>
      <c r="Q74" s="477"/>
      <c r="R74" s="478" t="str">
        <f t="shared" si="73"/>
        <v/>
      </c>
      <c r="S74" s="479"/>
      <c r="T74" s="479"/>
      <c r="U74" s="480" t="str">
        <f t="shared" si="70"/>
        <v/>
      </c>
      <c r="V74" s="479"/>
      <c r="W74" s="479"/>
      <c r="X74" s="479"/>
      <c r="Y74" s="481" t="str">
        <f t="shared" si="74"/>
        <v/>
      </c>
      <c r="Z74" s="482" t="str">
        <f t="shared" si="2"/>
        <v/>
      </c>
      <c r="AA74" s="480" t="str">
        <f t="shared" si="71"/>
        <v/>
      </c>
      <c r="AB74" s="482" t="str">
        <f t="shared" si="4"/>
        <v/>
      </c>
      <c r="AC74" s="480" t="str">
        <f t="shared" si="75"/>
        <v/>
      </c>
      <c r="AD74" s="483"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479"/>
      <c r="AF74" s="169"/>
      <c r="AG74" s="169"/>
      <c r="AH74" s="484"/>
      <c r="AI74" s="484"/>
      <c r="AJ74" s="169"/>
      <c r="AK74" s="485"/>
    </row>
    <row r="75" spans="2:69" ht="24.95" hidden="1" customHeight="1" x14ac:dyDescent="0.3">
      <c r="B75" s="495"/>
      <c r="C75" s="496"/>
      <c r="D75" s="496"/>
      <c r="E75" s="496"/>
      <c r="F75" s="496"/>
      <c r="G75" s="496"/>
      <c r="H75" s="497"/>
      <c r="I75" s="498"/>
      <c r="J75" s="499"/>
      <c r="K75" s="500"/>
      <c r="L75" s="499">
        <f>IF(NOT(ISERROR(MATCH(K75,_xlfn.ANCHORARRAY(F86),0))),J88&amp;"Por favor no seleccionar los criterios de impacto",K75)</f>
        <v>0</v>
      </c>
      <c r="M75" s="498"/>
      <c r="N75" s="499"/>
      <c r="O75" s="501"/>
      <c r="P75" s="502">
        <v>6</v>
      </c>
      <c r="Q75" s="503"/>
      <c r="R75" s="504" t="str">
        <f t="shared" si="73"/>
        <v/>
      </c>
      <c r="S75" s="505"/>
      <c r="T75" s="505"/>
      <c r="U75" s="506" t="str">
        <f t="shared" si="70"/>
        <v/>
      </c>
      <c r="V75" s="505"/>
      <c r="W75" s="505"/>
      <c r="X75" s="505"/>
      <c r="Y75" s="507" t="str">
        <f t="shared" si="74"/>
        <v/>
      </c>
      <c r="Z75" s="508" t="str">
        <f t="shared" si="2"/>
        <v/>
      </c>
      <c r="AA75" s="506" t="str">
        <f t="shared" si="71"/>
        <v/>
      </c>
      <c r="AB75" s="508" t="str">
        <f t="shared" si="4"/>
        <v/>
      </c>
      <c r="AC75" s="506" t="str">
        <f t="shared" si="75"/>
        <v/>
      </c>
      <c r="AD75" s="509" t="str">
        <f t="shared" si="76"/>
        <v/>
      </c>
      <c r="AE75" s="505"/>
      <c r="AF75" s="510"/>
      <c r="AG75" s="510"/>
      <c r="AH75" s="511"/>
      <c r="AI75" s="511"/>
      <c r="AJ75" s="510"/>
      <c r="AK75" s="512"/>
    </row>
    <row r="76" spans="2:69" ht="32.25" customHeight="1" thickBot="1" x14ac:dyDescent="0.35">
      <c r="B76" s="513"/>
      <c r="C76" s="514" t="s">
        <v>259</v>
      </c>
      <c r="D76" s="515"/>
      <c r="E76" s="515"/>
      <c r="F76" s="515"/>
      <c r="G76" s="515"/>
      <c r="H76" s="515"/>
      <c r="I76" s="515"/>
      <c r="J76" s="515"/>
      <c r="K76" s="515"/>
      <c r="L76" s="515"/>
      <c r="M76" s="515"/>
      <c r="N76" s="515"/>
      <c r="O76" s="515"/>
      <c r="P76" s="515"/>
      <c r="Q76" s="515"/>
      <c r="R76" s="515"/>
      <c r="S76" s="515"/>
      <c r="T76" s="515"/>
      <c r="U76" s="515"/>
      <c r="V76" s="515"/>
      <c r="W76" s="515"/>
      <c r="X76" s="515"/>
      <c r="Y76" s="515"/>
      <c r="Z76" s="515"/>
      <c r="AA76" s="515"/>
      <c r="AB76" s="515"/>
      <c r="AC76" s="515"/>
      <c r="AD76" s="515"/>
      <c r="AE76" s="515"/>
      <c r="AF76" s="515"/>
      <c r="AG76" s="515"/>
      <c r="AH76" s="515"/>
      <c r="AI76" s="515"/>
      <c r="AJ76" s="515"/>
      <c r="AK76" s="516"/>
    </row>
    <row r="78" spans="2:69" ht="24.95" customHeight="1" x14ac:dyDescent="0.3">
      <c r="B78" s="1"/>
      <c r="C78" s="9" t="s">
        <v>124</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71" t="s">
        <v>141</v>
      </c>
      <c r="C2" s="371"/>
      <c r="D2" s="371"/>
      <c r="E2" s="371"/>
      <c r="F2" s="371"/>
      <c r="G2" s="371"/>
      <c r="H2" s="371"/>
      <c r="I2" s="371"/>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71"/>
      <c r="C3" s="371"/>
      <c r="D3" s="371"/>
      <c r="E3" s="371"/>
      <c r="F3" s="371"/>
      <c r="G3" s="371"/>
      <c r="H3" s="371"/>
      <c r="I3" s="371"/>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71"/>
      <c r="C4" s="371"/>
      <c r="D4" s="371"/>
      <c r="E4" s="371"/>
      <c r="F4" s="371"/>
      <c r="G4" s="371"/>
      <c r="H4" s="371"/>
      <c r="I4" s="371"/>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284" t="s">
        <v>4</v>
      </c>
      <c r="C6" s="284"/>
      <c r="D6" s="285"/>
      <c r="E6" s="322" t="s">
        <v>107</v>
      </c>
      <c r="F6" s="323"/>
      <c r="G6" s="323"/>
      <c r="H6" s="323"/>
      <c r="I6" s="324"/>
      <c r="J6" s="334" t="str">
        <f>IF(AND('MAPA DE RIESGO'!$I$16="Muy Alta",'MAPA DE RIESGO'!$M$16="Leve"),CONCATENATE("R",'MAPA DE RIESGO'!$B$16),"")</f>
        <v/>
      </c>
      <c r="K6" s="335"/>
      <c r="L6" s="335" t="str">
        <f>IF(AND('MAPA DE RIESGO'!$I$22="Muy Alta",'MAPA DE RIESGO'!$M$22="Leve"),CONCATENATE("R",'MAPA DE RIESGO'!$B$22),"")</f>
        <v/>
      </c>
      <c r="M6" s="335"/>
      <c r="N6" s="335" t="str">
        <f>IF(AND('MAPA DE RIESGO'!$I$28="Muy Alta",'MAPA DE RIESGO'!$M$28="Leve"),CONCATENATE("R",'MAPA DE RIESGO'!$B$28),"")</f>
        <v/>
      </c>
      <c r="O6" s="337"/>
      <c r="P6" s="334" t="str">
        <f>IF(AND('MAPA DE RIESGO'!$I$16="Muy Alta",'MAPA DE RIESGO'!$M$16="Menor"),CONCATENATE("R",'MAPA DE RIESGO'!$B$16),"")</f>
        <v/>
      </c>
      <c r="Q6" s="335"/>
      <c r="R6" s="335" t="str">
        <f>IF(AND('MAPA DE RIESGO'!$I$22="Muy Alta",'MAPA DE RIESGO'!$M$22="Menor"),CONCATENATE("R",'MAPA DE RIESGO'!$B$22),"")</f>
        <v/>
      </c>
      <c r="S6" s="335"/>
      <c r="T6" s="335" t="str">
        <f>IF(AND('MAPA DE RIESGO'!$I$28="Muy Alta",'MAPA DE RIESGO'!$M$28="Menor"),CONCATENATE("R",'MAPA DE RIESGO'!$B$28),"")</f>
        <v/>
      </c>
      <c r="U6" s="337"/>
      <c r="V6" s="334" t="str">
        <f>IF(AND('MAPA DE RIESGO'!$I$16="Muy Alta",'MAPA DE RIESGO'!$M$16="Moderado"),CONCATENATE("R",'MAPA DE RIESGO'!$B$16),"")</f>
        <v/>
      </c>
      <c r="W6" s="335"/>
      <c r="X6" s="335" t="str">
        <f>IF(AND('MAPA DE RIESGO'!$I$22="Muy Alta",'MAPA DE RIESGO'!$M$22="Moderado"),CONCATENATE("R",'MAPA DE RIESGO'!$B$22),"")</f>
        <v/>
      </c>
      <c r="Y6" s="335"/>
      <c r="Z6" s="335" t="str">
        <f>IF(AND('MAPA DE RIESGO'!$I$28="Muy Alta",'MAPA DE RIESGO'!$M$28="Moderado"),CONCATENATE("R",'MAPA DE RIESGO'!$B$28),"")</f>
        <v/>
      </c>
      <c r="AA6" s="337"/>
      <c r="AB6" s="334" t="str">
        <f>IF(AND('MAPA DE RIESGO'!$I$16="Muy Alta",'MAPA DE RIESGO'!$M$16="Mayor"),CONCATENATE("R",'MAPA DE RIESGO'!$B$16),"")</f>
        <v/>
      </c>
      <c r="AC6" s="335"/>
      <c r="AD6" s="335" t="str">
        <f>IF(AND('MAPA DE RIESGO'!$I$22="Muy Alta",'MAPA DE RIESGO'!$M$22="Mayor"),CONCATENATE("R",'MAPA DE RIESGO'!$B$22),"")</f>
        <v/>
      </c>
      <c r="AE6" s="335"/>
      <c r="AF6" s="335" t="str">
        <f>IF(AND('MAPA DE RIESGO'!$I$28="Muy Alta",'MAPA DE RIESGO'!$M$28="Mayor"),CONCATENATE("R",'MAPA DE RIESGO'!$B$28),"")</f>
        <v/>
      </c>
      <c r="AG6" s="337"/>
      <c r="AH6" s="350" t="str">
        <f>IF(AND('MAPA DE RIESGO'!$I$16="Muy Alta",'MAPA DE RIESGO'!$M$16="Catastrófico"),CONCATENATE("R",'MAPA DE RIESGO'!$B$16),"")</f>
        <v/>
      </c>
      <c r="AI6" s="351"/>
      <c r="AJ6" s="351" t="str">
        <f>IF(AND('MAPA DE RIESGO'!$I$22="Muy Alta",'MAPA DE RIESGO'!$M$22="Catastrófico"),CONCATENATE("R",'MAPA DE RIESGO'!$B$22),"")</f>
        <v/>
      </c>
      <c r="AK6" s="351"/>
      <c r="AL6" s="351" t="str">
        <f>IF(AND('MAPA DE RIESGO'!$I$28="Muy Alta",'MAPA DE RIESGO'!$M$28="Catastrófico"),CONCATENATE("R",'MAPA DE RIESGO'!$B$28),"")</f>
        <v/>
      </c>
      <c r="AM6" s="352"/>
      <c r="AO6" s="286" t="s">
        <v>71</v>
      </c>
      <c r="AP6" s="287"/>
      <c r="AQ6" s="287"/>
      <c r="AR6" s="287"/>
      <c r="AS6" s="287"/>
      <c r="AT6" s="288"/>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284"/>
      <c r="C7" s="284"/>
      <c r="D7" s="285"/>
      <c r="E7" s="325"/>
      <c r="F7" s="326"/>
      <c r="G7" s="326"/>
      <c r="H7" s="326"/>
      <c r="I7" s="327"/>
      <c r="J7" s="336"/>
      <c r="K7" s="333"/>
      <c r="L7" s="333"/>
      <c r="M7" s="333"/>
      <c r="N7" s="333"/>
      <c r="O7" s="332"/>
      <c r="P7" s="336"/>
      <c r="Q7" s="333"/>
      <c r="R7" s="333"/>
      <c r="S7" s="333"/>
      <c r="T7" s="333"/>
      <c r="U7" s="332"/>
      <c r="V7" s="336"/>
      <c r="W7" s="333"/>
      <c r="X7" s="333"/>
      <c r="Y7" s="333"/>
      <c r="Z7" s="333"/>
      <c r="AA7" s="332"/>
      <c r="AB7" s="336"/>
      <c r="AC7" s="333"/>
      <c r="AD7" s="333"/>
      <c r="AE7" s="333"/>
      <c r="AF7" s="333"/>
      <c r="AG7" s="332"/>
      <c r="AH7" s="344"/>
      <c r="AI7" s="345"/>
      <c r="AJ7" s="345"/>
      <c r="AK7" s="345"/>
      <c r="AL7" s="345"/>
      <c r="AM7" s="346"/>
      <c r="AN7" s="55"/>
      <c r="AO7" s="289"/>
      <c r="AP7" s="290"/>
      <c r="AQ7" s="290"/>
      <c r="AR7" s="290"/>
      <c r="AS7" s="290"/>
      <c r="AT7" s="291"/>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284"/>
      <c r="C8" s="284"/>
      <c r="D8" s="285"/>
      <c r="E8" s="325"/>
      <c r="F8" s="326"/>
      <c r="G8" s="326"/>
      <c r="H8" s="326"/>
      <c r="I8" s="327"/>
      <c r="J8" s="336" t="str">
        <f>IF(AND('MAPA DE RIESGO'!$I$34="Muy Alta",'MAPA DE RIESGO'!$M$34="Leve"),CONCATENATE("R",'MAPA DE RIESGO'!$B$34),"")</f>
        <v/>
      </c>
      <c r="K8" s="333"/>
      <c r="L8" s="331" t="str">
        <f>IF(AND('MAPA DE RIESGO'!$I$40="Muy Alta",'MAPA DE RIESGO'!$M$40="Leve"),CONCATENATE("R",'MAPA DE RIESGO'!$B$40),"")</f>
        <v/>
      </c>
      <c r="M8" s="331"/>
      <c r="N8" s="331" t="str">
        <f>IF(AND('MAPA DE RIESGO'!$I$46="Muy Alta",'MAPA DE RIESGO'!$M$46="Leve"),CONCATENATE("R",'MAPA DE RIESGO'!$B$46),"")</f>
        <v/>
      </c>
      <c r="O8" s="332"/>
      <c r="P8" s="336" t="str">
        <f>IF(AND('MAPA DE RIESGO'!$I$34="Muy Alta",'MAPA DE RIESGO'!$M$34="Menor"),CONCATENATE("R",'MAPA DE RIESGO'!$B$34),"")</f>
        <v/>
      </c>
      <c r="Q8" s="333"/>
      <c r="R8" s="331" t="str">
        <f>IF(AND('MAPA DE RIESGO'!$I$40="Muy Alta",'MAPA DE RIESGO'!$M$40="Menor"),CONCATENATE("R",'MAPA DE RIESGO'!$B$40),"")</f>
        <v/>
      </c>
      <c r="S8" s="331"/>
      <c r="T8" s="331" t="str">
        <f>IF(AND('MAPA DE RIESGO'!$I$46="Muy Alta",'MAPA DE RIESGO'!$M$46="Menor"),CONCATENATE("R",'MAPA DE RIESGO'!$B$46),"")</f>
        <v/>
      </c>
      <c r="U8" s="332"/>
      <c r="V8" s="336" t="str">
        <f>IF(AND('MAPA DE RIESGO'!$I$34="Muy Alta",'MAPA DE RIESGO'!$M$34="Moderado"),CONCATENATE("R",'MAPA DE RIESGO'!$B$34),"")</f>
        <v/>
      </c>
      <c r="W8" s="333"/>
      <c r="X8" s="331" t="str">
        <f>IF(AND('MAPA DE RIESGO'!$I$40="Muy Alta",'MAPA DE RIESGO'!$M$40="Moderado"),CONCATENATE("R",'MAPA DE RIESGO'!$B$40),"")</f>
        <v/>
      </c>
      <c r="Y8" s="331"/>
      <c r="Z8" s="331" t="str">
        <f>IF(AND('MAPA DE RIESGO'!$I$46="Muy Alta",'MAPA DE RIESGO'!$M$46="Moderado"),CONCATENATE("R",'MAPA DE RIESGO'!$B$46),"")</f>
        <v/>
      </c>
      <c r="AA8" s="332"/>
      <c r="AB8" s="336" t="str">
        <f>IF(AND('MAPA DE RIESGO'!$I$34="Muy Alta",'MAPA DE RIESGO'!$M$34="Mayor"),CONCATENATE("R",'MAPA DE RIESGO'!$B$34),"")</f>
        <v/>
      </c>
      <c r="AC8" s="333"/>
      <c r="AD8" s="331" t="str">
        <f>IF(AND('MAPA DE RIESGO'!$I$40="Muy Alta",'MAPA DE RIESGO'!$M$40="Mayor"),CONCATENATE("R",'MAPA DE RIESGO'!$B$40),"")</f>
        <v/>
      </c>
      <c r="AE8" s="331"/>
      <c r="AF8" s="331" t="str">
        <f>IF(AND('MAPA DE RIESGO'!$I$46="Muy Alta",'MAPA DE RIESGO'!$M$46="Mayor"),CONCATENATE("R",'MAPA DE RIESGO'!$B$46),"")</f>
        <v/>
      </c>
      <c r="AG8" s="332"/>
      <c r="AH8" s="344" t="str">
        <f>IF(AND('MAPA DE RIESGO'!$I$34="Muy Alta",'MAPA DE RIESGO'!$M$34="Catastrófico"),CONCATENATE("R",'MAPA DE RIESGO'!$B$34),"")</f>
        <v/>
      </c>
      <c r="AI8" s="345"/>
      <c r="AJ8" s="345" t="str">
        <f>IF(AND('MAPA DE RIESGO'!$I$40="Muy Alta",'MAPA DE RIESGO'!$M$40="Catastrófico"),CONCATENATE("R",'MAPA DE RIESGO'!$B$40),"")</f>
        <v/>
      </c>
      <c r="AK8" s="345"/>
      <c r="AL8" s="345" t="str">
        <f>IF(AND('MAPA DE RIESGO'!$I$46="Muy Alta",'MAPA DE RIESGO'!$M$46="Catastrófico"),CONCATENATE("R",'MAPA DE RIESGO'!$B$46),"")</f>
        <v/>
      </c>
      <c r="AM8" s="346"/>
      <c r="AN8" s="55"/>
      <c r="AO8" s="289"/>
      <c r="AP8" s="290"/>
      <c r="AQ8" s="290"/>
      <c r="AR8" s="290"/>
      <c r="AS8" s="290"/>
      <c r="AT8" s="291"/>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284"/>
      <c r="C9" s="284"/>
      <c r="D9" s="285"/>
      <c r="E9" s="325"/>
      <c r="F9" s="326"/>
      <c r="G9" s="326"/>
      <c r="H9" s="326"/>
      <c r="I9" s="327"/>
      <c r="J9" s="336"/>
      <c r="K9" s="333"/>
      <c r="L9" s="331"/>
      <c r="M9" s="331"/>
      <c r="N9" s="331"/>
      <c r="O9" s="332"/>
      <c r="P9" s="336"/>
      <c r="Q9" s="333"/>
      <c r="R9" s="331"/>
      <c r="S9" s="331"/>
      <c r="T9" s="331"/>
      <c r="U9" s="332"/>
      <c r="V9" s="336"/>
      <c r="W9" s="333"/>
      <c r="X9" s="331"/>
      <c r="Y9" s="331"/>
      <c r="Z9" s="331"/>
      <c r="AA9" s="332"/>
      <c r="AB9" s="336"/>
      <c r="AC9" s="333"/>
      <c r="AD9" s="331"/>
      <c r="AE9" s="331"/>
      <c r="AF9" s="331"/>
      <c r="AG9" s="332"/>
      <c r="AH9" s="344"/>
      <c r="AI9" s="345"/>
      <c r="AJ9" s="345"/>
      <c r="AK9" s="345"/>
      <c r="AL9" s="345"/>
      <c r="AM9" s="346"/>
      <c r="AN9" s="55"/>
      <c r="AO9" s="289"/>
      <c r="AP9" s="290"/>
      <c r="AQ9" s="290"/>
      <c r="AR9" s="290"/>
      <c r="AS9" s="290"/>
      <c r="AT9" s="291"/>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284"/>
      <c r="C10" s="284"/>
      <c r="D10" s="285"/>
      <c r="E10" s="325"/>
      <c r="F10" s="326"/>
      <c r="G10" s="326"/>
      <c r="H10" s="326"/>
      <c r="I10" s="327"/>
      <c r="J10" s="336" t="str">
        <f>IF(AND('MAPA DE RIESGO'!$I$52="Muy Alta",'MAPA DE RIESGO'!$M$52="Leve"),CONCATENATE("R",'MAPA DE RIESGO'!$B$52),"")</f>
        <v/>
      </c>
      <c r="K10" s="333"/>
      <c r="L10" s="331" t="str">
        <f>IF(AND('MAPA DE RIESGO'!$I$58="Muy Alta",'MAPA DE RIESGO'!$M$58="Leve"),CONCATENATE("R",'MAPA DE RIESGO'!$B$58),"")</f>
        <v/>
      </c>
      <c r="M10" s="331"/>
      <c r="N10" s="331" t="str">
        <f>IF(AND('MAPA DE RIESGO'!$I$64="Muy Alta",'MAPA DE RIESGO'!$M$64="Leve"),CONCATENATE("R",'MAPA DE RIESGO'!$B$64),"")</f>
        <v/>
      </c>
      <c r="O10" s="332"/>
      <c r="P10" s="336" t="str">
        <f>IF(AND('MAPA DE RIESGO'!$I$52="Muy Alta",'MAPA DE RIESGO'!$M$52="Menor"),CONCATENATE("R",'MAPA DE RIESGO'!$B$52),"")</f>
        <v/>
      </c>
      <c r="Q10" s="333"/>
      <c r="R10" s="331" t="str">
        <f>IF(AND('MAPA DE RIESGO'!$I$58="Muy Alta",'MAPA DE RIESGO'!$M$58="Menor"),CONCATENATE("R",'MAPA DE RIESGO'!$B$58),"")</f>
        <v/>
      </c>
      <c r="S10" s="331"/>
      <c r="T10" s="331" t="str">
        <f>IF(AND('MAPA DE RIESGO'!$I$64="Muy Alta",'MAPA DE RIESGO'!$M$64="Menor"),CONCATENATE("R",'MAPA DE RIESGO'!$B$64),"")</f>
        <v/>
      </c>
      <c r="U10" s="332"/>
      <c r="V10" s="336" t="str">
        <f>IF(AND('MAPA DE RIESGO'!$I$52="Muy Alta",'MAPA DE RIESGO'!$M$52="Moderado"),CONCATENATE("R",'MAPA DE RIESGO'!$B$52),"")</f>
        <v/>
      </c>
      <c r="W10" s="333"/>
      <c r="X10" s="331" t="str">
        <f>IF(AND('MAPA DE RIESGO'!$I$58="Muy Alta",'MAPA DE RIESGO'!$M$58="Moderado"),CONCATENATE("R",'MAPA DE RIESGO'!$B$58),"")</f>
        <v/>
      </c>
      <c r="Y10" s="331"/>
      <c r="Z10" s="331" t="str">
        <f>IF(AND('MAPA DE RIESGO'!$I$64="Muy Alta",'MAPA DE RIESGO'!$M$64="Moderado"),CONCATENATE("R",'MAPA DE RIESGO'!$B$64),"")</f>
        <v/>
      </c>
      <c r="AA10" s="332"/>
      <c r="AB10" s="336" t="str">
        <f>IF(AND('MAPA DE RIESGO'!$I$52="Muy Alta",'MAPA DE RIESGO'!$M$52="Mayor"),CONCATENATE("R",'MAPA DE RIESGO'!$B$52),"")</f>
        <v/>
      </c>
      <c r="AC10" s="333"/>
      <c r="AD10" s="331" t="str">
        <f>IF(AND('MAPA DE RIESGO'!$I$58="Muy Alta",'MAPA DE RIESGO'!$M$58="Mayor"),CONCATENATE("R",'MAPA DE RIESGO'!$B$58),"")</f>
        <v/>
      </c>
      <c r="AE10" s="331"/>
      <c r="AF10" s="331" t="str">
        <f>IF(AND('MAPA DE RIESGO'!$I$64="Muy Alta",'MAPA DE RIESGO'!$M$64="Mayor"),CONCATENATE("R",'MAPA DE RIESGO'!$B$64),"")</f>
        <v/>
      </c>
      <c r="AG10" s="332"/>
      <c r="AH10" s="344" t="str">
        <f>IF(AND('MAPA DE RIESGO'!$I$52="Muy Alta",'MAPA DE RIESGO'!$M$52="Catastrófico"),CONCATENATE("R",'MAPA DE RIESGO'!$B$52),"")</f>
        <v/>
      </c>
      <c r="AI10" s="345"/>
      <c r="AJ10" s="345" t="str">
        <f>IF(AND('MAPA DE RIESGO'!$I$58="Muy Alta",'MAPA DE RIESGO'!$M$58="Catastrófico"),CONCATENATE("R",'MAPA DE RIESGO'!$B$58),"")</f>
        <v/>
      </c>
      <c r="AK10" s="345"/>
      <c r="AL10" s="345" t="str">
        <f>IF(AND('MAPA DE RIESGO'!$I$64="Muy Alta",'MAPA DE RIESGO'!$M$64="Catastrófico"),CONCATENATE("R",'MAPA DE RIESGO'!$B$64),"")</f>
        <v/>
      </c>
      <c r="AM10" s="346"/>
      <c r="AN10" s="55"/>
      <c r="AO10" s="289"/>
      <c r="AP10" s="290"/>
      <c r="AQ10" s="290"/>
      <c r="AR10" s="290"/>
      <c r="AS10" s="290"/>
      <c r="AT10" s="291"/>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284"/>
      <c r="C11" s="284"/>
      <c r="D11" s="285"/>
      <c r="E11" s="325"/>
      <c r="F11" s="326"/>
      <c r="G11" s="326"/>
      <c r="H11" s="326"/>
      <c r="I11" s="327"/>
      <c r="J11" s="336"/>
      <c r="K11" s="333"/>
      <c r="L11" s="331"/>
      <c r="M11" s="331"/>
      <c r="N11" s="331"/>
      <c r="O11" s="332"/>
      <c r="P11" s="336"/>
      <c r="Q11" s="333"/>
      <c r="R11" s="331"/>
      <c r="S11" s="331"/>
      <c r="T11" s="331"/>
      <c r="U11" s="332"/>
      <c r="V11" s="336"/>
      <c r="W11" s="333"/>
      <c r="X11" s="331"/>
      <c r="Y11" s="331"/>
      <c r="Z11" s="331"/>
      <c r="AA11" s="332"/>
      <c r="AB11" s="336"/>
      <c r="AC11" s="333"/>
      <c r="AD11" s="331"/>
      <c r="AE11" s="331"/>
      <c r="AF11" s="331"/>
      <c r="AG11" s="332"/>
      <c r="AH11" s="344"/>
      <c r="AI11" s="345"/>
      <c r="AJ11" s="345"/>
      <c r="AK11" s="345"/>
      <c r="AL11" s="345"/>
      <c r="AM11" s="346"/>
      <c r="AN11" s="55"/>
      <c r="AO11" s="289"/>
      <c r="AP11" s="290"/>
      <c r="AQ11" s="290"/>
      <c r="AR11" s="290"/>
      <c r="AS11" s="290"/>
      <c r="AT11" s="291"/>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284"/>
      <c r="C12" s="284"/>
      <c r="D12" s="285"/>
      <c r="E12" s="325"/>
      <c r="F12" s="326"/>
      <c r="G12" s="326"/>
      <c r="H12" s="326"/>
      <c r="I12" s="327"/>
      <c r="J12" s="336" t="str">
        <f>IF(AND('MAPA DE RIESGO'!$I$70="Muy Alta",'MAPA DE RIESGO'!$M$70="Leve"),CONCATENATE("R",'MAPA DE RIESGO'!$B$70),"")</f>
        <v/>
      </c>
      <c r="K12" s="333"/>
      <c r="L12" s="331" t="str">
        <f>IF(AND('MAPA DE RIESGO'!$I$76="Muy Alta",'MAPA DE RIESGO'!$M$76="Leve"),CONCATENATE("R",'MAPA DE RIESGO'!$B$76),"")</f>
        <v/>
      </c>
      <c r="M12" s="331"/>
      <c r="N12" s="331" t="str">
        <f>IF(AND('MAPA DE RIESGO'!$I$82="Muy Alta",'MAPA DE RIESGO'!$M$82="Leve"),CONCATENATE("R",'MAPA DE RIESGO'!$B$82),"")</f>
        <v/>
      </c>
      <c r="O12" s="332"/>
      <c r="P12" s="336" t="str">
        <f>IF(AND('MAPA DE RIESGO'!$I$70="Muy Alta",'MAPA DE RIESGO'!$M$70="Menor"),CONCATENATE("R",'MAPA DE RIESGO'!$B$70),"")</f>
        <v/>
      </c>
      <c r="Q12" s="333"/>
      <c r="R12" s="331" t="str">
        <f>IF(AND('MAPA DE RIESGO'!$I$76="Muy Alta",'MAPA DE RIESGO'!$M$76="Menor"),CONCATENATE("R",'MAPA DE RIESGO'!$B$76),"")</f>
        <v/>
      </c>
      <c r="S12" s="331"/>
      <c r="T12" s="331" t="str">
        <f>IF(AND('MAPA DE RIESGO'!$I$82="Muy Alta",'MAPA DE RIESGO'!$M$82="Menor"),CONCATENATE("R",'MAPA DE RIESGO'!$B$82),"")</f>
        <v/>
      </c>
      <c r="U12" s="332"/>
      <c r="V12" s="336" t="str">
        <f>IF(AND('MAPA DE RIESGO'!$I$70="Muy Alta",'MAPA DE RIESGO'!$M$70="Moderado"),CONCATENATE("R",'MAPA DE RIESGO'!$B$70),"")</f>
        <v/>
      </c>
      <c r="W12" s="333"/>
      <c r="X12" s="331" t="str">
        <f>IF(AND('MAPA DE RIESGO'!$I$76="Muy Alta",'MAPA DE RIESGO'!$M$76="Moderado"),CONCATENATE("R",'MAPA DE RIESGO'!$B$76),"")</f>
        <v/>
      </c>
      <c r="Y12" s="331"/>
      <c r="Z12" s="331" t="str">
        <f>IF(AND('MAPA DE RIESGO'!$I$82="Muy Alta",'MAPA DE RIESGO'!$M$82="Moderado"),CONCATENATE("R",'MAPA DE RIESGO'!$B$82),"")</f>
        <v/>
      </c>
      <c r="AA12" s="332"/>
      <c r="AB12" s="336" t="str">
        <f>IF(AND('MAPA DE RIESGO'!$I$70="Muy Alta",'MAPA DE RIESGO'!$M$70="Mayor"),CONCATENATE("R",'MAPA DE RIESGO'!$B$70),"")</f>
        <v/>
      </c>
      <c r="AC12" s="333"/>
      <c r="AD12" s="331" t="str">
        <f>IF(AND('MAPA DE RIESGO'!$I$76="Muy Alta",'MAPA DE RIESGO'!$M$76="Mayor"),CONCATENATE("R",'MAPA DE RIESGO'!$B$76),"")</f>
        <v/>
      </c>
      <c r="AE12" s="331"/>
      <c r="AF12" s="331" t="str">
        <f>IF(AND('MAPA DE RIESGO'!$I$82="Muy Alta",'MAPA DE RIESGO'!$M$82="Mayor"),CONCATENATE("R",'MAPA DE RIESGO'!$B$82),"")</f>
        <v/>
      </c>
      <c r="AG12" s="332"/>
      <c r="AH12" s="344" t="str">
        <f>IF(AND('MAPA DE RIESGO'!$I$70="Muy Alta",'MAPA DE RIESGO'!$M$70="Catastrófico"),CONCATENATE("R",'MAPA DE RIESGO'!$B$70),"")</f>
        <v/>
      </c>
      <c r="AI12" s="345"/>
      <c r="AJ12" s="345" t="str">
        <f>IF(AND('MAPA DE RIESGO'!$I$76="Muy Alta",'MAPA DE RIESGO'!$M$76="Catastrófico"),CONCATENATE("R",'MAPA DE RIESGO'!$B$76),"")</f>
        <v/>
      </c>
      <c r="AK12" s="345"/>
      <c r="AL12" s="345" t="str">
        <f>IF(AND('MAPA DE RIESGO'!$I$82="Muy Alta",'MAPA DE RIESGO'!$M$82="Catastrófico"),CONCATENATE("R",'MAPA DE RIESGO'!$B$82),"")</f>
        <v/>
      </c>
      <c r="AM12" s="346"/>
      <c r="AN12" s="55"/>
      <c r="AO12" s="289"/>
      <c r="AP12" s="290"/>
      <c r="AQ12" s="290"/>
      <c r="AR12" s="290"/>
      <c r="AS12" s="290"/>
      <c r="AT12" s="291"/>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284"/>
      <c r="C13" s="284"/>
      <c r="D13" s="285"/>
      <c r="E13" s="328"/>
      <c r="F13" s="329"/>
      <c r="G13" s="329"/>
      <c r="H13" s="329"/>
      <c r="I13" s="330"/>
      <c r="J13" s="336"/>
      <c r="K13" s="333"/>
      <c r="L13" s="333"/>
      <c r="M13" s="333"/>
      <c r="N13" s="333"/>
      <c r="O13" s="332"/>
      <c r="P13" s="336"/>
      <c r="Q13" s="333"/>
      <c r="R13" s="333"/>
      <c r="S13" s="333"/>
      <c r="T13" s="333"/>
      <c r="U13" s="332"/>
      <c r="V13" s="336"/>
      <c r="W13" s="333"/>
      <c r="X13" s="333"/>
      <c r="Y13" s="333"/>
      <c r="Z13" s="333"/>
      <c r="AA13" s="332"/>
      <c r="AB13" s="336"/>
      <c r="AC13" s="333"/>
      <c r="AD13" s="333"/>
      <c r="AE13" s="333"/>
      <c r="AF13" s="333"/>
      <c r="AG13" s="332"/>
      <c r="AH13" s="347"/>
      <c r="AI13" s="348"/>
      <c r="AJ13" s="348"/>
      <c r="AK13" s="348"/>
      <c r="AL13" s="348"/>
      <c r="AM13" s="349"/>
      <c r="AN13" s="55"/>
      <c r="AO13" s="292"/>
      <c r="AP13" s="293"/>
      <c r="AQ13" s="293"/>
      <c r="AR13" s="293"/>
      <c r="AS13" s="293"/>
      <c r="AT13" s="29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284"/>
      <c r="C14" s="284"/>
      <c r="D14" s="285"/>
      <c r="E14" s="322" t="s">
        <v>106</v>
      </c>
      <c r="F14" s="323"/>
      <c r="G14" s="323"/>
      <c r="H14" s="323"/>
      <c r="I14" s="323"/>
      <c r="J14" s="359" t="str">
        <f>IF(AND('MAPA DE RIESGO'!$I$16="Alta",'MAPA DE RIESGO'!$M$16="Leve"),CONCATENATE("R",'MAPA DE RIESGO'!$B$16),"")</f>
        <v/>
      </c>
      <c r="K14" s="360"/>
      <c r="L14" s="360" t="str">
        <f>IF(AND('MAPA DE RIESGO'!$I$22="Alta",'MAPA DE RIESGO'!$M$22="Leve"),CONCATENATE("R",'MAPA DE RIESGO'!$B$22),"")</f>
        <v/>
      </c>
      <c r="M14" s="360"/>
      <c r="N14" s="360" t="str">
        <f>IF(AND('MAPA DE RIESGO'!$I$28="Alta",'MAPA DE RIESGO'!$M$28="Leve"),CONCATENATE("R",'MAPA DE RIESGO'!$B$28),"")</f>
        <v/>
      </c>
      <c r="O14" s="361"/>
      <c r="P14" s="359" t="str">
        <f>IF(AND('MAPA DE RIESGO'!$I$16="Alta",'MAPA DE RIESGO'!$M$16="Menor"),CONCATENATE("R",'MAPA DE RIESGO'!$B$16),"")</f>
        <v/>
      </c>
      <c r="Q14" s="360"/>
      <c r="R14" s="360" t="str">
        <f>IF(AND('MAPA DE RIESGO'!$I$22="Alta",'MAPA DE RIESGO'!$M$22="Menor"),CONCATENATE("R",'MAPA DE RIESGO'!$B$22),"")</f>
        <v/>
      </c>
      <c r="S14" s="360"/>
      <c r="T14" s="360" t="str">
        <f>IF(AND('MAPA DE RIESGO'!$I$28="Alta",'MAPA DE RIESGO'!$M$28="Menor"),CONCATENATE("R",'MAPA DE RIESGO'!$B$28),"")</f>
        <v/>
      </c>
      <c r="U14" s="361"/>
      <c r="V14" s="334" t="str">
        <f>IF(AND('MAPA DE RIESGO'!$I$16="Alta",'MAPA DE RIESGO'!$M$16="Moderado"),CONCATENATE("R",'MAPA DE RIESGO'!$B$16),"")</f>
        <v/>
      </c>
      <c r="W14" s="335"/>
      <c r="X14" s="335" t="str">
        <f>IF(AND('MAPA DE RIESGO'!$I$22="Alta",'MAPA DE RIESGO'!$M$22="Moderado"),CONCATENATE("R",'MAPA DE RIESGO'!$B$22),"")</f>
        <v/>
      </c>
      <c r="Y14" s="335"/>
      <c r="Z14" s="335" t="str">
        <f>IF(AND('MAPA DE RIESGO'!$I$28="Alta",'MAPA DE RIESGO'!$M$28="Moderado"),CONCATENATE("R",'MAPA DE RIESGO'!$B$28),"")</f>
        <v/>
      </c>
      <c r="AA14" s="337"/>
      <c r="AB14" s="334" t="str">
        <f>IF(AND('MAPA DE RIESGO'!$I$16="Alta",'MAPA DE RIESGO'!$M$16="Mayor"),CONCATENATE("R",'MAPA DE RIESGO'!$B$16),"")</f>
        <v/>
      </c>
      <c r="AC14" s="335"/>
      <c r="AD14" s="335" t="str">
        <f>IF(AND('MAPA DE RIESGO'!$I$22="Alta",'MAPA DE RIESGO'!$M$22="Mayor"),CONCATENATE("R",'MAPA DE RIESGO'!$B$22),"")</f>
        <v/>
      </c>
      <c r="AE14" s="335"/>
      <c r="AF14" s="335" t="str">
        <f>IF(AND('MAPA DE RIESGO'!$I$28="Alta",'MAPA DE RIESGO'!$M$28="Mayor"),CONCATENATE("R",'MAPA DE RIESGO'!$B$28),"")</f>
        <v/>
      </c>
      <c r="AG14" s="337"/>
      <c r="AH14" s="350" t="str">
        <f>IF(AND('MAPA DE RIESGO'!$I$16="Alta",'MAPA DE RIESGO'!$M$16="Catastrófico"),CONCATENATE("R",'MAPA DE RIESGO'!$B$16),"")</f>
        <v/>
      </c>
      <c r="AI14" s="351"/>
      <c r="AJ14" s="351" t="str">
        <f>IF(AND('MAPA DE RIESGO'!$I$22="Alta",'MAPA DE RIESGO'!$M$22="Catastrófico"),CONCATENATE("R",'MAPA DE RIESGO'!$B$22),"")</f>
        <v/>
      </c>
      <c r="AK14" s="351"/>
      <c r="AL14" s="351" t="str">
        <f>IF(AND('MAPA DE RIESGO'!$I$28="Alta",'MAPA DE RIESGO'!$M$28="Catastrófico"),CONCATENATE("R",'MAPA DE RIESGO'!$B$28),"")</f>
        <v/>
      </c>
      <c r="AM14" s="352"/>
      <c r="AN14" s="55"/>
      <c r="AO14" s="295" t="s">
        <v>72</v>
      </c>
      <c r="AP14" s="296"/>
      <c r="AQ14" s="296"/>
      <c r="AR14" s="296"/>
      <c r="AS14" s="296"/>
      <c r="AT14" s="297"/>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284"/>
      <c r="C15" s="284"/>
      <c r="D15" s="285"/>
      <c r="E15" s="325"/>
      <c r="F15" s="326"/>
      <c r="G15" s="326"/>
      <c r="H15" s="326"/>
      <c r="I15" s="339"/>
      <c r="J15" s="353"/>
      <c r="K15" s="354"/>
      <c r="L15" s="354"/>
      <c r="M15" s="354"/>
      <c r="N15" s="354"/>
      <c r="O15" s="355"/>
      <c r="P15" s="353"/>
      <c r="Q15" s="354"/>
      <c r="R15" s="354"/>
      <c r="S15" s="354"/>
      <c r="T15" s="354"/>
      <c r="U15" s="355"/>
      <c r="V15" s="336"/>
      <c r="W15" s="333"/>
      <c r="X15" s="333"/>
      <c r="Y15" s="333"/>
      <c r="Z15" s="333"/>
      <c r="AA15" s="332"/>
      <c r="AB15" s="336"/>
      <c r="AC15" s="333"/>
      <c r="AD15" s="333"/>
      <c r="AE15" s="333"/>
      <c r="AF15" s="333"/>
      <c r="AG15" s="332"/>
      <c r="AH15" s="344"/>
      <c r="AI15" s="345"/>
      <c r="AJ15" s="345"/>
      <c r="AK15" s="345"/>
      <c r="AL15" s="345"/>
      <c r="AM15" s="346"/>
      <c r="AN15" s="55"/>
      <c r="AO15" s="298"/>
      <c r="AP15" s="299"/>
      <c r="AQ15" s="299"/>
      <c r="AR15" s="299"/>
      <c r="AS15" s="299"/>
      <c r="AT15" s="300"/>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284"/>
      <c r="C16" s="284"/>
      <c r="D16" s="285"/>
      <c r="E16" s="325"/>
      <c r="F16" s="326"/>
      <c r="G16" s="326"/>
      <c r="H16" s="326"/>
      <c r="I16" s="339"/>
      <c r="J16" s="353" t="str">
        <f>IF(AND('MAPA DE RIESGO'!$I$34="Alta",'MAPA DE RIESGO'!$M$34="Leve"),CONCATENATE("R",'MAPA DE RIESGO'!$B$34),"")</f>
        <v/>
      </c>
      <c r="K16" s="354"/>
      <c r="L16" s="354" t="str">
        <f>IF(AND('MAPA DE RIESGO'!$I$40="Alta",'MAPA DE RIESGO'!$M$40="Leve"),CONCATENATE("R",'MAPA DE RIESGO'!$B$40),"")</f>
        <v/>
      </c>
      <c r="M16" s="354"/>
      <c r="N16" s="354" t="str">
        <f>IF(AND('MAPA DE RIESGO'!$I$46="Alta",'MAPA DE RIESGO'!$M$46="Leve"),CONCATENATE("R",'MAPA DE RIESGO'!$B$46),"")</f>
        <v/>
      </c>
      <c r="O16" s="355"/>
      <c r="P16" s="353" t="str">
        <f>IF(AND('MAPA DE RIESGO'!$I$34="Alta",'MAPA DE RIESGO'!$M$34="Menor"),CONCATENATE("R",'MAPA DE RIESGO'!$B$34),"")</f>
        <v/>
      </c>
      <c r="Q16" s="354"/>
      <c r="R16" s="354" t="str">
        <f>IF(AND('MAPA DE RIESGO'!$I$40="Alta",'MAPA DE RIESGO'!$M$40="Menor"),CONCATENATE("R",'MAPA DE RIESGO'!$B$40),"")</f>
        <v/>
      </c>
      <c r="S16" s="354"/>
      <c r="T16" s="354" t="str">
        <f>IF(AND('MAPA DE RIESGO'!$I$46="Alta",'MAPA DE RIESGO'!$M$46="Menor"),CONCATENATE("R",'MAPA DE RIESGO'!$B$46),"")</f>
        <v/>
      </c>
      <c r="U16" s="355"/>
      <c r="V16" s="336" t="str">
        <f>IF(AND('MAPA DE RIESGO'!$I$34="Alta",'MAPA DE RIESGO'!$M$34="Moderado"),CONCATENATE("R",'MAPA DE RIESGO'!$B$34),"")</f>
        <v/>
      </c>
      <c r="W16" s="333"/>
      <c r="X16" s="331" t="str">
        <f>IF(AND('MAPA DE RIESGO'!$I$40="Alta",'MAPA DE RIESGO'!$M$40="Moderado"),CONCATENATE("R",'MAPA DE RIESGO'!$B$40),"")</f>
        <v/>
      </c>
      <c r="Y16" s="331"/>
      <c r="Z16" s="331" t="str">
        <f>IF(AND('MAPA DE RIESGO'!$I$46="Alta",'MAPA DE RIESGO'!$M$46="Moderado"),CONCATENATE("R",'MAPA DE RIESGO'!$B$46),"")</f>
        <v/>
      </c>
      <c r="AA16" s="332"/>
      <c r="AB16" s="336" t="str">
        <f>IF(AND('MAPA DE RIESGO'!$I$34="Alta",'MAPA DE RIESGO'!$M$34="Mayor"),CONCATENATE("R",'MAPA DE RIESGO'!$B$34),"")</f>
        <v/>
      </c>
      <c r="AC16" s="333"/>
      <c r="AD16" s="331" t="str">
        <f>IF(AND('MAPA DE RIESGO'!$I$40="Alta",'MAPA DE RIESGO'!$M$40="Mayor"),CONCATENATE("R",'MAPA DE RIESGO'!$B$40),"")</f>
        <v/>
      </c>
      <c r="AE16" s="331"/>
      <c r="AF16" s="331" t="str">
        <f>IF(AND('MAPA DE RIESGO'!$I$46="Alta",'MAPA DE RIESGO'!$M$46="Mayor"),CONCATENATE("R",'MAPA DE RIESGO'!$B$46),"")</f>
        <v/>
      </c>
      <c r="AG16" s="332"/>
      <c r="AH16" s="344" t="str">
        <f>IF(AND('MAPA DE RIESGO'!$I$34="Alta",'MAPA DE RIESGO'!$M$34="Catastrófico"),CONCATENATE("R",'MAPA DE RIESGO'!$B$34),"")</f>
        <v/>
      </c>
      <c r="AI16" s="345"/>
      <c r="AJ16" s="345" t="str">
        <f>IF(AND('MAPA DE RIESGO'!$I$40="Alta",'MAPA DE RIESGO'!$M$40="Catastrófico"),CONCATENATE("R",'MAPA DE RIESGO'!$B$40),"")</f>
        <v/>
      </c>
      <c r="AK16" s="345"/>
      <c r="AL16" s="345" t="str">
        <f>IF(AND('MAPA DE RIESGO'!$I$46="Alta",'MAPA DE RIESGO'!$M$46="Catastrófico"),CONCATENATE("R",'MAPA DE RIESGO'!$B$46),"")</f>
        <v/>
      </c>
      <c r="AM16" s="346"/>
      <c r="AN16" s="55"/>
      <c r="AO16" s="298"/>
      <c r="AP16" s="299"/>
      <c r="AQ16" s="299"/>
      <c r="AR16" s="299"/>
      <c r="AS16" s="299"/>
      <c r="AT16" s="30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284"/>
      <c r="C17" s="284"/>
      <c r="D17" s="285"/>
      <c r="E17" s="325"/>
      <c r="F17" s="326"/>
      <c r="G17" s="326"/>
      <c r="H17" s="326"/>
      <c r="I17" s="339"/>
      <c r="J17" s="353"/>
      <c r="K17" s="354"/>
      <c r="L17" s="354"/>
      <c r="M17" s="354"/>
      <c r="N17" s="354"/>
      <c r="O17" s="355"/>
      <c r="P17" s="353"/>
      <c r="Q17" s="354"/>
      <c r="R17" s="354"/>
      <c r="S17" s="354"/>
      <c r="T17" s="354"/>
      <c r="U17" s="355"/>
      <c r="V17" s="336"/>
      <c r="W17" s="333"/>
      <c r="X17" s="331"/>
      <c r="Y17" s="331"/>
      <c r="Z17" s="331"/>
      <c r="AA17" s="332"/>
      <c r="AB17" s="336"/>
      <c r="AC17" s="333"/>
      <c r="AD17" s="331"/>
      <c r="AE17" s="331"/>
      <c r="AF17" s="331"/>
      <c r="AG17" s="332"/>
      <c r="AH17" s="344"/>
      <c r="AI17" s="345"/>
      <c r="AJ17" s="345"/>
      <c r="AK17" s="345"/>
      <c r="AL17" s="345"/>
      <c r="AM17" s="346"/>
      <c r="AN17" s="55"/>
      <c r="AO17" s="298"/>
      <c r="AP17" s="299"/>
      <c r="AQ17" s="299"/>
      <c r="AR17" s="299"/>
      <c r="AS17" s="299"/>
      <c r="AT17" s="300"/>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284"/>
      <c r="C18" s="284"/>
      <c r="D18" s="285"/>
      <c r="E18" s="325"/>
      <c r="F18" s="326"/>
      <c r="G18" s="326"/>
      <c r="H18" s="326"/>
      <c r="I18" s="339"/>
      <c r="J18" s="353" t="str">
        <f>IF(AND('MAPA DE RIESGO'!$I$52="Alta",'MAPA DE RIESGO'!$M$52="Leve"),CONCATENATE("R",'MAPA DE RIESGO'!$B$52),"")</f>
        <v/>
      </c>
      <c r="K18" s="354"/>
      <c r="L18" s="354" t="str">
        <f>IF(AND('MAPA DE RIESGO'!$I$58="Alta",'MAPA DE RIESGO'!$M$58="Leve"),CONCATENATE("R",'MAPA DE RIESGO'!$B$58),"")</f>
        <v/>
      </c>
      <c r="M18" s="354"/>
      <c r="N18" s="354" t="str">
        <f>IF(AND('MAPA DE RIESGO'!$I$64="Alta",'MAPA DE RIESGO'!$M$64="Leve"),CONCATENATE("R",'MAPA DE RIESGO'!$B$64),"")</f>
        <v/>
      </c>
      <c r="O18" s="355"/>
      <c r="P18" s="353" t="str">
        <f>IF(AND('MAPA DE RIESGO'!$I$52="Alta",'MAPA DE RIESGO'!$M$52="Menor"),CONCATENATE("R",'MAPA DE RIESGO'!$B$52),"")</f>
        <v/>
      </c>
      <c r="Q18" s="354"/>
      <c r="R18" s="354" t="str">
        <f>IF(AND('MAPA DE RIESGO'!$I$58="Alta",'MAPA DE RIESGO'!$M$58="Menor"),CONCATENATE("R",'MAPA DE RIESGO'!$B$58),"")</f>
        <v/>
      </c>
      <c r="S18" s="354"/>
      <c r="T18" s="354" t="str">
        <f>IF(AND('MAPA DE RIESGO'!$I$64="Alta",'MAPA DE RIESGO'!$M$64="Menor"),CONCATENATE("R",'MAPA DE RIESGO'!$B$64),"")</f>
        <v/>
      </c>
      <c r="U18" s="355"/>
      <c r="V18" s="336" t="str">
        <f>IF(AND('MAPA DE RIESGO'!$I$52="Alta",'MAPA DE RIESGO'!$M$52="Moderado"),CONCATENATE("R",'MAPA DE RIESGO'!$B$52),"")</f>
        <v/>
      </c>
      <c r="W18" s="333"/>
      <c r="X18" s="331" t="str">
        <f>IF(AND('MAPA DE RIESGO'!$I$58="Alta",'MAPA DE RIESGO'!$M$58="Moderado"),CONCATENATE("R",'MAPA DE RIESGO'!$B$58),"")</f>
        <v/>
      </c>
      <c r="Y18" s="331"/>
      <c r="Z18" s="331" t="str">
        <f>IF(AND('MAPA DE RIESGO'!$I$64="Alta",'MAPA DE RIESGO'!$M$64="Moderado"),CONCATENATE("R",'MAPA DE RIESGO'!$B$64),"")</f>
        <v/>
      </c>
      <c r="AA18" s="332"/>
      <c r="AB18" s="336" t="str">
        <f>IF(AND('MAPA DE RIESGO'!$I$52="Alta",'MAPA DE RIESGO'!$M$52="Mayor"),CONCATENATE("R",'MAPA DE RIESGO'!$B$52),"")</f>
        <v/>
      </c>
      <c r="AC18" s="333"/>
      <c r="AD18" s="331" t="str">
        <f>IF(AND('MAPA DE RIESGO'!$I$58="Alta",'MAPA DE RIESGO'!$M$58="Mayor"),CONCATENATE("R",'MAPA DE RIESGO'!$B$58),"")</f>
        <v/>
      </c>
      <c r="AE18" s="331"/>
      <c r="AF18" s="331" t="str">
        <f>IF(AND('MAPA DE RIESGO'!$I$64="Alta",'MAPA DE RIESGO'!$M$64="Mayor"),CONCATENATE("R",'MAPA DE RIESGO'!$B$64),"")</f>
        <v/>
      </c>
      <c r="AG18" s="332"/>
      <c r="AH18" s="344" t="str">
        <f>IF(AND('MAPA DE RIESGO'!$I$52="Alta",'MAPA DE RIESGO'!$M$52="Catastrófico"),CONCATENATE("R",'MAPA DE RIESGO'!$B$52),"")</f>
        <v/>
      </c>
      <c r="AI18" s="345"/>
      <c r="AJ18" s="345" t="str">
        <f>IF(AND('MAPA DE RIESGO'!$I$58="Alta",'MAPA DE RIESGO'!$M$58="Catastrófico"),CONCATENATE("R",'MAPA DE RIESGO'!$B$58),"")</f>
        <v/>
      </c>
      <c r="AK18" s="345"/>
      <c r="AL18" s="345" t="str">
        <f>IF(AND('MAPA DE RIESGO'!$I$64="Alta",'MAPA DE RIESGO'!$M$64="Catastrófico"),CONCATENATE("R",'MAPA DE RIESGO'!$B$64),"")</f>
        <v/>
      </c>
      <c r="AM18" s="346"/>
      <c r="AN18" s="55"/>
      <c r="AO18" s="298"/>
      <c r="AP18" s="299"/>
      <c r="AQ18" s="299"/>
      <c r="AR18" s="299"/>
      <c r="AS18" s="299"/>
      <c r="AT18" s="300"/>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284"/>
      <c r="C19" s="284"/>
      <c r="D19" s="285"/>
      <c r="E19" s="325"/>
      <c r="F19" s="326"/>
      <c r="G19" s="326"/>
      <c r="H19" s="326"/>
      <c r="I19" s="339"/>
      <c r="J19" s="353"/>
      <c r="K19" s="354"/>
      <c r="L19" s="354"/>
      <c r="M19" s="354"/>
      <c r="N19" s="354"/>
      <c r="O19" s="355"/>
      <c r="P19" s="353"/>
      <c r="Q19" s="354"/>
      <c r="R19" s="354"/>
      <c r="S19" s="354"/>
      <c r="T19" s="354"/>
      <c r="U19" s="355"/>
      <c r="V19" s="336"/>
      <c r="W19" s="333"/>
      <c r="X19" s="331"/>
      <c r="Y19" s="331"/>
      <c r="Z19" s="331"/>
      <c r="AA19" s="332"/>
      <c r="AB19" s="336"/>
      <c r="AC19" s="333"/>
      <c r="AD19" s="331"/>
      <c r="AE19" s="331"/>
      <c r="AF19" s="331"/>
      <c r="AG19" s="332"/>
      <c r="AH19" s="344"/>
      <c r="AI19" s="345"/>
      <c r="AJ19" s="345"/>
      <c r="AK19" s="345"/>
      <c r="AL19" s="345"/>
      <c r="AM19" s="346"/>
      <c r="AN19" s="55"/>
      <c r="AO19" s="298"/>
      <c r="AP19" s="299"/>
      <c r="AQ19" s="299"/>
      <c r="AR19" s="299"/>
      <c r="AS19" s="299"/>
      <c r="AT19" s="300"/>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284"/>
      <c r="C20" s="284"/>
      <c r="D20" s="285"/>
      <c r="E20" s="325"/>
      <c r="F20" s="326"/>
      <c r="G20" s="326"/>
      <c r="H20" s="326"/>
      <c r="I20" s="339"/>
      <c r="J20" s="353" t="str">
        <f>IF(AND('MAPA DE RIESGO'!$I$70="Alta",'MAPA DE RIESGO'!$M$70="Leve"),CONCATENATE("R",'MAPA DE RIESGO'!$B$70),"")</f>
        <v/>
      </c>
      <c r="K20" s="354"/>
      <c r="L20" s="354" t="str">
        <f>IF(AND('MAPA DE RIESGO'!$I$76="Alta",'MAPA DE RIESGO'!$M$76="Leve"),CONCATENATE("R",'MAPA DE RIESGO'!$B$76),"")</f>
        <v/>
      </c>
      <c r="M20" s="354"/>
      <c r="N20" s="354" t="str">
        <f>IF(AND('MAPA DE RIESGO'!$I$82="Alta",'MAPA DE RIESGO'!$M$82="Leve"),CONCATENATE("R",'MAPA DE RIESGO'!$B$82),"")</f>
        <v/>
      </c>
      <c r="O20" s="355"/>
      <c r="P20" s="353" t="str">
        <f>IF(AND('MAPA DE RIESGO'!$I$70="Alta",'MAPA DE RIESGO'!$M$70="Menor"),CONCATENATE("R",'MAPA DE RIESGO'!$B$70),"")</f>
        <v/>
      </c>
      <c r="Q20" s="354"/>
      <c r="R20" s="354" t="str">
        <f>IF(AND('MAPA DE RIESGO'!$I$76="Alta",'MAPA DE RIESGO'!$M$76="Menor"),CONCATENATE("R",'MAPA DE RIESGO'!$B$76),"")</f>
        <v/>
      </c>
      <c r="S20" s="354"/>
      <c r="T20" s="354" t="str">
        <f>IF(AND('MAPA DE RIESGO'!$I$82="Alta",'MAPA DE RIESGO'!$M$82="Menor"),CONCATENATE("R",'MAPA DE RIESGO'!$B$82),"")</f>
        <v/>
      </c>
      <c r="U20" s="355"/>
      <c r="V20" s="336" t="str">
        <f>IF(AND('MAPA DE RIESGO'!$I$70="Alta",'MAPA DE RIESGO'!$M$70="Moderado"),CONCATENATE("R",'MAPA DE RIESGO'!$B$70),"")</f>
        <v/>
      </c>
      <c r="W20" s="333"/>
      <c r="X20" s="331" t="str">
        <f>IF(AND('MAPA DE RIESGO'!$I$76="Alta",'MAPA DE RIESGO'!$M$76="Moderado"),CONCATENATE("R",'MAPA DE RIESGO'!$B$76),"")</f>
        <v/>
      </c>
      <c r="Y20" s="331"/>
      <c r="Z20" s="331" t="str">
        <f>IF(AND('MAPA DE RIESGO'!$I$82="Alta",'MAPA DE RIESGO'!$M$82="Moderado"),CONCATENATE("R",'MAPA DE RIESGO'!$B$82),"")</f>
        <v/>
      </c>
      <c r="AA20" s="332"/>
      <c r="AB20" s="336" t="str">
        <f>IF(AND('MAPA DE RIESGO'!$I$70="Alta",'MAPA DE RIESGO'!$M$70="Mayor"),CONCATENATE("R",'MAPA DE RIESGO'!$B$70),"")</f>
        <v/>
      </c>
      <c r="AC20" s="333"/>
      <c r="AD20" s="331" t="str">
        <f>IF(AND('MAPA DE RIESGO'!$I$76="Alta",'MAPA DE RIESGO'!$M$76="Mayor"),CONCATENATE("R",'MAPA DE RIESGO'!$B$76),"")</f>
        <v/>
      </c>
      <c r="AE20" s="331"/>
      <c r="AF20" s="331" t="str">
        <f>IF(AND('MAPA DE RIESGO'!$I$82="Alta",'MAPA DE RIESGO'!$M$82="Mayor"),CONCATENATE("R",'MAPA DE RIESGO'!$B$82),"")</f>
        <v/>
      </c>
      <c r="AG20" s="332"/>
      <c r="AH20" s="344" t="str">
        <f>IF(AND('MAPA DE RIESGO'!$I$70="Alta",'MAPA DE RIESGO'!$M$70="Catastrófico"),CONCATENATE("R",'MAPA DE RIESGO'!$B$70),"")</f>
        <v/>
      </c>
      <c r="AI20" s="345"/>
      <c r="AJ20" s="345" t="str">
        <f>IF(AND('MAPA DE RIESGO'!$I$76="Alta",'MAPA DE RIESGO'!$M$76="Catastrófico"),CONCATENATE("R",'MAPA DE RIESGO'!$B$76),"")</f>
        <v/>
      </c>
      <c r="AK20" s="345"/>
      <c r="AL20" s="345" t="str">
        <f>IF(AND('MAPA DE RIESGO'!$I$82="Alta",'MAPA DE RIESGO'!$M$82="Catastrófico"),CONCATENATE("R",'MAPA DE RIESGO'!$B$82),"")</f>
        <v/>
      </c>
      <c r="AM20" s="346"/>
      <c r="AN20" s="55"/>
      <c r="AO20" s="298"/>
      <c r="AP20" s="299"/>
      <c r="AQ20" s="299"/>
      <c r="AR20" s="299"/>
      <c r="AS20" s="299"/>
      <c r="AT20" s="300"/>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284"/>
      <c r="C21" s="284"/>
      <c r="D21" s="285"/>
      <c r="E21" s="328"/>
      <c r="F21" s="329"/>
      <c r="G21" s="329"/>
      <c r="H21" s="329"/>
      <c r="I21" s="329"/>
      <c r="J21" s="356"/>
      <c r="K21" s="357"/>
      <c r="L21" s="357"/>
      <c r="M21" s="357"/>
      <c r="N21" s="357"/>
      <c r="O21" s="358"/>
      <c r="P21" s="356"/>
      <c r="Q21" s="357"/>
      <c r="R21" s="357"/>
      <c r="S21" s="357"/>
      <c r="T21" s="357"/>
      <c r="U21" s="358"/>
      <c r="V21" s="341"/>
      <c r="W21" s="342"/>
      <c r="X21" s="342"/>
      <c r="Y21" s="342"/>
      <c r="Z21" s="342"/>
      <c r="AA21" s="343"/>
      <c r="AB21" s="341"/>
      <c r="AC21" s="342"/>
      <c r="AD21" s="342"/>
      <c r="AE21" s="342"/>
      <c r="AF21" s="342"/>
      <c r="AG21" s="343"/>
      <c r="AH21" s="347"/>
      <c r="AI21" s="348"/>
      <c r="AJ21" s="348"/>
      <c r="AK21" s="348"/>
      <c r="AL21" s="348"/>
      <c r="AM21" s="349"/>
      <c r="AN21" s="55"/>
      <c r="AO21" s="301"/>
      <c r="AP21" s="302"/>
      <c r="AQ21" s="302"/>
      <c r="AR21" s="302"/>
      <c r="AS21" s="302"/>
      <c r="AT21" s="30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284"/>
      <c r="C22" s="284"/>
      <c r="D22" s="285"/>
      <c r="E22" s="322" t="s">
        <v>108</v>
      </c>
      <c r="F22" s="323"/>
      <c r="G22" s="323"/>
      <c r="H22" s="323"/>
      <c r="I22" s="324"/>
      <c r="J22" s="359" t="str">
        <f>IF(AND('MAPA DE RIESGO'!$I$16="Media",'MAPA DE RIESGO'!$M$16="Leve"),CONCATENATE("R",'MAPA DE RIESGO'!$B$16),"")</f>
        <v/>
      </c>
      <c r="K22" s="360"/>
      <c r="L22" s="360" t="str">
        <f>IF(AND('MAPA DE RIESGO'!$I$22="Media",'MAPA DE RIESGO'!$M$22="Leve"),CONCATENATE("R",'MAPA DE RIESGO'!$B$22),"")</f>
        <v/>
      </c>
      <c r="M22" s="360"/>
      <c r="N22" s="360" t="str">
        <f>IF(AND('MAPA DE RIESGO'!$I$28="Media",'MAPA DE RIESGO'!$M$28="Leve"),CONCATENATE("R",'MAPA DE RIESGO'!$B$28),"")</f>
        <v/>
      </c>
      <c r="O22" s="361"/>
      <c r="P22" s="359" t="str">
        <f>IF(AND('MAPA DE RIESGO'!$I$16="Media",'MAPA DE RIESGO'!$M$16="Menor"),CONCATENATE("R",'MAPA DE RIESGO'!$B$16),"")</f>
        <v/>
      </c>
      <c r="Q22" s="360"/>
      <c r="R22" s="360" t="str">
        <f>IF(AND('MAPA DE RIESGO'!$I$22="Media",'MAPA DE RIESGO'!$M$22="Menor"),CONCATENATE("R",'MAPA DE RIESGO'!$B$22),"")</f>
        <v/>
      </c>
      <c r="S22" s="360"/>
      <c r="T22" s="360" t="str">
        <f>IF(AND('MAPA DE RIESGO'!$I$28="Media",'MAPA DE RIESGO'!$M$28="Menor"),CONCATENATE("R",'MAPA DE RIESGO'!$B$28),"")</f>
        <v/>
      </c>
      <c r="U22" s="361"/>
      <c r="V22" s="359" t="str">
        <f>IF(AND('MAPA DE RIESGO'!$I$16="Media",'MAPA DE RIESGO'!$M$16="Moderado"),CONCATENATE("R",'MAPA DE RIESGO'!$B$16),"")</f>
        <v>R1</v>
      </c>
      <c r="W22" s="360"/>
      <c r="X22" s="360" t="str">
        <f>IF(AND('MAPA DE RIESGO'!$I$22="Media",'MAPA DE RIESGO'!$M$22="Moderado"),CONCATENATE("R",'MAPA DE RIESGO'!$B$22),"")</f>
        <v/>
      </c>
      <c r="Y22" s="360"/>
      <c r="Z22" s="360" t="str">
        <f>IF(AND('MAPA DE RIESGO'!$I$28="Media",'MAPA DE RIESGO'!$M$28="Moderado"),CONCATENATE("R",'MAPA DE RIESGO'!$B$28),"")</f>
        <v/>
      </c>
      <c r="AA22" s="361"/>
      <c r="AB22" s="334" t="str">
        <f>IF(AND('MAPA DE RIESGO'!$I$16="Media",'MAPA DE RIESGO'!$M$16="Mayor"),CONCATENATE("R",'MAPA DE RIESGO'!$B$16),"")</f>
        <v/>
      </c>
      <c r="AC22" s="335"/>
      <c r="AD22" s="335" t="str">
        <f>IF(AND('MAPA DE RIESGO'!$I$22="Media",'MAPA DE RIESGO'!$M$22="Mayor"),CONCATENATE("R",'MAPA DE RIESGO'!$B$22),"")</f>
        <v/>
      </c>
      <c r="AE22" s="335"/>
      <c r="AF22" s="335" t="str">
        <f>IF(AND('MAPA DE RIESGO'!$I$28="Media",'MAPA DE RIESGO'!$M$28="Mayor"),CONCATENATE("R",'MAPA DE RIESGO'!$B$28),"")</f>
        <v/>
      </c>
      <c r="AG22" s="337"/>
      <c r="AH22" s="350" t="str">
        <f>IF(AND('MAPA DE RIESGO'!$I$16="Media",'MAPA DE RIESGO'!$M$16="Catastrófico"),CONCATENATE("R",'MAPA DE RIESGO'!$B$16),"")</f>
        <v/>
      </c>
      <c r="AI22" s="351"/>
      <c r="AJ22" s="351" t="str">
        <f>IF(AND('MAPA DE RIESGO'!$I$22="Media",'MAPA DE RIESGO'!$M$22="Catastrófico"),CONCATENATE("R",'MAPA DE RIESGO'!$B$22),"")</f>
        <v/>
      </c>
      <c r="AK22" s="351"/>
      <c r="AL22" s="351" t="str">
        <f>IF(AND('MAPA DE RIESGO'!$I$28="Media",'MAPA DE RIESGO'!$M$28="Catastrófico"),CONCATENATE("R",'MAPA DE RIESGO'!$B$28),"")</f>
        <v/>
      </c>
      <c r="AM22" s="352"/>
      <c r="AN22" s="55"/>
      <c r="AO22" s="304" t="s">
        <v>73</v>
      </c>
      <c r="AP22" s="305"/>
      <c r="AQ22" s="305"/>
      <c r="AR22" s="305"/>
      <c r="AS22" s="305"/>
      <c r="AT22" s="306"/>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284"/>
      <c r="C23" s="284"/>
      <c r="D23" s="285"/>
      <c r="E23" s="325"/>
      <c r="F23" s="326"/>
      <c r="G23" s="326"/>
      <c r="H23" s="326"/>
      <c r="I23" s="327"/>
      <c r="J23" s="353"/>
      <c r="K23" s="354"/>
      <c r="L23" s="354"/>
      <c r="M23" s="354"/>
      <c r="N23" s="354"/>
      <c r="O23" s="355"/>
      <c r="P23" s="353"/>
      <c r="Q23" s="354"/>
      <c r="R23" s="354"/>
      <c r="S23" s="354"/>
      <c r="T23" s="354"/>
      <c r="U23" s="355"/>
      <c r="V23" s="353"/>
      <c r="W23" s="354"/>
      <c r="X23" s="354"/>
      <c r="Y23" s="354"/>
      <c r="Z23" s="354"/>
      <c r="AA23" s="355"/>
      <c r="AB23" s="336"/>
      <c r="AC23" s="333"/>
      <c r="AD23" s="333"/>
      <c r="AE23" s="333"/>
      <c r="AF23" s="333"/>
      <c r="AG23" s="332"/>
      <c r="AH23" s="344"/>
      <c r="AI23" s="345"/>
      <c r="AJ23" s="345"/>
      <c r="AK23" s="345"/>
      <c r="AL23" s="345"/>
      <c r="AM23" s="346"/>
      <c r="AN23" s="55"/>
      <c r="AO23" s="307"/>
      <c r="AP23" s="308"/>
      <c r="AQ23" s="308"/>
      <c r="AR23" s="308"/>
      <c r="AS23" s="308"/>
      <c r="AT23" s="309"/>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284"/>
      <c r="C24" s="284"/>
      <c r="D24" s="285"/>
      <c r="E24" s="325"/>
      <c r="F24" s="326"/>
      <c r="G24" s="326"/>
      <c r="H24" s="326"/>
      <c r="I24" s="327"/>
      <c r="J24" s="353" t="str">
        <f>IF(AND('MAPA DE RIESGO'!$I$34="Media",'MAPA DE RIESGO'!$M$34="Leve"),CONCATENATE("R",'MAPA DE RIESGO'!$B$34),"")</f>
        <v/>
      </c>
      <c r="K24" s="354"/>
      <c r="L24" s="354" t="str">
        <f>IF(AND('MAPA DE RIESGO'!$I$40="Media",'MAPA DE RIESGO'!$M$40="Leve"),CONCATENATE("R",'MAPA DE RIESGO'!$B$40),"")</f>
        <v/>
      </c>
      <c r="M24" s="354"/>
      <c r="N24" s="354" t="str">
        <f>IF(AND('MAPA DE RIESGO'!$I$46="Media",'MAPA DE RIESGO'!$M$46="Leve"),CONCATENATE("R",'MAPA DE RIESGO'!$B$46),"")</f>
        <v/>
      </c>
      <c r="O24" s="355"/>
      <c r="P24" s="353" t="str">
        <f>IF(AND('MAPA DE RIESGO'!$I$34="Media",'MAPA DE RIESGO'!$M$34="Menor"),CONCATENATE("R",'MAPA DE RIESGO'!$B$34),"")</f>
        <v/>
      </c>
      <c r="Q24" s="354"/>
      <c r="R24" s="354" t="str">
        <f>IF(AND('MAPA DE RIESGO'!$I$40="Media",'MAPA DE RIESGO'!$M$40="Menor"),CONCATENATE("R",'MAPA DE RIESGO'!$B$40),"")</f>
        <v/>
      </c>
      <c r="S24" s="354"/>
      <c r="T24" s="354" t="str">
        <f>IF(AND('MAPA DE RIESGO'!$I$46="Media",'MAPA DE RIESGO'!$M$46="Menor"),CONCATENATE("R",'MAPA DE RIESGO'!$B$46),"")</f>
        <v/>
      </c>
      <c r="U24" s="355"/>
      <c r="V24" s="353" t="str">
        <f>IF(AND('MAPA DE RIESGO'!$I$34="Media",'MAPA DE RIESGO'!$M$34="Moderado"),CONCATENATE("R",'MAPA DE RIESGO'!$B$34),"")</f>
        <v/>
      </c>
      <c r="W24" s="354"/>
      <c r="X24" s="354" t="str">
        <f>IF(AND('MAPA DE RIESGO'!$I$40="Media",'MAPA DE RIESGO'!$M$40="Moderado"),CONCATENATE("R",'MAPA DE RIESGO'!$B$40),"")</f>
        <v/>
      </c>
      <c r="Y24" s="354"/>
      <c r="Z24" s="354" t="str">
        <f>IF(AND('MAPA DE RIESGO'!$I$46="Media",'MAPA DE RIESGO'!$M$46="Moderado"),CONCATENATE("R",'MAPA DE RIESGO'!$B$46),"")</f>
        <v/>
      </c>
      <c r="AA24" s="355"/>
      <c r="AB24" s="336" t="str">
        <f>IF(AND('MAPA DE RIESGO'!$I$34="Media",'MAPA DE RIESGO'!$M$34="Mayor"),CONCATENATE("R",'MAPA DE RIESGO'!$B$34),"")</f>
        <v/>
      </c>
      <c r="AC24" s="333"/>
      <c r="AD24" s="331" t="str">
        <f>IF(AND('MAPA DE RIESGO'!$I$40="Media",'MAPA DE RIESGO'!$M$40="Mayor"),CONCATENATE("R",'MAPA DE RIESGO'!$B$40),"")</f>
        <v/>
      </c>
      <c r="AE24" s="331"/>
      <c r="AF24" s="331" t="str">
        <f>IF(AND('MAPA DE RIESGO'!$I$46="Media",'MAPA DE RIESGO'!$M$46="Mayor"),CONCATENATE("R",'MAPA DE RIESGO'!$B$46),"")</f>
        <v/>
      </c>
      <c r="AG24" s="332"/>
      <c r="AH24" s="344" t="str">
        <f>IF(AND('MAPA DE RIESGO'!$I$34="Media",'MAPA DE RIESGO'!$M$34="Catastrófico"),CONCATENATE("R",'MAPA DE RIESGO'!$B$34),"")</f>
        <v/>
      </c>
      <c r="AI24" s="345"/>
      <c r="AJ24" s="345" t="str">
        <f>IF(AND('MAPA DE RIESGO'!$I$40="Media",'MAPA DE RIESGO'!$M$40="Catastrófico"),CONCATENATE("R",'MAPA DE RIESGO'!$B$40),"")</f>
        <v/>
      </c>
      <c r="AK24" s="345"/>
      <c r="AL24" s="345" t="str">
        <f>IF(AND('MAPA DE RIESGO'!$I$46="Media",'MAPA DE RIESGO'!$M$46="Catastrófico"),CONCATENATE("R",'MAPA DE RIESGO'!$B$46),"")</f>
        <v/>
      </c>
      <c r="AM24" s="346"/>
      <c r="AN24" s="55"/>
      <c r="AO24" s="307"/>
      <c r="AP24" s="308"/>
      <c r="AQ24" s="308"/>
      <c r="AR24" s="308"/>
      <c r="AS24" s="308"/>
      <c r="AT24" s="309"/>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284"/>
      <c r="C25" s="284"/>
      <c r="D25" s="285"/>
      <c r="E25" s="325"/>
      <c r="F25" s="326"/>
      <c r="G25" s="326"/>
      <c r="H25" s="326"/>
      <c r="I25" s="327"/>
      <c r="J25" s="353"/>
      <c r="K25" s="354"/>
      <c r="L25" s="354"/>
      <c r="M25" s="354"/>
      <c r="N25" s="354"/>
      <c r="O25" s="355"/>
      <c r="P25" s="353"/>
      <c r="Q25" s="354"/>
      <c r="R25" s="354"/>
      <c r="S25" s="354"/>
      <c r="T25" s="354"/>
      <c r="U25" s="355"/>
      <c r="V25" s="353"/>
      <c r="W25" s="354"/>
      <c r="X25" s="354"/>
      <c r="Y25" s="354"/>
      <c r="Z25" s="354"/>
      <c r="AA25" s="355"/>
      <c r="AB25" s="336"/>
      <c r="AC25" s="333"/>
      <c r="AD25" s="331"/>
      <c r="AE25" s="331"/>
      <c r="AF25" s="331"/>
      <c r="AG25" s="332"/>
      <c r="AH25" s="344"/>
      <c r="AI25" s="345"/>
      <c r="AJ25" s="345"/>
      <c r="AK25" s="345"/>
      <c r="AL25" s="345"/>
      <c r="AM25" s="346"/>
      <c r="AN25" s="55"/>
      <c r="AO25" s="307"/>
      <c r="AP25" s="308"/>
      <c r="AQ25" s="308"/>
      <c r="AR25" s="308"/>
      <c r="AS25" s="308"/>
      <c r="AT25" s="309"/>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284"/>
      <c r="C26" s="284"/>
      <c r="D26" s="285"/>
      <c r="E26" s="325"/>
      <c r="F26" s="326"/>
      <c r="G26" s="326"/>
      <c r="H26" s="326"/>
      <c r="I26" s="327"/>
      <c r="J26" s="353" t="str">
        <f>IF(AND('MAPA DE RIESGO'!$I$52="Media",'MAPA DE RIESGO'!$M$52="Leve"),CONCATENATE("R",'MAPA DE RIESGO'!$B$52),"")</f>
        <v/>
      </c>
      <c r="K26" s="354"/>
      <c r="L26" s="354" t="str">
        <f>IF(AND('MAPA DE RIESGO'!$I$58="Media",'MAPA DE RIESGO'!$M$58="Leve"),CONCATENATE("R",'MAPA DE RIESGO'!$B$58),"")</f>
        <v/>
      </c>
      <c r="M26" s="354"/>
      <c r="N26" s="354" t="str">
        <f>IF(AND('MAPA DE RIESGO'!$I$64="Media",'MAPA DE RIESGO'!$M$64="Leve"),CONCATENATE("R",'MAPA DE RIESGO'!$B$64),"")</f>
        <v/>
      </c>
      <c r="O26" s="355"/>
      <c r="P26" s="353" t="str">
        <f>IF(AND('MAPA DE RIESGO'!$I$52="Media",'MAPA DE RIESGO'!$M$52="Menor"),CONCATENATE("R",'MAPA DE RIESGO'!$B$52),"")</f>
        <v/>
      </c>
      <c r="Q26" s="354"/>
      <c r="R26" s="354" t="str">
        <f>IF(AND('MAPA DE RIESGO'!$I$58="Media",'MAPA DE RIESGO'!$M$58="Menor"),CONCATENATE("R",'MAPA DE RIESGO'!$B$58),"")</f>
        <v/>
      </c>
      <c r="S26" s="354"/>
      <c r="T26" s="354" t="str">
        <f>IF(AND('MAPA DE RIESGO'!$I$64="Media",'MAPA DE RIESGO'!$M$64="Menor"),CONCATENATE("R",'MAPA DE RIESGO'!$B$64),"")</f>
        <v/>
      </c>
      <c r="U26" s="355"/>
      <c r="V26" s="353" t="str">
        <f>IF(AND('MAPA DE RIESGO'!$I$52="Media",'MAPA DE RIESGO'!$M$52="Moderado"),CONCATENATE("R",'MAPA DE RIESGO'!$B$52),"")</f>
        <v/>
      </c>
      <c r="W26" s="354"/>
      <c r="X26" s="354" t="str">
        <f>IF(AND('MAPA DE RIESGO'!$I$58="Media",'MAPA DE RIESGO'!$M$58="Moderado"),CONCATENATE("R",'MAPA DE RIESGO'!$B$58),"")</f>
        <v/>
      </c>
      <c r="Y26" s="354"/>
      <c r="Z26" s="354" t="str">
        <f>IF(AND('MAPA DE RIESGO'!$I$64="Media",'MAPA DE RIESGO'!$M$64="Moderado"),CONCATENATE("R",'MAPA DE RIESGO'!$B$64),"")</f>
        <v/>
      </c>
      <c r="AA26" s="355"/>
      <c r="AB26" s="336" t="str">
        <f>IF(AND('MAPA DE RIESGO'!$I$52="Media",'MAPA DE RIESGO'!$M$52="Mayor"),CONCATENATE("R",'MAPA DE RIESGO'!$B$52),"")</f>
        <v/>
      </c>
      <c r="AC26" s="333"/>
      <c r="AD26" s="331" t="str">
        <f>IF(AND('MAPA DE RIESGO'!$I$58="Media",'MAPA DE RIESGO'!$M$58="Mayor"),CONCATENATE("R",'MAPA DE RIESGO'!$B$58),"")</f>
        <v/>
      </c>
      <c r="AE26" s="331"/>
      <c r="AF26" s="331" t="str">
        <f>IF(AND('MAPA DE RIESGO'!$I$64="Media",'MAPA DE RIESGO'!$M$64="Mayor"),CONCATENATE("R",'MAPA DE RIESGO'!$B$64),"")</f>
        <v/>
      </c>
      <c r="AG26" s="332"/>
      <c r="AH26" s="344" t="str">
        <f>IF(AND('MAPA DE RIESGO'!$I$52="Media",'MAPA DE RIESGO'!$M$52="Catastrófico"),CONCATENATE("R",'MAPA DE RIESGO'!$B$52),"")</f>
        <v/>
      </c>
      <c r="AI26" s="345"/>
      <c r="AJ26" s="345" t="str">
        <f>IF(AND('MAPA DE RIESGO'!$I$58="Media",'MAPA DE RIESGO'!$M$58="Catastrófico"),CONCATENATE("R",'MAPA DE RIESGO'!$B$58),"")</f>
        <v/>
      </c>
      <c r="AK26" s="345"/>
      <c r="AL26" s="345" t="str">
        <f>IF(AND('MAPA DE RIESGO'!$I$64="Media",'MAPA DE RIESGO'!$M$64="Catastrófico"),CONCATENATE("R",'MAPA DE RIESGO'!$B$64),"")</f>
        <v/>
      </c>
      <c r="AM26" s="346"/>
      <c r="AN26" s="55"/>
      <c r="AO26" s="307"/>
      <c r="AP26" s="308"/>
      <c r="AQ26" s="308"/>
      <c r="AR26" s="308"/>
      <c r="AS26" s="308"/>
      <c r="AT26" s="30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284"/>
      <c r="C27" s="284"/>
      <c r="D27" s="285"/>
      <c r="E27" s="325"/>
      <c r="F27" s="326"/>
      <c r="G27" s="326"/>
      <c r="H27" s="326"/>
      <c r="I27" s="327"/>
      <c r="J27" s="353"/>
      <c r="K27" s="354"/>
      <c r="L27" s="354"/>
      <c r="M27" s="354"/>
      <c r="N27" s="354"/>
      <c r="O27" s="355"/>
      <c r="P27" s="353"/>
      <c r="Q27" s="354"/>
      <c r="R27" s="354"/>
      <c r="S27" s="354"/>
      <c r="T27" s="354"/>
      <c r="U27" s="355"/>
      <c r="V27" s="353"/>
      <c r="W27" s="354"/>
      <c r="X27" s="354"/>
      <c r="Y27" s="354"/>
      <c r="Z27" s="354"/>
      <c r="AA27" s="355"/>
      <c r="AB27" s="336"/>
      <c r="AC27" s="333"/>
      <c r="AD27" s="331"/>
      <c r="AE27" s="331"/>
      <c r="AF27" s="331"/>
      <c r="AG27" s="332"/>
      <c r="AH27" s="344"/>
      <c r="AI27" s="345"/>
      <c r="AJ27" s="345"/>
      <c r="AK27" s="345"/>
      <c r="AL27" s="345"/>
      <c r="AM27" s="346"/>
      <c r="AN27" s="55"/>
      <c r="AO27" s="307"/>
      <c r="AP27" s="308"/>
      <c r="AQ27" s="308"/>
      <c r="AR27" s="308"/>
      <c r="AS27" s="308"/>
      <c r="AT27" s="30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284"/>
      <c r="C28" s="284"/>
      <c r="D28" s="285"/>
      <c r="E28" s="325"/>
      <c r="F28" s="326"/>
      <c r="G28" s="326"/>
      <c r="H28" s="326"/>
      <c r="I28" s="327"/>
      <c r="J28" s="353" t="str">
        <f>IF(AND('MAPA DE RIESGO'!$I$70="Media",'MAPA DE RIESGO'!$M$70="Leve"),CONCATENATE("R",'MAPA DE RIESGO'!$B$70),"")</f>
        <v/>
      </c>
      <c r="K28" s="354"/>
      <c r="L28" s="354" t="str">
        <f>IF(AND('MAPA DE RIESGO'!$I$76="Media",'MAPA DE RIESGO'!$M$76="Leve"),CONCATENATE("R",'MAPA DE RIESGO'!$B$76),"")</f>
        <v/>
      </c>
      <c r="M28" s="354"/>
      <c r="N28" s="354" t="str">
        <f>IF(AND('MAPA DE RIESGO'!$I$82="Media",'MAPA DE RIESGO'!$M$82="Leve"),CONCATENATE("R",'MAPA DE RIESGO'!$B$82),"")</f>
        <v/>
      </c>
      <c r="O28" s="355"/>
      <c r="P28" s="353" t="str">
        <f>IF(AND('MAPA DE RIESGO'!$I$70="Media",'MAPA DE RIESGO'!$M$70="Menor"),CONCATENATE("R",'MAPA DE RIESGO'!$B$70),"")</f>
        <v/>
      </c>
      <c r="Q28" s="354"/>
      <c r="R28" s="354" t="str">
        <f>IF(AND('MAPA DE RIESGO'!$I$76="Media",'MAPA DE RIESGO'!$M$76="Menor"),CONCATENATE("R",'MAPA DE RIESGO'!$B$76),"")</f>
        <v/>
      </c>
      <c r="S28" s="354"/>
      <c r="T28" s="354" t="str">
        <f>IF(AND('MAPA DE RIESGO'!$I$82="Media",'MAPA DE RIESGO'!$M$82="Menor"),CONCATENATE("R",'MAPA DE RIESGO'!$B$82),"")</f>
        <v/>
      </c>
      <c r="U28" s="355"/>
      <c r="V28" s="353" t="str">
        <f>IF(AND('MAPA DE RIESGO'!$I$70="Media",'MAPA DE RIESGO'!$M$70="Moderado"),CONCATENATE("R",'MAPA DE RIESGO'!$B$70),"")</f>
        <v/>
      </c>
      <c r="W28" s="354"/>
      <c r="X28" s="354" t="str">
        <f>IF(AND('MAPA DE RIESGO'!$I$76="Media",'MAPA DE RIESGO'!$M$76="Moderado"),CONCATENATE("R",'MAPA DE RIESGO'!$B$76),"")</f>
        <v/>
      </c>
      <c r="Y28" s="354"/>
      <c r="Z28" s="354" t="str">
        <f>IF(AND('MAPA DE RIESGO'!$I$82="Media",'MAPA DE RIESGO'!$M$82="Moderado"),CONCATENATE("R",'MAPA DE RIESGO'!$B$82),"")</f>
        <v/>
      </c>
      <c r="AA28" s="355"/>
      <c r="AB28" s="336" t="str">
        <f>IF(AND('MAPA DE RIESGO'!$I$70="Media",'MAPA DE RIESGO'!$M$70="Mayor"),CONCATENATE("R",'MAPA DE RIESGO'!$B$70),"")</f>
        <v/>
      </c>
      <c r="AC28" s="333"/>
      <c r="AD28" s="331" t="str">
        <f>IF(AND('MAPA DE RIESGO'!$I$76="Media",'MAPA DE RIESGO'!$M$76="Mayor"),CONCATENATE("R",'MAPA DE RIESGO'!$B$76),"")</f>
        <v/>
      </c>
      <c r="AE28" s="331"/>
      <c r="AF28" s="331" t="str">
        <f>IF(AND('MAPA DE RIESGO'!$I$82="Media",'MAPA DE RIESGO'!$M$82="Mayor"),CONCATENATE("R",'MAPA DE RIESGO'!$B$82),"")</f>
        <v/>
      </c>
      <c r="AG28" s="332"/>
      <c r="AH28" s="344" t="str">
        <f>IF(AND('MAPA DE RIESGO'!$I$70="Media",'MAPA DE RIESGO'!$M$70="Catastrófico"),CONCATENATE("R",'MAPA DE RIESGO'!$B$70),"")</f>
        <v/>
      </c>
      <c r="AI28" s="345"/>
      <c r="AJ28" s="345" t="str">
        <f>IF(AND('MAPA DE RIESGO'!$I$76="Media",'MAPA DE RIESGO'!$M$76="Catastrófico"),CONCATENATE("R",'MAPA DE RIESGO'!$B$76),"")</f>
        <v/>
      </c>
      <c r="AK28" s="345"/>
      <c r="AL28" s="345" t="str">
        <f>IF(AND('MAPA DE RIESGO'!$I$82="Media",'MAPA DE RIESGO'!$M$82="Catastrófico"),CONCATENATE("R",'MAPA DE RIESGO'!$B$82),"")</f>
        <v/>
      </c>
      <c r="AM28" s="346"/>
      <c r="AN28" s="55"/>
      <c r="AO28" s="307"/>
      <c r="AP28" s="308"/>
      <c r="AQ28" s="308"/>
      <c r="AR28" s="308"/>
      <c r="AS28" s="308"/>
      <c r="AT28" s="30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284"/>
      <c r="C29" s="284"/>
      <c r="D29" s="285"/>
      <c r="E29" s="328"/>
      <c r="F29" s="329"/>
      <c r="G29" s="329"/>
      <c r="H29" s="329"/>
      <c r="I29" s="330"/>
      <c r="J29" s="353"/>
      <c r="K29" s="354"/>
      <c r="L29" s="354"/>
      <c r="M29" s="354"/>
      <c r="N29" s="354"/>
      <c r="O29" s="355"/>
      <c r="P29" s="356"/>
      <c r="Q29" s="357"/>
      <c r="R29" s="357"/>
      <c r="S29" s="357"/>
      <c r="T29" s="357"/>
      <c r="U29" s="358"/>
      <c r="V29" s="356"/>
      <c r="W29" s="357"/>
      <c r="X29" s="357"/>
      <c r="Y29" s="357"/>
      <c r="Z29" s="357"/>
      <c r="AA29" s="358"/>
      <c r="AB29" s="341"/>
      <c r="AC29" s="342"/>
      <c r="AD29" s="342"/>
      <c r="AE29" s="342"/>
      <c r="AF29" s="342"/>
      <c r="AG29" s="343"/>
      <c r="AH29" s="347"/>
      <c r="AI29" s="348"/>
      <c r="AJ29" s="348"/>
      <c r="AK29" s="348"/>
      <c r="AL29" s="348"/>
      <c r="AM29" s="349"/>
      <c r="AN29" s="55"/>
      <c r="AO29" s="310"/>
      <c r="AP29" s="311"/>
      <c r="AQ29" s="311"/>
      <c r="AR29" s="311"/>
      <c r="AS29" s="311"/>
      <c r="AT29" s="31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284"/>
      <c r="C30" s="284"/>
      <c r="D30" s="285"/>
      <c r="E30" s="322" t="s">
        <v>105</v>
      </c>
      <c r="F30" s="323"/>
      <c r="G30" s="323"/>
      <c r="H30" s="323"/>
      <c r="I30" s="323"/>
      <c r="J30" s="368" t="str">
        <f>IF(AND('MAPA DE RIESGO'!$I$16="Baja",'MAPA DE RIESGO'!$M$16="Leve"),CONCATENATE("R",'MAPA DE RIESGO'!$B$16),"")</f>
        <v/>
      </c>
      <c r="K30" s="369"/>
      <c r="L30" s="369" t="str">
        <f>IF(AND('MAPA DE RIESGO'!$I$22="Baja",'MAPA DE RIESGO'!$M$22="Leve"),CONCATENATE("R",'MAPA DE RIESGO'!$B$22),"")</f>
        <v/>
      </c>
      <c r="M30" s="369"/>
      <c r="N30" s="369" t="str">
        <f>IF(AND('MAPA DE RIESGO'!$I$28="Baja",'MAPA DE RIESGO'!$M$28="Leve"),CONCATENATE("R",'MAPA DE RIESGO'!$B$28),"")</f>
        <v/>
      </c>
      <c r="O30" s="370"/>
      <c r="P30" s="360" t="str">
        <f>IF(AND('MAPA DE RIESGO'!$I$16="Baja",'MAPA DE RIESGO'!$M$16="Menor"),CONCATENATE("R",'MAPA DE RIESGO'!$B$16),"")</f>
        <v/>
      </c>
      <c r="Q30" s="360"/>
      <c r="R30" s="360" t="str">
        <f>IF(AND('MAPA DE RIESGO'!$I$22="Baja",'MAPA DE RIESGO'!$M$22="Menor"),CONCATENATE("R",'MAPA DE RIESGO'!$B$22),"")</f>
        <v/>
      </c>
      <c r="S30" s="360"/>
      <c r="T30" s="360" t="str">
        <f>IF(AND('MAPA DE RIESGO'!$I$28="Baja",'MAPA DE RIESGO'!$M$28="Menor"),CONCATENATE("R",'MAPA DE RIESGO'!$B$28),"")</f>
        <v/>
      </c>
      <c r="U30" s="361"/>
      <c r="V30" s="359" t="str">
        <f>IF(AND('MAPA DE RIESGO'!$I$16="Baja",'MAPA DE RIESGO'!$M$16="Moderado"),CONCATENATE("R",'MAPA DE RIESGO'!$B$16),"")</f>
        <v/>
      </c>
      <c r="W30" s="360"/>
      <c r="X30" s="360" t="str">
        <f>IF(AND('MAPA DE RIESGO'!$I$22="Baja",'MAPA DE RIESGO'!$M$22="Moderado"),CONCATENATE("R",'MAPA DE RIESGO'!$B$22),"")</f>
        <v/>
      </c>
      <c r="Y30" s="360"/>
      <c r="Z30" s="360" t="str">
        <f>IF(AND('MAPA DE RIESGO'!$I$28="Baja",'MAPA DE RIESGO'!$M$28="Moderado"),CONCATENATE("R",'MAPA DE RIESGO'!$B$28),"")</f>
        <v/>
      </c>
      <c r="AA30" s="361"/>
      <c r="AB30" s="334" t="str">
        <f>IF(AND('MAPA DE RIESGO'!$I$16="Baja",'MAPA DE RIESGO'!$M$16="Mayor"),CONCATENATE("R",'MAPA DE RIESGO'!$B$16),"")</f>
        <v/>
      </c>
      <c r="AC30" s="335"/>
      <c r="AD30" s="335" t="str">
        <f>IF(AND('MAPA DE RIESGO'!$I$22="Baja",'MAPA DE RIESGO'!$M$22="Mayor"),CONCATENATE("R",'MAPA DE RIESGO'!$B$22),"")</f>
        <v/>
      </c>
      <c r="AE30" s="335"/>
      <c r="AF30" s="335" t="str">
        <f>IF(AND('MAPA DE RIESGO'!$I$28="Baja",'MAPA DE RIESGO'!$M$28="Mayor"),CONCATENATE("R",'MAPA DE RIESGO'!$B$28),"")</f>
        <v/>
      </c>
      <c r="AG30" s="337"/>
      <c r="AH30" s="350" t="str">
        <f>IF(AND('MAPA DE RIESGO'!$I$16="Baja",'MAPA DE RIESGO'!$M$16="Catastrófico"),CONCATENATE("R",'MAPA DE RIESGO'!$B$16),"")</f>
        <v/>
      </c>
      <c r="AI30" s="351"/>
      <c r="AJ30" s="351" t="str">
        <f>IF(AND('MAPA DE RIESGO'!$I$22="Baja",'MAPA DE RIESGO'!$M$22="Catastrófico"),CONCATENATE("R",'MAPA DE RIESGO'!$B$22),"")</f>
        <v/>
      </c>
      <c r="AK30" s="351"/>
      <c r="AL30" s="351" t="str">
        <f>IF(AND('MAPA DE RIESGO'!$I$28="Baja",'MAPA DE RIESGO'!$M$28="Catastrófico"),CONCATENATE("R",'MAPA DE RIESGO'!$B$28),"")</f>
        <v/>
      </c>
      <c r="AM30" s="352"/>
      <c r="AN30" s="55"/>
      <c r="AO30" s="313" t="s">
        <v>74</v>
      </c>
      <c r="AP30" s="314"/>
      <c r="AQ30" s="314"/>
      <c r="AR30" s="314"/>
      <c r="AS30" s="314"/>
      <c r="AT30" s="31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284"/>
      <c r="C31" s="284"/>
      <c r="D31" s="285"/>
      <c r="E31" s="325"/>
      <c r="F31" s="326"/>
      <c r="G31" s="326"/>
      <c r="H31" s="326"/>
      <c r="I31" s="339"/>
      <c r="J31" s="364"/>
      <c r="K31" s="362"/>
      <c r="L31" s="362"/>
      <c r="M31" s="362"/>
      <c r="N31" s="362"/>
      <c r="O31" s="363"/>
      <c r="P31" s="354"/>
      <c r="Q31" s="354"/>
      <c r="R31" s="354"/>
      <c r="S31" s="354"/>
      <c r="T31" s="354"/>
      <c r="U31" s="355"/>
      <c r="V31" s="353"/>
      <c r="W31" s="354"/>
      <c r="X31" s="354"/>
      <c r="Y31" s="354"/>
      <c r="Z31" s="354"/>
      <c r="AA31" s="355"/>
      <c r="AB31" s="336"/>
      <c r="AC31" s="333"/>
      <c r="AD31" s="333"/>
      <c r="AE31" s="333"/>
      <c r="AF31" s="333"/>
      <c r="AG31" s="332"/>
      <c r="AH31" s="344"/>
      <c r="AI31" s="345"/>
      <c r="AJ31" s="345"/>
      <c r="AK31" s="345"/>
      <c r="AL31" s="345"/>
      <c r="AM31" s="346"/>
      <c r="AN31" s="55"/>
      <c r="AO31" s="316"/>
      <c r="AP31" s="317"/>
      <c r="AQ31" s="317"/>
      <c r="AR31" s="317"/>
      <c r="AS31" s="317"/>
      <c r="AT31" s="318"/>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284"/>
      <c r="C32" s="284"/>
      <c r="D32" s="285"/>
      <c r="E32" s="325"/>
      <c r="F32" s="326"/>
      <c r="G32" s="326"/>
      <c r="H32" s="326"/>
      <c r="I32" s="339"/>
      <c r="J32" s="364" t="str">
        <f>IF(AND('MAPA DE RIESGO'!$I$34="Baja",'MAPA DE RIESGO'!$M$34="Leve"),CONCATENATE("R",'MAPA DE RIESGO'!$B$34),"")</f>
        <v/>
      </c>
      <c r="K32" s="362"/>
      <c r="L32" s="362" t="str">
        <f>IF(AND('MAPA DE RIESGO'!$I$40="Baja",'MAPA DE RIESGO'!$M$40="Leve"),CONCATENATE("R",'MAPA DE RIESGO'!$B$40),"")</f>
        <v/>
      </c>
      <c r="M32" s="362"/>
      <c r="N32" s="362" t="str">
        <f>IF(AND('MAPA DE RIESGO'!$I$46="Baja",'MAPA DE RIESGO'!$M$46="Leve"),CONCATENATE("R",'MAPA DE RIESGO'!$B$46),"")</f>
        <v/>
      </c>
      <c r="O32" s="363"/>
      <c r="P32" s="354" t="str">
        <f>IF(AND('MAPA DE RIESGO'!$I$34="Baja",'MAPA DE RIESGO'!$M$34="Menor"),CONCATENATE("R",'MAPA DE RIESGO'!$B$34),"")</f>
        <v/>
      </c>
      <c r="Q32" s="354"/>
      <c r="R32" s="354" t="str">
        <f>IF(AND('MAPA DE RIESGO'!$I$40="Baja",'MAPA DE RIESGO'!$M$40="Menor"),CONCATENATE("R",'MAPA DE RIESGO'!$B$40),"")</f>
        <v/>
      </c>
      <c r="S32" s="354"/>
      <c r="T32" s="354" t="str">
        <f>IF(AND('MAPA DE RIESGO'!$I$46="Baja",'MAPA DE RIESGO'!$M$46="Menor"),CONCATENATE("R",'MAPA DE RIESGO'!$B$46),"")</f>
        <v/>
      </c>
      <c r="U32" s="355"/>
      <c r="V32" s="353" t="str">
        <f>IF(AND('MAPA DE RIESGO'!$I$34="Baja",'MAPA DE RIESGO'!$M$34="Moderado"),CONCATENATE("R",'MAPA DE RIESGO'!$B$34),"")</f>
        <v/>
      </c>
      <c r="W32" s="354"/>
      <c r="X32" s="354" t="str">
        <f>IF(AND('MAPA DE RIESGO'!$I$40="Baja",'MAPA DE RIESGO'!$M$40="Moderado"),CONCATENATE("R",'MAPA DE RIESGO'!$B$40),"")</f>
        <v/>
      </c>
      <c r="Y32" s="354"/>
      <c r="Z32" s="354" t="str">
        <f>IF(AND('MAPA DE RIESGO'!$I$46="Baja",'MAPA DE RIESGO'!$M$46="Moderado"),CONCATENATE("R",'MAPA DE RIESGO'!$B$46),"")</f>
        <v/>
      </c>
      <c r="AA32" s="355"/>
      <c r="AB32" s="336" t="str">
        <f>IF(AND('MAPA DE RIESGO'!$I$34="Baja",'MAPA DE RIESGO'!$M$34="Mayor"),CONCATENATE("R",'MAPA DE RIESGO'!$B$34),"")</f>
        <v/>
      </c>
      <c r="AC32" s="333"/>
      <c r="AD32" s="331" t="str">
        <f>IF(AND('MAPA DE RIESGO'!$I$40="Baja",'MAPA DE RIESGO'!$M$40="Mayor"),CONCATENATE("R",'MAPA DE RIESGO'!$B$40),"")</f>
        <v/>
      </c>
      <c r="AE32" s="331"/>
      <c r="AF32" s="331" t="str">
        <f>IF(AND('MAPA DE RIESGO'!$I$46="Baja",'MAPA DE RIESGO'!$M$46="Mayor"),CONCATENATE("R",'MAPA DE RIESGO'!$B$46),"")</f>
        <v/>
      </c>
      <c r="AG32" s="332"/>
      <c r="AH32" s="344" t="str">
        <f>IF(AND('MAPA DE RIESGO'!$I$34="Baja",'MAPA DE RIESGO'!$M$34="Catastrófico"),CONCATENATE("R",'MAPA DE RIESGO'!$B$34),"")</f>
        <v/>
      </c>
      <c r="AI32" s="345"/>
      <c r="AJ32" s="345" t="str">
        <f>IF(AND('MAPA DE RIESGO'!$I$40="Baja",'MAPA DE RIESGO'!$M$40="Catastrófico"),CONCATENATE("R",'MAPA DE RIESGO'!$B$40),"")</f>
        <v/>
      </c>
      <c r="AK32" s="345"/>
      <c r="AL32" s="345" t="str">
        <f>IF(AND('MAPA DE RIESGO'!$I$46="Baja",'MAPA DE RIESGO'!$M$46="Catastrófico"),CONCATENATE("R",'MAPA DE RIESGO'!$B$46),"")</f>
        <v/>
      </c>
      <c r="AM32" s="346"/>
      <c r="AN32" s="55"/>
      <c r="AO32" s="316"/>
      <c r="AP32" s="317"/>
      <c r="AQ32" s="317"/>
      <c r="AR32" s="317"/>
      <c r="AS32" s="317"/>
      <c r="AT32" s="318"/>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284"/>
      <c r="C33" s="284"/>
      <c r="D33" s="285"/>
      <c r="E33" s="325"/>
      <c r="F33" s="326"/>
      <c r="G33" s="326"/>
      <c r="H33" s="326"/>
      <c r="I33" s="339"/>
      <c r="J33" s="364"/>
      <c r="K33" s="362"/>
      <c r="L33" s="362"/>
      <c r="M33" s="362"/>
      <c r="N33" s="362"/>
      <c r="O33" s="363"/>
      <c r="P33" s="354"/>
      <c r="Q33" s="354"/>
      <c r="R33" s="354"/>
      <c r="S33" s="354"/>
      <c r="T33" s="354"/>
      <c r="U33" s="355"/>
      <c r="V33" s="353"/>
      <c r="W33" s="354"/>
      <c r="X33" s="354"/>
      <c r="Y33" s="354"/>
      <c r="Z33" s="354"/>
      <c r="AA33" s="355"/>
      <c r="AB33" s="336"/>
      <c r="AC33" s="333"/>
      <c r="AD33" s="331"/>
      <c r="AE33" s="331"/>
      <c r="AF33" s="331"/>
      <c r="AG33" s="332"/>
      <c r="AH33" s="344"/>
      <c r="AI33" s="345"/>
      <c r="AJ33" s="345"/>
      <c r="AK33" s="345"/>
      <c r="AL33" s="345"/>
      <c r="AM33" s="346"/>
      <c r="AN33" s="55"/>
      <c r="AO33" s="316"/>
      <c r="AP33" s="317"/>
      <c r="AQ33" s="317"/>
      <c r="AR33" s="317"/>
      <c r="AS33" s="317"/>
      <c r="AT33" s="318"/>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284"/>
      <c r="C34" s="284"/>
      <c r="D34" s="285"/>
      <c r="E34" s="325"/>
      <c r="F34" s="326"/>
      <c r="G34" s="326"/>
      <c r="H34" s="326"/>
      <c r="I34" s="339"/>
      <c r="J34" s="364" t="str">
        <f>IF(AND('MAPA DE RIESGO'!$I$52="Baja",'MAPA DE RIESGO'!$M$52="Leve"),CONCATENATE("R",'MAPA DE RIESGO'!$B$52),"")</f>
        <v/>
      </c>
      <c r="K34" s="362"/>
      <c r="L34" s="362" t="str">
        <f>IF(AND('MAPA DE RIESGO'!$I$58="Baja",'MAPA DE RIESGO'!$M$58="Leve"),CONCATENATE("R",'MAPA DE RIESGO'!$B$58),"")</f>
        <v/>
      </c>
      <c r="M34" s="362"/>
      <c r="N34" s="362" t="str">
        <f>IF(AND('MAPA DE RIESGO'!$I$64="Baja",'MAPA DE RIESGO'!$M$64="Leve"),CONCATENATE("R",'MAPA DE RIESGO'!$B$64),"")</f>
        <v/>
      </c>
      <c r="O34" s="363"/>
      <c r="P34" s="354" t="str">
        <f>IF(AND('MAPA DE RIESGO'!$I$52="Baja",'MAPA DE RIESGO'!$M$52="Menor"),CONCATENATE("R",'MAPA DE RIESGO'!$B$52),"")</f>
        <v/>
      </c>
      <c r="Q34" s="354"/>
      <c r="R34" s="354" t="str">
        <f>IF(AND('MAPA DE RIESGO'!$I$58="Baja",'MAPA DE RIESGO'!$M$58="Menor"),CONCATENATE("R",'MAPA DE RIESGO'!$B$58),"")</f>
        <v/>
      </c>
      <c r="S34" s="354"/>
      <c r="T34" s="354" t="str">
        <f>IF(AND('MAPA DE RIESGO'!$I$64="Baja",'MAPA DE RIESGO'!$M$64="Menor"),CONCATENATE("R",'MAPA DE RIESGO'!$B$64),"")</f>
        <v/>
      </c>
      <c r="U34" s="355"/>
      <c r="V34" s="353" t="str">
        <f>IF(AND('MAPA DE RIESGO'!$I$52="Baja",'MAPA DE RIESGO'!$M$52="Moderado"),CONCATENATE("R",'MAPA DE RIESGO'!$B$52),"")</f>
        <v/>
      </c>
      <c r="W34" s="354"/>
      <c r="X34" s="354" t="str">
        <f>IF(AND('MAPA DE RIESGO'!$I$58="Baja",'MAPA DE RIESGO'!$M$58="Moderado"),CONCATENATE("R",'MAPA DE RIESGO'!$B$58),"")</f>
        <v/>
      </c>
      <c r="Y34" s="354"/>
      <c r="Z34" s="354" t="str">
        <f>IF(AND('MAPA DE RIESGO'!$I$64="Baja",'MAPA DE RIESGO'!$M$64="Moderado"),CONCATENATE("R",'MAPA DE RIESGO'!$B$64),"")</f>
        <v/>
      </c>
      <c r="AA34" s="355"/>
      <c r="AB34" s="336" t="str">
        <f>IF(AND('MAPA DE RIESGO'!$I$52="Baja",'MAPA DE RIESGO'!$M$52="Mayor"),CONCATENATE("R",'MAPA DE RIESGO'!$B$52),"")</f>
        <v/>
      </c>
      <c r="AC34" s="333"/>
      <c r="AD34" s="331" t="str">
        <f>IF(AND('MAPA DE RIESGO'!$I$58="Baja",'MAPA DE RIESGO'!$M$58="Mayor"),CONCATENATE("R",'MAPA DE RIESGO'!$B$58),"")</f>
        <v/>
      </c>
      <c r="AE34" s="331"/>
      <c r="AF34" s="331" t="str">
        <f>IF(AND('MAPA DE RIESGO'!$I$64="Baja",'MAPA DE RIESGO'!$M$64="Mayor"),CONCATENATE("R",'MAPA DE RIESGO'!$B$64),"")</f>
        <v/>
      </c>
      <c r="AG34" s="332"/>
      <c r="AH34" s="344" t="str">
        <f>IF(AND('MAPA DE RIESGO'!$I$52="Baja",'MAPA DE RIESGO'!$M$52="Catastrófico"),CONCATENATE("R",'MAPA DE RIESGO'!$B$52),"")</f>
        <v/>
      </c>
      <c r="AI34" s="345"/>
      <c r="AJ34" s="345" t="str">
        <f>IF(AND('MAPA DE RIESGO'!$I$58="Baja",'MAPA DE RIESGO'!$M$58="Catastrófico"),CONCATENATE("R",'MAPA DE RIESGO'!$B$58),"")</f>
        <v/>
      </c>
      <c r="AK34" s="345"/>
      <c r="AL34" s="345" t="str">
        <f>IF(AND('MAPA DE RIESGO'!$I$64="Baja",'MAPA DE RIESGO'!$M$64="Catastrófico"),CONCATENATE("R",'MAPA DE RIESGO'!$B$64),"")</f>
        <v/>
      </c>
      <c r="AM34" s="346"/>
      <c r="AN34" s="55"/>
      <c r="AO34" s="316"/>
      <c r="AP34" s="317"/>
      <c r="AQ34" s="317"/>
      <c r="AR34" s="317"/>
      <c r="AS34" s="317"/>
      <c r="AT34" s="318"/>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284"/>
      <c r="C35" s="284"/>
      <c r="D35" s="285"/>
      <c r="E35" s="325"/>
      <c r="F35" s="326"/>
      <c r="G35" s="326"/>
      <c r="H35" s="326"/>
      <c r="I35" s="339"/>
      <c r="J35" s="364"/>
      <c r="K35" s="362"/>
      <c r="L35" s="362"/>
      <c r="M35" s="362"/>
      <c r="N35" s="362"/>
      <c r="O35" s="363"/>
      <c r="P35" s="354"/>
      <c r="Q35" s="354"/>
      <c r="R35" s="354"/>
      <c r="S35" s="354"/>
      <c r="T35" s="354"/>
      <c r="U35" s="355"/>
      <c r="V35" s="353"/>
      <c r="W35" s="354"/>
      <c r="X35" s="354"/>
      <c r="Y35" s="354"/>
      <c r="Z35" s="354"/>
      <c r="AA35" s="355"/>
      <c r="AB35" s="336"/>
      <c r="AC35" s="333"/>
      <c r="AD35" s="331"/>
      <c r="AE35" s="331"/>
      <c r="AF35" s="331"/>
      <c r="AG35" s="332"/>
      <c r="AH35" s="344"/>
      <c r="AI35" s="345"/>
      <c r="AJ35" s="345"/>
      <c r="AK35" s="345"/>
      <c r="AL35" s="345"/>
      <c r="AM35" s="346"/>
      <c r="AN35" s="55"/>
      <c r="AO35" s="316"/>
      <c r="AP35" s="317"/>
      <c r="AQ35" s="317"/>
      <c r="AR35" s="317"/>
      <c r="AS35" s="317"/>
      <c r="AT35" s="31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284"/>
      <c r="C36" s="284"/>
      <c r="D36" s="285"/>
      <c r="E36" s="325"/>
      <c r="F36" s="326"/>
      <c r="G36" s="326"/>
      <c r="H36" s="326"/>
      <c r="I36" s="339"/>
      <c r="J36" s="364" t="str">
        <f>IF(AND('MAPA DE RIESGO'!$I$70="Baja",'MAPA DE RIESGO'!$M$70="Leve"),CONCATENATE("R",'MAPA DE RIESGO'!$B$70),"")</f>
        <v/>
      </c>
      <c r="K36" s="362"/>
      <c r="L36" s="362" t="str">
        <f>IF(AND('MAPA DE RIESGO'!$I$76="Baja",'MAPA DE RIESGO'!$M$76="Leve"),CONCATENATE("R",'MAPA DE RIESGO'!$B$76),"")</f>
        <v/>
      </c>
      <c r="M36" s="362"/>
      <c r="N36" s="362" t="str">
        <f>IF(AND('MAPA DE RIESGO'!$I$82="Baja",'MAPA DE RIESGO'!$M$82="Leve"),CONCATENATE("R",'MAPA DE RIESGO'!$B$82),"")</f>
        <v/>
      </c>
      <c r="O36" s="363"/>
      <c r="P36" s="354" t="str">
        <f>IF(AND('MAPA DE RIESGO'!$I$70="Baja",'MAPA DE RIESGO'!$M$70="Menor"),CONCATENATE("R",'MAPA DE RIESGO'!$B$70),"")</f>
        <v/>
      </c>
      <c r="Q36" s="354"/>
      <c r="R36" s="354" t="str">
        <f>IF(AND('MAPA DE RIESGO'!$I$76="Baja",'MAPA DE RIESGO'!$M$76="Menor"),CONCATENATE("R",'MAPA DE RIESGO'!$B$76),"")</f>
        <v/>
      </c>
      <c r="S36" s="354"/>
      <c r="T36" s="354" t="str">
        <f>IF(AND('MAPA DE RIESGO'!$I$82="Baja",'MAPA DE RIESGO'!$M$82="Menor"),CONCATENATE("R",'MAPA DE RIESGO'!$B$82),"")</f>
        <v/>
      </c>
      <c r="U36" s="355"/>
      <c r="V36" s="353" t="str">
        <f>IF(AND('MAPA DE RIESGO'!$I$70="Baja",'MAPA DE RIESGO'!$M$70="Moderado"),CONCATENATE("R",'MAPA DE RIESGO'!$B$70),"")</f>
        <v/>
      </c>
      <c r="W36" s="354"/>
      <c r="X36" s="354" t="str">
        <f>IF(AND('MAPA DE RIESGO'!$I$76="Baja",'MAPA DE RIESGO'!$M$76="Moderado"),CONCATENATE("R",'MAPA DE RIESGO'!$B$76),"")</f>
        <v/>
      </c>
      <c r="Y36" s="354"/>
      <c r="Z36" s="354" t="str">
        <f>IF(AND('MAPA DE RIESGO'!$I$82="Baja",'MAPA DE RIESGO'!$M$82="Moderado"),CONCATENATE("R",'MAPA DE RIESGO'!$B$82),"")</f>
        <v/>
      </c>
      <c r="AA36" s="355"/>
      <c r="AB36" s="336" t="str">
        <f>IF(AND('MAPA DE RIESGO'!$I$70="Baja",'MAPA DE RIESGO'!$M$70="Mayor"),CONCATENATE("R",'MAPA DE RIESGO'!$B$70),"")</f>
        <v/>
      </c>
      <c r="AC36" s="333"/>
      <c r="AD36" s="331" t="str">
        <f>IF(AND('MAPA DE RIESGO'!$I$76="Baja",'MAPA DE RIESGO'!$M$76="Mayor"),CONCATENATE("R",'MAPA DE RIESGO'!$B$76),"")</f>
        <v/>
      </c>
      <c r="AE36" s="331"/>
      <c r="AF36" s="331" t="str">
        <f>IF(AND('MAPA DE RIESGO'!$I$82="Baja",'MAPA DE RIESGO'!$M$82="Mayor"),CONCATENATE("R",'MAPA DE RIESGO'!$B$82),"")</f>
        <v/>
      </c>
      <c r="AG36" s="332"/>
      <c r="AH36" s="344" t="str">
        <f>IF(AND('MAPA DE RIESGO'!$I$70="Baja",'MAPA DE RIESGO'!$M$70="Catastrófico"),CONCATENATE("R",'MAPA DE RIESGO'!$B$70),"")</f>
        <v/>
      </c>
      <c r="AI36" s="345"/>
      <c r="AJ36" s="345" t="str">
        <f>IF(AND('MAPA DE RIESGO'!$I$76="Baja",'MAPA DE RIESGO'!$M$76="Catastrófico"),CONCATENATE("R",'MAPA DE RIESGO'!$B$76),"")</f>
        <v/>
      </c>
      <c r="AK36" s="345"/>
      <c r="AL36" s="345" t="str">
        <f>IF(AND('MAPA DE RIESGO'!$I$82="Baja",'MAPA DE RIESGO'!$M$82="Catastrófico"),CONCATENATE("R",'MAPA DE RIESGO'!$B$82),"")</f>
        <v/>
      </c>
      <c r="AM36" s="346"/>
      <c r="AN36" s="55"/>
      <c r="AO36" s="316"/>
      <c r="AP36" s="317"/>
      <c r="AQ36" s="317"/>
      <c r="AR36" s="317"/>
      <c r="AS36" s="317"/>
      <c r="AT36" s="318"/>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284"/>
      <c r="C37" s="284"/>
      <c r="D37" s="285"/>
      <c r="E37" s="328"/>
      <c r="F37" s="329"/>
      <c r="G37" s="329"/>
      <c r="H37" s="329"/>
      <c r="I37" s="329"/>
      <c r="J37" s="365"/>
      <c r="K37" s="366"/>
      <c r="L37" s="366"/>
      <c r="M37" s="366"/>
      <c r="N37" s="366"/>
      <c r="O37" s="367"/>
      <c r="P37" s="357"/>
      <c r="Q37" s="357"/>
      <c r="R37" s="357"/>
      <c r="S37" s="357"/>
      <c r="T37" s="357"/>
      <c r="U37" s="358"/>
      <c r="V37" s="356"/>
      <c r="W37" s="357"/>
      <c r="X37" s="357"/>
      <c r="Y37" s="357"/>
      <c r="Z37" s="357"/>
      <c r="AA37" s="358"/>
      <c r="AB37" s="341"/>
      <c r="AC37" s="342"/>
      <c r="AD37" s="342"/>
      <c r="AE37" s="342"/>
      <c r="AF37" s="342"/>
      <c r="AG37" s="343"/>
      <c r="AH37" s="347"/>
      <c r="AI37" s="348"/>
      <c r="AJ37" s="348"/>
      <c r="AK37" s="348"/>
      <c r="AL37" s="348"/>
      <c r="AM37" s="349"/>
      <c r="AN37" s="55"/>
      <c r="AO37" s="319"/>
      <c r="AP37" s="320"/>
      <c r="AQ37" s="320"/>
      <c r="AR37" s="320"/>
      <c r="AS37" s="320"/>
      <c r="AT37" s="321"/>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284"/>
      <c r="C38" s="284"/>
      <c r="D38" s="285"/>
      <c r="E38" s="322" t="s">
        <v>104</v>
      </c>
      <c r="F38" s="323"/>
      <c r="G38" s="323"/>
      <c r="H38" s="323"/>
      <c r="I38" s="324"/>
      <c r="J38" s="368" t="str">
        <f>IF(AND('MAPA DE RIESGO'!$I$16="Muy Baja",'MAPA DE RIESGO'!$M$16="Leve"),CONCATENATE("R",'MAPA DE RIESGO'!$B$16),"")</f>
        <v/>
      </c>
      <c r="K38" s="369"/>
      <c r="L38" s="369" t="str">
        <f>IF(AND('MAPA DE RIESGO'!$I$22="Muy Baja",'MAPA DE RIESGO'!$M$22="Leve"),CONCATENATE("R",'MAPA DE RIESGO'!$B$22),"")</f>
        <v/>
      </c>
      <c r="M38" s="369"/>
      <c r="N38" s="369" t="str">
        <f>IF(AND('MAPA DE RIESGO'!$I$28="Muy Baja",'MAPA DE RIESGO'!$M$28="Leve"),CONCATENATE("R",'MAPA DE RIESGO'!$B$28),"")</f>
        <v/>
      </c>
      <c r="O38" s="370"/>
      <c r="P38" s="368" t="str">
        <f>IF(AND('MAPA DE RIESGO'!$I$16="Muy Baja",'MAPA DE RIESGO'!$M$16="Menor"),CONCATENATE("R",'MAPA DE RIESGO'!$B$16),"")</f>
        <v/>
      </c>
      <c r="Q38" s="369"/>
      <c r="R38" s="369" t="str">
        <f>IF(AND('MAPA DE RIESGO'!$I$22="Muy Baja",'MAPA DE RIESGO'!$M$22="Menor"),CONCATENATE("R",'MAPA DE RIESGO'!$B$22),"")</f>
        <v/>
      </c>
      <c r="S38" s="369"/>
      <c r="T38" s="369" t="str">
        <f>IF(AND('MAPA DE RIESGO'!$I$28="Muy Baja",'MAPA DE RIESGO'!$M$28="Menor"),CONCATENATE("R",'MAPA DE RIESGO'!$B$28),"")</f>
        <v/>
      </c>
      <c r="U38" s="370"/>
      <c r="V38" s="359" t="str">
        <f>IF(AND('MAPA DE RIESGO'!$I$16="Muy Baja",'MAPA DE RIESGO'!$M$16="Moderado"),CONCATENATE("R",'MAPA DE RIESGO'!$B$16),"")</f>
        <v/>
      </c>
      <c r="W38" s="360"/>
      <c r="X38" s="360" t="str">
        <f>IF(AND('MAPA DE RIESGO'!$I$22="Muy Baja",'MAPA DE RIESGO'!$M$22="Moderado"),CONCATENATE("R",'MAPA DE RIESGO'!$B$22),"")</f>
        <v/>
      </c>
      <c r="Y38" s="360"/>
      <c r="Z38" s="360" t="str">
        <f>IF(AND('MAPA DE RIESGO'!$I$28="Muy Baja",'MAPA DE RIESGO'!$M$28="Moderado"),CONCATENATE("R",'MAPA DE RIESGO'!$B$28),"")</f>
        <v/>
      </c>
      <c r="AA38" s="361"/>
      <c r="AB38" s="334" t="str">
        <f>IF(AND('MAPA DE RIESGO'!$I$16="Muy Baja",'MAPA DE RIESGO'!$M$16="Mayor"),CONCATENATE("R",'MAPA DE RIESGO'!$B$16),"")</f>
        <v/>
      </c>
      <c r="AC38" s="335"/>
      <c r="AD38" s="335" t="str">
        <f>IF(AND('MAPA DE RIESGO'!$I$22="Muy Baja",'MAPA DE RIESGO'!$M$22="Mayor"),CONCATENATE("R",'MAPA DE RIESGO'!$B$22),"")</f>
        <v/>
      </c>
      <c r="AE38" s="335"/>
      <c r="AF38" s="335" t="str">
        <f>IF(AND('MAPA DE RIESGO'!$I$28="Muy Baja",'MAPA DE RIESGO'!$M$28="Mayor"),CONCATENATE("R",'MAPA DE RIESGO'!$B$28),"")</f>
        <v/>
      </c>
      <c r="AG38" s="337"/>
      <c r="AH38" s="350" t="str">
        <f>IF(AND('MAPA DE RIESGO'!$I$16="Muy Baja",'MAPA DE RIESGO'!$M$16="Catastrófico"),CONCATENATE("R",'MAPA DE RIESGO'!$B$16),"")</f>
        <v/>
      </c>
      <c r="AI38" s="351"/>
      <c r="AJ38" s="351" t="str">
        <f>IF(AND('MAPA DE RIESGO'!$I$22="Muy Baja",'MAPA DE RIESGO'!$M$22="Catastrófico"),CONCATENATE("R",'MAPA DE RIESGO'!$B$22),"")</f>
        <v/>
      </c>
      <c r="AK38" s="351"/>
      <c r="AL38" s="351" t="str">
        <f>IF(AND('MAPA DE RIESGO'!$I$28="Muy Baja",'MAPA DE RIESGO'!$M$28="Catastrófico"),CONCATENATE("R",'MAPA DE RIESGO'!$B$28),"")</f>
        <v/>
      </c>
      <c r="AM38" s="352"/>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284"/>
      <c r="C39" s="284"/>
      <c r="D39" s="285"/>
      <c r="E39" s="325"/>
      <c r="F39" s="326"/>
      <c r="G39" s="326"/>
      <c r="H39" s="326"/>
      <c r="I39" s="327"/>
      <c r="J39" s="364"/>
      <c r="K39" s="362"/>
      <c r="L39" s="362"/>
      <c r="M39" s="362"/>
      <c r="N39" s="362"/>
      <c r="O39" s="363"/>
      <c r="P39" s="364"/>
      <c r="Q39" s="362"/>
      <c r="R39" s="362"/>
      <c r="S39" s="362"/>
      <c r="T39" s="362"/>
      <c r="U39" s="363"/>
      <c r="V39" s="353"/>
      <c r="W39" s="354"/>
      <c r="X39" s="354"/>
      <c r="Y39" s="354"/>
      <c r="Z39" s="354"/>
      <c r="AA39" s="355"/>
      <c r="AB39" s="336"/>
      <c r="AC39" s="333"/>
      <c r="AD39" s="333"/>
      <c r="AE39" s="333"/>
      <c r="AF39" s="333"/>
      <c r="AG39" s="332"/>
      <c r="AH39" s="344"/>
      <c r="AI39" s="345"/>
      <c r="AJ39" s="345"/>
      <c r="AK39" s="345"/>
      <c r="AL39" s="345"/>
      <c r="AM39" s="346"/>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284"/>
      <c r="C40" s="284"/>
      <c r="D40" s="285"/>
      <c r="E40" s="325"/>
      <c r="F40" s="326"/>
      <c r="G40" s="326"/>
      <c r="H40" s="326"/>
      <c r="I40" s="327"/>
      <c r="J40" s="364" t="str">
        <f>IF(AND('MAPA DE RIESGO'!$I$34="Muy Baja",'MAPA DE RIESGO'!$M$34="Leve"),CONCATENATE("R",'MAPA DE RIESGO'!$B$34),"")</f>
        <v/>
      </c>
      <c r="K40" s="362"/>
      <c r="L40" s="362" t="str">
        <f>IF(AND('MAPA DE RIESGO'!$I$40="Muy Baja",'MAPA DE RIESGO'!$M$40="Leve"),CONCATENATE("R",'MAPA DE RIESGO'!$B$40),"")</f>
        <v/>
      </c>
      <c r="M40" s="362"/>
      <c r="N40" s="362" t="str">
        <f>IF(AND('MAPA DE RIESGO'!$I$46="Muy Baja",'MAPA DE RIESGO'!$M$46="Leve"),CONCATENATE("R",'MAPA DE RIESGO'!$B$46),"")</f>
        <v/>
      </c>
      <c r="O40" s="363"/>
      <c r="P40" s="364" t="str">
        <f>IF(AND('MAPA DE RIESGO'!$I$34="Muy Baja",'MAPA DE RIESGO'!$M$34="Menor"),CONCATENATE("R",'MAPA DE RIESGO'!$B$34),"")</f>
        <v/>
      </c>
      <c r="Q40" s="362"/>
      <c r="R40" s="362" t="str">
        <f>IF(AND('MAPA DE RIESGO'!$I$40="Muy Baja",'MAPA DE RIESGO'!$M$40="Menor"),CONCATENATE("R",'MAPA DE RIESGO'!$B$40),"")</f>
        <v/>
      </c>
      <c r="S40" s="362"/>
      <c r="T40" s="362" t="str">
        <f>IF(AND('MAPA DE RIESGO'!$I$46="Muy Baja",'MAPA DE RIESGO'!$M$46="Menor"),CONCATENATE("R",'MAPA DE RIESGO'!$B$46),"")</f>
        <v/>
      </c>
      <c r="U40" s="363"/>
      <c r="V40" s="353" t="str">
        <f>IF(AND('MAPA DE RIESGO'!$I$34="Muy Baja",'MAPA DE RIESGO'!$M$34="Moderado"),CONCATENATE("R",'MAPA DE RIESGO'!$B$34),"")</f>
        <v/>
      </c>
      <c r="W40" s="354"/>
      <c r="X40" s="354" t="str">
        <f>IF(AND('MAPA DE RIESGO'!$I$40="Muy Baja",'MAPA DE RIESGO'!$M$40="Moderado"),CONCATENATE("R",'MAPA DE RIESGO'!$B$40),"")</f>
        <v/>
      </c>
      <c r="Y40" s="354"/>
      <c r="Z40" s="354" t="str">
        <f>IF(AND('MAPA DE RIESGO'!$I$46="Muy Baja",'MAPA DE RIESGO'!$M$46="Moderado"),CONCATENATE("R",'MAPA DE RIESGO'!$B$46),"")</f>
        <v/>
      </c>
      <c r="AA40" s="355"/>
      <c r="AB40" s="336" t="str">
        <f>IF(AND('MAPA DE RIESGO'!$I$34="Muy Baja",'MAPA DE RIESGO'!$M$34="Mayor"),CONCATENATE("R",'MAPA DE RIESGO'!$B$34),"")</f>
        <v/>
      </c>
      <c r="AC40" s="333"/>
      <c r="AD40" s="331" t="str">
        <f>IF(AND('MAPA DE RIESGO'!$I$40="Muy Baja",'MAPA DE RIESGO'!$M$40="Mayor"),CONCATENATE("R",'MAPA DE RIESGO'!$B$40),"")</f>
        <v/>
      </c>
      <c r="AE40" s="331"/>
      <c r="AF40" s="331" t="str">
        <f>IF(AND('MAPA DE RIESGO'!$I$46="Muy Baja",'MAPA DE RIESGO'!$M$46="Mayor"),CONCATENATE("R",'MAPA DE RIESGO'!$B$46),"")</f>
        <v/>
      </c>
      <c r="AG40" s="332"/>
      <c r="AH40" s="344" t="str">
        <f>IF(AND('MAPA DE RIESGO'!$I$34="Muy Baja",'MAPA DE RIESGO'!$M$34="Catastrófico"),CONCATENATE("R",'MAPA DE RIESGO'!$B$34),"")</f>
        <v/>
      </c>
      <c r="AI40" s="345"/>
      <c r="AJ40" s="345" t="str">
        <f>IF(AND('MAPA DE RIESGO'!$I$40="Muy Baja",'MAPA DE RIESGO'!$M$40="Catastrófico"),CONCATENATE("R",'MAPA DE RIESGO'!$B$40),"")</f>
        <v/>
      </c>
      <c r="AK40" s="345"/>
      <c r="AL40" s="345" t="str">
        <f>IF(AND('MAPA DE RIESGO'!$I$46="Muy Baja",'MAPA DE RIESGO'!$M$46="Catastrófico"),CONCATENATE("R",'MAPA DE RIESGO'!$B$46),"")</f>
        <v/>
      </c>
      <c r="AM40" s="346"/>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284"/>
      <c r="C41" s="284"/>
      <c r="D41" s="285"/>
      <c r="E41" s="325"/>
      <c r="F41" s="326"/>
      <c r="G41" s="326"/>
      <c r="H41" s="326"/>
      <c r="I41" s="327"/>
      <c r="J41" s="364"/>
      <c r="K41" s="362"/>
      <c r="L41" s="362"/>
      <c r="M41" s="362"/>
      <c r="N41" s="362"/>
      <c r="O41" s="363"/>
      <c r="P41" s="364"/>
      <c r="Q41" s="362"/>
      <c r="R41" s="362"/>
      <c r="S41" s="362"/>
      <c r="T41" s="362"/>
      <c r="U41" s="363"/>
      <c r="V41" s="353"/>
      <c r="W41" s="354"/>
      <c r="X41" s="354"/>
      <c r="Y41" s="354"/>
      <c r="Z41" s="354"/>
      <c r="AA41" s="355"/>
      <c r="AB41" s="336"/>
      <c r="AC41" s="333"/>
      <c r="AD41" s="331"/>
      <c r="AE41" s="331"/>
      <c r="AF41" s="331"/>
      <c r="AG41" s="332"/>
      <c r="AH41" s="344"/>
      <c r="AI41" s="345"/>
      <c r="AJ41" s="345"/>
      <c r="AK41" s="345"/>
      <c r="AL41" s="345"/>
      <c r="AM41" s="346"/>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284"/>
      <c r="C42" s="284"/>
      <c r="D42" s="285"/>
      <c r="E42" s="325"/>
      <c r="F42" s="326"/>
      <c r="G42" s="326"/>
      <c r="H42" s="326"/>
      <c r="I42" s="327"/>
      <c r="J42" s="364" t="str">
        <f>IF(AND('MAPA DE RIESGO'!$I$52="Muy Baja",'MAPA DE RIESGO'!$M$52="Leve"),CONCATENATE("R",'MAPA DE RIESGO'!$B$52),"")</f>
        <v/>
      </c>
      <c r="K42" s="362"/>
      <c r="L42" s="362" t="str">
        <f>IF(AND('MAPA DE RIESGO'!$I$58="Muy Baja",'MAPA DE RIESGO'!$M$58="Leve"),CONCATENATE("R",'MAPA DE RIESGO'!$B$58),"")</f>
        <v/>
      </c>
      <c r="M42" s="362"/>
      <c r="N42" s="362" t="str">
        <f>IF(AND('MAPA DE RIESGO'!$I$64="Muy Baja",'MAPA DE RIESGO'!$M$64="Leve"),CONCATENATE("R",'MAPA DE RIESGO'!$B$64),"")</f>
        <v/>
      </c>
      <c r="O42" s="363"/>
      <c r="P42" s="364" t="str">
        <f>IF(AND('MAPA DE RIESGO'!$I$52="Muy Baja",'MAPA DE RIESGO'!$M$52="Menor"),CONCATENATE("R",'MAPA DE RIESGO'!$B$52),"")</f>
        <v/>
      </c>
      <c r="Q42" s="362"/>
      <c r="R42" s="362" t="str">
        <f>IF(AND('MAPA DE RIESGO'!$I$58="Muy Baja",'MAPA DE RIESGO'!$M$58="Menor"),CONCATENATE("R",'MAPA DE RIESGO'!$B$58),"")</f>
        <v/>
      </c>
      <c r="S42" s="362"/>
      <c r="T42" s="362" t="str">
        <f>IF(AND('MAPA DE RIESGO'!$I$64="Muy Baja",'MAPA DE RIESGO'!$M$64="Menor"),CONCATENATE("R",'MAPA DE RIESGO'!$B$64),"")</f>
        <v/>
      </c>
      <c r="U42" s="363"/>
      <c r="V42" s="353" t="str">
        <f>IF(AND('MAPA DE RIESGO'!$I$52="Muy Baja",'MAPA DE RIESGO'!$M$52="Moderado"),CONCATENATE("R",'MAPA DE RIESGO'!$B$52),"")</f>
        <v/>
      </c>
      <c r="W42" s="354"/>
      <c r="X42" s="354" t="str">
        <f>IF(AND('MAPA DE RIESGO'!$I$58="Muy Baja",'MAPA DE RIESGO'!$M$58="Moderado"),CONCATENATE("R",'MAPA DE RIESGO'!$B$58),"")</f>
        <v/>
      </c>
      <c r="Y42" s="354"/>
      <c r="Z42" s="354" t="str">
        <f>IF(AND('MAPA DE RIESGO'!$I$64="Muy Baja",'MAPA DE RIESGO'!$M$64="Moderado"),CONCATENATE("R",'MAPA DE RIESGO'!$B$64),"")</f>
        <v/>
      </c>
      <c r="AA42" s="355"/>
      <c r="AB42" s="336" t="str">
        <f>IF(AND('MAPA DE RIESGO'!$I$52="Muy Baja",'MAPA DE RIESGO'!$M$52="Mayor"),CONCATENATE("R",'MAPA DE RIESGO'!$B$52),"")</f>
        <v/>
      </c>
      <c r="AC42" s="333"/>
      <c r="AD42" s="331" t="str">
        <f>IF(AND('MAPA DE RIESGO'!$I$58="Muy Baja",'MAPA DE RIESGO'!$M$58="Mayor"),CONCATENATE("R",'MAPA DE RIESGO'!$B$58),"")</f>
        <v/>
      </c>
      <c r="AE42" s="331"/>
      <c r="AF42" s="331" t="str">
        <f>IF(AND('MAPA DE RIESGO'!$I$64="Muy Baja",'MAPA DE RIESGO'!$M$64="Mayor"),CONCATENATE("R",'MAPA DE RIESGO'!$B$64),"")</f>
        <v/>
      </c>
      <c r="AG42" s="332"/>
      <c r="AH42" s="344" t="str">
        <f>IF(AND('MAPA DE RIESGO'!$I$52="Muy Baja",'MAPA DE RIESGO'!$M$52="Catastrófico"),CONCATENATE("R",'MAPA DE RIESGO'!$B$52),"")</f>
        <v/>
      </c>
      <c r="AI42" s="345"/>
      <c r="AJ42" s="345" t="str">
        <f>IF(AND('MAPA DE RIESGO'!$I$58="Muy Baja",'MAPA DE RIESGO'!$M$58="Catastrófico"),CONCATENATE("R",'MAPA DE RIESGO'!$B$58),"")</f>
        <v/>
      </c>
      <c r="AK42" s="345"/>
      <c r="AL42" s="345" t="str">
        <f>IF(AND('MAPA DE RIESGO'!$I$64="Muy Baja",'MAPA DE RIESGO'!$M$64="Catastrófico"),CONCATENATE("R",'MAPA DE RIESGO'!$B$64),"")</f>
        <v/>
      </c>
      <c r="AM42" s="346"/>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284"/>
      <c r="C43" s="284"/>
      <c r="D43" s="285"/>
      <c r="E43" s="325"/>
      <c r="F43" s="326"/>
      <c r="G43" s="326"/>
      <c r="H43" s="326"/>
      <c r="I43" s="327"/>
      <c r="J43" s="364"/>
      <c r="K43" s="362"/>
      <c r="L43" s="362"/>
      <c r="M43" s="362"/>
      <c r="N43" s="362"/>
      <c r="O43" s="363"/>
      <c r="P43" s="364"/>
      <c r="Q43" s="362"/>
      <c r="R43" s="362"/>
      <c r="S43" s="362"/>
      <c r="T43" s="362"/>
      <c r="U43" s="363"/>
      <c r="V43" s="353"/>
      <c r="W43" s="354"/>
      <c r="X43" s="354"/>
      <c r="Y43" s="354"/>
      <c r="Z43" s="354"/>
      <c r="AA43" s="355"/>
      <c r="AB43" s="336"/>
      <c r="AC43" s="333"/>
      <c r="AD43" s="331"/>
      <c r="AE43" s="331"/>
      <c r="AF43" s="331"/>
      <c r="AG43" s="332"/>
      <c r="AH43" s="344"/>
      <c r="AI43" s="345"/>
      <c r="AJ43" s="345"/>
      <c r="AK43" s="345"/>
      <c r="AL43" s="345"/>
      <c r="AM43" s="346"/>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284"/>
      <c r="C44" s="284"/>
      <c r="D44" s="285"/>
      <c r="E44" s="325"/>
      <c r="F44" s="326"/>
      <c r="G44" s="326"/>
      <c r="H44" s="326"/>
      <c r="I44" s="327"/>
      <c r="J44" s="364" t="str">
        <f>IF(AND('MAPA DE RIESGO'!$I$70="Muy Baja",'MAPA DE RIESGO'!$M$70="Leve"),CONCATENATE("R",'MAPA DE RIESGO'!$B$70),"")</f>
        <v/>
      </c>
      <c r="K44" s="362"/>
      <c r="L44" s="362" t="str">
        <f>IF(AND('MAPA DE RIESGO'!$I$76="Muy Baja",'MAPA DE RIESGO'!$M$76="Leve"),CONCATENATE("R",'MAPA DE RIESGO'!$B$76),"")</f>
        <v/>
      </c>
      <c r="M44" s="362"/>
      <c r="N44" s="362" t="str">
        <f>IF(AND('MAPA DE RIESGO'!$I$82="Muy Baja",'MAPA DE RIESGO'!$M$82="Leve"),CONCATENATE("R",'MAPA DE RIESGO'!$B$82),"")</f>
        <v/>
      </c>
      <c r="O44" s="363"/>
      <c r="P44" s="364" t="str">
        <f>IF(AND('MAPA DE RIESGO'!$I$70="Muy Baja",'MAPA DE RIESGO'!$M$70="Menor"),CONCATENATE("R",'MAPA DE RIESGO'!$B$70),"")</f>
        <v/>
      </c>
      <c r="Q44" s="362"/>
      <c r="R44" s="362" t="str">
        <f>IF(AND('MAPA DE RIESGO'!$I$76="Muy Baja",'MAPA DE RIESGO'!$M$76="Menor"),CONCATENATE("R",'MAPA DE RIESGO'!$B$76),"")</f>
        <v/>
      </c>
      <c r="S44" s="362"/>
      <c r="T44" s="362" t="str">
        <f>IF(AND('MAPA DE RIESGO'!$I$82="Muy Baja",'MAPA DE RIESGO'!$M$82="Menor"),CONCATENATE("R",'MAPA DE RIESGO'!$B$82),"")</f>
        <v/>
      </c>
      <c r="U44" s="363"/>
      <c r="V44" s="353" t="str">
        <f>IF(AND('MAPA DE RIESGO'!$I$70="Muy Baja",'MAPA DE RIESGO'!$M$70="Moderado"),CONCATENATE("R",'MAPA DE RIESGO'!$B$70),"")</f>
        <v/>
      </c>
      <c r="W44" s="354"/>
      <c r="X44" s="354" t="str">
        <f>IF(AND('MAPA DE RIESGO'!$I$76="Muy Baja",'MAPA DE RIESGO'!$M$76="Moderado"),CONCATENATE("R",'MAPA DE RIESGO'!$B$76),"")</f>
        <v/>
      </c>
      <c r="Y44" s="354"/>
      <c r="Z44" s="354" t="str">
        <f>IF(AND('MAPA DE RIESGO'!$I$82="Muy Baja",'MAPA DE RIESGO'!$M$82="Moderado"),CONCATENATE("R",'MAPA DE RIESGO'!$B$82),"")</f>
        <v/>
      </c>
      <c r="AA44" s="355"/>
      <c r="AB44" s="336" t="str">
        <f>IF(AND('MAPA DE RIESGO'!$I$70="Muy Baja",'MAPA DE RIESGO'!$M$70="Mayor"),CONCATENATE("R",'MAPA DE RIESGO'!$B$70),"")</f>
        <v/>
      </c>
      <c r="AC44" s="333"/>
      <c r="AD44" s="331" t="str">
        <f>IF(AND('MAPA DE RIESGO'!$I$76="Muy Baja",'MAPA DE RIESGO'!$M$76="Mayor"),CONCATENATE("R",'MAPA DE RIESGO'!$B$76),"")</f>
        <v/>
      </c>
      <c r="AE44" s="331"/>
      <c r="AF44" s="331" t="str">
        <f>IF(AND('MAPA DE RIESGO'!$I$82="Muy Baja",'MAPA DE RIESGO'!$M$82="Mayor"),CONCATENATE("R",'MAPA DE RIESGO'!$B$82),"")</f>
        <v/>
      </c>
      <c r="AG44" s="332"/>
      <c r="AH44" s="344" t="str">
        <f>IF(AND('MAPA DE RIESGO'!$I$70="Muy Baja",'MAPA DE RIESGO'!$M$70="Catastrófico"),CONCATENATE("R",'MAPA DE RIESGO'!$B$70),"")</f>
        <v/>
      </c>
      <c r="AI44" s="345"/>
      <c r="AJ44" s="345" t="str">
        <f>IF(AND('MAPA DE RIESGO'!$I$76="Muy Baja",'MAPA DE RIESGO'!$M$76="Catastrófico"),CONCATENATE("R",'MAPA DE RIESGO'!$B$76),"")</f>
        <v/>
      </c>
      <c r="AK44" s="345"/>
      <c r="AL44" s="345" t="str">
        <f>IF(AND('MAPA DE RIESGO'!$I$82="Muy Baja",'MAPA DE RIESGO'!$M$82="Catastrófico"),CONCATENATE("R",'MAPA DE RIESGO'!$B$82),"")</f>
        <v/>
      </c>
      <c r="AM44" s="346"/>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284"/>
      <c r="C45" s="284"/>
      <c r="D45" s="285"/>
      <c r="E45" s="328"/>
      <c r="F45" s="329"/>
      <c r="G45" s="329"/>
      <c r="H45" s="329"/>
      <c r="I45" s="330"/>
      <c r="J45" s="365"/>
      <c r="K45" s="366"/>
      <c r="L45" s="366"/>
      <c r="M45" s="366"/>
      <c r="N45" s="366"/>
      <c r="O45" s="367"/>
      <c r="P45" s="365"/>
      <c r="Q45" s="366"/>
      <c r="R45" s="366"/>
      <c r="S45" s="366"/>
      <c r="T45" s="366"/>
      <c r="U45" s="367"/>
      <c r="V45" s="356"/>
      <c r="W45" s="357"/>
      <c r="X45" s="357"/>
      <c r="Y45" s="357"/>
      <c r="Z45" s="357"/>
      <c r="AA45" s="358"/>
      <c r="AB45" s="341"/>
      <c r="AC45" s="342"/>
      <c r="AD45" s="342"/>
      <c r="AE45" s="342"/>
      <c r="AF45" s="342"/>
      <c r="AG45" s="343"/>
      <c r="AH45" s="347"/>
      <c r="AI45" s="348"/>
      <c r="AJ45" s="348"/>
      <c r="AK45" s="348"/>
      <c r="AL45" s="348"/>
      <c r="AM45" s="349"/>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22" t="s">
        <v>103</v>
      </c>
      <c r="K46" s="323"/>
      <c r="L46" s="323"/>
      <c r="M46" s="323"/>
      <c r="N46" s="323"/>
      <c r="O46" s="324"/>
      <c r="P46" s="322" t="s">
        <v>102</v>
      </c>
      <c r="Q46" s="323"/>
      <c r="R46" s="323"/>
      <c r="S46" s="323"/>
      <c r="T46" s="323"/>
      <c r="U46" s="324"/>
      <c r="V46" s="322" t="s">
        <v>101</v>
      </c>
      <c r="W46" s="323"/>
      <c r="X46" s="323"/>
      <c r="Y46" s="323"/>
      <c r="Z46" s="323"/>
      <c r="AA46" s="324"/>
      <c r="AB46" s="322" t="s">
        <v>100</v>
      </c>
      <c r="AC46" s="340"/>
      <c r="AD46" s="323"/>
      <c r="AE46" s="323"/>
      <c r="AF46" s="323"/>
      <c r="AG46" s="324"/>
      <c r="AH46" s="322" t="s">
        <v>99</v>
      </c>
      <c r="AI46" s="323"/>
      <c r="AJ46" s="323"/>
      <c r="AK46" s="323"/>
      <c r="AL46" s="323"/>
      <c r="AM46" s="324"/>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25"/>
      <c r="K47" s="326"/>
      <c r="L47" s="326"/>
      <c r="M47" s="326"/>
      <c r="N47" s="326"/>
      <c r="O47" s="327"/>
      <c r="P47" s="325"/>
      <c r="Q47" s="326"/>
      <c r="R47" s="326"/>
      <c r="S47" s="326"/>
      <c r="T47" s="326"/>
      <c r="U47" s="327"/>
      <c r="V47" s="325"/>
      <c r="W47" s="326"/>
      <c r="X47" s="326"/>
      <c r="Y47" s="326"/>
      <c r="Z47" s="326"/>
      <c r="AA47" s="327"/>
      <c r="AB47" s="325"/>
      <c r="AC47" s="326"/>
      <c r="AD47" s="326"/>
      <c r="AE47" s="326"/>
      <c r="AF47" s="326"/>
      <c r="AG47" s="327"/>
      <c r="AH47" s="325"/>
      <c r="AI47" s="326"/>
      <c r="AJ47" s="326"/>
      <c r="AK47" s="326"/>
      <c r="AL47" s="326"/>
      <c r="AM47" s="327"/>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25"/>
      <c r="K48" s="326"/>
      <c r="L48" s="326"/>
      <c r="M48" s="326"/>
      <c r="N48" s="326"/>
      <c r="O48" s="327"/>
      <c r="P48" s="325"/>
      <c r="Q48" s="326"/>
      <c r="R48" s="326"/>
      <c r="S48" s="326"/>
      <c r="T48" s="326"/>
      <c r="U48" s="327"/>
      <c r="V48" s="325"/>
      <c r="W48" s="326"/>
      <c r="X48" s="326"/>
      <c r="Y48" s="326"/>
      <c r="Z48" s="326"/>
      <c r="AA48" s="327"/>
      <c r="AB48" s="325"/>
      <c r="AC48" s="326"/>
      <c r="AD48" s="326"/>
      <c r="AE48" s="326"/>
      <c r="AF48" s="326"/>
      <c r="AG48" s="327"/>
      <c r="AH48" s="325"/>
      <c r="AI48" s="326"/>
      <c r="AJ48" s="326"/>
      <c r="AK48" s="326"/>
      <c r="AL48" s="326"/>
      <c r="AM48" s="327"/>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25"/>
      <c r="K49" s="326"/>
      <c r="L49" s="326"/>
      <c r="M49" s="326"/>
      <c r="N49" s="326"/>
      <c r="O49" s="327"/>
      <c r="P49" s="325"/>
      <c r="Q49" s="326"/>
      <c r="R49" s="326"/>
      <c r="S49" s="326"/>
      <c r="T49" s="326"/>
      <c r="U49" s="327"/>
      <c r="V49" s="325"/>
      <c r="W49" s="326"/>
      <c r="X49" s="326"/>
      <c r="Y49" s="326"/>
      <c r="Z49" s="326"/>
      <c r="AA49" s="327"/>
      <c r="AB49" s="325"/>
      <c r="AC49" s="326"/>
      <c r="AD49" s="326"/>
      <c r="AE49" s="326"/>
      <c r="AF49" s="326"/>
      <c r="AG49" s="327"/>
      <c r="AH49" s="325"/>
      <c r="AI49" s="326"/>
      <c r="AJ49" s="326"/>
      <c r="AK49" s="326"/>
      <c r="AL49" s="326"/>
      <c r="AM49" s="327"/>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25"/>
      <c r="K50" s="326"/>
      <c r="L50" s="326"/>
      <c r="M50" s="326"/>
      <c r="N50" s="326"/>
      <c r="O50" s="327"/>
      <c r="P50" s="325"/>
      <c r="Q50" s="326"/>
      <c r="R50" s="326"/>
      <c r="S50" s="326"/>
      <c r="T50" s="326"/>
      <c r="U50" s="327"/>
      <c r="V50" s="325"/>
      <c r="W50" s="326"/>
      <c r="X50" s="326"/>
      <c r="Y50" s="326"/>
      <c r="Z50" s="326"/>
      <c r="AA50" s="327"/>
      <c r="AB50" s="325"/>
      <c r="AC50" s="326"/>
      <c r="AD50" s="326"/>
      <c r="AE50" s="326"/>
      <c r="AF50" s="326"/>
      <c r="AG50" s="327"/>
      <c r="AH50" s="325"/>
      <c r="AI50" s="326"/>
      <c r="AJ50" s="326"/>
      <c r="AK50" s="326"/>
      <c r="AL50" s="326"/>
      <c r="AM50" s="327"/>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28"/>
      <c r="K51" s="329"/>
      <c r="L51" s="329"/>
      <c r="M51" s="329"/>
      <c r="N51" s="329"/>
      <c r="O51" s="330"/>
      <c r="P51" s="328"/>
      <c r="Q51" s="329"/>
      <c r="R51" s="329"/>
      <c r="S51" s="329"/>
      <c r="T51" s="329"/>
      <c r="U51" s="330"/>
      <c r="V51" s="328"/>
      <c r="W51" s="329"/>
      <c r="X51" s="329"/>
      <c r="Y51" s="329"/>
      <c r="Z51" s="329"/>
      <c r="AA51" s="330"/>
      <c r="AB51" s="328"/>
      <c r="AC51" s="329"/>
      <c r="AD51" s="329"/>
      <c r="AE51" s="329"/>
      <c r="AF51" s="329"/>
      <c r="AG51" s="330"/>
      <c r="AH51" s="328"/>
      <c r="AI51" s="329"/>
      <c r="AJ51" s="329"/>
      <c r="AK51" s="329"/>
      <c r="AL51" s="329"/>
      <c r="AM51" s="330"/>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71" t="s">
        <v>140</v>
      </c>
      <c r="C2" s="371"/>
      <c r="D2" s="371"/>
      <c r="E2" s="371"/>
      <c r="F2" s="371"/>
      <c r="G2" s="371"/>
      <c r="H2" s="371"/>
      <c r="I2" s="371"/>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71"/>
      <c r="C3" s="371"/>
      <c r="D3" s="371"/>
      <c r="E3" s="371"/>
      <c r="F3" s="371"/>
      <c r="G3" s="371"/>
      <c r="H3" s="371"/>
      <c r="I3" s="371"/>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71"/>
      <c r="C4" s="371"/>
      <c r="D4" s="371"/>
      <c r="E4" s="371"/>
      <c r="F4" s="371"/>
      <c r="G4" s="371"/>
      <c r="H4" s="371"/>
      <c r="I4" s="371"/>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284" t="s">
        <v>4</v>
      </c>
      <c r="C6" s="284"/>
      <c r="D6" s="285"/>
      <c r="E6" s="381" t="s">
        <v>107</v>
      </c>
      <c r="F6" s="382"/>
      <c r="G6" s="382"/>
      <c r="H6" s="382"/>
      <c r="I6" s="398"/>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389" t="s">
        <v>71</v>
      </c>
      <c r="AP6" s="390"/>
      <c r="AQ6" s="390"/>
      <c r="AR6" s="390"/>
      <c r="AS6" s="390"/>
      <c r="AT6" s="39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284"/>
      <c r="C7" s="284"/>
      <c r="D7" s="285"/>
      <c r="E7" s="385"/>
      <c r="F7" s="386"/>
      <c r="G7" s="386"/>
      <c r="H7" s="386"/>
      <c r="I7" s="399"/>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392"/>
      <c r="AP7" s="393"/>
      <c r="AQ7" s="393"/>
      <c r="AR7" s="393"/>
      <c r="AS7" s="393"/>
      <c r="AT7" s="39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284"/>
      <c r="C8" s="284"/>
      <c r="D8" s="285"/>
      <c r="E8" s="385"/>
      <c r="F8" s="386"/>
      <c r="G8" s="386"/>
      <c r="H8" s="386"/>
      <c r="I8" s="399"/>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392"/>
      <c r="AP8" s="393"/>
      <c r="AQ8" s="393"/>
      <c r="AR8" s="393"/>
      <c r="AS8" s="393"/>
      <c r="AT8" s="39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284"/>
      <c r="C9" s="284"/>
      <c r="D9" s="285"/>
      <c r="E9" s="385"/>
      <c r="F9" s="386"/>
      <c r="G9" s="386"/>
      <c r="H9" s="386"/>
      <c r="I9" s="399"/>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392"/>
      <c r="AP9" s="393"/>
      <c r="AQ9" s="393"/>
      <c r="AR9" s="393"/>
      <c r="AS9" s="393"/>
      <c r="AT9" s="39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284"/>
      <c r="C10" s="284"/>
      <c r="D10" s="285"/>
      <c r="E10" s="385"/>
      <c r="F10" s="386"/>
      <c r="G10" s="386"/>
      <c r="H10" s="386"/>
      <c r="I10" s="399"/>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392"/>
      <c r="AP10" s="393"/>
      <c r="AQ10" s="393"/>
      <c r="AR10" s="393"/>
      <c r="AS10" s="393"/>
      <c r="AT10" s="39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284"/>
      <c r="C11" s="284"/>
      <c r="D11" s="285"/>
      <c r="E11" s="385"/>
      <c r="F11" s="386"/>
      <c r="G11" s="386"/>
      <c r="H11" s="386"/>
      <c r="I11" s="399"/>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392"/>
      <c r="AP11" s="393"/>
      <c r="AQ11" s="393"/>
      <c r="AR11" s="393"/>
      <c r="AS11" s="393"/>
      <c r="AT11" s="39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284"/>
      <c r="C12" s="284"/>
      <c r="D12" s="285"/>
      <c r="E12" s="385"/>
      <c r="F12" s="386"/>
      <c r="G12" s="386"/>
      <c r="H12" s="386"/>
      <c r="I12" s="399"/>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392"/>
      <c r="AP12" s="393"/>
      <c r="AQ12" s="393"/>
      <c r="AR12" s="393"/>
      <c r="AS12" s="393"/>
      <c r="AT12" s="39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284"/>
      <c r="C13" s="284"/>
      <c r="D13" s="285"/>
      <c r="E13" s="385"/>
      <c r="F13" s="386"/>
      <c r="G13" s="386"/>
      <c r="H13" s="386"/>
      <c r="I13" s="399"/>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392"/>
      <c r="AP13" s="393"/>
      <c r="AQ13" s="393"/>
      <c r="AR13" s="393"/>
      <c r="AS13" s="393"/>
      <c r="AT13" s="39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284"/>
      <c r="C14" s="284"/>
      <c r="D14" s="285"/>
      <c r="E14" s="385"/>
      <c r="F14" s="386"/>
      <c r="G14" s="386"/>
      <c r="H14" s="386"/>
      <c r="I14" s="399"/>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392"/>
      <c r="AP14" s="393"/>
      <c r="AQ14" s="393"/>
      <c r="AR14" s="393"/>
      <c r="AS14" s="393"/>
      <c r="AT14" s="39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284"/>
      <c r="C15" s="284"/>
      <c r="D15" s="285"/>
      <c r="E15" s="387"/>
      <c r="F15" s="388"/>
      <c r="G15" s="388"/>
      <c r="H15" s="388"/>
      <c r="I15" s="400"/>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395"/>
      <c r="AP15" s="396"/>
      <c r="AQ15" s="396"/>
      <c r="AR15" s="396"/>
      <c r="AS15" s="396"/>
      <c r="AT15" s="39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284"/>
      <c r="C16" s="284"/>
      <c r="D16" s="285"/>
      <c r="E16" s="381" t="s">
        <v>106</v>
      </c>
      <c r="F16" s="382"/>
      <c r="G16" s="382"/>
      <c r="H16" s="382"/>
      <c r="I16" s="382"/>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372" t="s">
        <v>72</v>
      </c>
      <c r="AP16" s="373"/>
      <c r="AQ16" s="373"/>
      <c r="AR16" s="373"/>
      <c r="AS16" s="373"/>
      <c r="AT16" s="37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284"/>
      <c r="C17" s="284"/>
      <c r="D17" s="285"/>
      <c r="E17" s="383"/>
      <c r="F17" s="384"/>
      <c r="G17" s="384"/>
      <c r="H17" s="384"/>
      <c r="I17" s="384"/>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375"/>
      <c r="AP17" s="376"/>
      <c r="AQ17" s="376"/>
      <c r="AR17" s="376"/>
      <c r="AS17" s="376"/>
      <c r="AT17" s="377"/>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284"/>
      <c r="C18" s="284"/>
      <c r="D18" s="285"/>
      <c r="E18" s="385"/>
      <c r="F18" s="386"/>
      <c r="G18" s="386"/>
      <c r="H18" s="386"/>
      <c r="I18" s="384"/>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375"/>
      <c r="AP18" s="376"/>
      <c r="AQ18" s="376"/>
      <c r="AR18" s="376"/>
      <c r="AS18" s="376"/>
      <c r="AT18" s="377"/>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284"/>
      <c r="C19" s="284"/>
      <c r="D19" s="285"/>
      <c r="E19" s="385"/>
      <c r="F19" s="386"/>
      <c r="G19" s="386"/>
      <c r="H19" s="386"/>
      <c r="I19" s="384"/>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375"/>
      <c r="AP19" s="376"/>
      <c r="AQ19" s="376"/>
      <c r="AR19" s="376"/>
      <c r="AS19" s="376"/>
      <c r="AT19" s="377"/>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284"/>
      <c r="C20" s="284"/>
      <c r="D20" s="285"/>
      <c r="E20" s="385"/>
      <c r="F20" s="386"/>
      <c r="G20" s="386"/>
      <c r="H20" s="386"/>
      <c r="I20" s="384"/>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375"/>
      <c r="AP20" s="376"/>
      <c r="AQ20" s="376"/>
      <c r="AR20" s="376"/>
      <c r="AS20" s="376"/>
      <c r="AT20" s="377"/>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284"/>
      <c r="C21" s="284"/>
      <c r="D21" s="285"/>
      <c r="E21" s="385"/>
      <c r="F21" s="386"/>
      <c r="G21" s="386"/>
      <c r="H21" s="386"/>
      <c r="I21" s="384"/>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375"/>
      <c r="AP21" s="376"/>
      <c r="AQ21" s="376"/>
      <c r="AR21" s="376"/>
      <c r="AS21" s="376"/>
      <c r="AT21" s="37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284"/>
      <c r="C22" s="284"/>
      <c r="D22" s="285"/>
      <c r="E22" s="385"/>
      <c r="F22" s="386"/>
      <c r="G22" s="386"/>
      <c r="H22" s="386"/>
      <c r="I22" s="384"/>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375"/>
      <c r="AP22" s="376"/>
      <c r="AQ22" s="376"/>
      <c r="AR22" s="376"/>
      <c r="AS22" s="376"/>
      <c r="AT22" s="37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284"/>
      <c r="C23" s="284"/>
      <c r="D23" s="285"/>
      <c r="E23" s="385"/>
      <c r="F23" s="386"/>
      <c r="G23" s="386"/>
      <c r="H23" s="386"/>
      <c r="I23" s="384"/>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375"/>
      <c r="AP23" s="376"/>
      <c r="AQ23" s="376"/>
      <c r="AR23" s="376"/>
      <c r="AS23" s="376"/>
      <c r="AT23" s="377"/>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284"/>
      <c r="C24" s="284"/>
      <c r="D24" s="285"/>
      <c r="E24" s="385"/>
      <c r="F24" s="386"/>
      <c r="G24" s="386"/>
      <c r="H24" s="386"/>
      <c r="I24" s="384"/>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375"/>
      <c r="AP24" s="376"/>
      <c r="AQ24" s="376"/>
      <c r="AR24" s="376"/>
      <c r="AS24" s="376"/>
      <c r="AT24" s="377"/>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284"/>
      <c r="C25" s="284"/>
      <c r="D25" s="285"/>
      <c r="E25" s="387"/>
      <c r="F25" s="388"/>
      <c r="G25" s="388"/>
      <c r="H25" s="388"/>
      <c r="I25" s="388"/>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378"/>
      <c r="AP25" s="379"/>
      <c r="AQ25" s="379"/>
      <c r="AR25" s="379"/>
      <c r="AS25" s="379"/>
      <c r="AT25" s="38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284"/>
      <c r="C26" s="284"/>
      <c r="D26" s="285"/>
      <c r="E26" s="381" t="s">
        <v>108</v>
      </c>
      <c r="F26" s="382"/>
      <c r="G26" s="382"/>
      <c r="H26" s="382"/>
      <c r="I26" s="398"/>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10" t="s">
        <v>73</v>
      </c>
      <c r="AP26" s="411"/>
      <c r="AQ26" s="411"/>
      <c r="AR26" s="411"/>
      <c r="AS26" s="411"/>
      <c r="AT26" s="412"/>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284"/>
      <c r="C27" s="284"/>
      <c r="D27" s="285"/>
      <c r="E27" s="383"/>
      <c r="F27" s="384"/>
      <c r="G27" s="384"/>
      <c r="H27" s="384"/>
      <c r="I27" s="399"/>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13"/>
      <c r="AP27" s="414"/>
      <c r="AQ27" s="414"/>
      <c r="AR27" s="414"/>
      <c r="AS27" s="414"/>
      <c r="AT27" s="41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284"/>
      <c r="C28" s="284"/>
      <c r="D28" s="285"/>
      <c r="E28" s="385"/>
      <c r="F28" s="386"/>
      <c r="G28" s="386"/>
      <c r="H28" s="386"/>
      <c r="I28" s="399"/>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13"/>
      <c r="AP28" s="414"/>
      <c r="AQ28" s="414"/>
      <c r="AR28" s="414"/>
      <c r="AS28" s="414"/>
      <c r="AT28" s="41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284"/>
      <c r="C29" s="284"/>
      <c r="D29" s="285"/>
      <c r="E29" s="385"/>
      <c r="F29" s="386"/>
      <c r="G29" s="386"/>
      <c r="H29" s="386"/>
      <c r="I29" s="399"/>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13"/>
      <c r="AP29" s="414"/>
      <c r="AQ29" s="414"/>
      <c r="AR29" s="414"/>
      <c r="AS29" s="414"/>
      <c r="AT29" s="41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284"/>
      <c r="C30" s="284"/>
      <c r="D30" s="285"/>
      <c r="E30" s="385"/>
      <c r="F30" s="386"/>
      <c r="G30" s="386"/>
      <c r="H30" s="386"/>
      <c r="I30" s="399"/>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13"/>
      <c r="AP30" s="414"/>
      <c r="AQ30" s="414"/>
      <c r="AR30" s="414"/>
      <c r="AS30" s="414"/>
      <c r="AT30" s="41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284"/>
      <c r="C31" s="284"/>
      <c r="D31" s="285"/>
      <c r="E31" s="385"/>
      <c r="F31" s="386"/>
      <c r="G31" s="386"/>
      <c r="H31" s="386"/>
      <c r="I31" s="399"/>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13"/>
      <c r="AP31" s="414"/>
      <c r="AQ31" s="414"/>
      <c r="AR31" s="414"/>
      <c r="AS31" s="414"/>
      <c r="AT31" s="41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284"/>
      <c r="C32" s="284"/>
      <c r="D32" s="285"/>
      <c r="E32" s="385"/>
      <c r="F32" s="386"/>
      <c r="G32" s="386"/>
      <c r="H32" s="386"/>
      <c r="I32" s="399"/>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13"/>
      <c r="AP32" s="414"/>
      <c r="AQ32" s="414"/>
      <c r="AR32" s="414"/>
      <c r="AS32" s="414"/>
      <c r="AT32" s="41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284"/>
      <c r="C33" s="284"/>
      <c r="D33" s="285"/>
      <c r="E33" s="385"/>
      <c r="F33" s="386"/>
      <c r="G33" s="386"/>
      <c r="H33" s="386"/>
      <c r="I33" s="399"/>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13"/>
      <c r="AP33" s="414"/>
      <c r="AQ33" s="414"/>
      <c r="AR33" s="414"/>
      <c r="AS33" s="414"/>
      <c r="AT33" s="41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284"/>
      <c r="C34" s="284"/>
      <c r="D34" s="285"/>
      <c r="E34" s="385"/>
      <c r="F34" s="386"/>
      <c r="G34" s="386"/>
      <c r="H34" s="386"/>
      <c r="I34" s="399"/>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13"/>
      <c r="AP34" s="414"/>
      <c r="AQ34" s="414"/>
      <c r="AR34" s="414"/>
      <c r="AS34" s="414"/>
      <c r="AT34" s="41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284"/>
      <c r="C35" s="284"/>
      <c r="D35" s="285"/>
      <c r="E35" s="387"/>
      <c r="F35" s="388"/>
      <c r="G35" s="388"/>
      <c r="H35" s="388"/>
      <c r="I35" s="400"/>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16"/>
      <c r="AP35" s="417"/>
      <c r="AQ35" s="417"/>
      <c r="AR35" s="417"/>
      <c r="AS35" s="417"/>
      <c r="AT35" s="41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284"/>
      <c r="C36" s="284"/>
      <c r="D36" s="285"/>
      <c r="E36" s="381" t="s">
        <v>105</v>
      </c>
      <c r="F36" s="382"/>
      <c r="G36" s="382"/>
      <c r="H36" s="382"/>
      <c r="I36" s="382"/>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01" t="s">
        <v>74</v>
      </c>
      <c r="AP36" s="402"/>
      <c r="AQ36" s="402"/>
      <c r="AR36" s="402"/>
      <c r="AS36" s="402"/>
      <c r="AT36" s="40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284"/>
      <c r="C37" s="284"/>
      <c r="D37" s="285"/>
      <c r="E37" s="383"/>
      <c r="F37" s="384"/>
      <c r="G37" s="384"/>
      <c r="H37" s="384"/>
      <c r="I37" s="384"/>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04"/>
      <c r="AP37" s="405"/>
      <c r="AQ37" s="405"/>
      <c r="AR37" s="405"/>
      <c r="AS37" s="405"/>
      <c r="AT37" s="40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284"/>
      <c r="C38" s="284"/>
      <c r="D38" s="285"/>
      <c r="E38" s="385"/>
      <c r="F38" s="386"/>
      <c r="G38" s="386"/>
      <c r="H38" s="386"/>
      <c r="I38" s="384"/>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04"/>
      <c r="AP38" s="405"/>
      <c r="AQ38" s="405"/>
      <c r="AR38" s="405"/>
      <c r="AS38" s="405"/>
      <c r="AT38" s="406"/>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284"/>
      <c r="C39" s="284"/>
      <c r="D39" s="285"/>
      <c r="E39" s="385"/>
      <c r="F39" s="386"/>
      <c r="G39" s="386"/>
      <c r="H39" s="386"/>
      <c r="I39" s="384"/>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04"/>
      <c r="AP39" s="405"/>
      <c r="AQ39" s="405"/>
      <c r="AR39" s="405"/>
      <c r="AS39" s="405"/>
      <c r="AT39" s="406"/>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284"/>
      <c r="C40" s="284"/>
      <c r="D40" s="285"/>
      <c r="E40" s="385"/>
      <c r="F40" s="386"/>
      <c r="G40" s="386"/>
      <c r="H40" s="386"/>
      <c r="I40" s="384"/>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04"/>
      <c r="AP40" s="405"/>
      <c r="AQ40" s="405"/>
      <c r="AR40" s="405"/>
      <c r="AS40" s="405"/>
      <c r="AT40" s="406"/>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284"/>
      <c r="C41" s="284"/>
      <c r="D41" s="285"/>
      <c r="E41" s="385"/>
      <c r="F41" s="386"/>
      <c r="G41" s="386"/>
      <c r="H41" s="386"/>
      <c r="I41" s="384"/>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04"/>
      <c r="AP41" s="405"/>
      <c r="AQ41" s="405"/>
      <c r="AR41" s="405"/>
      <c r="AS41" s="405"/>
      <c r="AT41" s="406"/>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284"/>
      <c r="C42" s="284"/>
      <c r="D42" s="285"/>
      <c r="E42" s="385"/>
      <c r="F42" s="386"/>
      <c r="G42" s="386"/>
      <c r="H42" s="386"/>
      <c r="I42" s="384"/>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04"/>
      <c r="AP42" s="405"/>
      <c r="AQ42" s="405"/>
      <c r="AR42" s="405"/>
      <c r="AS42" s="405"/>
      <c r="AT42" s="406"/>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284"/>
      <c r="C43" s="284"/>
      <c r="D43" s="285"/>
      <c r="E43" s="385"/>
      <c r="F43" s="386"/>
      <c r="G43" s="386"/>
      <c r="H43" s="386"/>
      <c r="I43" s="384"/>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04"/>
      <c r="AP43" s="405"/>
      <c r="AQ43" s="405"/>
      <c r="AR43" s="405"/>
      <c r="AS43" s="405"/>
      <c r="AT43" s="406"/>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284"/>
      <c r="C44" s="284"/>
      <c r="D44" s="285"/>
      <c r="E44" s="385"/>
      <c r="F44" s="386"/>
      <c r="G44" s="386"/>
      <c r="H44" s="386"/>
      <c r="I44" s="384"/>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04"/>
      <c r="AP44" s="405"/>
      <c r="AQ44" s="405"/>
      <c r="AR44" s="405"/>
      <c r="AS44" s="405"/>
      <c r="AT44" s="406"/>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284"/>
      <c r="C45" s="284"/>
      <c r="D45" s="285"/>
      <c r="E45" s="387"/>
      <c r="F45" s="388"/>
      <c r="G45" s="388"/>
      <c r="H45" s="388"/>
      <c r="I45" s="388"/>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07"/>
      <c r="AP45" s="408"/>
      <c r="AQ45" s="408"/>
      <c r="AR45" s="408"/>
      <c r="AS45" s="408"/>
      <c r="AT45" s="409"/>
    </row>
    <row r="46" spans="1:80" ht="46.5" customHeight="1" x14ac:dyDescent="0.35">
      <c r="A46" s="55"/>
      <c r="B46" s="284"/>
      <c r="C46" s="284"/>
      <c r="D46" s="285"/>
      <c r="E46" s="381" t="s">
        <v>104</v>
      </c>
      <c r="F46" s="382"/>
      <c r="G46" s="382"/>
      <c r="H46" s="382"/>
      <c r="I46" s="398"/>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284"/>
      <c r="C47" s="284"/>
      <c r="D47" s="285"/>
      <c r="E47" s="383"/>
      <c r="F47" s="384"/>
      <c r="G47" s="384"/>
      <c r="H47" s="384"/>
      <c r="I47" s="399"/>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284"/>
      <c r="C48" s="284"/>
      <c r="D48" s="285"/>
      <c r="E48" s="383"/>
      <c r="F48" s="384"/>
      <c r="G48" s="384"/>
      <c r="H48" s="384"/>
      <c r="I48" s="399"/>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284"/>
      <c r="C49" s="284"/>
      <c r="D49" s="285"/>
      <c r="E49" s="385"/>
      <c r="F49" s="386"/>
      <c r="G49" s="386"/>
      <c r="H49" s="386"/>
      <c r="I49" s="399"/>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284"/>
      <c r="C50" s="284"/>
      <c r="D50" s="285"/>
      <c r="E50" s="385"/>
      <c r="F50" s="386"/>
      <c r="G50" s="386"/>
      <c r="H50" s="386"/>
      <c r="I50" s="399"/>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284"/>
      <c r="C51" s="284"/>
      <c r="D51" s="285"/>
      <c r="E51" s="385"/>
      <c r="F51" s="386"/>
      <c r="G51" s="386"/>
      <c r="H51" s="386"/>
      <c r="I51" s="399"/>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284"/>
      <c r="C52" s="284"/>
      <c r="D52" s="285"/>
      <c r="E52" s="385"/>
      <c r="F52" s="386"/>
      <c r="G52" s="386"/>
      <c r="H52" s="386"/>
      <c r="I52" s="399"/>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284"/>
      <c r="C53" s="284"/>
      <c r="D53" s="285"/>
      <c r="E53" s="385"/>
      <c r="F53" s="386"/>
      <c r="G53" s="386"/>
      <c r="H53" s="386"/>
      <c r="I53" s="399"/>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284"/>
      <c r="C54" s="284"/>
      <c r="D54" s="285"/>
      <c r="E54" s="385"/>
      <c r="F54" s="386"/>
      <c r="G54" s="386"/>
      <c r="H54" s="386"/>
      <c r="I54" s="399"/>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284"/>
      <c r="C55" s="284"/>
      <c r="D55" s="285"/>
      <c r="E55" s="387"/>
      <c r="F55" s="388"/>
      <c r="G55" s="388"/>
      <c r="H55" s="388"/>
      <c r="I55" s="400"/>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381" t="s">
        <v>103</v>
      </c>
      <c r="K56" s="382"/>
      <c r="L56" s="382"/>
      <c r="M56" s="382"/>
      <c r="N56" s="382"/>
      <c r="O56" s="398"/>
      <c r="P56" s="381" t="s">
        <v>102</v>
      </c>
      <c r="Q56" s="382"/>
      <c r="R56" s="382"/>
      <c r="S56" s="382"/>
      <c r="T56" s="382"/>
      <c r="U56" s="398"/>
      <c r="V56" s="381" t="s">
        <v>101</v>
      </c>
      <c r="W56" s="382"/>
      <c r="X56" s="382"/>
      <c r="Y56" s="382"/>
      <c r="Z56" s="382"/>
      <c r="AA56" s="398"/>
      <c r="AB56" s="381" t="s">
        <v>100</v>
      </c>
      <c r="AC56" s="419"/>
      <c r="AD56" s="382"/>
      <c r="AE56" s="382"/>
      <c r="AF56" s="382"/>
      <c r="AG56" s="398"/>
      <c r="AH56" s="381" t="s">
        <v>99</v>
      </c>
      <c r="AI56" s="382"/>
      <c r="AJ56" s="382"/>
      <c r="AK56" s="382"/>
      <c r="AL56" s="382"/>
      <c r="AM56" s="398"/>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385"/>
      <c r="K57" s="386"/>
      <c r="L57" s="386"/>
      <c r="M57" s="386"/>
      <c r="N57" s="386"/>
      <c r="O57" s="399"/>
      <c r="P57" s="385"/>
      <c r="Q57" s="386"/>
      <c r="R57" s="386"/>
      <c r="S57" s="386"/>
      <c r="T57" s="386"/>
      <c r="U57" s="399"/>
      <c r="V57" s="385"/>
      <c r="W57" s="386"/>
      <c r="X57" s="386"/>
      <c r="Y57" s="386"/>
      <c r="Z57" s="386"/>
      <c r="AA57" s="399"/>
      <c r="AB57" s="385"/>
      <c r="AC57" s="386"/>
      <c r="AD57" s="386"/>
      <c r="AE57" s="386"/>
      <c r="AF57" s="386"/>
      <c r="AG57" s="399"/>
      <c r="AH57" s="385"/>
      <c r="AI57" s="386"/>
      <c r="AJ57" s="386"/>
      <c r="AK57" s="386"/>
      <c r="AL57" s="386"/>
      <c r="AM57" s="399"/>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385"/>
      <c r="K58" s="386"/>
      <c r="L58" s="386"/>
      <c r="M58" s="386"/>
      <c r="N58" s="386"/>
      <c r="O58" s="399"/>
      <c r="P58" s="385"/>
      <c r="Q58" s="386"/>
      <c r="R58" s="386"/>
      <c r="S58" s="386"/>
      <c r="T58" s="386"/>
      <c r="U58" s="399"/>
      <c r="V58" s="385"/>
      <c r="W58" s="386"/>
      <c r="X58" s="386"/>
      <c r="Y58" s="386"/>
      <c r="Z58" s="386"/>
      <c r="AA58" s="399"/>
      <c r="AB58" s="385"/>
      <c r="AC58" s="386"/>
      <c r="AD58" s="386"/>
      <c r="AE58" s="386"/>
      <c r="AF58" s="386"/>
      <c r="AG58" s="399"/>
      <c r="AH58" s="385"/>
      <c r="AI58" s="386"/>
      <c r="AJ58" s="386"/>
      <c r="AK58" s="386"/>
      <c r="AL58" s="386"/>
      <c r="AM58" s="399"/>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385"/>
      <c r="K59" s="386"/>
      <c r="L59" s="386"/>
      <c r="M59" s="386"/>
      <c r="N59" s="386"/>
      <c r="O59" s="399"/>
      <c r="P59" s="385"/>
      <c r="Q59" s="386"/>
      <c r="R59" s="386"/>
      <c r="S59" s="386"/>
      <c r="T59" s="386"/>
      <c r="U59" s="399"/>
      <c r="V59" s="385"/>
      <c r="W59" s="386"/>
      <c r="X59" s="386"/>
      <c r="Y59" s="386"/>
      <c r="Z59" s="386"/>
      <c r="AA59" s="399"/>
      <c r="AB59" s="385"/>
      <c r="AC59" s="386"/>
      <c r="AD59" s="386"/>
      <c r="AE59" s="386"/>
      <c r="AF59" s="386"/>
      <c r="AG59" s="399"/>
      <c r="AH59" s="385"/>
      <c r="AI59" s="386"/>
      <c r="AJ59" s="386"/>
      <c r="AK59" s="386"/>
      <c r="AL59" s="386"/>
      <c r="AM59" s="399"/>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385"/>
      <c r="K60" s="386"/>
      <c r="L60" s="386"/>
      <c r="M60" s="386"/>
      <c r="N60" s="386"/>
      <c r="O60" s="399"/>
      <c r="P60" s="385"/>
      <c r="Q60" s="386"/>
      <c r="R60" s="386"/>
      <c r="S60" s="386"/>
      <c r="T60" s="386"/>
      <c r="U60" s="399"/>
      <c r="V60" s="385"/>
      <c r="W60" s="386"/>
      <c r="X60" s="386"/>
      <c r="Y60" s="386"/>
      <c r="Z60" s="386"/>
      <c r="AA60" s="399"/>
      <c r="AB60" s="385"/>
      <c r="AC60" s="386"/>
      <c r="AD60" s="386"/>
      <c r="AE60" s="386"/>
      <c r="AF60" s="386"/>
      <c r="AG60" s="399"/>
      <c r="AH60" s="385"/>
      <c r="AI60" s="386"/>
      <c r="AJ60" s="386"/>
      <c r="AK60" s="386"/>
      <c r="AL60" s="386"/>
      <c r="AM60" s="399"/>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387"/>
      <c r="K61" s="388"/>
      <c r="L61" s="388"/>
      <c r="M61" s="388"/>
      <c r="N61" s="388"/>
      <c r="O61" s="400"/>
      <c r="P61" s="387"/>
      <c r="Q61" s="388"/>
      <c r="R61" s="388"/>
      <c r="S61" s="388"/>
      <c r="T61" s="388"/>
      <c r="U61" s="400"/>
      <c r="V61" s="387"/>
      <c r="W61" s="388"/>
      <c r="X61" s="388"/>
      <c r="Y61" s="388"/>
      <c r="Z61" s="388"/>
      <c r="AA61" s="400"/>
      <c r="AB61" s="387"/>
      <c r="AC61" s="388"/>
      <c r="AD61" s="388"/>
      <c r="AE61" s="388"/>
      <c r="AF61" s="388"/>
      <c r="AG61" s="400"/>
      <c r="AH61" s="387"/>
      <c r="AI61" s="388"/>
      <c r="AJ61" s="388"/>
      <c r="AK61" s="388"/>
      <c r="AL61" s="388"/>
      <c r="AM61" s="400"/>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420" t="s">
        <v>239</v>
      </c>
      <c r="C2" s="421"/>
      <c r="D2" s="422"/>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9"/>
      <c r="C4" s="140" t="s">
        <v>50</v>
      </c>
      <c r="D4" s="141"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2" t="s">
        <v>49</v>
      </c>
      <c r="C5" s="143" t="s">
        <v>93</v>
      </c>
      <c r="D5" s="144">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5" t="s">
        <v>51</v>
      </c>
      <c r="C6" s="146" t="s">
        <v>94</v>
      </c>
      <c r="D6" s="147">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8" t="s">
        <v>98</v>
      </c>
      <c r="C7" s="146" t="s">
        <v>95</v>
      </c>
      <c r="D7" s="147">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9" t="s">
        <v>6</v>
      </c>
      <c r="C8" s="146" t="s">
        <v>96</v>
      </c>
      <c r="D8" s="147">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50" t="s">
        <v>52</v>
      </c>
      <c r="C9" s="151" t="s">
        <v>97</v>
      </c>
      <c r="D9" s="152">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9"/>
      <c r="C10" s="129"/>
      <c r="D10" s="129"/>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9"/>
      <c r="D11" s="129"/>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9"/>
      <c r="C12" s="129"/>
      <c r="D12" s="12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9"/>
      <c r="C13" s="129"/>
      <c r="D13" s="129"/>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9"/>
      <c r="C14" s="129"/>
      <c r="D14" s="129"/>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9"/>
      <c r="C15" s="129"/>
      <c r="D15" s="12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9"/>
      <c r="C16" s="129"/>
      <c r="D16" s="129"/>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9"/>
      <c r="C17" s="129"/>
      <c r="D17" s="129"/>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9"/>
      <c r="C18" s="129"/>
      <c r="D18" s="129"/>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9"/>
      <c r="C19" s="129"/>
      <c r="D19" s="129"/>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423" t="s">
        <v>240</v>
      </c>
      <c r="C2" s="424"/>
      <c r="D2" s="424"/>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3"/>
      <c r="C4" s="154" t="s">
        <v>53</v>
      </c>
      <c r="D4" s="155" t="s">
        <v>54</v>
      </c>
      <c r="E4" s="6"/>
      <c r="F4" s="6"/>
      <c r="G4" s="6"/>
      <c r="H4" s="6"/>
      <c r="I4" s="6"/>
      <c r="J4" s="6"/>
      <c r="K4" s="6"/>
      <c r="L4" s="6"/>
      <c r="M4" s="6"/>
      <c r="N4" s="6"/>
      <c r="O4" s="6"/>
      <c r="P4" s="6"/>
      <c r="Q4" s="6"/>
      <c r="R4" s="6"/>
      <c r="S4" s="6"/>
      <c r="T4" s="6"/>
      <c r="U4" s="6"/>
    </row>
    <row r="5" spans="1:21" ht="27" x14ac:dyDescent="0.3">
      <c r="A5" s="130" t="s">
        <v>75</v>
      </c>
      <c r="B5" s="156" t="s">
        <v>92</v>
      </c>
      <c r="C5" s="157" t="s">
        <v>138</v>
      </c>
      <c r="D5" s="158" t="s">
        <v>88</v>
      </c>
      <c r="E5" s="6"/>
      <c r="F5" s="6"/>
      <c r="G5" s="6"/>
      <c r="H5" s="6"/>
      <c r="I5" s="6"/>
      <c r="J5" s="6"/>
      <c r="K5" s="6"/>
      <c r="L5" s="6"/>
      <c r="M5" s="6"/>
      <c r="N5" s="6"/>
      <c r="O5" s="6"/>
      <c r="P5" s="6"/>
      <c r="Q5" s="6"/>
      <c r="R5" s="6"/>
      <c r="S5" s="6"/>
      <c r="T5" s="6"/>
      <c r="U5" s="6"/>
    </row>
    <row r="6" spans="1:21" ht="54" x14ac:dyDescent="0.3">
      <c r="A6" s="130" t="s">
        <v>76</v>
      </c>
      <c r="B6" s="159" t="s">
        <v>56</v>
      </c>
      <c r="C6" s="160" t="s">
        <v>84</v>
      </c>
      <c r="D6" s="161" t="s">
        <v>89</v>
      </c>
      <c r="E6" s="6"/>
      <c r="F6" s="6"/>
      <c r="G6" s="6"/>
      <c r="H6" s="6"/>
      <c r="I6" s="6"/>
      <c r="J6" s="6"/>
      <c r="K6" s="6"/>
      <c r="L6" s="6"/>
      <c r="M6" s="6"/>
      <c r="N6" s="6"/>
      <c r="O6" s="6"/>
      <c r="P6" s="6"/>
      <c r="Q6" s="6"/>
      <c r="R6" s="6"/>
      <c r="S6" s="6"/>
      <c r="T6" s="6"/>
      <c r="U6" s="6"/>
    </row>
    <row r="7" spans="1:21" ht="54" x14ac:dyDescent="0.3">
      <c r="A7" s="130" t="s">
        <v>73</v>
      </c>
      <c r="B7" s="162" t="s">
        <v>57</v>
      </c>
      <c r="C7" s="160" t="s">
        <v>85</v>
      </c>
      <c r="D7" s="161" t="s">
        <v>91</v>
      </c>
      <c r="E7" s="6"/>
      <c r="F7" s="6"/>
      <c r="G7" s="6"/>
      <c r="H7" s="6"/>
      <c r="I7" s="6"/>
      <c r="J7" s="6"/>
      <c r="K7" s="6"/>
      <c r="L7" s="6"/>
      <c r="M7" s="6"/>
      <c r="N7" s="6"/>
      <c r="O7" s="6"/>
      <c r="P7" s="6"/>
      <c r="Q7" s="6"/>
      <c r="R7" s="6"/>
      <c r="S7" s="6"/>
      <c r="T7" s="6"/>
      <c r="U7" s="6"/>
    </row>
    <row r="8" spans="1:21" ht="54" x14ac:dyDescent="0.3">
      <c r="A8" s="130" t="s">
        <v>7</v>
      </c>
      <c r="B8" s="163" t="s">
        <v>58</v>
      </c>
      <c r="C8" s="160" t="s">
        <v>86</v>
      </c>
      <c r="D8" s="161" t="s">
        <v>90</v>
      </c>
      <c r="E8" s="6"/>
      <c r="F8" s="6"/>
      <c r="G8" s="6"/>
      <c r="H8" s="6"/>
      <c r="I8" s="6"/>
      <c r="J8" s="6"/>
      <c r="K8" s="6"/>
      <c r="L8" s="6"/>
      <c r="M8" s="6"/>
      <c r="N8" s="6"/>
      <c r="O8" s="6"/>
      <c r="P8" s="6"/>
      <c r="Q8" s="6"/>
      <c r="R8" s="6"/>
      <c r="S8" s="6"/>
      <c r="T8" s="6"/>
      <c r="U8" s="6"/>
    </row>
    <row r="9" spans="1:21" ht="54.75" thickBot="1" x14ac:dyDescent="0.35">
      <c r="A9" s="130" t="s">
        <v>77</v>
      </c>
      <c r="B9" s="164" t="s">
        <v>59</v>
      </c>
      <c r="C9" s="165" t="s">
        <v>87</v>
      </c>
      <c r="D9" s="166" t="s">
        <v>109</v>
      </c>
      <c r="E9" s="6"/>
      <c r="F9" s="6"/>
      <c r="G9" s="6"/>
      <c r="H9" s="6"/>
      <c r="I9" s="6"/>
      <c r="J9" s="6"/>
      <c r="K9" s="6"/>
      <c r="L9" s="6"/>
      <c r="M9" s="6"/>
      <c r="N9" s="6"/>
      <c r="O9" s="6"/>
      <c r="P9" s="6"/>
      <c r="Q9" s="6"/>
      <c r="R9" s="6"/>
      <c r="S9" s="6"/>
      <c r="T9" s="6"/>
      <c r="U9" s="6"/>
    </row>
    <row r="10" spans="1:21" ht="20.25" x14ac:dyDescent="0.3">
      <c r="A10" s="130"/>
      <c r="B10" s="130"/>
      <c r="C10" s="86"/>
      <c r="D10" s="69"/>
      <c r="E10" s="6"/>
      <c r="F10" s="6"/>
      <c r="G10" s="6"/>
      <c r="H10" s="6"/>
      <c r="I10" s="6"/>
      <c r="J10" s="6"/>
      <c r="K10" s="6"/>
      <c r="L10" s="6"/>
      <c r="M10" s="6"/>
      <c r="N10" s="6"/>
      <c r="O10" s="6"/>
      <c r="P10" s="6"/>
      <c r="Q10" s="6"/>
      <c r="R10" s="6"/>
      <c r="S10" s="6"/>
      <c r="T10" s="6"/>
      <c r="U10" s="6"/>
    </row>
    <row r="11" spans="1:21" x14ac:dyDescent="0.3">
      <c r="A11" s="130"/>
      <c r="B11" s="70"/>
      <c r="C11" s="70"/>
      <c r="D11" s="70"/>
      <c r="E11" s="6"/>
      <c r="F11" s="6"/>
      <c r="G11" s="6"/>
      <c r="H11" s="6"/>
      <c r="I11" s="6"/>
      <c r="J11" s="6"/>
      <c r="K11" s="6"/>
      <c r="L11" s="6"/>
      <c r="M11" s="6"/>
      <c r="N11" s="6"/>
      <c r="O11" s="6"/>
      <c r="P11" s="6"/>
      <c r="Q11" s="6"/>
      <c r="R11" s="6"/>
      <c r="S11" s="6"/>
      <c r="T11" s="6"/>
      <c r="U11" s="6"/>
    </row>
    <row r="12" spans="1:21" x14ac:dyDescent="0.3">
      <c r="A12" s="130"/>
      <c r="B12" s="130" t="s">
        <v>82</v>
      </c>
      <c r="C12" s="130" t="s">
        <v>126</v>
      </c>
      <c r="D12" s="130" t="s">
        <v>133</v>
      </c>
      <c r="E12" s="6"/>
      <c r="F12" s="6"/>
      <c r="G12" s="6"/>
      <c r="H12" s="6"/>
      <c r="I12" s="6"/>
      <c r="J12" s="6"/>
      <c r="K12" s="6"/>
      <c r="L12" s="6"/>
      <c r="M12" s="6"/>
      <c r="N12" s="6"/>
      <c r="O12" s="6"/>
      <c r="P12" s="6"/>
      <c r="Q12" s="6"/>
      <c r="R12" s="6"/>
      <c r="S12" s="6"/>
      <c r="T12" s="6"/>
      <c r="U12" s="6"/>
    </row>
    <row r="13" spans="1:21" x14ac:dyDescent="0.3">
      <c r="A13" s="130"/>
      <c r="B13" s="130" t="s">
        <v>80</v>
      </c>
      <c r="C13" s="130" t="s">
        <v>130</v>
      </c>
      <c r="D13" s="130" t="s">
        <v>134</v>
      </c>
      <c r="E13" s="6"/>
      <c r="F13" s="6"/>
      <c r="G13" s="6"/>
      <c r="H13" s="6"/>
      <c r="I13" s="6"/>
      <c r="J13" s="6"/>
      <c r="K13" s="6"/>
      <c r="L13" s="6"/>
      <c r="M13" s="6"/>
      <c r="N13" s="6"/>
      <c r="O13" s="6"/>
      <c r="P13" s="6"/>
      <c r="Q13" s="6"/>
      <c r="R13" s="6"/>
      <c r="S13" s="6"/>
      <c r="T13" s="6"/>
      <c r="U13" s="6"/>
    </row>
    <row r="14" spans="1:21" x14ac:dyDescent="0.3">
      <c r="A14" s="130"/>
      <c r="B14" s="130"/>
      <c r="C14" s="130" t="s">
        <v>129</v>
      </c>
      <c r="D14" s="130" t="s">
        <v>135</v>
      </c>
      <c r="E14" s="6"/>
      <c r="F14" s="6"/>
      <c r="G14" s="6"/>
      <c r="H14" s="6"/>
      <c r="I14" s="6"/>
      <c r="J14" s="6"/>
      <c r="K14" s="6"/>
      <c r="L14" s="6"/>
      <c r="M14" s="6"/>
      <c r="N14" s="6"/>
      <c r="O14" s="6"/>
      <c r="P14" s="6"/>
      <c r="Q14" s="6"/>
      <c r="R14" s="6"/>
      <c r="S14" s="6"/>
      <c r="T14" s="6"/>
      <c r="U14" s="6"/>
    </row>
    <row r="15" spans="1:21" x14ac:dyDescent="0.3">
      <c r="A15" s="130"/>
      <c r="B15" s="130"/>
      <c r="C15" s="130" t="s">
        <v>131</v>
      </c>
      <c r="D15" s="130" t="s">
        <v>136</v>
      </c>
      <c r="E15" s="6"/>
      <c r="F15" s="6"/>
      <c r="G15" s="6"/>
      <c r="H15" s="6"/>
      <c r="I15" s="6"/>
      <c r="J15" s="6"/>
      <c r="K15" s="6"/>
      <c r="L15" s="6"/>
      <c r="M15" s="6"/>
      <c r="N15" s="6"/>
      <c r="O15" s="6"/>
      <c r="P15" s="6"/>
      <c r="Q15" s="6"/>
      <c r="R15" s="6"/>
      <c r="S15" s="6"/>
      <c r="T15" s="6"/>
      <c r="U15" s="6"/>
    </row>
    <row r="16" spans="1:21" x14ac:dyDescent="0.3">
      <c r="A16" s="130"/>
      <c r="B16" s="130"/>
      <c r="C16" s="130" t="s">
        <v>132</v>
      </c>
      <c r="D16" s="130" t="s">
        <v>137</v>
      </c>
      <c r="E16" s="6"/>
      <c r="F16" s="6"/>
      <c r="G16" s="6"/>
      <c r="H16" s="6"/>
      <c r="I16" s="6"/>
      <c r="J16" s="6"/>
      <c r="K16" s="6"/>
      <c r="L16" s="6"/>
      <c r="M16" s="6"/>
      <c r="N16" s="6"/>
      <c r="O16" s="6"/>
      <c r="P16" s="6"/>
      <c r="Q16" s="6"/>
      <c r="R16" s="6"/>
      <c r="S16" s="6"/>
      <c r="T16" s="6"/>
      <c r="U16" s="6"/>
    </row>
    <row r="17" spans="1:15" x14ac:dyDescent="0.3">
      <c r="A17" s="130"/>
      <c r="B17" s="130"/>
      <c r="C17" s="6"/>
      <c r="D17" s="130"/>
      <c r="E17" s="6"/>
      <c r="F17" s="6"/>
      <c r="G17" s="6"/>
      <c r="H17" s="6"/>
      <c r="I17" s="6"/>
      <c r="J17" s="6"/>
      <c r="K17" s="6"/>
      <c r="L17" s="6"/>
      <c r="M17" s="6"/>
      <c r="N17" s="6"/>
      <c r="O17" s="6"/>
    </row>
    <row r="18" spans="1:15" x14ac:dyDescent="0.3">
      <c r="A18" s="130"/>
      <c r="B18" s="130"/>
      <c r="C18" s="6"/>
      <c r="D18" s="130"/>
      <c r="E18" s="6"/>
      <c r="F18" s="6"/>
      <c r="G18" s="6"/>
      <c r="H18" s="6"/>
      <c r="I18" s="6"/>
      <c r="J18" s="6"/>
      <c r="K18" s="6"/>
      <c r="L18" s="6"/>
      <c r="M18" s="6"/>
      <c r="N18" s="6"/>
      <c r="O18" s="6"/>
    </row>
    <row r="19" spans="1:15" x14ac:dyDescent="0.3">
      <c r="A19" s="130"/>
      <c r="B19" s="129"/>
      <c r="C19" s="6"/>
      <c r="D19" s="129"/>
      <c r="E19" s="6"/>
      <c r="F19" s="6"/>
      <c r="G19" s="6"/>
      <c r="H19" s="6"/>
      <c r="I19" s="6"/>
      <c r="J19" s="6"/>
      <c r="K19" s="6"/>
      <c r="L19" s="6"/>
      <c r="M19" s="6"/>
      <c r="N19" s="6"/>
      <c r="O19" s="6"/>
    </row>
    <row r="20" spans="1:15" x14ac:dyDescent="0.3">
      <c r="A20" s="130"/>
      <c r="B20" s="129"/>
      <c r="C20" s="6"/>
      <c r="D20" s="129"/>
      <c r="E20" s="6"/>
      <c r="F20" s="6"/>
      <c r="G20" s="6"/>
      <c r="H20" s="6"/>
      <c r="I20" s="6"/>
      <c r="J20" s="6"/>
      <c r="K20" s="6"/>
      <c r="L20" s="6"/>
      <c r="M20" s="6"/>
      <c r="N20" s="6"/>
      <c r="O20" s="6"/>
    </row>
    <row r="21" spans="1:15" x14ac:dyDescent="0.3">
      <c r="A21" s="130"/>
      <c r="B21" s="129"/>
      <c r="C21" s="6"/>
      <c r="D21" s="129"/>
      <c r="E21" s="6"/>
      <c r="F21" s="6"/>
      <c r="G21" s="6"/>
      <c r="H21" s="6"/>
      <c r="I21" s="6"/>
      <c r="J21" s="6"/>
      <c r="K21" s="6"/>
      <c r="L21" s="6"/>
      <c r="M21" s="6"/>
      <c r="N21" s="6"/>
      <c r="O21" s="6"/>
    </row>
    <row r="22" spans="1:15" x14ac:dyDescent="0.3">
      <c r="A22" s="130"/>
      <c r="B22" s="129"/>
      <c r="C22" s="6"/>
      <c r="D22" s="129"/>
      <c r="E22" s="6"/>
      <c r="F22" s="6"/>
      <c r="G22" s="6"/>
      <c r="H22" s="6"/>
      <c r="I22" s="6"/>
      <c r="J22" s="6"/>
      <c r="K22" s="6"/>
      <c r="L22" s="6"/>
      <c r="M22" s="6"/>
      <c r="N22" s="6"/>
      <c r="O22" s="6"/>
    </row>
    <row r="23" spans="1:15" ht="20.25" x14ac:dyDescent="0.3">
      <c r="A23" s="130"/>
      <c r="B23" s="130"/>
      <c r="C23" s="86"/>
      <c r="D23" s="69"/>
      <c r="E23" s="6"/>
      <c r="F23" s="6"/>
      <c r="G23" s="6"/>
      <c r="H23" s="6"/>
      <c r="I23" s="6"/>
      <c r="J23" s="6"/>
      <c r="K23" s="6"/>
      <c r="L23" s="6"/>
      <c r="M23" s="6"/>
      <c r="N23" s="6"/>
      <c r="O23" s="6"/>
    </row>
    <row r="24" spans="1:15" ht="20.25" x14ac:dyDescent="0.3">
      <c r="A24" s="130"/>
      <c r="B24" s="130"/>
      <c r="C24" s="86"/>
      <c r="D24" s="69"/>
      <c r="E24" s="6"/>
      <c r="F24" s="6"/>
      <c r="G24" s="6"/>
      <c r="H24" s="6"/>
      <c r="I24" s="6"/>
      <c r="J24" s="6"/>
      <c r="K24" s="6"/>
      <c r="L24" s="6"/>
      <c r="M24" s="6"/>
      <c r="N24" s="6"/>
      <c r="O24" s="6"/>
    </row>
    <row r="25" spans="1:15" ht="20.25" x14ac:dyDescent="0.3">
      <c r="A25" s="130"/>
      <c r="B25" s="130"/>
      <c r="C25" s="86"/>
      <c r="D25" s="69"/>
      <c r="E25" s="6"/>
      <c r="F25" s="6"/>
      <c r="G25" s="6"/>
      <c r="H25" s="6"/>
      <c r="I25" s="6"/>
      <c r="J25" s="6"/>
      <c r="K25" s="6"/>
      <c r="L25" s="6"/>
      <c r="M25" s="6"/>
      <c r="N25" s="6"/>
      <c r="O25" s="6"/>
    </row>
    <row r="26" spans="1:15" ht="20.25" x14ac:dyDescent="0.3">
      <c r="A26" s="130"/>
      <c r="B26" s="130"/>
      <c r="C26" s="86"/>
      <c r="D26" s="69"/>
      <c r="E26" s="6"/>
      <c r="F26" s="6"/>
      <c r="G26" s="6"/>
      <c r="H26" s="6"/>
      <c r="I26" s="6"/>
      <c r="J26" s="6"/>
      <c r="K26" s="6"/>
      <c r="L26" s="6"/>
      <c r="M26" s="6"/>
      <c r="N26" s="6"/>
      <c r="O26" s="6"/>
    </row>
    <row r="27" spans="1:15" ht="20.25" x14ac:dyDescent="0.3">
      <c r="A27" s="130"/>
      <c r="B27" s="130"/>
      <c r="C27" s="86"/>
      <c r="D27" s="69"/>
      <c r="E27" s="6"/>
      <c r="F27" s="6"/>
      <c r="G27" s="6"/>
      <c r="H27" s="6"/>
      <c r="I27" s="6"/>
      <c r="J27" s="6"/>
      <c r="K27" s="6"/>
      <c r="L27" s="6"/>
      <c r="M27" s="6"/>
      <c r="N27" s="6"/>
      <c r="O27" s="6"/>
    </row>
    <row r="28" spans="1:15" ht="20.25" x14ac:dyDescent="0.3">
      <c r="A28" s="130"/>
      <c r="B28" s="130"/>
      <c r="C28" s="86"/>
      <c r="D28" s="69"/>
      <c r="E28" s="6"/>
      <c r="F28" s="6"/>
      <c r="G28" s="6"/>
      <c r="H28" s="6"/>
      <c r="I28" s="6"/>
      <c r="J28" s="6"/>
      <c r="K28" s="6"/>
      <c r="L28" s="6"/>
      <c r="M28" s="6"/>
      <c r="N28" s="6"/>
      <c r="O28" s="6"/>
    </row>
    <row r="29" spans="1:15" ht="20.25" x14ac:dyDescent="0.3">
      <c r="A29" s="130"/>
      <c r="B29" s="130"/>
      <c r="C29" s="86"/>
      <c r="D29" s="69"/>
      <c r="E29" s="6"/>
      <c r="F29" s="6"/>
      <c r="G29" s="6"/>
      <c r="H29" s="6"/>
      <c r="I29" s="6"/>
      <c r="J29" s="6"/>
      <c r="K29" s="6"/>
      <c r="L29" s="6"/>
      <c r="M29" s="6"/>
      <c r="N29" s="6"/>
      <c r="O29" s="6"/>
    </row>
    <row r="30" spans="1:15" ht="20.25" x14ac:dyDescent="0.3">
      <c r="A30" s="130"/>
      <c r="B30" s="130"/>
      <c r="C30" s="86"/>
      <c r="D30" s="69"/>
      <c r="E30" s="6"/>
      <c r="F30" s="6"/>
      <c r="G30" s="6"/>
      <c r="H30" s="6"/>
      <c r="I30" s="6"/>
      <c r="J30" s="6"/>
      <c r="K30" s="6"/>
      <c r="L30" s="6"/>
      <c r="M30" s="6"/>
      <c r="N30" s="6"/>
      <c r="O30" s="6"/>
    </row>
    <row r="31" spans="1:15" ht="20.25" x14ac:dyDescent="0.3">
      <c r="A31" s="130"/>
      <c r="B31" s="130"/>
      <c r="C31" s="86"/>
      <c r="D31" s="69"/>
      <c r="E31" s="6"/>
      <c r="F31" s="6"/>
      <c r="G31" s="6"/>
      <c r="H31" s="6"/>
      <c r="I31" s="6"/>
      <c r="J31" s="6"/>
      <c r="K31" s="6"/>
      <c r="L31" s="6"/>
      <c r="M31" s="6"/>
      <c r="N31" s="6"/>
      <c r="O31" s="6"/>
    </row>
    <row r="32" spans="1:15" ht="20.25" x14ac:dyDescent="0.3">
      <c r="A32" s="130"/>
      <c r="B32" s="130"/>
      <c r="C32" s="86"/>
      <c r="D32" s="69"/>
      <c r="E32" s="6"/>
      <c r="F32" s="6"/>
      <c r="G32" s="6"/>
      <c r="H32" s="6"/>
      <c r="I32" s="6"/>
      <c r="J32" s="6"/>
      <c r="K32" s="6"/>
      <c r="L32" s="6"/>
      <c r="M32" s="6"/>
      <c r="N32" s="6"/>
      <c r="O32" s="6"/>
    </row>
    <row r="33" spans="1:15" ht="20.25" x14ac:dyDescent="0.3">
      <c r="A33" s="130"/>
      <c r="B33" s="130"/>
      <c r="C33" s="86"/>
      <c r="D33" s="69"/>
      <c r="E33" s="6"/>
      <c r="F33" s="6"/>
      <c r="G33" s="6"/>
      <c r="H33" s="6"/>
      <c r="I33" s="6"/>
      <c r="J33" s="6"/>
      <c r="K33" s="6"/>
      <c r="L33" s="6"/>
      <c r="M33" s="6"/>
      <c r="N33" s="6"/>
      <c r="O33" s="6"/>
    </row>
    <row r="34" spans="1:15" ht="20.25" x14ac:dyDescent="0.3">
      <c r="A34" s="130"/>
      <c r="B34" s="130"/>
      <c r="C34" s="86"/>
      <c r="D34" s="69"/>
      <c r="E34" s="6"/>
      <c r="F34" s="6"/>
      <c r="G34" s="6"/>
      <c r="H34" s="6"/>
      <c r="I34" s="6"/>
      <c r="J34" s="6"/>
      <c r="K34" s="6"/>
      <c r="L34" s="6"/>
      <c r="M34" s="6"/>
      <c r="N34" s="6"/>
      <c r="O34" s="6"/>
    </row>
    <row r="35" spans="1:15" ht="20.25" x14ac:dyDescent="0.3">
      <c r="A35" s="130"/>
      <c r="B35" s="130"/>
      <c r="C35" s="86"/>
      <c r="D35" s="69"/>
      <c r="E35" s="6"/>
      <c r="F35" s="6"/>
      <c r="G35" s="6"/>
      <c r="H35" s="6"/>
      <c r="I35" s="6"/>
      <c r="J35" s="6"/>
      <c r="K35" s="6"/>
      <c r="L35" s="6"/>
      <c r="M35" s="6"/>
      <c r="N35" s="6"/>
      <c r="O35" s="6"/>
    </row>
    <row r="36" spans="1:15" ht="20.25" x14ac:dyDescent="0.3">
      <c r="A36" s="130"/>
      <c r="B36" s="130"/>
      <c r="C36" s="86"/>
      <c r="D36" s="69"/>
      <c r="E36" s="6"/>
      <c r="F36" s="6"/>
      <c r="G36" s="6"/>
      <c r="H36" s="6"/>
      <c r="I36" s="6"/>
      <c r="J36" s="6"/>
      <c r="K36" s="6"/>
      <c r="L36" s="6"/>
      <c r="M36" s="6"/>
      <c r="N36" s="6"/>
      <c r="O36" s="6"/>
    </row>
    <row r="37" spans="1:15" ht="20.25" x14ac:dyDescent="0.3">
      <c r="A37" s="130"/>
      <c r="B37" s="130"/>
      <c r="C37" s="86"/>
      <c r="D37" s="69"/>
      <c r="E37" s="6"/>
      <c r="F37" s="6"/>
      <c r="G37" s="6"/>
      <c r="H37" s="6"/>
      <c r="I37" s="6"/>
      <c r="J37" s="6"/>
      <c r="K37" s="6"/>
      <c r="L37" s="6"/>
      <c r="M37" s="6"/>
      <c r="N37" s="6"/>
      <c r="O37" s="6"/>
    </row>
    <row r="38" spans="1:15" ht="20.25" x14ac:dyDescent="0.3">
      <c r="A38" s="130"/>
      <c r="B38" s="130"/>
      <c r="C38" s="86"/>
      <c r="D38" s="69"/>
      <c r="E38" s="6"/>
      <c r="F38" s="6"/>
      <c r="G38" s="6"/>
      <c r="H38" s="6"/>
      <c r="I38" s="6"/>
      <c r="J38" s="6"/>
      <c r="K38" s="6"/>
      <c r="L38" s="6"/>
      <c r="M38" s="6"/>
      <c r="N38" s="6"/>
      <c r="O38" s="6"/>
    </row>
    <row r="39" spans="1:15" ht="20.25" x14ac:dyDescent="0.3">
      <c r="A39" s="130"/>
      <c r="B39" s="130"/>
      <c r="C39" s="86"/>
      <c r="D39" s="69"/>
      <c r="E39" s="6"/>
      <c r="F39" s="6"/>
      <c r="G39" s="6"/>
      <c r="H39" s="6"/>
      <c r="I39" s="6"/>
      <c r="J39" s="6"/>
      <c r="K39" s="6"/>
      <c r="L39" s="6"/>
      <c r="M39" s="6"/>
      <c r="N39" s="6"/>
      <c r="O39" s="6"/>
    </row>
    <row r="40" spans="1:15" ht="20.25" x14ac:dyDescent="0.3">
      <c r="A40" s="130"/>
      <c r="B40" s="130"/>
      <c r="C40" s="86"/>
      <c r="D40" s="69"/>
      <c r="E40" s="6"/>
      <c r="F40" s="6"/>
      <c r="G40" s="6"/>
      <c r="H40" s="6"/>
      <c r="I40" s="6"/>
      <c r="J40" s="6"/>
      <c r="K40" s="6"/>
      <c r="L40" s="6"/>
      <c r="M40" s="6"/>
      <c r="N40" s="6"/>
      <c r="O40" s="6"/>
    </row>
    <row r="41" spans="1:15" ht="20.25" x14ac:dyDescent="0.3">
      <c r="A41" s="130"/>
      <c r="B41" s="130"/>
      <c r="C41" s="86"/>
      <c r="D41" s="69"/>
      <c r="E41" s="6"/>
      <c r="F41" s="6"/>
      <c r="G41" s="6"/>
      <c r="H41" s="6"/>
      <c r="I41" s="6"/>
      <c r="J41" s="6"/>
      <c r="K41" s="6"/>
      <c r="L41" s="6"/>
      <c r="M41" s="6"/>
      <c r="N41" s="6"/>
      <c r="O41" s="6"/>
    </row>
    <row r="42" spans="1:15" ht="20.25" x14ac:dyDescent="0.3">
      <c r="A42" s="130"/>
      <c r="B42" s="130"/>
      <c r="C42" s="86"/>
      <c r="D42" s="69"/>
      <c r="E42" s="6"/>
      <c r="F42" s="6"/>
      <c r="G42" s="6"/>
      <c r="H42" s="6"/>
      <c r="I42" s="6"/>
      <c r="J42" s="6"/>
      <c r="K42" s="6"/>
      <c r="L42" s="6"/>
      <c r="M42" s="6"/>
      <c r="N42" s="6"/>
      <c r="O42" s="6"/>
    </row>
    <row r="43" spans="1:15" ht="20.25" x14ac:dyDescent="0.3">
      <c r="A43" s="130"/>
      <c r="B43" s="130"/>
      <c r="C43" s="86"/>
      <c r="D43" s="69"/>
      <c r="E43" s="6"/>
      <c r="F43" s="6"/>
      <c r="G43" s="6"/>
      <c r="H43" s="6"/>
      <c r="I43" s="6"/>
      <c r="J43" s="6"/>
      <c r="K43" s="6"/>
      <c r="L43" s="6"/>
      <c r="M43" s="6"/>
      <c r="N43" s="6"/>
      <c r="O43" s="6"/>
    </row>
    <row r="44" spans="1:15" ht="20.25" x14ac:dyDescent="0.3">
      <c r="A44" s="130"/>
      <c r="B44" s="130"/>
      <c r="C44" s="86"/>
      <c r="D44" s="69"/>
      <c r="E44" s="6"/>
      <c r="F44" s="6"/>
      <c r="G44" s="6"/>
      <c r="H44" s="6"/>
      <c r="I44" s="6"/>
      <c r="J44" s="6"/>
      <c r="K44" s="6"/>
      <c r="L44" s="6"/>
      <c r="M44" s="6"/>
      <c r="N44" s="6"/>
      <c r="O44" s="6"/>
    </row>
    <row r="45" spans="1:15" ht="20.25" x14ac:dyDescent="0.3">
      <c r="A45" s="130"/>
      <c r="B45" s="130"/>
      <c r="C45" s="86"/>
      <c r="D45" s="69"/>
      <c r="E45" s="6"/>
      <c r="F45" s="6"/>
      <c r="G45" s="6"/>
      <c r="H45" s="6"/>
      <c r="I45" s="6"/>
      <c r="J45" s="6"/>
      <c r="K45" s="6"/>
      <c r="L45" s="6"/>
      <c r="M45" s="6"/>
      <c r="N45" s="6"/>
      <c r="O45" s="6"/>
    </row>
    <row r="46" spans="1:15" ht="20.25" x14ac:dyDescent="0.3">
      <c r="A46" s="130"/>
      <c r="B46" s="130"/>
      <c r="C46" s="86"/>
      <c r="D46" s="69"/>
      <c r="E46" s="6"/>
      <c r="F46" s="6"/>
      <c r="G46" s="6"/>
      <c r="H46" s="6"/>
      <c r="I46" s="6"/>
      <c r="J46" s="6"/>
      <c r="K46" s="6"/>
      <c r="L46" s="6"/>
      <c r="M46" s="6"/>
      <c r="N46" s="6"/>
      <c r="O46" s="6"/>
    </row>
    <row r="47" spans="1:15" ht="20.25" x14ac:dyDescent="0.3">
      <c r="A47" s="130"/>
      <c r="B47" s="130"/>
      <c r="C47" s="86"/>
      <c r="D47" s="69"/>
      <c r="E47" s="6"/>
      <c r="F47" s="6"/>
      <c r="G47" s="6"/>
      <c r="H47" s="6"/>
      <c r="I47" s="6"/>
      <c r="J47" s="6"/>
      <c r="K47" s="6"/>
      <c r="L47" s="6"/>
      <c r="M47" s="6"/>
      <c r="N47" s="6"/>
      <c r="O47" s="6"/>
    </row>
    <row r="48" spans="1:15" ht="20.25" x14ac:dyDescent="0.3">
      <c r="A48" s="130"/>
      <c r="B48" s="130"/>
      <c r="C48" s="86"/>
      <c r="D48" s="69"/>
      <c r="E48" s="6"/>
      <c r="F48" s="6"/>
      <c r="G48" s="6"/>
      <c r="H48" s="6"/>
      <c r="I48" s="6"/>
      <c r="J48" s="6"/>
      <c r="K48" s="6"/>
      <c r="L48" s="6"/>
      <c r="M48" s="6"/>
      <c r="N48" s="6"/>
      <c r="O48" s="6"/>
    </row>
    <row r="49" spans="1:15" ht="20.25" x14ac:dyDescent="0.3">
      <c r="A49" s="130"/>
      <c r="B49" s="130"/>
      <c r="C49" s="86"/>
      <c r="D49" s="69"/>
      <c r="E49" s="6"/>
      <c r="F49" s="6"/>
      <c r="G49" s="6"/>
      <c r="H49" s="6"/>
      <c r="I49" s="6"/>
      <c r="J49" s="6"/>
      <c r="K49" s="6"/>
      <c r="L49" s="6"/>
      <c r="M49" s="6"/>
      <c r="N49" s="6"/>
      <c r="O49" s="6"/>
    </row>
    <row r="50" spans="1:15" ht="20.25" x14ac:dyDescent="0.3">
      <c r="A50" s="130"/>
      <c r="B50" s="130"/>
      <c r="C50" s="86"/>
      <c r="D50" s="69"/>
      <c r="E50" s="6"/>
      <c r="F50" s="6"/>
      <c r="G50" s="6"/>
      <c r="H50" s="6"/>
      <c r="I50" s="6"/>
      <c r="J50" s="6"/>
      <c r="K50" s="6"/>
      <c r="L50" s="6"/>
      <c r="M50" s="6"/>
      <c r="N50" s="6"/>
      <c r="O50" s="6"/>
    </row>
    <row r="51" spans="1:15" ht="20.25" x14ac:dyDescent="0.3">
      <c r="A51" s="130"/>
      <c r="B51" s="130"/>
      <c r="C51" s="86"/>
      <c r="D51" s="69"/>
      <c r="E51" s="6"/>
      <c r="F51" s="6"/>
      <c r="G51" s="6"/>
      <c r="H51" s="6"/>
      <c r="I51" s="6"/>
      <c r="J51" s="6"/>
      <c r="K51" s="6"/>
      <c r="L51" s="6"/>
      <c r="M51" s="6"/>
      <c r="N51" s="6"/>
      <c r="O51" s="6"/>
    </row>
    <row r="52" spans="1:15" ht="20.25" x14ac:dyDescent="0.3">
      <c r="A52" s="130"/>
      <c r="B52" s="130"/>
      <c r="C52" s="86"/>
      <c r="D52" s="69"/>
      <c r="E52" s="6"/>
      <c r="F52" s="6"/>
      <c r="G52" s="6"/>
      <c r="H52" s="6"/>
      <c r="I52" s="6"/>
      <c r="J52" s="6"/>
      <c r="K52" s="6"/>
      <c r="L52" s="6"/>
      <c r="M52" s="6"/>
      <c r="N52" s="6"/>
      <c r="O52" s="6"/>
    </row>
    <row r="53" spans="1:15" ht="20.25" x14ac:dyDescent="0.3">
      <c r="A53" s="130"/>
      <c r="B53" s="131"/>
      <c r="C53" s="87"/>
      <c r="D53" s="16"/>
    </row>
    <row r="54" spans="1:15" ht="20.25" x14ac:dyDescent="0.3">
      <c r="A54" s="130"/>
      <c r="B54" s="131"/>
      <c r="C54" s="87"/>
      <c r="D54" s="16"/>
    </row>
    <row r="55" spans="1:15" ht="20.25" x14ac:dyDescent="0.3">
      <c r="A55" s="130"/>
      <c r="B55" s="131"/>
      <c r="C55" s="87"/>
      <c r="D55" s="16"/>
    </row>
    <row r="56" spans="1:15" ht="20.25" x14ac:dyDescent="0.3">
      <c r="A56" s="130"/>
      <c r="B56" s="131"/>
      <c r="C56" s="87"/>
      <c r="D56" s="16"/>
    </row>
    <row r="57" spans="1:15" ht="20.25" x14ac:dyDescent="0.3">
      <c r="A57" s="130"/>
      <c r="B57" s="131"/>
      <c r="C57" s="87"/>
      <c r="D57" s="16"/>
    </row>
    <row r="58" spans="1:15" ht="20.25" x14ac:dyDescent="0.3">
      <c r="A58" s="130"/>
      <c r="B58" s="131"/>
      <c r="C58" s="87"/>
      <c r="D58" s="16"/>
    </row>
    <row r="59" spans="1:15" ht="20.25" x14ac:dyDescent="0.3">
      <c r="A59" s="130"/>
      <c r="B59" s="131"/>
      <c r="C59" s="87"/>
      <c r="D59" s="16"/>
    </row>
    <row r="60" spans="1:15" ht="20.25" x14ac:dyDescent="0.3">
      <c r="A60" s="130"/>
      <c r="B60" s="131"/>
      <c r="C60" s="87"/>
      <c r="D60" s="16"/>
    </row>
    <row r="61" spans="1:15" ht="20.25" x14ac:dyDescent="0.3">
      <c r="A61" s="130"/>
      <c r="B61" s="131"/>
      <c r="C61" s="87"/>
      <c r="D61" s="16"/>
    </row>
    <row r="62" spans="1:15" ht="20.25" x14ac:dyDescent="0.3">
      <c r="A62" s="130"/>
      <c r="B62" s="131"/>
      <c r="C62" s="87"/>
      <c r="D62" s="16"/>
    </row>
    <row r="63" spans="1:15" ht="20.25" x14ac:dyDescent="0.3">
      <c r="A63" s="130"/>
      <c r="B63" s="131"/>
      <c r="C63" s="87"/>
      <c r="D63" s="16"/>
    </row>
    <row r="64" spans="1:15" ht="20.25" x14ac:dyDescent="0.3">
      <c r="A64" s="130"/>
      <c r="B64" s="131"/>
      <c r="C64" s="87"/>
      <c r="D64" s="16"/>
    </row>
    <row r="65" spans="1:4" ht="20.25" x14ac:dyDescent="0.3">
      <c r="A65" s="130"/>
      <c r="B65" s="131"/>
      <c r="C65" s="87"/>
      <c r="D65" s="16"/>
    </row>
    <row r="66" spans="1:4" ht="20.25" x14ac:dyDescent="0.3">
      <c r="A66" s="130"/>
      <c r="B66" s="131"/>
      <c r="C66" s="87"/>
      <c r="D66" s="16"/>
    </row>
    <row r="67" spans="1:4" ht="20.25" x14ac:dyDescent="0.3">
      <c r="A67" s="130"/>
      <c r="B67" s="131"/>
      <c r="C67" s="87"/>
      <c r="D67" s="16"/>
    </row>
    <row r="68" spans="1:4" ht="20.25" x14ac:dyDescent="0.3">
      <c r="A68" s="130"/>
      <c r="B68" s="131"/>
      <c r="C68" s="87"/>
      <c r="D68" s="16"/>
    </row>
    <row r="69" spans="1:4" ht="20.25" x14ac:dyDescent="0.3">
      <c r="A69" s="130"/>
      <c r="B69" s="131"/>
      <c r="C69" s="87"/>
      <c r="D69" s="16"/>
    </row>
    <row r="70" spans="1:4" ht="20.25" x14ac:dyDescent="0.3">
      <c r="A70" s="130"/>
      <c r="B70" s="131"/>
      <c r="C70" s="87"/>
      <c r="D70" s="16"/>
    </row>
    <row r="71" spans="1:4" ht="20.25" x14ac:dyDescent="0.3">
      <c r="A71" s="130"/>
      <c r="B71" s="131"/>
      <c r="C71" s="87"/>
      <c r="D71" s="16"/>
    </row>
    <row r="72" spans="1:4" ht="20.25" x14ac:dyDescent="0.3">
      <c r="A72" s="130"/>
      <c r="B72" s="131"/>
      <c r="C72" s="87"/>
      <c r="D72" s="16"/>
    </row>
    <row r="73" spans="1:4" ht="20.25" x14ac:dyDescent="0.3">
      <c r="A73" s="130"/>
      <c r="B73" s="131"/>
      <c r="C73" s="87"/>
      <c r="D73" s="16"/>
    </row>
    <row r="74" spans="1:4" ht="20.25" x14ac:dyDescent="0.3">
      <c r="A74" s="130"/>
      <c r="B74" s="131"/>
      <c r="C74" s="87"/>
      <c r="D74" s="16"/>
    </row>
    <row r="75" spans="1:4" ht="20.25" x14ac:dyDescent="0.3">
      <c r="A75" s="130"/>
      <c r="B75" s="131"/>
      <c r="C75" s="87"/>
      <c r="D75" s="16"/>
    </row>
    <row r="76" spans="1:4" ht="20.25" x14ac:dyDescent="0.3">
      <c r="A76" s="130"/>
      <c r="B76" s="131"/>
      <c r="C76" s="87"/>
      <c r="D76" s="16"/>
    </row>
    <row r="77" spans="1:4" ht="20.25" x14ac:dyDescent="0.3">
      <c r="A77" s="130"/>
      <c r="B77" s="131"/>
      <c r="C77" s="87"/>
      <c r="D77" s="16"/>
    </row>
    <row r="78" spans="1:4" ht="20.25" x14ac:dyDescent="0.3">
      <c r="A78" s="130"/>
      <c r="B78" s="131"/>
      <c r="C78" s="87"/>
      <c r="D78" s="16"/>
    </row>
    <row r="79" spans="1:4" ht="20.25" x14ac:dyDescent="0.3">
      <c r="A79" s="130"/>
      <c r="B79" s="131"/>
      <c r="C79" s="87"/>
      <c r="D79" s="16"/>
    </row>
    <row r="80" spans="1:4" ht="20.25" x14ac:dyDescent="0.3">
      <c r="A80" s="130"/>
      <c r="B80" s="131"/>
      <c r="C80" s="87"/>
      <c r="D80" s="16"/>
    </row>
    <row r="81" spans="1:4" ht="20.25" x14ac:dyDescent="0.3">
      <c r="A81" s="130"/>
      <c r="B81" s="131"/>
      <c r="C81" s="87"/>
      <c r="D81" s="16"/>
    </row>
    <row r="82" spans="1:4" ht="20.25" x14ac:dyDescent="0.3">
      <c r="A82" s="130"/>
      <c r="B82" s="131"/>
      <c r="C82" s="87"/>
      <c r="D82" s="16"/>
    </row>
    <row r="83" spans="1:4" ht="20.25" x14ac:dyDescent="0.3">
      <c r="A83" s="130"/>
      <c r="B83" s="131"/>
      <c r="C83" s="87"/>
      <c r="D83" s="16"/>
    </row>
    <row r="84" spans="1:4" ht="20.25" x14ac:dyDescent="0.3">
      <c r="A84" s="130"/>
      <c r="B84" s="131"/>
      <c r="C84" s="87"/>
      <c r="D84" s="16"/>
    </row>
    <row r="85" spans="1:4" ht="20.25" x14ac:dyDescent="0.3">
      <c r="A85" s="130"/>
      <c r="B85" s="131"/>
      <c r="C85" s="87"/>
      <c r="D85" s="16"/>
    </row>
    <row r="86" spans="1:4" ht="20.25" x14ac:dyDescent="0.3">
      <c r="A86" s="130"/>
      <c r="B86" s="131"/>
      <c r="C86" s="87"/>
      <c r="D86" s="16"/>
    </row>
    <row r="87" spans="1:4" ht="20.25" x14ac:dyDescent="0.3">
      <c r="A87" s="130"/>
      <c r="B87" s="131"/>
      <c r="C87" s="87"/>
      <c r="D87" s="16"/>
    </row>
    <row r="88" spans="1:4" ht="20.25" x14ac:dyDescent="0.3">
      <c r="A88" s="130"/>
      <c r="B88" s="131"/>
      <c r="C88" s="87"/>
      <c r="D88" s="16"/>
    </row>
    <row r="89" spans="1:4" ht="20.25" x14ac:dyDescent="0.3">
      <c r="A89" s="130"/>
      <c r="B89" s="131"/>
      <c r="C89" s="87"/>
      <c r="D89" s="16"/>
    </row>
    <row r="90" spans="1:4" ht="20.25" x14ac:dyDescent="0.3">
      <c r="A90" s="130"/>
      <c r="B90" s="131"/>
      <c r="C90" s="87"/>
      <c r="D90" s="16"/>
    </row>
    <row r="91" spans="1:4" ht="20.25" x14ac:dyDescent="0.3">
      <c r="A91" s="130"/>
      <c r="B91" s="131"/>
      <c r="C91" s="87"/>
      <c r="D91" s="16"/>
    </row>
    <row r="92" spans="1:4" ht="20.25" x14ac:dyDescent="0.3">
      <c r="A92" s="130"/>
      <c r="B92" s="131"/>
      <c r="C92" s="87"/>
      <c r="D92" s="16"/>
    </row>
    <row r="93" spans="1:4" ht="20.25" x14ac:dyDescent="0.3">
      <c r="A93" s="130"/>
      <c r="B93" s="131"/>
      <c r="C93" s="87"/>
      <c r="D93" s="16"/>
    </row>
    <row r="94" spans="1:4" ht="20.25" x14ac:dyDescent="0.3">
      <c r="A94" s="130"/>
      <c r="B94" s="131"/>
      <c r="C94" s="87"/>
      <c r="D94" s="16"/>
    </row>
    <row r="95" spans="1:4" ht="20.25" x14ac:dyDescent="0.3">
      <c r="A95" s="130"/>
      <c r="B95" s="131"/>
      <c r="C95" s="87"/>
      <c r="D95" s="16"/>
    </row>
    <row r="96" spans="1:4" ht="20.25" x14ac:dyDescent="0.3">
      <c r="A96" s="130"/>
      <c r="B96" s="131"/>
      <c r="C96" s="87"/>
      <c r="D96" s="16"/>
    </row>
    <row r="97" spans="1:4" ht="20.25" x14ac:dyDescent="0.3">
      <c r="A97" s="130"/>
      <c r="B97" s="131"/>
      <c r="C97" s="87"/>
      <c r="D97" s="16"/>
    </row>
    <row r="98" spans="1:4" ht="20.25" x14ac:dyDescent="0.3">
      <c r="A98" s="130"/>
      <c r="B98" s="131"/>
      <c r="C98" s="87"/>
      <c r="D98" s="16"/>
    </row>
    <row r="99" spans="1:4" ht="20.25" x14ac:dyDescent="0.3">
      <c r="A99" s="130"/>
      <c r="B99" s="131"/>
      <c r="C99" s="87"/>
      <c r="D99" s="16"/>
    </row>
    <row r="100" spans="1:4" ht="20.25" x14ac:dyDescent="0.3">
      <c r="A100" s="130"/>
      <c r="B100" s="131"/>
      <c r="C100" s="87"/>
      <c r="D100" s="16"/>
    </row>
    <row r="101" spans="1:4" ht="20.25" x14ac:dyDescent="0.3">
      <c r="A101" s="130"/>
      <c r="B101" s="131"/>
      <c r="C101" s="87"/>
      <c r="D101" s="16"/>
    </row>
    <row r="102" spans="1:4" ht="20.25" x14ac:dyDescent="0.3">
      <c r="A102" s="130"/>
      <c r="B102" s="131"/>
      <c r="C102" s="87"/>
      <c r="D102" s="16"/>
    </row>
    <row r="103" spans="1:4" ht="20.25" x14ac:dyDescent="0.3">
      <c r="A103" s="130"/>
      <c r="B103" s="131"/>
      <c r="C103" s="87"/>
      <c r="D103" s="16"/>
    </row>
    <row r="104" spans="1:4" ht="20.25" x14ac:dyDescent="0.3">
      <c r="A104" s="130"/>
      <c r="B104" s="131"/>
      <c r="C104" s="87"/>
      <c r="D104" s="16"/>
    </row>
    <row r="105" spans="1:4" ht="20.25" x14ac:dyDescent="0.3">
      <c r="A105" s="130"/>
      <c r="B105" s="131"/>
      <c r="C105" s="87"/>
      <c r="D105" s="16"/>
    </row>
    <row r="106" spans="1:4" ht="20.25" x14ac:dyDescent="0.3">
      <c r="A106" s="130"/>
      <c r="B106" s="131"/>
      <c r="C106" s="87"/>
      <c r="D106" s="16"/>
    </row>
    <row r="107" spans="1:4" ht="20.25" x14ac:dyDescent="0.3">
      <c r="A107" s="130"/>
      <c r="B107" s="131"/>
      <c r="C107" s="87"/>
      <c r="D107" s="16"/>
    </row>
    <row r="108" spans="1:4" ht="20.25" x14ac:dyDescent="0.3">
      <c r="A108" s="130"/>
      <c r="B108" s="131"/>
      <c r="C108" s="87"/>
      <c r="D108" s="16"/>
    </row>
    <row r="109" spans="1:4" ht="20.25" x14ac:dyDescent="0.3">
      <c r="A109" s="130"/>
      <c r="B109" s="131"/>
      <c r="C109" s="87"/>
      <c r="D109" s="16"/>
    </row>
    <row r="110" spans="1:4" ht="20.25" x14ac:dyDescent="0.3">
      <c r="A110" s="130"/>
      <c r="B110" s="131"/>
      <c r="C110" s="87"/>
      <c r="D110" s="16"/>
    </row>
    <row r="111" spans="1:4" ht="20.25" x14ac:dyDescent="0.3">
      <c r="A111" s="130"/>
      <c r="B111" s="131"/>
      <c r="C111" s="87"/>
      <c r="D111" s="16"/>
    </row>
    <row r="112" spans="1:4" ht="20.25" x14ac:dyDescent="0.3">
      <c r="A112" s="130"/>
      <c r="B112" s="131"/>
      <c r="C112" s="87"/>
      <c r="D112" s="16"/>
    </row>
    <row r="113" spans="1:4" ht="20.25" x14ac:dyDescent="0.3">
      <c r="A113" s="130"/>
      <c r="B113" s="131"/>
      <c r="C113" s="87"/>
      <c r="D113" s="16"/>
    </row>
    <row r="114" spans="1:4" ht="20.25" x14ac:dyDescent="0.3">
      <c r="A114" s="130"/>
      <c r="B114" s="131"/>
      <c r="C114" s="87"/>
      <c r="D114" s="16"/>
    </row>
    <row r="115" spans="1:4" ht="20.25" x14ac:dyDescent="0.3">
      <c r="A115" s="130"/>
      <c r="B115" s="131"/>
      <c r="C115" s="87"/>
      <c r="D115" s="16"/>
    </row>
    <row r="116" spans="1:4" ht="20.25" x14ac:dyDescent="0.3">
      <c r="A116" s="130"/>
      <c r="B116" s="131"/>
      <c r="C116" s="87"/>
      <c r="D116" s="16"/>
    </row>
    <row r="117" spans="1:4" ht="20.25" x14ac:dyDescent="0.3">
      <c r="A117" s="130"/>
      <c r="B117" s="131"/>
      <c r="C117" s="87"/>
      <c r="D117" s="16"/>
    </row>
    <row r="118" spans="1:4" ht="20.25" x14ac:dyDescent="0.3">
      <c r="A118" s="130"/>
      <c r="B118" s="131"/>
      <c r="C118" s="87"/>
      <c r="D118" s="16"/>
    </row>
    <row r="119" spans="1:4" ht="20.25" x14ac:dyDescent="0.3">
      <c r="A119" s="130"/>
      <c r="B119" s="131"/>
      <c r="C119" s="87"/>
      <c r="D119" s="16"/>
    </row>
    <row r="120" spans="1:4" ht="20.25" x14ac:dyDescent="0.3">
      <c r="A120" s="130"/>
      <c r="B120" s="131"/>
      <c r="C120" s="87"/>
      <c r="D120" s="16"/>
    </row>
    <row r="121" spans="1:4" ht="20.25" x14ac:dyDescent="0.3">
      <c r="A121" s="130"/>
      <c r="B121" s="131"/>
      <c r="C121" s="87"/>
      <c r="D121" s="16"/>
    </row>
    <row r="122" spans="1:4" ht="20.25" x14ac:dyDescent="0.3">
      <c r="A122" s="130"/>
      <c r="B122" s="131"/>
      <c r="C122" s="87"/>
      <c r="D122" s="16"/>
    </row>
    <row r="123" spans="1:4" ht="20.25" x14ac:dyDescent="0.3">
      <c r="A123" s="130"/>
      <c r="B123" s="131"/>
      <c r="C123" s="16"/>
      <c r="D123" s="16"/>
    </row>
    <row r="124" spans="1:4" ht="20.25" x14ac:dyDescent="0.3">
      <c r="A124" s="130"/>
      <c r="B124" s="131"/>
      <c r="C124" s="16"/>
      <c r="D124" s="16"/>
    </row>
    <row r="125" spans="1:4" ht="20.25" x14ac:dyDescent="0.3">
      <c r="A125" s="130"/>
      <c r="B125" s="131"/>
      <c r="C125" s="16"/>
      <c r="D125" s="16"/>
    </row>
    <row r="126" spans="1:4" ht="20.25" x14ac:dyDescent="0.3">
      <c r="A126" s="130"/>
      <c r="B126" s="131"/>
      <c r="C126" s="16"/>
      <c r="D126" s="16"/>
    </row>
    <row r="127" spans="1:4" ht="20.25" x14ac:dyDescent="0.3">
      <c r="A127" s="130"/>
      <c r="B127" s="131"/>
      <c r="C127" s="16"/>
      <c r="D127" s="16"/>
    </row>
    <row r="128" spans="1:4" ht="20.25" x14ac:dyDescent="0.3">
      <c r="A128" s="130"/>
      <c r="B128" s="131"/>
      <c r="C128" s="16"/>
      <c r="D128" s="16"/>
    </row>
    <row r="129" spans="1:4" ht="20.25" x14ac:dyDescent="0.3">
      <c r="A129" s="130"/>
      <c r="B129" s="131"/>
      <c r="C129" s="16"/>
      <c r="D129" s="16"/>
    </row>
    <row r="130" spans="1:4" ht="20.25" x14ac:dyDescent="0.3">
      <c r="A130" s="130"/>
      <c r="B130" s="131"/>
      <c r="C130" s="16"/>
      <c r="D130" s="16"/>
    </row>
    <row r="131" spans="1:4" ht="20.25" x14ac:dyDescent="0.3">
      <c r="A131" s="130"/>
      <c r="B131" s="131"/>
      <c r="C131" s="16"/>
      <c r="D131" s="16"/>
    </row>
    <row r="132" spans="1:4" ht="20.25" x14ac:dyDescent="0.3">
      <c r="A132" s="130"/>
      <c r="B132" s="131"/>
      <c r="C132" s="16"/>
      <c r="D132" s="16"/>
    </row>
    <row r="133" spans="1:4" ht="20.25" x14ac:dyDescent="0.3">
      <c r="A133" s="130"/>
      <c r="B133" s="131"/>
      <c r="C133" s="16"/>
      <c r="D133" s="16"/>
    </row>
    <row r="134" spans="1:4" ht="20.25" x14ac:dyDescent="0.3">
      <c r="A134" s="130"/>
      <c r="B134" s="131"/>
      <c r="C134" s="16"/>
      <c r="D134" s="16"/>
    </row>
    <row r="135" spans="1:4" ht="20.25" x14ac:dyDescent="0.3">
      <c r="A135" s="130"/>
      <c r="B135" s="131"/>
      <c r="C135" s="16"/>
      <c r="D135" s="16"/>
    </row>
    <row r="136" spans="1:4" ht="20.25" x14ac:dyDescent="0.3">
      <c r="A136" s="130"/>
      <c r="B136" s="131"/>
      <c r="C136" s="16"/>
      <c r="D136" s="16"/>
    </row>
    <row r="137" spans="1:4" ht="20.25" x14ac:dyDescent="0.3">
      <c r="A137" s="130"/>
      <c r="B137" s="131"/>
      <c r="C137" s="16"/>
      <c r="D137" s="16"/>
    </row>
    <row r="138" spans="1:4" ht="20.25" x14ac:dyDescent="0.3">
      <c r="A138" s="130"/>
      <c r="B138" s="131"/>
      <c r="C138" s="16"/>
      <c r="D138" s="16"/>
    </row>
    <row r="139" spans="1:4" ht="20.25" x14ac:dyDescent="0.3">
      <c r="A139" s="130"/>
      <c r="B139" s="131"/>
      <c r="C139" s="16"/>
      <c r="D139" s="16"/>
    </row>
    <row r="140" spans="1:4" ht="20.25" x14ac:dyDescent="0.3">
      <c r="A140" s="130"/>
      <c r="B140" s="131"/>
      <c r="C140" s="16"/>
      <c r="D140" s="16"/>
    </row>
    <row r="141" spans="1:4" ht="20.25" x14ac:dyDescent="0.3">
      <c r="A141" s="130"/>
      <c r="B141" s="131"/>
      <c r="C141" s="16"/>
      <c r="D141" s="16"/>
    </row>
    <row r="142" spans="1:4" ht="20.25" x14ac:dyDescent="0.3">
      <c r="A142" s="130"/>
      <c r="B142" s="131"/>
      <c r="C142" s="16"/>
      <c r="D142" s="16"/>
    </row>
    <row r="143" spans="1:4" ht="20.25" x14ac:dyDescent="0.3">
      <c r="A143" s="130"/>
      <c r="B143" s="131"/>
      <c r="C143" s="16"/>
      <c r="D143" s="16"/>
    </row>
    <row r="144" spans="1:4" ht="20.25" x14ac:dyDescent="0.3">
      <c r="A144" s="130"/>
      <c r="B144" s="131"/>
      <c r="C144" s="16"/>
      <c r="D144" s="16"/>
    </row>
    <row r="145" spans="1:4" ht="20.25" x14ac:dyDescent="0.3">
      <c r="A145" s="130"/>
      <c r="B145" s="131"/>
      <c r="C145" s="16"/>
      <c r="D145" s="16"/>
    </row>
    <row r="146" spans="1:4" ht="20.25" x14ac:dyDescent="0.3">
      <c r="A146" s="130"/>
      <c r="B146" s="131"/>
      <c r="C146" s="16"/>
      <c r="D146" s="16"/>
    </row>
    <row r="147" spans="1:4" ht="20.25" x14ac:dyDescent="0.3">
      <c r="A147" s="130"/>
      <c r="B147" s="131"/>
      <c r="C147" s="16"/>
      <c r="D147" s="16"/>
    </row>
    <row r="148" spans="1:4" ht="20.25" x14ac:dyDescent="0.3">
      <c r="A148" s="130"/>
      <c r="B148" s="131"/>
      <c r="C148" s="16"/>
      <c r="D148" s="16"/>
    </row>
    <row r="149" spans="1:4" ht="20.25" x14ac:dyDescent="0.3">
      <c r="A149" s="130"/>
      <c r="B149" s="131"/>
      <c r="C149" s="16"/>
      <c r="D149" s="16"/>
    </row>
    <row r="150" spans="1:4" ht="20.25" x14ac:dyDescent="0.3">
      <c r="A150" s="130"/>
      <c r="B150" s="131"/>
      <c r="C150" s="16"/>
      <c r="D150" s="16"/>
    </row>
    <row r="151" spans="1:4" ht="20.25" x14ac:dyDescent="0.3">
      <c r="A151" s="130"/>
      <c r="B151" s="131"/>
      <c r="C151" s="16"/>
      <c r="D151" s="16"/>
    </row>
    <row r="152" spans="1:4" ht="20.25" x14ac:dyDescent="0.3">
      <c r="A152" s="130"/>
      <c r="B152" s="131"/>
      <c r="C152" s="16"/>
      <c r="D152" s="16"/>
    </row>
    <row r="153" spans="1:4" ht="20.25" x14ac:dyDescent="0.3">
      <c r="A153" s="130"/>
      <c r="B153" s="131"/>
      <c r="C153" s="16"/>
      <c r="D153" s="16"/>
    </row>
    <row r="154" spans="1:4" ht="20.25" x14ac:dyDescent="0.3">
      <c r="A154" s="130"/>
      <c r="B154" s="131"/>
      <c r="C154" s="16"/>
      <c r="D154" s="16"/>
    </row>
    <row r="155" spans="1:4" ht="20.25" x14ac:dyDescent="0.3">
      <c r="A155" s="130"/>
      <c r="B155" s="131"/>
      <c r="C155" s="16"/>
      <c r="D155" s="16"/>
    </row>
    <row r="156" spans="1:4" ht="20.25" x14ac:dyDescent="0.3">
      <c r="A156" s="130"/>
      <c r="B156" s="131"/>
      <c r="C156" s="16"/>
      <c r="D156" s="16"/>
    </row>
    <row r="157" spans="1:4" ht="20.25" x14ac:dyDescent="0.3">
      <c r="A157" s="130"/>
      <c r="B157" s="131"/>
      <c r="C157" s="16"/>
      <c r="D157" s="16"/>
    </row>
    <row r="158" spans="1:4" ht="20.25" x14ac:dyDescent="0.3">
      <c r="A158" s="130"/>
      <c r="B158" s="131"/>
      <c r="C158" s="16"/>
      <c r="D158" s="16"/>
    </row>
    <row r="159" spans="1:4" ht="20.25" x14ac:dyDescent="0.3">
      <c r="A159" s="130"/>
      <c r="B159" s="131"/>
      <c r="C159" s="16"/>
      <c r="D159" s="16"/>
    </row>
    <row r="160" spans="1:4" ht="20.25" x14ac:dyDescent="0.3">
      <c r="A160" s="130"/>
      <c r="B160" s="131"/>
      <c r="C160" s="16"/>
      <c r="D160" s="16"/>
    </row>
    <row r="161" spans="1:4" ht="20.25" x14ac:dyDescent="0.3">
      <c r="A161" s="130"/>
      <c r="B161" s="131"/>
      <c r="C161" s="16"/>
      <c r="D161" s="16"/>
    </row>
    <row r="162" spans="1:4" ht="20.25" x14ac:dyDescent="0.3">
      <c r="A162" s="130"/>
      <c r="B162" s="131"/>
      <c r="C162" s="16"/>
      <c r="D162" s="16"/>
    </row>
    <row r="163" spans="1:4" ht="20.25" x14ac:dyDescent="0.3">
      <c r="A163" s="130"/>
      <c r="B163" s="131"/>
      <c r="C163" s="16"/>
      <c r="D163" s="16"/>
    </row>
    <row r="164" spans="1:4" ht="20.25" x14ac:dyDescent="0.3">
      <c r="A164" s="130"/>
      <c r="B164" s="131"/>
      <c r="C164" s="16"/>
      <c r="D164" s="16"/>
    </row>
    <row r="165" spans="1:4" ht="20.25" x14ac:dyDescent="0.3">
      <c r="A165" s="130"/>
      <c r="B165" s="131"/>
      <c r="C165" s="16"/>
      <c r="D165" s="16"/>
    </row>
    <row r="166" spans="1:4" ht="20.25" x14ac:dyDescent="0.3">
      <c r="A166" s="130"/>
      <c r="B166" s="131"/>
      <c r="C166" s="16"/>
      <c r="D166" s="16"/>
    </row>
    <row r="167" spans="1:4" ht="20.25" x14ac:dyDescent="0.3">
      <c r="A167" s="130"/>
      <c r="B167" s="131"/>
      <c r="C167" s="16"/>
      <c r="D167" s="16"/>
    </row>
    <row r="168" spans="1:4" ht="20.25" x14ac:dyDescent="0.3">
      <c r="A168" s="130"/>
      <c r="B168" s="131"/>
      <c r="C168" s="16"/>
      <c r="D168" s="16"/>
    </row>
    <row r="169" spans="1:4" ht="20.25" x14ac:dyDescent="0.3">
      <c r="A169" s="130"/>
      <c r="B169" s="131"/>
      <c r="C169" s="16"/>
      <c r="D169" s="16"/>
    </row>
    <row r="170" spans="1:4" ht="20.25" x14ac:dyDescent="0.3">
      <c r="A170" s="130"/>
      <c r="B170" s="131"/>
      <c r="C170" s="16"/>
      <c r="D170" s="16"/>
    </row>
    <row r="171" spans="1:4" ht="20.25" x14ac:dyDescent="0.3">
      <c r="A171" s="130"/>
      <c r="B171" s="131"/>
      <c r="C171" s="16"/>
      <c r="D171" s="16"/>
    </row>
    <row r="172" spans="1:4" ht="20.25" x14ac:dyDescent="0.3">
      <c r="A172" s="130"/>
      <c r="B172" s="131"/>
      <c r="C172" s="16"/>
      <c r="D172" s="16"/>
    </row>
    <row r="173" spans="1:4" ht="20.25" x14ac:dyDescent="0.3">
      <c r="A173" s="130"/>
      <c r="B173" s="131"/>
      <c r="C173" s="16"/>
      <c r="D173" s="16"/>
    </row>
    <row r="174" spans="1:4" ht="20.25" x14ac:dyDescent="0.3">
      <c r="A174" s="130"/>
      <c r="B174" s="131"/>
      <c r="C174" s="16"/>
      <c r="D174" s="16"/>
    </row>
    <row r="175" spans="1:4" ht="20.25" x14ac:dyDescent="0.3">
      <c r="A175" s="130"/>
      <c r="B175" s="131"/>
      <c r="C175" s="16"/>
      <c r="D175" s="16"/>
    </row>
    <row r="176" spans="1:4" ht="20.25" x14ac:dyDescent="0.3">
      <c r="A176" s="130"/>
      <c r="B176" s="131"/>
      <c r="C176" s="16"/>
      <c r="D176" s="16"/>
    </row>
    <row r="177" spans="1:4" ht="20.25" x14ac:dyDescent="0.3">
      <c r="A177" s="130"/>
      <c r="B177" s="131"/>
      <c r="C177" s="16"/>
      <c r="D177" s="16"/>
    </row>
    <row r="178" spans="1:4" ht="20.25" x14ac:dyDescent="0.3">
      <c r="A178" s="130"/>
      <c r="B178" s="131"/>
      <c r="C178" s="16"/>
      <c r="D178" s="16"/>
    </row>
    <row r="179" spans="1:4" ht="20.25" x14ac:dyDescent="0.3">
      <c r="A179" s="130"/>
      <c r="B179" s="131"/>
      <c r="C179" s="16"/>
      <c r="D179" s="16"/>
    </row>
    <row r="180" spans="1:4" ht="20.25" x14ac:dyDescent="0.3">
      <c r="A180" s="130"/>
      <c r="B180" s="131"/>
      <c r="C180" s="16"/>
      <c r="D180" s="16"/>
    </row>
    <row r="181" spans="1:4" ht="20.25" x14ac:dyDescent="0.3">
      <c r="A181" s="130"/>
      <c r="B181" s="131"/>
      <c r="C181" s="16"/>
      <c r="D181" s="16"/>
    </row>
    <row r="182" spans="1:4" ht="20.25" x14ac:dyDescent="0.3">
      <c r="A182" s="130"/>
      <c r="B182" s="131"/>
      <c r="C182" s="16"/>
      <c r="D182" s="16"/>
    </row>
    <row r="183" spans="1:4" ht="20.25" x14ac:dyDescent="0.3">
      <c r="A183" s="130"/>
      <c r="B183" s="131"/>
      <c r="C183" s="16"/>
      <c r="D183" s="16"/>
    </row>
    <row r="184" spans="1:4" ht="20.25" x14ac:dyDescent="0.3">
      <c r="A184" s="130"/>
      <c r="B184" s="131"/>
      <c r="C184" s="16"/>
      <c r="D184" s="16"/>
    </row>
    <row r="185" spans="1:4" ht="20.25" x14ac:dyDescent="0.3">
      <c r="A185" s="130"/>
      <c r="B185" s="131"/>
      <c r="C185" s="16"/>
      <c r="D185" s="16"/>
    </row>
    <row r="186" spans="1:4" ht="20.25" x14ac:dyDescent="0.3">
      <c r="A186" s="130"/>
      <c r="B186" s="131"/>
      <c r="C186" s="16"/>
      <c r="D186" s="16"/>
    </row>
    <row r="187" spans="1:4" ht="20.25" x14ac:dyDescent="0.3">
      <c r="A187" s="130"/>
      <c r="B187" s="131"/>
      <c r="C187" s="16"/>
      <c r="D187" s="16"/>
    </row>
    <row r="188" spans="1:4" ht="20.25" x14ac:dyDescent="0.3">
      <c r="A188" s="130"/>
      <c r="B188" s="131"/>
      <c r="C188" s="16"/>
      <c r="D188" s="16"/>
    </row>
    <row r="189" spans="1:4" ht="20.25" x14ac:dyDescent="0.3">
      <c r="A189" s="130"/>
      <c r="B189" s="131"/>
      <c r="C189" s="16"/>
      <c r="D189" s="16"/>
    </row>
    <row r="190" spans="1:4" ht="20.25" x14ac:dyDescent="0.3">
      <c r="A190" s="130"/>
      <c r="B190" s="131"/>
      <c r="C190" s="16"/>
      <c r="D190" s="16"/>
    </row>
    <row r="191" spans="1:4" ht="20.25" x14ac:dyDescent="0.3">
      <c r="A191" s="130"/>
      <c r="B191" s="131"/>
      <c r="C191" s="16"/>
      <c r="D191" s="16"/>
    </row>
    <row r="192" spans="1:4" ht="20.25" x14ac:dyDescent="0.3">
      <c r="A192" s="130"/>
      <c r="B192" s="131"/>
      <c r="C192" s="16"/>
      <c r="D192" s="16"/>
    </row>
    <row r="193" spans="1:4" ht="20.25" x14ac:dyDescent="0.3">
      <c r="A193" s="130"/>
      <c r="B193" s="131"/>
      <c r="C193" s="16"/>
      <c r="D193" s="16"/>
    </row>
    <row r="194" spans="1:4" ht="20.25" x14ac:dyDescent="0.3">
      <c r="A194" s="130"/>
      <c r="B194" s="131"/>
      <c r="C194" s="16"/>
      <c r="D194" s="16"/>
    </row>
    <row r="195" spans="1:4" ht="20.25" x14ac:dyDescent="0.3">
      <c r="A195" s="130"/>
      <c r="B195" s="131"/>
      <c r="C195" s="16"/>
      <c r="D195" s="16"/>
    </row>
    <row r="196" spans="1:4" ht="20.25" x14ac:dyDescent="0.3">
      <c r="A196" s="130"/>
      <c r="B196" s="131"/>
      <c r="C196" s="16"/>
      <c r="D196" s="16"/>
    </row>
    <row r="197" spans="1:4" ht="20.25" x14ac:dyDescent="0.3">
      <c r="A197" s="130"/>
      <c r="B197" s="131"/>
      <c r="C197" s="16"/>
      <c r="D197" s="16"/>
    </row>
    <row r="198" spans="1:4" ht="20.25" x14ac:dyDescent="0.3">
      <c r="A198" s="130"/>
      <c r="B198" s="131"/>
      <c r="C198" s="16"/>
      <c r="D198" s="16"/>
    </row>
    <row r="199" spans="1:4" ht="20.25" x14ac:dyDescent="0.3">
      <c r="A199" s="130"/>
      <c r="B199" s="131"/>
      <c r="C199" s="16"/>
      <c r="D199" s="16"/>
    </row>
    <row r="200" spans="1:4" ht="20.25" x14ac:dyDescent="0.3">
      <c r="A200" s="130"/>
      <c r="B200" s="131"/>
      <c r="C200" s="16"/>
      <c r="D200" s="16"/>
    </row>
    <row r="201" spans="1:4" ht="20.25" x14ac:dyDescent="0.3">
      <c r="A201" s="130"/>
      <c r="B201" s="131"/>
      <c r="C201" s="16"/>
      <c r="D201" s="16"/>
    </row>
    <row r="202" spans="1:4" ht="20.25" x14ac:dyDescent="0.3">
      <c r="A202" s="130"/>
      <c r="B202" s="131"/>
      <c r="C202" s="16"/>
      <c r="D202" s="16"/>
    </row>
    <row r="203" spans="1:4" ht="20.25" x14ac:dyDescent="0.3">
      <c r="A203" s="130"/>
      <c r="B203" s="131"/>
      <c r="C203" s="16"/>
      <c r="D203" s="16"/>
    </row>
    <row r="204" spans="1:4" ht="20.25" x14ac:dyDescent="0.3">
      <c r="A204" s="130"/>
      <c r="B204" s="131"/>
      <c r="C204" s="16"/>
      <c r="D204" s="16"/>
    </row>
    <row r="205" spans="1:4" ht="20.25" x14ac:dyDescent="0.3">
      <c r="A205" s="130"/>
      <c r="B205" s="131"/>
      <c r="C205" s="16"/>
      <c r="D205" s="16"/>
    </row>
    <row r="206" spans="1:4" ht="20.25" x14ac:dyDescent="0.3">
      <c r="A206" s="130"/>
      <c r="B206" s="131"/>
      <c r="C206" s="16"/>
      <c r="D206" s="16"/>
    </row>
    <row r="207" spans="1:4" ht="20.25" x14ac:dyDescent="0.3">
      <c r="A207" s="130"/>
      <c r="B207" s="131"/>
      <c r="C207" s="16"/>
      <c r="D207" s="16"/>
    </row>
    <row r="208" spans="1:4" ht="20.25" x14ac:dyDescent="0.3">
      <c r="A208" s="130"/>
      <c r="B208" s="131"/>
      <c r="C208" s="16"/>
      <c r="D208" s="16"/>
    </row>
    <row r="209" spans="1:8" x14ac:dyDescent="0.3">
      <c r="A209" s="6"/>
      <c r="B209" s="131"/>
      <c r="C209" s="131"/>
      <c r="D209" s="131"/>
    </row>
    <row r="210" spans="1:8" ht="20.25" x14ac:dyDescent="0.3">
      <c r="A210" s="6"/>
      <c r="B210" s="15" t="s">
        <v>79</v>
      </c>
      <c r="C210" s="15" t="s">
        <v>125</v>
      </c>
      <c r="D210" s="132" t="s">
        <v>79</v>
      </c>
      <c r="E210" s="132" t="s">
        <v>125</v>
      </c>
    </row>
    <row r="211" spans="1:8" ht="20.25" x14ac:dyDescent="0.3">
      <c r="A211" s="6"/>
      <c r="B211" s="133" t="s">
        <v>81</v>
      </c>
      <c r="C211" s="133"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3" t="s">
        <v>81</v>
      </c>
      <c r="C212" s="133" t="s">
        <v>84</v>
      </c>
      <c r="E212" s="92" t="s">
        <v>55</v>
      </c>
      <c r="F212" s="92" t="str">
        <f t="shared" ref="F212:F222" si="0">IF(NOT(ISBLANK(D212)),D212,IF(NOT(ISBLANK(E212)),"     "&amp;E212,FALSE))</f>
        <v xml:space="preserve">     Afectación menor a 10 SMLMV .</v>
      </c>
    </row>
    <row r="213" spans="1:8" ht="20.25" x14ac:dyDescent="0.3">
      <c r="A213" s="6"/>
      <c r="B213" s="133" t="s">
        <v>81</v>
      </c>
      <c r="C213" s="133" t="s">
        <v>85</v>
      </c>
      <c r="E213" s="92" t="s">
        <v>84</v>
      </c>
      <c r="F213" s="92" t="str">
        <f t="shared" si="0"/>
        <v xml:space="preserve">     Entre 10 y 50 SMLMV </v>
      </c>
    </row>
    <row r="214" spans="1:8" ht="20.25" x14ac:dyDescent="0.3">
      <c r="A214" s="6"/>
      <c r="B214" s="133" t="s">
        <v>81</v>
      </c>
      <c r="C214" s="133" t="s">
        <v>86</v>
      </c>
      <c r="E214" s="92" t="s">
        <v>85</v>
      </c>
      <c r="F214" s="92" t="str">
        <f t="shared" si="0"/>
        <v xml:space="preserve">     Entre 50 y 100 SMLMV </v>
      </c>
    </row>
    <row r="215" spans="1:8" ht="20.25" x14ac:dyDescent="0.3">
      <c r="A215" s="6"/>
      <c r="B215" s="133" t="s">
        <v>81</v>
      </c>
      <c r="C215" s="133" t="s">
        <v>87</v>
      </c>
      <c r="E215" s="92" t="s">
        <v>86</v>
      </c>
      <c r="F215" s="92" t="str">
        <f t="shared" si="0"/>
        <v xml:space="preserve">     Entre 100 y 500 SMLMV </v>
      </c>
    </row>
    <row r="216" spans="1:8" ht="20.25" x14ac:dyDescent="0.3">
      <c r="A216" s="6"/>
      <c r="B216" s="133" t="s">
        <v>54</v>
      </c>
      <c r="C216" s="133" t="s">
        <v>88</v>
      </c>
      <c r="E216" s="92" t="s">
        <v>87</v>
      </c>
      <c r="F216" s="92" t="str">
        <f t="shared" si="0"/>
        <v xml:space="preserve">     Mayor a 500 SMLMV </v>
      </c>
    </row>
    <row r="217" spans="1:8" ht="20.25" x14ac:dyDescent="0.3">
      <c r="A217" s="6"/>
      <c r="B217" s="133" t="s">
        <v>54</v>
      </c>
      <c r="C217" s="133" t="s">
        <v>89</v>
      </c>
      <c r="D217" s="92" t="s">
        <v>54</v>
      </c>
      <c r="F217" s="92" t="str">
        <f t="shared" si="0"/>
        <v>Pérdida Reputacional</v>
      </c>
    </row>
    <row r="218" spans="1:8" ht="20.25" x14ac:dyDescent="0.3">
      <c r="A218" s="6"/>
      <c r="B218" s="133" t="s">
        <v>54</v>
      </c>
      <c r="C218" s="133" t="s">
        <v>91</v>
      </c>
      <c r="E218" s="92" t="s">
        <v>88</v>
      </c>
      <c r="F218" s="92" t="str">
        <f t="shared" si="0"/>
        <v xml:space="preserve">     El riesgo afecta la imagen de alguna área de la organización</v>
      </c>
    </row>
    <row r="219" spans="1:8" ht="20.25" x14ac:dyDescent="0.3">
      <c r="A219" s="6"/>
      <c r="B219" s="133" t="s">
        <v>54</v>
      </c>
      <c r="C219" s="133"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3" t="s">
        <v>54</v>
      </c>
      <c r="C220" s="133" t="s">
        <v>109</v>
      </c>
      <c r="E220" s="92" t="s">
        <v>91</v>
      </c>
      <c r="F220" s="92" t="str">
        <f t="shared" si="0"/>
        <v xml:space="preserve">     El riesgo afecta la imagen de la entidad con algunos usuarios de relevancia frente al logro de los objetivos</v>
      </c>
    </row>
    <row r="221" spans="1:8" x14ac:dyDescent="0.3">
      <c r="A221" s="6"/>
      <c r="B221" s="134"/>
      <c r="C221" s="134"/>
      <c r="E221" s="92" t="s">
        <v>90</v>
      </c>
      <c r="F221" s="92" t="str">
        <f t="shared" si="0"/>
        <v xml:space="preserve">     El riesgo afecta la imagen de de la entidad con efecto publicitario sostenido a nivel de sector administrativo, nivel departamental o municipal</v>
      </c>
    </row>
    <row r="222" spans="1:8" x14ac:dyDescent="0.3">
      <c r="A222" s="6"/>
      <c r="B222" s="134" t="str" cm="1">
        <f t="array" ref="B222:B224">_xlfn.UNIQUE(Tabla1[[#All],[Criterios]])</f>
        <v>Criterios</v>
      </c>
      <c r="C222" s="134"/>
      <c r="E222" s="92" t="s">
        <v>109</v>
      </c>
      <c r="F222" s="92" t="str">
        <f t="shared" si="0"/>
        <v xml:space="preserve">     El riesgo afecta la imagen de la entidad a nivel nacional, con efecto publicitarios sostenible a nivel país</v>
      </c>
    </row>
    <row r="223" spans="1:8" x14ac:dyDescent="0.3">
      <c r="A223" s="6"/>
      <c r="B223" s="134" t="str">
        <v>Afectación Económica o presupuestal</v>
      </c>
      <c r="C223" s="134"/>
    </row>
    <row r="224" spans="1:8" x14ac:dyDescent="0.3">
      <c r="B224" s="134" t="str">
        <v>Pérdida Reputacional</v>
      </c>
      <c r="C224" s="134"/>
      <c r="F224" s="135" t="s">
        <v>127</v>
      </c>
    </row>
    <row r="225" spans="2:6" x14ac:dyDescent="0.3">
      <c r="B225" s="136"/>
      <c r="C225" s="136"/>
      <c r="F225" s="135" t="s">
        <v>128</v>
      </c>
    </row>
    <row r="226" spans="2:6" x14ac:dyDescent="0.3">
      <c r="B226" s="136"/>
      <c r="C226" s="136"/>
    </row>
    <row r="227" spans="2:6" x14ac:dyDescent="0.3">
      <c r="B227" s="136"/>
      <c r="C227" s="136"/>
    </row>
    <row r="228" spans="2:6" x14ac:dyDescent="0.3">
      <c r="B228" s="136"/>
      <c r="C228" s="136"/>
      <c r="D228" s="136"/>
    </row>
    <row r="229" spans="2:6" x14ac:dyDescent="0.3">
      <c r="B229" s="136"/>
      <c r="C229" s="136"/>
      <c r="D229" s="136"/>
    </row>
    <row r="230" spans="2:6" x14ac:dyDescent="0.3">
      <c r="B230" s="136"/>
      <c r="C230" s="136"/>
      <c r="D230" s="136"/>
    </row>
    <row r="231" spans="2:6" x14ac:dyDescent="0.3">
      <c r="B231" s="136"/>
      <c r="C231" s="136"/>
      <c r="D231" s="136"/>
    </row>
    <row r="232" spans="2:6" x14ac:dyDescent="0.3">
      <c r="B232" s="136"/>
      <c r="C232" s="136"/>
      <c r="D232" s="136"/>
    </row>
    <row r="233" spans="2:6" x14ac:dyDescent="0.3">
      <c r="B233" s="136"/>
      <c r="C233" s="136"/>
      <c r="D233" s="136"/>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7"/>
      <c r="B2" s="420" t="s">
        <v>238</v>
      </c>
      <c r="C2" s="421"/>
      <c r="D2" s="421"/>
      <c r="E2" s="421"/>
      <c r="F2" s="422"/>
      <c r="G2" s="137"/>
    </row>
    <row r="3" spans="1:7" ht="16.5" thickBot="1" x14ac:dyDescent="0.3">
      <c r="A3" s="137"/>
      <c r="B3" s="138"/>
      <c r="C3" s="138"/>
      <c r="D3" s="138"/>
      <c r="E3" s="138"/>
      <c r="F3" s="138"/>
      <c r="G3" s="137"/>
    </row>
    <row r="4" spans="1:7" ht="16.5" thickBot="1" x14ac:dyDescent="0.25">
      <c r="A4" s="137"/>
      <c r="B4" s="426" t="s">
        <v>235</v>
      </c>
      <c r="C4" s="427"/>
      <c r="D4" s="427"/>
      <c r="E4" s="127" t="s">
        <v>236</v>
      </c>
      <c r="F4" s="128" t="s">
        <v>237</v>
      </c>
      <c r="G4" s="137"/>
    </row>
    <row r="5" spans="1:7" ht="31.5" x14ac:dyDescent="0.2">
      <c r="A5" s="137"/>
      <c r="B5" s="428" t="s">
        <v>60</v>
      </c>
      <c r="C5" s="430" t="s">
        <v>13</v>
      </c>
      <c r="D5" s="98" t="s">
        <v>14</v>
      </c>
      <c r="E5" s="61" t="s">
        <v>61</v>
      </c>
      <c r="F5" s="62">
        <v>0.25</v>
      </c>
      <c r="G5" s="137"/>
    </row>
    <row r="6" spans="1:7" ht="47.25" x14ac:dyDescent="0.2">
      <c r="A6" s="137"/>
      <c r="B6" s="429"/>
      <c r="C6" s="431"/>
      <c r="D6" s="99" t="s">
        <v>15</v>
      </c>
      <c r="E6" s="63" t="s">
        <v>62</v>
      </c>
      <c r="F6" s="64">
        <v>0.15</v>
      </c>
      <c r="G6" s="137"/>
    </row>
    <row r="7" spans="1:7" ht="47.25" x14ac:dyDescent="0.2">
      <c r="A7" s="137"/>
      <c r="B7" s="429"/>
      <c r="C7" s="431"/>
      <c r="D7" s="99" t="s">
        <v>16</v>
      </c>
      <c r="E7" s="63" t="s">
        <v>63</v>
      </c>
      <c r="F7" s="64">
        <v>0.1</v>
      </c>
      <c r="G7" s="137"/>
    </row>
    <row r="8" spans="1:7" ht="63" x14ac:dyDescent="0.2">
      <c r="A8" s="137"/>
      <c r="B8" s="429"/>
      <c r="C8" s="431" t="s">
        <v>17</v>
      </c>
      <c r="D8" s="99" t="s">
        <v>10</v>
      </c>
      <c r="E8" s="63" t="s">
        <v>64</v>
      </c>
      <c r="F8" s="64">
        <v>0.25</v>
      </c>
      <c r="G8" s="137"/>
    </row>
    <row r="9" spans="1:7" ht="31.5" x14ac:dyDescent="0.2">
      <c r="A9" s="137"/>
      <c r="B9" s="429"/>
      <c r="C9" s="431"/>
      <c r="D9" s="99" t="s">
        <v>9</v>
      </c>
      <c r="E9" s="63" t="s">
        <v>65</v>
      </c>
      <c r="F9" s="64">
        <v>0.15</v>
      </c>
      <c r="G9" s="137"/>
    </row>
    <row r="10" spans="1:7" ht="47.25" x14ac:dyDescent="0.2">
      <c r="A10" s="137"/>
      <c r="B10" s="429" t="s">
        <v>142</v>
      </c>
      <c r="C10" s="431" t="s">
        <v>18</v>
      </c>
      <c r="D10" s="99" t="s">
        <v>19</v>
      </c>
      <c r="E10" s="63" t="s">
        <v>66</v>
      </c>
      <c r="F10" s="65" t="s">
        <v>67</v>
      </c>
      <c r="G10" s="137"/>
    </row>
    <row r="11" spans="1:7" ht="63" x14ac:dyDescent="0.2">
      <c r="A11" s="137"/>
      <c r="B11" s="429"/>
      <c r="C11" s="431"/>
      <c r="D11" s="99" t="s">
        <v>20</v>
      </c>
      <c r="E11" s="63" t="s">
        <v>68</v>
      </c>
      <c r="F11" s="65" t="s">
        <v>67</v>
      </c>
      <c r="G11" s="137"/>
    </row>
    <row r="12" spans="1:7" ht="47.25" x14ac:dyDescent="0.2">
      <c r="A12" s="137"/>
      <c r="B12" s="429"/>
      <c r="C12" s="431" t="s">
        <v>21</v>
      </c>
      <c r="D12" s="99" t="s">
        <v>22</v>
      </c>
      <c r="E12" s="63" t="s">
        <v>69</v>
      </c>
      <c r="F12" s="65" t="s">
        <v>67</v>
      </c>
      <c r="G12" s="137"/>
    </row>
    <row r="13" spans="1:7" ht="47.25" x14ac:dyDescent="0.2">
      <c r="A13" s="137"/>
      <c r="B13" s="429"/>
      <c r="C13" s="431"/>
      <c r="D13" s="99" t="s">
        <v>23</v>
      </c>
      <c r="E13" s="63" t="s">
        <v>70</v>
      </c>
      <c r="F13" s="65" t="s">
        <v>67</v>
      </c>
      <c r="G13" s="137"/>
    </row>
    <row r="14" spans="1:7" ht="31.5" x14ac:dyDescent="0.2">
      <c r="A14" s="137"/>
      <c r="B14" s="429"/>
      <c r="C14" s="431" t="s">
        <v>24</v>
      </c>
      <c r="D14" s="99" t="s">
        <v>110</v>
      </c>
      <c r="E14" s="63" t="s">
        <v>113</v>
      </c>
      <c r="F14" s="65" t="s">
        <v>67</v>
      </c>
      <c r="G14" s="137"/>
    </row>
    <row r="15" spans="1:7" ht="32.25" thickBot="1" x14ac:dyDescent="0.25">
      <c r="A15" s="137"/>
      <c r="B15" s="432"/>
      <c r="C15" s="433"/>
      <c r="D15" s="100" t="s">
        <v>111</v>
      </c>
      <c r="E15" s="66" t="s">
        <v>112</v>
      </c>
      <c r="F15" s="67" t="s">
        <v>67</v>
      </c>
      <c r="G15" s="137"/>
    </row>
    <row r="16" spans="1:7" ht="49.5" customHeight="1" x14ac:dyDescent="0.2">
      <c r="A16" s="137"/>
      <c r="B16" s="425" t="s">
        <v>139</v>
      </c>
      <c r="C16" s="425"/>
      <c r="D16" s="425"/>
      <c r="E16" s="425"/>
      <c r="F16" s="425"/>
      <c r="G16" s="137"/>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2021-07-01T20:53:39Z</dcterms:modified>
</cp:coreProperties>
</file>