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cindy\Documents\1 - Alcaldía\1 - Planeación\1 - Seguimiento PDM\1 - Seguimiento 2021\Plan de Acción\06 - Junio\Publicados\"/>
    </mc:Choice>
  </mc:AlternateContent>
  <xr:revisionPtr revIDLastSave="0" documentId="13_ncr:1_{0FF5D4FE-8670-4C04-93BF-251B50394C5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Plan de Acción" sheetId="14" r:id="rId1"/>
  </sheets>
  <definedNames>
    <definedName name="_xlnm._FilterDatabase" localSheetId="0" hidden="1">'Plan de Acción'!$A$9:$Z$72</definedName>
  </definedNames>
  <calcPr calcId="18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C72" i="14" l="1"/>
  <c r="N72" i="14"/>
  <c r="AA20" i="14"/>
  <c r="U20" i="14"/>
  <c r="AA10" i="14" l="1"/>
  <c r="U10" i="14"/>
  <c r="P54" i="14" l="1"/>
  <c r="Q33" i="14"/>
  <c r="AA15" i="14" l="1"/>
  <c r="U15" i="14"/>
  <c r="P58" i="14"/>
  <c r="P18" i="14" l="1"/>
  <c r="Q18" i="14"/>
  <c r="P48" i="14"/>
  <c r="W33" i="14" l="1"/>
  <c r="P33" i="14"/>
  <c r="P27" i="14"/>
  <c r="Q27" i="14"/>
  <c r="P26" i="14"/>
  <c r="Q26" i="14"/>
  <c r="AA30" i="14"/>
  <c r="N30" i="14"/>
  <c r="Q30" i="14"/>
  <c r="U30" i="14" s="1"/>
  <c r="P23" i="14"/>
  <c r="AB30" i="14" l="1"/>
  <c r="R72" i="14"/>
  <c r="S72" i="14"/>
  <c r="X72" i="14"/>
  <c r="Y72" i="14"/>
  <c r="Z72" i="14"/>
  <c r="U69" i="14" l="1"/>
  <c r="U71" i="14"/>
  <c r="AA71" i="14"/>
  <c r="AA69" i="14"/>
  <c r="AA68" i="14"/>
  <c r="AA67" i="14"/>
  <c r="AA65" i="14"/>
  <c r="AA63" i="14"/>
  <c r="AA62" i="14"/>
  <c r="AA61" i="14"/>
  <c r="AA60" i="14"/>
  <c r="AA59" i="14"/>
  <c r="AA58" i="14"/>
  <c r="AA57" i="14"/>
  <c r="AA56" i="14"/>
  <c r="AA55" i="14"/>
  <c r="AA54" i="14"/>
  <c r="AA52" i="14"/>
  <c r="AA51" i="14"/>
  <c r="AA50" i="14"/>
  <c r="AA49" i="14"/>
  <c r="AA48" i="14"/>
  <c r="AA47" i="14"/>
  <c r="AA46" i="14"/>
  <c r="AA45" i="14"/>
  <c r="AA44" i="14"/>
  <c r="AA43" i="14"/>
  <c r="AA42" i="14"/>
  <c r="AA41" i="14"/>
  <c r="AA40" i="14"/>
  <c r="AA39" i="14"/>
  <c r="AA38" i="14"/>
  <c r="AA37" i="14"/>
  <c r="AA36" i="14"/>
  <c r="AA35" i="14"/>
  <c r="AA34" i="14"/>
  <c r="AA33" i="14"/>
  <c r="AA32" i="14"/>
  <c r="AA31" i="14"/>
  <c r="AA25" i="14"/>
  <c r="AA24" i="14"/>
  <c r="AA23" i="14"/>
  <c r="AA22" i="14"/>
  <c r="AA19" i="14"/>
  <c r="AA18" i="14"/>
  <c r="AA12" i="14"/>
  <c r="AA13" i="14"/>
  <c r="U68" i="14"/>
  <c r="U67" i="14"/>
  <c r="U63" i="14"/>
  <c r="U62" i="14"/>
  <c r="U59" i="14"/>
  <c r="U58" i="14"/>
  <c r="U57" i="14"/>
  <c r="U56" i="14"/>
  <c r="U55" i="14"/>
  <c r="U53" i="14"/>
  <c r="U52" i="14"/>
  <c r="U47" i="14"/>
  <c r="U46" i="14"/>
  <c r="U45" i="14"/>
  <c r="U43" i="14"/>
  <c r="U42" i="14"/>
  <c r="U41" i="14"/>
  <c r="U40" i="14"/>
  <c r="U39" i="14"/>
  <c r="U38" i="14"/>
  <c r="U37" i="14"/>
  <c r="U36" i="14"/>
  <c r="U35" i="14"/>
  <c r="U34" i="14"/>
  <c r="U32" i="14"/>
  <c r="U31" i="14"/>
  <c r="U25" i="14"/>
  <c r="U24" i="14"/>
  <c r="U22" i="14"/>
  <c r="U13" i="14"/>
  <c r="W26" i="14"/>
  <c r="V28" i="14"/>
  <c r="W53" i="14"/>
  <c r="AA53" i="14" s="1"/>
  <c r="V64" i="14"/>
  <c r="AA64" i="14" s="1"/>
  <c r="W72" i="14" l="1"/>
  <c r="AB53" i="14"/>
  <c r="T72" i="14"/>
  <c r="AB71" i="14"/>
  <c r="AB69" i="14"/>
  <c r="AB57" i="14"/>
  <c r="AB67" i="14"/>
  <c r="AB41" i="14"/>
  <c r="AB58" i="14"/>
  <c r="AB22" i="14"/>
  <c r="AB34" i="14"/>
  <c r="AB42" i="14"/>
  <c r="AB20" i="14"/>
  <c r="AB32" i="14"/>
  <c r="AB40" i="14"/>
  <c r="AB56" i="14"/>
  <c r="AB13" i="14"/>
  <c r="AB24" i="14"/>
  <c r="AB35" i="14"/>
  <c r="AB43" i="14"/>
  <c r="AB59" i="14"/>
  <c r="AB68" i="14"/>
  <c r="AB10" i="14"/>
  <c r="V72" i="14"/>
  <c r="AB25" i="14"/>
  <c r="AB36" i="14"/>
  <c r="AB52" i="14"/>
  <c r="AB15" i="14"/>
  <c r="AB37" i="14"/>
  <c r="AB45" i="14"/>
  <c r="AA26" i="14"/>
  <c r="AA72" i="14" s="1"/>
  <c r="AB38" i="14"/>
  <c r="AB46" i="14"/>
  <c r="AB62" i="14"/>
  <c r="AB31" i="14"/>
  <c r="AB39" i="14"/>
  <c r="AB47" i="14"/>
  <c r="AB55" i="14"/>
  <c r="AB63" i="14"/>
  <c r="N71" i="14"/>
  <c r="N69" i="14"/>
  <c r="N68" i="14"/>
  <c r="N67" i="14"/>
  <c r="P66" i="14"/>
  <c r="U65" i="14" s="1"/>
  <c r="AB65" i="14" s="1"/>
  <c r="N65" i="14"/>
  <c r="P64" i="14"/>
  <c r="U64" i="14" s="1"/>
  <c r="AB64" i="14" s="1"/>
  <c r="N64" i="14"/>
  <c r="N63" i="14"/>
  <c r="N62" i="14"/>
  <c r="U61" i="14"/>
  <c r="AB61" i="14" s="1"/>
  <c r="N61" i="14"/>
  <c r="U60" i="14"/>
  <c r="AB60" i="14" s="1"/>
  <c r="N60" i="14"/>
  <c r="N59" i="14"/>
  <c r="N58" i="14"/>
  <c r="N57" i="14"/>
  <c r="N56" i="14"/>
  <c r="N55" i="14"/>
  <c r="U54" i="14"/>
  <c r="AB54" i="14" s="1"/>
  <c r="N54" i="14"/>
  <c r="N53" i="14"/>
  <c r="N52" i="14"/>
  <c r="Q51" i="14"/>
  <c r="U51" i="14" s="1"/>
  <c r="AB51" i="14" s="1"/>
  <c r="N51" i="14"/>
  <c r="U50" i="14"/>
  <c r="AB50" i="14" s="1"/>
  <c r="N50" i="14"/>
  <c r="U49" i="14"/>
  <c r="AB49" i="14" s="1"/>
  <c r="N49" i="14"/>
  <c r="N48" i="14"/>
  <c r="N47" i="14"/>
  <c r="N46" i="14"/>
  <c r="N45" i="14"/>
  <c r="Q44" i="14"/>
  <c r="U44" i="14" s="1"/>
  <c r="AB44" i="14" s="1"/>
  <c r="N44" i="14"/>
  <c r="N43" i="14"/>
  <c r="N42" i="14"/>
  <c r="N41" i="14"/>
  <c r="N40" i="14"/>
  <c r="N39" i="14"/>
  <c r="N38" i="14"/>
  <c r="N37" i="14"/>
  <c r="N36" i="14"/>
  <c r="N35" i="14"/>
  <c r="N34" i="14"/>
  <c r="U33" i="14"/>
  <c r="AB33" i="14" s="1"/>
  <c r="N33" i="14"/>
  <c r="N32" i="14"/>
  <c r="N31" i="14"/>
  <c r="P29" i="14"/>
  <c r="U26" i="14"/>
  <c r="N26" i="14"/>
  <c r="N25" i="14"/>
  <c r="N24" i="14"/>
  <c r="U23" i="14"/>
  <c r="AB23" i="14" s="1"/>
  <c r="N23" i="14"/>
  <c r="N22" i="14"/>
  <c r="N20" i="14"/>
  <c r="P19" i="14"/>
  <c r="U19" i="14" s="1"/>
  <c r="AB19" i="14" s="1"/>
  <c r="N19" i="14"/>
  <c r="U18" i="14"/>
  <c r="AB18" i="14" s="1"/>
  <c r="N18" i="14"/>
  <c r="N15" i="14"/>
  <c r="P12" i="14"/>
  <c r="N12" i="14"/>
  <c r="N13" i="14"/>
  <c r="N10" i="14"/>
  <c r="U48" i="14" l="1"/>
  <c r="AB48" i="14" s="1"/>
  <c r="P72" i="14"/>
  <c r="U12" i="14"/>
  <c r="AB26" i="14"/>
  <c r="Q72" i="14"/>
  <c r="A72" i="14"/>
  <c r="U72" i="14" l="1"/>
  <c r="AB12" i="14"/>
  <c r="AB72" i="14" l="1"/>
</calcChain>
</file>

<file path=xl/sharedStrings.xml><?xml version="1.0" encoding="utf-8"?>
<sst xmlns="http://schemas.openxmlformats.org/spreadsheetml/2006/main" count="630" uniqueCount="286">
  <si>
    <t>AVANCE</t>
  </si>
  <si>
    <t>Línea estratégica</t>
  </si>
  <si>
    <t xml:space="preserve">Programa </t>
  </si>
  <si>
    <t>Nombre del Proyecto</t>
  </si>
  <si>
    <t>Meta programada</t>
  </si>
  <si>
    <t>Meta ejecutada</t>
  </si>
  <si>
    <t>Componente</t>
  </si>
  <si>
    <t>Meta PDM</t>
  </si>
  <si>
    <t>SGP</t>
  </si>
  <si>
    <t>Rubro</t>
  </si>
  <si>
    <t>PDM 2020-2023</t>
  </si>
  <si>
    <t>PROYECTOS DE INVERSIÓN</t>
  </si>
  <si>
    <t>OTROS</t>
  </si>
  <si>
    <t>Dependencia</t>
  </si>
  <si>
    <t>Responsable</t>
  </si>
  <si>
    <t>Código BPIM</t>
  </si>
  <si>
    <t>Actividades</t>
  </si>
  <si>
    <t>TOTALES</t>
  </si>
  <si>
    <t>RECURSOS EJECUTADOS</t>
  </si>
  <si>
    <t>EJECUCIÓN PPTAL</t>
  </si>
  <si>
    <t>Indicador de producto</t>
  </si>
  <si>
    <t>TOTAL PROGRAMADO</t>
  </si>
  <si>
    <t>Fecha inicio</t>
  </si>
  <si>
    <t>Fecha de terminación</t>
  </si>
  <si>
    <t>RECURSOS PROGRAMADOS</t>
  </si>
  <si>
    <t>RESPONSABLES</t>
  </si>
  <si>
    <t>CUMPLIMIENTO DE META</t>
  </si>
  <si>
    <t>RECURSOS GESTIONADOS</t>
  </si>
  <si>
    <t>SGR</t>
  </si>
  <si>
    <t>TOTAL EJECUTADO</t>
  </si>
  <si>
    <t>No.</t>
  </si>
  <si>
    <t xml:space="preserve">FECHA DE SUSCRIPCIÓN:  </t>
  </si>
  <si>
    <t>FECHA DE CORTE:</t>
  </si>
  <si>
    <r>
      <t xml:space="preserve">Página: </t>
    </r>
    <r>
      <rPr>
        <sz val="11"/>
        <rFont val="Arial"/>
        <family val="2"/>
      </rPr>
      <t>1 de 1</t>
    </r>
  </si>
  <si>
    <r>
      <t xml:space="preserve">Código:  </t>
    </r>
    <r>
      <rPr>
        <sz val="11"/>
        <rFont val="Arial"/>
        <family val="2"/>
      </rPr>
      <t>F-DPM-1210-238,37-031</t>
    </r>
  </si>
  <si>
    <r>
      <t>Fecha aprobación:</t>
    </r>
    <r>
      <rPr>
        <sz val="11"/>
        <rFont val="Arial"/>
        <family val="2"/>
      </rPr>
      <t xml:space="preserve"> Marzo-24-2021</t>
    </r>
  </si>
  <si>
    <t>RECURSOS PROPIOS INSTITUTOS</t>
  </si>
  <si>
    <t>RECURSOS PROPIOS MUNICIPIO</t>
  </si>
  <si>
    <r>
      <t xml:space="preserve">Versión: </t>
    </r>
    <r>
      <rPr>
        <sz val="11"/>
        <rFont val="Arial"/>
        <family val="2"/>
      </rPr>
      <t>1.0</t>
    </r>
  </si>
  <si>
    <t>BUCARAMANGA EQUITATIVA E INCLUYENTE: UNA CIUDAD DE BIENESTAR</t>
  </si>
  <si>
    <t>Capacidades Y Oportunidades Para Superar Brechas Sociales</t>
  </si>
  <si>
    <t>BUCARAMANGA CIUDAD VITAL: LA VIDA ES SAGRADA</t>
  </si>
  <si>
    <t>Aceleradores De Desarrollo Social</t>
  </si>
  <si>
    <t>Formular e implementar 1 estrategia para brindar asistencia social a la población afectada por las diferentes emergencias y particularmente COVID-19.</t>
  </si>
  <si>
    <t>Número de estrategias formuladas e implementadas para brindar asistencia social a la población afectada por las diferentes emergencias y particularmente COVID-19.</t>
  </si>
  <si>
    <t xml:space="preserve"> PLAN DE ACCIÓN - PLAN DE DESARROLLO MUNICIPAL
SECRETARÍA DE SALUD Y AMBIENTE</t>
  </si>
  <si>
    <t>Salud Con Calidad, Garantía De Una Ciudad De Oportunidades</t>
  </si>
  <si>
    <t>Garantía De La Autoridad Sanitaria Para La Gestión De La Salud</t>
  </si>
  <si>
    <t>Lograr y mantener el 100% de la población afiliada al Régimen Subsidiado.</t>
  </si>
  <si>
    <t>Porcentaje de población pobre afiliada al régimen subsidiado.</t>
  </si>
  <si>
    <t>MANTENIMIENTO DE LA COBERTURA DE LA SEGURIDAD SOCIAL EN SALUD DE LA POBLACIÓN POBRE SIN CAPACIDAD DE PAGO RESIDENTE EN EL MUNICIPIO DE BUCARAMANGA, SANTANDER</t>
  </si>
  <si>
    <t>Pagos de la población afiliada en el Régimen Subsidiado.
Pagos por la prestación de servicios de salud a la población migrante.
Pagos a la Supersalud.</t>
  </si>
  <si>
    <t>Sec. Salud y Ambiente</t>
  </si>
  <si>
    <t>Mantener el 100% de inspección, vigilancia y control a las IPS que presten servicios de salud de urgencias de la red pública y privada que atienda a la población del Régimen Subsidiado.</t>
  </si>
  <si>
    <t>Porcentaje de IPS que presenten servicios de salud de urgencias de la red pública y privada que atienda a la población del Régimen Subsidiado con inspección, vigilancia y control mantenidos.</t>
  </si>
  <si>
    <t>POR DEFINIR</t>
  </si>
  <si>
    <t>2.3.2.02.02.009.1903011.275
2.3.2.02.02.009.1903011.271
2.3.2.02.02.009.1903011.575</t>
  </si>
  <si>
    <t>CONSOLIDACIÓN DE LA AUTORIDAD SANITARIA PARA LA GESTIÓN DE LA SALUD PÚBLICA BUCARAMANGA</t>
  </si>
  <si>
    <t>Auditorías a los servicios de urgencias de las IPS públicas y privadas que atienden a población del Régimen Subsiadiado</t>
  </si>
  <si>
    <t>2.3.2.02.02.009.1903011.275</t>
  </si>
  <si>
    <t>Mantener la auditoría al 100% de las EAPB contributivas que maneje población subsidiada, EAPB subsidiada e IPS públicas y privadas que presten servicios de salud a los usuarios del Régimen Subsidiado.</t>
  </si>
  <si>
    <t>Porcentaje de EAPB contributivas que maneje población subsidiada, EAPB subsidiada e IPS públicas y privadas que presten servicios de salud a los usuarios del Régimen Subsidiado con auditoría mantenida.</t>
  </si>
  <si>
    <t>Auditorías a las EPS Subsidiadas e IPS públicas y privadas que atienden usuarios del Régimen Subsiadiado</t>
  </si>
  <si>
    <t>2.3.2.02.02.009.1905019.285
2.3.2.02.02.009.1905019.585</t>
  </si>
  <si>
    <t>Mantener la realización del 100% las acciones de Gestión de la Salud Pública contenidas en el Plan de Acción de Salud.</t>
  </si>
  <si>
    <t>Porcentaje de acciones realizadas de Gestión de la Salud Pública contenidas en el Plan de Acción de Salud mantenidas.</t>
  </si>
  <si>
    <t xml:space="preserve">Seguimiento al Plan Territorial de Salud, formulación d eproyectos, acciones de apoyo a la subsecretaría de Salud Pública, informes de calidad, planes de mejoramiento y calibración de equipos de la Secretaría de Salud. </t>
  </si>
  <si>
    <t>2.3.2.02.02.009.1905019.285
2.3.2.02.02.009.1905019.272 
2.3.2.02.02.009.1905019.585
2.3.2.02.02.009.1905019.501</t>
  </si>
  <si>
    <t>DIAGNÓSTICO PARA LA ORGANIZACIÓN DE LA RED DE PRESTACIÓN DEL SERVICIO DE SALUD EN EL MUNICIPIO DE BUCARAMANGA</t>
  </si>
  <si>
    <t>Elaborar (2) estudios técnico y metodológico a la Secretaría Municipal de Salud y Ambiente de Bucaramanga, para el mejoramiento de la eficacia y la calidad en la red de prestación pública de servicios de salud.</t>
  </si>
  <si>
    <t>2.3.2.02.02.009.1906031.501</t>
  </si>
  <si>
    <t>Implementar la política pública de participación social en salud.</t>
  </si>
  <si>
    <t>Número de políticas públicas de participación social en salud implementadas.</t>
  </si>
  <si>
    <t>Implementación de la política de participaación social</t>
  </si>
  <si>
    <t xml:space="preserve">2.3.2.02.02.009.1905019.209
2.3.2.02.02.009.1905019.585
</t>
  </si>
  <si>
    <t>Mantener el seguimiento al 100% de los eventos en vigilancia en salud pública.</t>
  </si>
  <si>
    <t>Porcentaje de eventos en vigilancia en salud pública con seguimiento mantenido.</t>
  </si>
  <si>
    <t>Se realiza vigilancia a todos los eventos de interes en salud pública, el cumplimiento de los protocolos, reporte de la Resolución 4505, Estadícas vitales.</t>
  </si>
  <si>
    <t>2.3.2.02.02.009.1903031.201
2.3.2.02.02.009.1903031.209
2.3.2.02.02.009.1903031.585</t>
  </si>
  <si>
    <t>Construir, mejorar y/o reponer la infraestructura física de 4 centros y/o unidades de salud.</t>
  </si>
  <si>
    <t>Porcentaje de avance en la construcción, mejoramiento y/o reposición de la infraestructura física de los centros y/o unidades de salud.</t>
  </si>
  <si>
    <t>Adquirir 2 unidades móviles para el área rural.</t>
  </si>
  <si>
    <t>Número de unidades de salud móviles adquiridos para el área rural.</t>
  </si>
  <si>
    <t>N/A</t>
  </si>
  <si>
    <t>Mantener la estrategia de atención primaria en salud.</t>
  </si>
  <si>
    <t>Número de estrategias de atención primaria en salud mantenidas.</t>
  </si>
  <si>
    <t>FORTALECIMIENTO EN EL MODELO DE ATENCIÓN PRIMARIA EN SALUD EN ELMUNICIPIO DE BUCARAMANGA</t>
  </si>
  <si>
    <t>Desarrollar la Estrategia de Atención Primaria en Salud.</t>
  </si>
  <si>
    <t xml:space="preserve">2.3.2.02.02.009.1905019.201
2.3.2.02.02.009.1906031.501
2.3.2.02.02.009.1905019.501 </t>
  </si>
  <si>
    <t>Salud Pública Pertinente, Garantía De Una Ciudad De Oportunidades</t>
  </si>
  <si>
    <t>Mejoramiento De Las Condiciones No Transmisibles</t>
  </si>
  <si>
    <t>Realizar actividad física en 100 parques de la ciudad para promover estilos de vida saludable y prevenir enfermedades crónicas no transmisibles.</t>
  </si>
  <si>
    <t xml:space="preserve">Número de parques de la ciudad que se realiza actividad física para promover estilos de vida saludable y prevenir enfermedades crónicas no transmisibles. </t>
  </si>
  <si>
    <t>FORTALECIMIENTO DE LAS ACCIONES TENDIENTES AL CONTROL DE LAS ENFERMEDADES CRÓNICAS NO TRANSMISIBLES EN EL MUNICIPIO DE BUCARAMANGA</t>
  </si>
  <si>
    <t>Realizar actividad física en 100 parques de la ciudad para promover estilos de vida saludable y prevenir enfermedades cónicas no transmisibles.</t>
  </si>
  <si>
    <t>2.3.2.02.02.009.1905023.209
2.3.2.02.02.009.1905031.572 Pendiente por adicionar a proyecto</t>
  </si>
  <si>
    <t>Mantener el monitoreo de las acciones desarrolladas por las EAPB e IPS en 4 enfermedades crónicas no transmisibles.</t>
  </si>
  <si>
    <t>Número de enfermedades crónicas no transmisibles con monitoreo mantenido que son desarrolladas por las EAPB e IPS.</t>
  </si>
  <si>
    <t>Realizar el seguimiento a las enfermedades crónicas no transmisibles en las EAPB e IPS. Igualmenente realizar acciones de promoción de la salud y prevención de la enfermedad.</t>
  </si>
  <si>
    <t>2.3.2.02.02.009.1905023.209
2.3.2.02.02.009.1905023.501 Pendiente por adicionar a proyecto</t>
  </si>
  <si>
    <t>Vida Saludable Y La Prevención De Las Enfermedades Transmisibles</t>
  </si>
  <si>
    <t>Lograr y mantener el 95% de cobertura de vacunación en niños y niñas menores de 5 años.</t>
  </si>
  <si>
    <t>Porcentaje de cobertura de vacunación en niños y niñas menores de 5 años.</t>
  </si>
  <si>
    <t>FORTALECIMIENTO DE LAS ACCIONES PARA LA PREVENCIÓN DE LAS ENFERMEDADES TRANSMISIBLES EN EL MUNICIPIO DE BUCARAMANGA</t>
  </si>
  <si>
    <t>Seguimiento a la cobertura de vacunación, labores del centro de acopio, comité PAI, seguimiento al Paiweb.</t>
  </si>
  <si>
    <t>Mantener 2 estrategias de gestión integral para prevención y control de enfermedades endemoepidémicas y emergentes, reemergentes y desatendidas.</t>
  </si>
  <si>
    <t>Número de estrategias de gestión integral mantenidas para prevención y control de enfermedades endemoepidémicas y emergentes, reemergentes y desatendidas.</t>
  </si>
  <si>
    <t>Actividades que desarrollan el programa de tuberculosis, hansen y enfermedades transmitidas por vectores.</t>
  </si>
  <si>
    <t>IMPLEMENTACIÓN DE ACCIONES PARA LA ATENCIÓN EN SALUD PÚBLICA, MITIGACIÓN Y CONTROL COMO RESPUESTA ANTE LA PRESENCIA DEL VIRUS SARS-COV-2 EN EL MUNICIPIO DE BUCARAMANGA</t>
  </si>
  <si>
    <t>Equipo PRASS, acciones de vigilancian en salud pública del COVID-19, vacunación de COVID-19, manejo del cadaver y cremación de cadaveres con sospoecha o confirmación de COVID-19</t>
  </si>
  <si>
    <t>FORTALECIMIENTO A LA PRESTACIÓN DE SERVICIOS DE SALUD EN LA E.S.E ISABU, DESTINADOS A LA ATENCIÓN DE LOS PACIENTES CON COVID19 EN EL HOSPITAL DE CAMPAÑA DEL MUNICIPIO DE BUCARAMANGA</t>
  </si>
  <si>
    <t>Prestar atención médica al 100% en el servicio de urgencias y hospitalaria de baja y mediana complejidad a la población con sospecha o confirmación de Coronavirus COVID-19, en el Municipio de Bucaramanga.</t>
  </si>
  <si>
    <t>Salud Mental</t>
  </si>
  <si>
    <t>Formular e implementar el plan de acción de salud mental de acuerdo a la Política Nacional.</t>
  </si>
  <si>
    <t>Número de planes de acción de salud mental de acuerdo a la Política Nacional formulados e implementados.</t>
  </si>
  <si>
    <t>MEJORAMIENTO DE LA SALUD MENTAL Y LA CONVIVENCIA SOCIAL DE BUCARAMANGA</t>
  </si>
  <si>
    <t>Relizar acciones de la Promoción de la Salud y Prevención de la Enfermedad en el Programa de Salud Mental</t>
  </si>
  <si>
    <t>2.3.2.02.02.009.1905022.209
2.3.2.02.02.009.1905022.501 Pendiente por adicionar a proyecto</t>
  </si>
  <si>
    <t>Seguridad Alimentaria Y Nutricional</t>
  </si>
  <si>
    <t>Mantener el Plan de Seguridad Alimentaria y Nutricional.</t>
  </si>
  <si>
    <t>Número de Planes de Seguridad Alimentaria y Nutricional mantenidos.</t>
  </si>
  <si>
    <t>FORTALECIMIENTO DE LAS ACCIONES DE SEGURIDAD ALIMENTARIA Y NUTRICIONAL EN EL MUNICIPIO DE BUCARAMANGA</t>
  </si>
  <si>
    <t>Mantener el Plan de Seguridad Alimentaria y Nutricional del Municipio de Bucaramanga</t>
  </si>
  <si>
    <t>Mantener 1 estrategia de seguimiento a bajo peso al nacer, desnutrición aguda, IAMI y lactancia materna.</t>
  </si>
  <si>
    <t>Número de estrategias de seguimiento a bajo peso al nacer, desnutrición aguda, IAMI y lactancia materna mantenidas.</t>
  </si>
  <si>
    <t>Ejecutar las estrategias de Bajo peso al nacer, desnutrición aguda, IAMI y lactancia materna.</t>
  </si>
  <si>
    <t>Derechos Sexuales Y Reproductivos, Sexualidad Segura</t>
  </si>
  <si>
    <t>Implementar el Modelo de abordaje comunitario para acciones de promoción, prevención y de acceso al diagnóstico de VIH en la población priorizada para la ampliación de la respuesta Nacional al VIH.</t>
  </si>
  <si>
    <t>Numero de Modelos de abordaje comunitario para acciones de promoción, prevención y de acceso al diagnóstico de VIH en la población priorizada de la Ciudad de Bucaramanga para la ampliación de la respuesta Nacional al VIH implementados.</t>
  </si>
  <si>
    <t>FORTALECIMIENTO DE LAS ACCIONES DE PROMOCIÓN, PREVENCIÓN Y VIGILANCIA DE SALUD SEXUAL Y REPRODUCTIVA DEL MUNICIPIO DE BUCARAMANGA</t>
  </si>
  <si>
    <t>Realizar pruebas rápida para el tamizaje de VIH (cuarta generación) a población clave (HSH y Trabajadoras sexuales)  y registro de la información en el SISCOSSR. y adquisición de geles, condones, asesoría  e información requerida para el cumplimiento del Modelo de Abordaje Comunitario.  (PRUEBAS VIH 1566 = HSH 1039 - TS 527) Condones 4698, Lubricantes 1566, tapabocas 10.962 (7 tapabocas c/U)</t>
  </si>
  <si>
    <t>2.3.2.02.02.009.1905019.209
2.3.2.02.02.009.1905019.501 Pendiente por adicionar a proyecto</t>
  </si>
  <si>
    <t>Formular e implementar 1 estrategia de atención intregral en salud para la población LGBTIQ+ que garantice el trato digno.</t>
  </si>
  <si>
    <t>Número de  estrategias de atención integral en salud formuladas e implementadas para la población LGTBIQ+ que garantice el trato digno.</t>
  </si>
  <si>
    <t>Desarrollar una campaña de sensibilización social contra la discriminación social y para la atención integral en salud que garantice el trato digno para la población LGTBIQ+.</t>
  </si>
  <si>
    <t>2.3.2.02.02.009.1905019.209</t>
  </si>
  <si>
    <t>Mantener 1 estrategia de información, educación y comunicación para fortalecer valores en derechos sexuales y reproductivos.</t>
  </si>
  <si>
    <t>Número de estrategias de información, educación y comunicación mantenidas para fortalecer valores en derechos sexuales y reproductivos diseñada.</t>
  </si>
  <si>
    <t>Desarrollar la estrategia de información, educación y comunicación para fortalecer valores en derechos sexuales y reproductivos.</t>
  </si>
  <si>
    <t>Mantener y fortalecer la estrategia de servicios amigables para adolescentes y jóvenes.</t>
  </si>
  <si>
    <t>Número de estrategias de servicios amigables para adolescentes y jóvenes mantenidas.</t>
  </si>
  <si>
    <t>Realizar inspección, vigilancia y control a las IPS y EAPB en el cumplimiento de la Resolución 3280 en la RIA de mantenimiento de la salud en el adolescente y jóven.</t>
  </si>
  <si>
    <t>Mantener la verificación al 100% de las EAPB e IPS el cumplimiento de la Ruta de Atención Materno-Perinatal.</t>
  </si>
  <si>
    <t>Porcentaje de EAPBs e IPS mantenidas con verificación sobre el cumplimiento de la Ruta de Atención Materno-Perinatal.</t>
  </si>
  <si>
    <t>Gestión Diferencial De Poblaciones Vulnerables</t>
  </si>
  <si>
    <t>Formular e implementar la estrategia de atención integral en primera infancia "En Bucaramanga es haciendo para un inicio feliz".</t>
  </si>
  <si>
    <t xml:space="preserve">Número de estrategias de atención integral en primera infancia "En Bucaramanga es haciendo para un inicio feliz" formuladas e implementadas. </t>
  </si>
  <si>
    <t>DESARROLLO DE LA ESTRATEGIA DE ATENCIÓN INTEGRAL EN PRIMERA INFANCIA “EN BUCARAMANGA ES HACIENDO PARA UN INICIO FELIZ” EN EL MUNICIPIO DE BUCARAMANGA</t>
  </si>
  <si>
    <t>Desarrollar la estrategia de atención integral en primera infancia "En Bucaramanga es haciendo para un inicio feliz".</t>
  </si>
  <si>
    <t>Mantener el Plan de acción intersectorial de entornos saludables PAIE con población víctima del conflicto interno armado.</t>
  </si>
  <si>
    <t>Número de Planes de acción intesectoriales de entornos saludables PAIE con población víctima del conflicto interno armado mantenidos.</t>
  </si>
  <si>
    <t>FORTALECIMIENTO DE LAS ACCIONES DE PROMOCIÓN, PREVENCIÓN Y VIGILANCIA EN LA POBLACION VULNERABLES EN EL MUNICIPIO DE BUCARAMANGA</t>
  </si>
  <si>
    <t>Fortalecer al 100% las acciones en salud publica en el municipio de Bucaramanga para la garantía de los derechos en Salud y Protección de la población vulnerable.</t>
  </si>
  <si>
    <t>Mantener la verificación al 100% de los centros vida y centros día para personas mayores en cumplimiento de la Resolución 055 de 2018.</t>
  </si>
  <si>
    <t>Porcentaje de centros vida y centros día con verificación mantenida para personas mayores en cumplimiento de la Resolución 055 de 2018.</t>
  </si>
  <si>
    <t>Mantener la estrategia AIEPI en las IPS y en la Comunidad.</t>
  </si>
  <si>
    <t>Número de estrategias AIEPI mantenidas en las IPS y en la comunidad.</t>
  </si>
  <si>
    <t>Mantener en funcionamiento 5 salas ERA en IPS públicas para niños y niñas menores de 6 años.</t>
  </si>
  <si>
    <t>Número de salas ERA mantenidas en funcionamiento en IPS públicas para niños y niñas menores de 6 años.</t>
  </si>
  <si>
    <t>Mantener el Plan Municipal de Discapacidad.</t>
  </si>
  <si>
    <t>Número de Planes Municipales de Discapacidad mantenidos.</t>
  </si>
  <si>
    <t>2.3.2.02.02.009.1905019.209 Pendiente por adicionar a proyecto
2.3.2.02.02.009.1905019.501 Pendiente por adicionar a proyecto</t>
  </si>
  <si>
    <t>Formular e implementar 1 estrategia de información, educación y comunicación para promover la formación de familias democráticas, respetuosas e incluyentes que reconozca sus derechos, sus responsabilidades y su papel en el fortalecimiento de la comunidad.</t>
  </si>
  <si>
    <t>Número de estrategias de información, educación y comuncación formuladas e implementadas para promover la formación de familias democráticas, respetuosas e incluyentes que reconozca sus derechos, sus responsabilidades y su papel en el fortalecimiento de la comunidad.</t>
  </si>
  <si>
    <t>Formular e implementar 1 estrategia educativa encaminada a la promoción de la salud y prevención de la enfermedad dirigida a poblaciones étnicas.</t>
  </si>
  <si>
    <t xml:space="preserve">Número de estrategias educativas formuladas e implementadas encaminadas a la promoción de la salud y prevención de la enfermedad dirigida a poblaciones étnicas. </t>
  </si>
  <si>
    <t>Salud Ambiental</t>
  </si>
  <si>
    <t>Realizar la identificación y el censo de los individuos caninos y felinos.</t>
  </si>
  <si>
    <t>Número de identificaciones y censos de individuos caninos y felinos realizados.</t>
  </si>
  <si>
    <t>Realizar la vacunación antirrábica de 100.000 individuos entre caninos y felinos.</t>
  </si>
  <si>
    <t>Número de individuos entre caninos y felinos vacunados con antirrábica.</t>
  </si>
  <si>
    <t>FORTALECIMIENTO DEL PROGRAMA DE SALUD AMBIENTAL EN EL MUNICIPIO BUCARAMANGA</t>
  </si>
  <si>
    <t xml:space="preserve">Realizar la vacunación antirrábica de individuos entre caninos y felinos; Hacer seguimiento epidemiológico y la observación Medico Veterinaria al 100% de los caninos y felinos causantes de accidentes por mordedura  con el fin de descartar el virus de la rabia en dichos animales y realizar capacitaciones que apunten a la política de tenencia responsable de animales de compañía, enfermedades zoonoticas y Ley 1774 maltrato animal. </t>
  </si>
  <si>
    <t>2.3.2.02.02.009.1905024.501
2.3.2.02.02.009.1905024.270
2.3.2.02.02.009.1905024.209
2.3.2.02.02.009.1905024.501</t>
  </si>
  <si>
    <t>Realizar 20.000 esterilizaciones de caninos y felinos.</t>
  </si>
  <si>
    <t>Número de esterilizaciones de caninos y felinos realizadas.</t>
  </si>
  <si>
    <t>Realizar esterilizaciones entre  caninos y felinos machos y hembras en el Municipio de Bucaramanga con el fin de realizar un método de control poblacional .</t>
  </si>
  <si>
    <t xml:space="preserve">2.3.2.02.02.009.1905024.501
2.3.2.02.02.009.1905024.501
</t>
  </si>
  <si>
    <t>Realizar visitas de inspección, vigilancia y control a 40.000 estalecimientos de alto y bajo riesgo sanitario.</t>
  </si>
  <si>
    <t>Número de visitas de inspección, vigilancia y control realizadas a establecimientos de alto y bajo riesgo sanitario.</t>
  </si>
  <si>
    <t>Realizar visitas de Inspeción Vigilancia y Control a Establecimientos de Alto y Bajo riesgo por parte de la Secretaría de Salud y Ambiente en lo referente al programa de alimentos, ruido, aguas e IPS (PGIRHS).</t>
  </si>
  <si>
    <t>2.3.2.02.02.009.1905024.209
2.3.2.02.02.009.1903031.209</t>
  </si>
  <si>
    <t>Mantener la estrategia de entorno saludable en la zona urbana y rural.</t>
  </si>
  <si>
    <t>Número de estrategias de entorno saludable mantenidas en la zona urbana y rural.</t>
  </si>
  <si>
    <t xml:space="preserve"> Realizar Evaluación y seguimiento a las viviendas  que cumplieron con la implementacion de la estrategia "Vivienda saludable" en el 2016 y 2017 del área Urbana y Rural; e implementacion de la estrategia  en nuevas viviendas priorizadas con la Subsecretaria de Ambiente. </t>
  </si>
  <si>
    <t xml:space="preserve">2.3.2.02.02.009.1905024.209
2.3.2.02.02.009.1903031.209
</t>
  </si>
  <si>
    <t>Adecuar la infraestructura física del centro de Zoonosis.</t>
  </si>
  <si>
    <t>Porcentaje de avance en la adecuación de la infraestructura física del centro de Zoonosis.</t>
  </si>
  <si>
    <t>Salud Pública En Emergencias Y Desastres</t>
  </si>
  <si>
    <t>Mantener el Programa de Hospitales Seguros y el Plan Familiar de Emergencias.</t>
  </si>
  <si>
    <t>Número de Programas de Hospitales Seguros y Planes Familiares de Emergencias mantenidos.</t>
  </si>
  <si>
    <t>FORTALECIMIENTO DE LAS ACCIONES EN EMERGENCIAS Y DESASTRES EN SALUD DEL MUNICIPIO DE BUCARAMANGA</t>
  </si>
  <si>
    <t xml:space="preserve">Desarrolla las visitas de Auditorias a las IPS para veificar los planes de emergencias y el programa familiar de emergencias </t>
  </si>
  <si>
    <t>2.3.2.02.02.009.1905030.209
2.3.2.02.02.009.1905030.501 Pendiente por adicionar a proyecto</t>
  </si>
  <si>
    <t>Implementar y mantener el Sistema de Emergencias Médicas.</t>
  </si>
  <si>
    <t>Número de Sistemas de Emergencias Médicas implementados y mantenidos.</t>
  </si>
  <si>
    <t xml:space="preserve">Implementar el Sistema de emergencias médicas del Municipio de Bucaramanga </t>
  </si>
  <si>
    <t>Oportunidad Para La Promoción De La Salud Dentro De Su Ambiente Laboral</t>
  </si>
  <si>
    <t>Mantener el 100% de acciones de promoción y prevención de los riesgos laborales en la población formal e informal.</t>
  </si>
  <si>
    <t>Porcentaje de acciones de promoción y prevención de los riesgos laborales en población formal e informal mantenidos.</t>
  </si>
  <si>
    <t>FORTALECIMIENTO EN EL SISTEMA DE SEGURIDAD Y SALUD EN EL TRABAJO EN EL MUNICIPIO DE BUCARAMANGA</t>
  </si>
  <si>
    <t>Realizar IVC a empresas en lo que respecta al cumplmiento del sistema de seguridad y salud en el trabajo y la promoción de la salu dy prevención de la enfermedad en la población informal.</t>
  </si>
  <si>
    <t>2.3.2.02.02.009.1905025.209
2.3.2.02.02.009.1905025.501 Pendiente por adicionar a proyecto</t>
  </si>
  <si>
    <t>BUCARAMANGA SOSTENIBLE: UNA REGIÓN CON FUTURO</t>
  </si>
  <si>
    <t>Bucaramanga, Ciudad Con Planificación Ambiental Y Territorial En El Marco Del Cambio Climático</t>
  </si>
  <si>
    <t>Planificación Y Educación Ambiental</t>
  </si>
  <si>
    <t>Actualizar y mantener el Sistema de Gestión Ambiental Municipal - SIGAM de acuerdo a la Política Ambiental Municipal.</t>
  </si>
  <si>
    <t>Número de Sistemas de Gestión Ambiental Municipal - SIGAM actualizados y mantenidos de acuerdo a la Política Ambiental Municipal.</t>
  </si>
  <si>
    <t>IMPLEMENTACIÓN DE UNA ESTRATEGIA DE EDUCACIÓN Y PLANIFICACIÓN AMBIENTAL SUSTENTABLE EN EL MUNICIPIO DE BUCARAMANGA</t>
  </si>
  <si>
    <t xml:space="preserve">Relizar revisión, ajuste e implementación del Sistema de Gestión Ambiental municipal </t>
  </si>
  <si>
    <t>2.3.2.02.02.009.3208010.201</t>
  </si>
  <si>
    <t>Formular e implementar 1 estrategia de educación ambiental para los ciudadanos, las empresas e institutos descentralizados.</t>
  </si>
  <si>
    <t>Número de estrategias de educación ambiental formulados e implementados para los ciudadanos, las empresas e institutos descentralizados.</t>
  </si>
  <si>
    <t>Estructurar e implementar (1) estrategia de educación ambiental que incluya a todos los actores involucrados</t>
  </si>
  <si>
    <t>Formular e implementar 1 estrategia participativa de articulación regional interinstitucional e intergubernamental para generar escenarios de diálogo, planificación y financiación del desarrollo sostenible.</t>
  </si>
  <si>
    <t>Número de estrategias participativas de articulación regional interinstitucional e intergubernamental formuladas e implementadas para generar escenarios de diálogo, planificación y financiación del desarrollo sostenible.</t>
  </si>
  <si>
    <t>Diseñar e implementar 1 estrategia participativa de articulación entre gobierno e instituciones para generar escenarios de diálogo, planificación y financiación del desarrollo sostenible.</t>
  </si>
  <si>
    <t>Formular e implementar 1 Política Pública Ambiental de Cambio Climático y Transición Energética.</t>
  </si>
  <si>
    <t>Número de Políticas Públicas Ambientales de Cambio Climático y Transición Energética formuladas e implementadas.</t>
  </si>
  <si>
    <t>Formular e implementar la política pública ambiental muncipal.</t>
  </si>
  <si>
    <t>Calidad Y Control Del Medio Ambiente</t>
  </si>
  <si>
    <t>Formular e implementar 1 estrategia para incentivar tecnologías limpias y buenas prácticas en las fuentes fijas y móviles, descontaminación de la polución y ruido ambiental con la articulación de la autoridad ambiental correspondiente, sector empresarial, académico y ciudadanía en general.</t>
  </si>
  <si>
    <t>Número de estrategias formuladas e implementadas para incentivar tecnologías limpias y buenas prácticas en las fuentes fijas y móviles, descontaminación de la polución y ruido ambiental con la articulación de la autoridad ambiental correspondiente, sector empresarial, académico y ciudadanía en general.</t>
  </si>
  <si>
    <t>ANÁLISIS Y CONTROL DE LA CONTAMINACIÓN ATMOSFERICA EN EL MUNICIPIO DE BUCARAMANGA</t>
  </si>
  <si>
    <t>Elaborar (1) documento de lineamientos técnicos para la gestión integral de la calidad del aire con un enfoque territorial.</t>
  </si>
  <si>
    <t>Bucaramanga Una Eco-Ciudad</t>
  </si>
  <si>
    <t>Gobernanza Del Agua, Nuestra Agua, Nuestra Vida</t>
  </si>
  <si>
    <t>Formular e implementar 1 estrategia de reforestación y conservación de los predios adquiridos para la preservación de las cuencas hídricas que abastecen al municipio de Bucaramanga.</t>
  </si>
  <si>
    <t>Número de estrategias de reforestación y conservación de los predios adquiridos formuladas e implementadas para la preservación de las cuencas hídricas que abastecen al municipio de Bucaramanga.</t>
  </si>
  <si>
    <t>PROTECCIÓN DEL RECURSO HÍDRICO COMO ESTRATEGIA AMBIENTAL MEDIANTE ACCIONES DE INTERVENCIÓN EN CUENCAS QUE PUEDAN ABASTECER DE AGUA AL MUNICIPIO DE BUCARAMANGA</t>
  </si>
  <si>
    <t xml:space="preserve">Realizar actividades encaminadas a la protección y conservación de las cuencas abastecedoras de agua del municipio de bucaramanga como compra de predios, PSA, Corresponsabilidad y catedra de agua. </t>
  </si>
  <si>
    <t>2.3.2.02.02.009.3202005.201</t>
  </si>
  <si>
    <t>Formular e implementar 1 estrategia de incidencia social, comunicacional,  interinstitucional,  jurídica, y técnica (estudios hidrológicos e hidrogeológicos, entre otros)  vinculando a gremios, academia, sociedad civil, entidades territoriales y autoridades ambientales para la defensa y protección de la alta montaña de Santurbán ante la amenaza del cambio climático y los impactos de  actividades antrópicas, como los proyectos de megaminería, en dichos ecosistemas estratégicos.</t>
  </si>
  <si>
    <t>Número de estrategias de incidencia social, comunicacional,  interinstitucional,  jurídica, y técnica (estudios hidrológicos e hidrogeológicos, entre otros) vinculando a gremios, academia, sociedad civil, entidades territoriales y autoridades ambientales formuladas e implementadas para la defensa y protección de la alta montaña de Santurbán ante la amenaza del cambio climático y los impactos de  actividades antrópicas, como los proyectos de megaminería, en dichos ecosistemas estratégicos.</t>
  </si>
  <si>
    <t xml:space="preserve">2.3.2.02.02.009.3202005.201
</t>
  </si>
  <si>
    <t>Realizar 1 estudio para identificar conflictos de uso del suelo y esquemas potenciales de pago por servicios ambientales en ecosistemas estratégicos abastecedores de cuencas hídrica del municipio de Bucaramanga.</t>
  </si>
  <si>
    <t>Número de estudios realizados para identificar conflictos de uso del suelo y esquemas potenciales de pago por servicios ambientales en ecosistemas estratégicos abastecedores de cuencas hídrica del municipio de Bucaramanga.</t>
  </si>
  <si>
    <t>2.3.2.02.02.009.3202006.201
2.3.2.02.02.009.3202005.201</t>
  </si>
  <si>
    <t>Formular e implementar 1 programa de alternativas socioeconómicas de desarrollo sustentable para la provincia de Soto Norte en el marco de la corresponsabilidad socioambiental.</t>
  </si>
  <si>
    <t>Número de programas de alternativas socioeconómicas de desarrollo sustentable formulados e implementados para la provincia de Soto Norte en el marco de la corresponsabilidad socioambiental.</t>
  </si>
  <si>
    <t>2.3.2.02.02.009.3202006.201</t>
  </si>
  <si>
    <t>2.3.2.02.02.009.3202005.201
2.3.2.02.02.009.3202005.501
2.3.2.02.02.009.3202041.588</t>
  </si>
  <si>
    <t>Crecimiento Verde, Ciudad Biodiversa</t>
  </si>
  <si>
    <t>Formular e implementar 1 estrategia para recuperar y rehabilitar corredores de conectividad ecosistémica para fortalecer la estructura ecológica urbana (cerros orientales y escarpa occidental) por medio del manejo integral de arbolado y zonas verdes.</t>
  </si>
  <si>
    <t>Número de estrategias formuladas e implementadas para recuperar y rehabilitar corredores de conectividad ecosistémica para fortalecer la estructura ecológica urbana (cerros orientales y escarpa occidental) por medio del manejo integral de arbolado y zonas verdes.</t>
  </si>
  <si>
    <t>FORTALECIMIENTO AL CRECIMIENTO VERDE, CIUDAD BIODIVERSA DEL MUNICIPIO DE BUCARAMANGA</t>
  </si>
  <si>
    <t>Definir una estrategia de conectividad y manejo del espacio verde urbano y su estructura ecologica principal, para garantizar la oferta de servicios ecosistémicos a la población urbana y rural del muncipio de Bucaramanga, así como generar  información geográfica y temática de los ecosistemas presentes en la estrutura ecológica principal, para su valoración, manejo, conectividad, restauración y seguimiento.</t>
  </si>
  <si>
    <t>2.3.2.02.02.009.3202002.201</t>
  </si>
  <si>
    <t>Implementar 1 piloto para la gestión de huertas urbanas sostenibles.</t>
  </si>
  <si>
    <t>Número de piloto para la gestión de huertas urbanas sostenibles implementadas.</t>
  </si>
  <si>
    <t>Manejo Integral De Residuos Sólidos, Impacto Positivo En La Calidad De Vida</t>
  </si>
  <si>
    <t>Actualizar e implementar el Plan de Gestión Integral de Residuos Sólidos - PGIRS.</t>
  </si>
  <si>
    <t>Número de Planes de Gestión Integral de Residuos Sólidos - PGIRS actualizados e implementados.</t>
  </si>
  <si>
    <t>FORTALECIMIENTO EN EL MARCO DE LA ECONOMÍA CIRCULAR DE LA GESTIÓN INTEGRAL DE RESIDUOS SÓLIDOS EN EL MUNICIPIO DE BUCARAMANGA</t>
  </si>
  <si>
    <t>Realizar la actualización e implementación del Plan de Gestión Integral de Residuos Sólidos - PGIRS.</t>
  </si>
  <si>
    <t>12/31/2021</t>
  </si>
  <si>
    <t>Espacio Público Vital</t>
  </si>
  <si>
    <t>Equipamiento Comunitario</t>
  </si>
  <si>
    <t>Construir y/o gestionar el Coso Municipal.</t>
  </si>
  <si>
    <t>Porcentaje de avance en la construcción y/o gestión del Coso Municipal</t>
  </si>
  <si>
    <t>-</t>
  </si>
  <si>
    <t>2.3.2.02.02.009.1906023.208 $79.880.515.915
2.3.2.02.02.009.1906023.279 $134.040.044.112
2.3.2.02.02.009.1906023.274 $5.590.188.172
2.3.2.02.02.009.1906023.292 $13.865.040.612
2.3.2.02.02.009.1906023.247 $6.053.442.339
2.3.2.02.02.009.1903011.279 $886.001.426</t>
  </si>
  <si>
    <t>Juan Jose Rey Serrano</t>
  </si>
  <si>
    <t>PROYECTO GESTIONADO POR LA ESE ISABU CON LA ORGANIZACIÓN DE LAS NACIONES UNIDAS - ONU Y LA ORGANIZACIÓN PARA MIGRANTES - OIM</t>
  </si>
  <si>
    <t>Realizar adecuación y repotenciación de la Infraestructura Física del Centro de Salud de Morrorico</t>
  </si>
  <si>
    <t>2.3.2.02.02.005.1906023.274
2.3.2.02.02.005.1906023.574
2.3.2.02.02.005.1906023.269</t>
  </si>
  <si>
    <t>2.3.2.02.02.009.1905026.209
2.3.2.02.02.009.1905027.209
2.3.2.02.02.009.1905027.509</t>
  </si>
  <si>
    <t>2.3.2.02.02.009.1905026.209
2.3.2.02.02.009.1905026.501</t>
  </si>
  <si>
    <t>2.3.2.02.02.009.1905035.201 $136.150.000
2.3.2.02.02.005.1905035.274 $3.588.490.157</t>
  </si>
  <si>
    <t>2.3.2.02.02.005.1905035.274 $1.948.080.083
2.3.2.02.02.005.1905026.209 $1.272.607.864,71 
2.3.2.02.02.005.1905026.585 $17.636.386
2.3.2.02.02.005.1905027.509 $200.000.000
2.3.2.02.02.005.1905027.585 $52.140.696,29
2.3.2.02.02.005.1905027.572 $97.859.303,77</t>
  </si>
  <si>
    <t>2.3.2.02.02.009.1905019.209 $550.000.000
2.3.2.02.02.009.1905019.585 $590.000.000</t>
  </si>
  <si>
    <t>2.3.2.02.02.009.1905019.209 $170.000.000
2.3.2.02.02.009.1905019.501 $8.000.000
Pendiente por adicionar a proyecto</t>
  </si>
  <si>
    <t>2.3.2.02.02.009.1905024.570</t>
  </si>
  <si>
    <t>2.3.2.02.02.009.3208010.201
2.3.2.02.02.009.3208010.280</t>
  </si>
  <si>
    <t>N.A. para esta vigencia.</t>
  </si>
  <si>
    <t>Recursos de Vigencias Expiradas que deben ser incluídos a la Fuente de Financiación a favor del Municipio. Lo anterior porque no fueron ejecutados en su totalidad.</t>
  </si>
  <si>
    <t>2.3.2.02.02.009.3204046.201 $220.815.500 
Pendiente por adicionar</t>
  </si>
  <si>
    <t>Pendiente por adicionar</t>
  </si>
  <si>
    <t>2.3.2.02.02.009.1906004.501 $397.987.000
Pendiente por adicionar</t>
  </si>
  <si>
    <t>2.3.2.02.02.009.1905028.209 $98.571.428
2.3.2.02.02.009.1905028.501  $2.285.714 Pendiente por adicionar al proyecto</t>
  </si>
  <si>
    <t>2.3.2.02.02.009.1905028.209 $51.428.572
2.3.2.02.02.009.1905019.501 $7.130.952 Pendiente por adicionar al proyecto
2.3.2.02.02.009.1905028.209 $12.750.000 Pendiente por adicionar al proyecto</t>
  </si>
  <si>
    <t>2.3.2.02.02.009.1905030.201
2.3.2.02.02.009.1905030.501 $56.000.000 Pendiente por adicionar a proyecto</t>
  </si>
  <si>
    <t>2.3.7.06.02.4599002.615 Pendiente por incluir</t>
  </si>
  <si>
    <t>2.3.2.02.02.009.3201009.201
2.3.2.02.02.009.3201005.580
2.3.2.02.02.009.3201005.518
2.3.2.02.02.009.3201005.320
2.3.7.06.02.4599002.615 Pendiente por incluir</t>
  </si>
  <si>
    <t>2.3.2.02.02.009.3208010.201
2.3.2.02.02.009.3208010.280
2.3.2.02.02.009.3208010.218
Pendiente por adicionar</t>
  </si>
  <si>
    <t>Pendiente por adicionar a proyecto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</si>
</sst>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5" formatCode="&quot;$&quot;\ #,##0;\-&quot;$&quot;\ #,##0"/>
    <numFmt numFmtId="7" formatCode="&quot;$&quot;\ #,##0.00;\-&quot;$&quot;\ #,##0.00"/>
    <numFmt numFmtId="42" formatCode="_-&quot;$&quot;\ * #,##0_-;\-&quot;$&quot;\ * #,##0_-;_-&quot;$&quot;\ * &quot;-&quot;_-;_-@_-"/>
    <numFmt numFmtId="41" formatCode="_-* #,##0_-;\-* #,##0_-;_-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dd/mm/yyyy;@"/>
    <numFmt numFmtId="165" formatCode="_-&quot;$&quot;\ * #,##0_-;\-&quot;$&quot;\ * #,##0_-;_-&quot;$&quot;\ * &quot;-&quot;??_-;_-@_-"/>
    <numFmt numFmtId="166" formatCode="#,##0.0"/>
    <numFmt numFmtId="167" formatCode="0.0"/>
    <numFmt numFmtId="168" formatCode="_-* #,##0_-;\-* #,##0_-;_-* &quot;-&quot;??_-;_-@_-"/>
  </numFmts>
  <fonts count="17" x14ac:knownFonts="1">
    <font>
      <sz val="11"/>
      <color theme="1"/>
      <name val="Arial"/>
      <family val="2"/>
    </font>
    <font>
      <u/>
      <sz val="11"/>
      <color theme="10"/>
      <name val="Arial"/>
      <family val="2"/>
    </font>
    <font>
      <u/>
      <sz val="11"/>
      <color theme="1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b/>
      <sz val="12"/>
      <color theme="0"/>
      <name val="Arial"/>
      <family val="2"/>
    </font>
    <font>
      <b/>
      <sz val="12"/>
      <name val="Arial"/>
      <family val="2"/>
    </font>
    <font>
      <sz val="12"/>
      <color indexed="8"/>
      <name val="Arial"/>
      <family val="2"/>
    </font>
    <font>
      <sz val="12"/>
      <color rgb="FFFF0000"/>
      <name val="Arial"/>
      <family val="2"/>
    </font>
    <font>
      <b/>
      <sz val="12"/>
      <color indexed="8"/>
      <name val="Arial"/>
      <family val="2"/>
    </font>
    <font>
      <b/>
      <sz val="12"/>
      <color rgb="FFFF0000"/>
      <name val="Arial"/>
      <family val="2"/>
    </font>
    <font>
      <b/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13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5" fillId="0" borderId="0"/>
    <xf numFmtId="41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158">
    <xf numFmtId="0" fontId="0" fillId="0" borderId="0" xfId="0"/>
    <xf numFmtId="0" fontId="0" fillId="0" borderId="0" xfId="0" applyFont="1"/>
    <xf numFmtId="0" fontId="0" fillId="3" borderId="0" xfId="0" applyFont="1" applyFill="1" applyBorder="1" applyAlignment="1">
      <alignment vertical="top"/>
    </xf>
    <xf numFmtId="0" fontId="0" fillId="3" borderId="3" xfId="0" applyFont="1" applyFill="1" applyBorder="1" applyAlignment="1">
      <alignment vertical="top"/>
    </xf>
    <xf numFmtId="0" fontId="0" fillId="3" borderId="0" xfId="0" applyFont="1" applyFill="1" applyBorder="1"/>
    <xf numFmtId="0" fontId="0" fillId="3" borderId="3" xfId="0" applyFont="1" applyFill="1" applyBorder="1"/>
    <xf numFmtId="0" fontId="0" fillId="0" borderId="2" xfId="0" applyFont="1" applyBorder="1" applyAlignment="1">
      <alignment vertical="center"/>
    </xf>
    <xf numFmtId="0" fontId="7" fillId="2" borderId="1" xfId="0" applyFont="1" applyFill="1" applyBorder="1" applyAlignment="1">
      <alignment horizontal="center" vertical="center"/>
    </xf>
    <xf numFmtId="9" fontId="9" fillId="0" borderId="2" xfId="107" applyFont="1" applyFill="1" applyBorder="1" applyAlignment="1">
      <alignment horizontal="center" vertical="center" wrapText="1"/>
    </xf>
    <xf numFmtId="164" fontId="8" fillId="0" borderId="2" xfId="0" applyNumberFormat="1" applyFont="1" applyBorder="1" applyAlignment="1">
      <alignment horizontal="justify" vertical="center" wrapText="1"/>
    </xf>
    <xf numFmtId="5" fontId="9" fillId="0" borderId="2" xfId="108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164" fontId="8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justify" vertical="center" wrapText="1"/>
    </xf>
    <xf numFmtId="0" fontId="9" fillId="0" borderId="2" xfId="0" applyFont="1" applyBorder="1" applyAlignment="1">
      <alignment horizontal="justify" vertical="center" wrapText="1"/>
    </xf>
    <xf numFmtId="0" fontId="8" fillId="3" borderId="2" xfId="0" applyFont="1" applyFill="1" applyBorder="1" applyAlignment="1">
      <alignment horizontal="justify" vertical="center" wrapText="1"/>
    </xf>
    <xf numFmtId="164" fontId="8" fillId="0" borderId="2" xfId="0" applyNumberFormat="1" applyFont="1" applyBorder="1" applyAlignment="1">
      <alignment vertical="center" wrapText="1"/>
    </xf>
    <xf numFmtId="0" fontId="11" fillId="2" borderId="2" xfId="0" applyFont="1" applyFill="1" applyBorder="1" applyAlignment="1">
      <alignment horizontal="justify" vertical="center" wrapText="1"/>
    </xf>
    <xf numFmtId="0" fontId="8" fillId="0" borderId="2" xfId="0" applyFont="1" applyBorder="1" applyAlignment="1">
      <alignment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justify"/>
    </xf>
    <xf numFmtId="0" fontId="6" fillId="2" borderId="4" xfId="0" applyFont="1" applyFill="1" applyBorder="1"/>
    <xf numFmtId="9" fontId="7" fillId="2" borderId="4" xfId="0" applyNumberFormat="1" applyFont="1" applyFill="1" applyBorder="1" applyAlignment="1">
      <alignment horizontal="center" vertical="center"/>
    </xf>
    <xf numFmtId="0" fontId="7" fillId="2" borderId="4" xfId="0" applyFont="1" applyFill="1" applyBorder="1" applyAlignment="1">
      <alignment vertical="center"/>
    </xf>
    <xf numFmtId="0" fontId="6" fillId="2" borderId="4" xfId="0" applyFont="1" applyFill="1" applyBorder="1" applyAlignment="1">
      <alignment vertical="center"/>
    </xf>
    <xf numFmtId="165" fontId="6" fillId="2" borderId="4" xfId="108" applyNumberFormat="1" applyFont="1" applyFill="1" applyBorder="1" applyAlignment="1">
      <alignment vertical="center"/>
    </xf>
    <xf numFmtId="9" fontId="7" fillId="2" borderId="4" xfId="107" applyFont="1" applyFill="1" applyBorder="1" applyAlignment="1">
      <alignment horizontal="center" vertical="center" wrapText="1"/>
    </xf>
    <xf numFmtId="165" fontId="7" fillId="2" borderId="4" xfId="108" applyNumberFormat="1" applyFont="1" applyFill="1" applyBorder="1" applyAlignment="1">
      <alignment vertical="center"/>
    </xf>
    <xf numFmtId="165" fontId="9" fillId="0" borderId="2" xfId="108" applyNumberFormat="1" applyFont="1" applyFill="1" applyBorder="1" applyAlignment="1">
      <alignment horizontal="right" vertical="center" wrapText="1"/>
    </xf>
    <xf numFmtId="0" fontId="12" fillId="0" borderId="2" xfId="0" applyFont="1" applyBorder="1" applyAlignment="1">
      <alignment horizontal="justify" vertical="center" wrapText="1"/>
    </xf>
    <xf numFmtId="0" fontId="9" fillId="0" borderId="2" xfId="0" applyFont="1" applyBorder="1" applyAlignment="1">
      <alignment vertical="center" wrapText="1"/>
    </xf>
    <xf numFmtId="164" fontId="8" fillId="0" borderId="2" xfId="0" applyNumberFormat="1" applyFont="1" applyBorder="1" applyAlignment="1">
      <alignment horizontal="left" vertical="center" wrapText="1"/>
    </xf>
    <xf numFmtId="0" fontId="14" fillId="2" borderId="2" xfId="0" applyFont="1" applyFill="1" applyBorder="1" applyAlignment="1">
      <alignment horizontal="justify" vertical="center" wrapText="1"/>
    </xf>
    <xf numFmtId="0" fontId="11" fillId="0" borderId="2" xfId="0" applyFont="1" applyBorder="1" applyAlignment="1">
      <alignment vertical="center" wrapText="1"/>
    </xf>
    <xf numFmtId="0" fontId="14" fillId="2" borderId="2" xfId="0" applyFont="1" applyFill="1" applyBorder="1" applyAlignment="1">
      <alignment vertical="center" wrapText="1"/>
    </xf>
    <xf numFmtId="0" fontId="12" fillId="0" borderId="2" xfId="0" applyFont="1" applyBorder="1" applyAlignment="1">
      <alignment vertical="center" wrapText="1"/>
    </xf>
    <xf numFmtId="0" fontId="11" fillId="2" borderId="2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horizontal="center" vertical="center"/>
    </xf>
    <xf numFmtId="3" fontId="12" fillId="0" borderId="2" xfId="0" applyNumberFormat="1" applyFont="1" applyBorder="1" applyAlignment="1">
      <alignment horizontal="center" vertical="center" wrapText="1"/>
    </xf>
    <xf numFmtId="9" fontId="12" fillId="0" borderId="2" xfId="0" applyNumberFormat="1" applyFont="1" applyBorder="1" applyAlignment="1">
      <alignment horizontal="center" vertical="center" wrapText="1"/>
    </xf>
    <xf numFmtId="0" fontId="11" fillId="0" borderId="2" xfId="0" applyFont="1" applyBorder="1" applyAlignment="1">
      <alignment horizontal="justify" vertical="center" wrapText="1"/>
    </xf>
    <xf numFmtId="164" fontId="9" fillId="0" borderId="2" xfId="0" applyNumberFormat="1" applyFont="1" applyBorder="1" applyAlignment="1">
      <alignment vertical="center" wrapText="1"/>
    </xf>
    <xf numFmtId="165" fontId="9" fillId="0" borderId="2" xfId="108" applyNumberFormat="1" applyFont="1" applyFill="1" applyBorder="1" applyAlignment="1">
      <alignment horizontal="center" vertical="center" wrapText="1"/>
    </xf>
    <xf numFmtId="165" fontId="15" fillId="0" borderId="2" xfId="108" applyNumberFormat="1" applyFont="1" applyFill="1" applyBorder="1" applyAlignment="1">
      <alignment horizontal="center" vertical="center" wrapText="1"/>
    </xf>
    <xf numFmtId="165" fontId="11" fillId="0" borderId="2" xfId="108" applyNumberFormat="1" applyFont="1" applyFill="1" applyBorder="1" applyAlignment="1">
      <alignment horizontal="center" vertical="center" wrapText="1"/>
    </xf>
    <xf numFmtId="165" fontId="10" fillId="0" borderId="2" xfId="108" applyNumberFormat="1" applyFont="1" applyFill="1" applyBorder="1" applyAlignment="1">
      <alignment horizontal="center" vertical="center" wrapText="1"/>
    </xf>
    <xf numFmtId="9" fontId="12" fillId="2" borderId="2" xfId="0" applyNumberFormat="1" applyFont="1" applyFill="1" applyBorder="1" applyAlignment="1">
      <alignment horizontal="center" vertical="center" wrapText="1"/>
    </xf>
    <xf numFmtId="165" fontId="9" fillId="2" borderId="2" xfId="108" applyNumberFormat="1" applyFont="1" applyFill="1" applyBorder="1" applyAlignment="1">
      <alignment horizontal="center" vertical="center" wrapText="1"/>
    </xf>
    <xf numFmtId="3" fontId="12" fillId="2" borderId="2" xfId="0" applyNumberFormat="1" applyFont="1" applyFill="1" applyBorder="1" applyAlignment="1">
      <alignment horizontal="center" vertical="center" wrapText="1"/>
    </xf>
    <xf numFmtId="165" fontId="8" fillId="0" borderId="2" xfId="108" applyNumberFormat="1" applyFont="1" applyFill="1" applyBorder="1" applyAlignment="1">
      <alignment horizontal="center" vertical="center" wrapText="1"/>
    </xf>
    <xf numFmtId="165" fontId="9" fillId="0" borderId="2" xfId="108" applyNumberFormat="1" applyFont="1" applyFill="1" applyBorder="1" applyAlignment="1">
      <alignment vertical="center" wrapText="1"/>
    </xf>
    <xf numFmtId="166" fontId="12" fillId="2" borderId="2" xfId="0" applyNumberFormat="1" applyFont="1" applyFill="1" applyBorder="1" applyAlignment="1">
      <alignment horizontal="center" vertical="center" wrapText="1"/>
    </xf>
    <xf numFmtId="165" fontId="13" fillId="0" borderId="2" xfId="108" applyNumberFormat="1" applyFont="1" applyFill="1" applyBorder="1" applyAlignment="1">
      <alignment horizontal="right" vertical="center" wrapText="1"/>
    </xf>
    <xf numFmtId="9" fontId="12" fillId="2" borderId="2" xfId="107" applyFont="1" applyFill="1" applyBorder="1" applyAlignment="1">
      <alignment horizontal="center" vertical="center" wrapText="1"/>
    </xf>
    <xf numFmtId="165" fontId="8" fillId="0" borderId="2" xfId="108" applyNumberFormat="1" applyFont="1" applyBorder="1"/>
    <xf numFmtId="0" fontId="14" fillId="2" borderId="2" xfId="0" applyFont="1" applyFill="1" applyBorder="1" applyAlignment="1">
      <alignment horizontal="left" vertical="center" wrapText="1"/>
    </xf>
    <xf numFmtId="0" fontId="9" fillId="0" borderId="2" xfId="0" applyFont="1" applyBorder="1" applyAlignment="1">
      <alignment vertical="center"/>
    </xf>
    <xf numFmtId="0" fontId="8" fillId="0" borderId="2" xfId="0" applyFont="1" applyBorder="1"/>
    <xf numFmtId="1" fontId="12" fillId="0" borderId="2" xfId="0" applyNumberFormat="1" applyFont="1" applyBorder="1" applyAlignment="1">
      <alignment horizontal="center" vertical="center" wrapText="1"/>
    </xf>
    <xf numFmtId="1" fontId="12" fillId="2" borderId="2" xfId="0" applyNumberFormat="1" applyFont="1" applyFill="1" applyBorder="1" applyAlignment="1">
      <alignment horizontal="center" vertical="center" wrapText="1"/>
    </xf>
    <xf numFmtId="0" fontId="16" fillId="0" borderId="2" xfId="0" applyFont="1" applyBorder="1" applyAlignment="1">
      <alignment horizontal="justify" vertical="center" wrapText="1"/>
    </xf>
    <xf numFmtId="165" fontId="8" fillId="0" borderId="2" xfId="108" applyNumberFormat="1" applyFont="1" applyBorder="1" applyAlignment="1">
      <alignment horizontal="center" vertical="center"/>
    </xf>
    <xf numFmtId="165" fontId="8" fillId="0" borderId="2" xfId="108" applyNumberFormat="1" applyFont="1" applyFill="1" applyBorder="1" applyAlignment="1">
      <alignment horizontal="center" vertical="center"/>
    </xf>
    <xf numFmtId="42" fontId="9" fillId="0" borderId="2" xfId="111" applyFont="1" applyFill="1" applyBorder="1" applyAlignment="1">
      <alignment horizontal="center" vertical="center" wrapText="1"/>
    </xf>
    <xf numFmtId="0" fontId="4" fillId="0" borderId="0" xfId="0" applyFont="1"/>
    <xf numFmtId="165" fontId="13" fillId="0" borderId="2" xfId="108" applyNumberFormat="1" applyFont="1" applyFill="1" applyBorder="1" applyAlignment="1">
      <alignment vertical="center" wrapText="1"/>
    </xf>
    <xf numFmtId="164" fontId="16" fillId="2" borderId="2" xfId="0" applyNumberFormat="1" applyFont="1" applyFill="1" applyBorder="1" applyAlignment="1">
      <alignment horizontal="justify" vertical="center" wrapText="1"/>
    </xf>
    <xf numFmtId="164" fontId="16" fillId="0" borderId="2" xfId="0" applyNumberFormat="1" applyFont="1" applyBorder="1" applyAlignment="1">
      <alignment vertical="center" wrapText="1"/>
    </xf>
    <xf numFmtId="165" fontId="9" fillId="2" borderId="2" xfId="108" applyNumberFormat="1" applyFont="1" applyFill="1" applyBorder="1" applyAlignment="1">
      <alignment horizontal="center" vertical="center" wrapText="1"/>
    </xf>
    <xf numFmtId="3" fontId="12" fillId="0" borderId="2" xfId="0" applyNumberFormat="1" applyFont="1" applyBorder="1" applyAlignment="1">
      <alignment horizontal="center" vertical="center" wrapText="1"/>
    </xf>
    <xf numFmtId="9" fontId="9" fillId="0" borderId="2" xfId="107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166" fontId="12" fillId="2" borderId="2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3" fontId="12" fillId="2" borderId="2" xfId="0" applyNumberFormat="1" applyFont="1" applyFill="1" applyBorder="1" applyAlignment="1">
      <alignment horizontal="center" vertical="center" wrapText="1"/>
    </xf>
    <xf numFmtId="165" fontId="9" fillId="0" borderId="2" xfId="108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9" fontId="9" fillId="0" borderId="2" xfId="107" applyFont="1" applyFill="1" applyBorder="1" applyAlignment="1">
      <alignment horizontal="center" vertical="center" wrapText="1"/>
    </xf>
    <xf numFmtId="3" fontId="12" fillId="0" borderId="2" xfId="0" applyNumberFormat="1" applyFont="1" applyBorder="1" applyAlignment="1">
      <alignment horizontal="center" vertical="center" wrapText="1"/>
    </xf>
    <xf numFmtId="3" fontId="12" fillId="0" borderId="2" xfId="0" applyNumberFormat="1" applyFont="1" applyBorder="1" applyAlignment="1">
      <alignment vertical="center" wrapText="1"/>
    </xf>
    <xf numFmtId="165" fontId="9" fillId="2" borderId="2" xfId="108" applyNumberFormat="1" applyFont="1" applyFill="1" applyBorder="1" applyAlignment="1">
      <alignment vertical="center" wrapText="1"/>
    </xf>
    <xf numFmtId="9" fontId="9" fillId="0" borderId="2" xfId="107" applyFont="1" applyFill="1" applyBorder="1" applyAlignment="1">
      <alignment vertical="center" wrapText="1"/>
    </xf>
    <xf numFmtId="5" fontId="9" fillId="0" borderId="2" xfId="108" applyNumberFormat="1" applyFont="1" applyFill="1" applyBorder="1" applyAlignment="1">
      <alignment vertical="center" wrapText="1"/>
    </xf>
    <xf numFmtId="44" fontId="0" fillId="0" borderId="0" xfId="0" applyNumberFormat="1"/>
    <xf numFmtId="44" fontId="7" fillId="2" borderId="4" xfId="108" applyNumberFormat="1" applyFont="1" applyFill="1" applyBorder="1" applyAlignment="1">
      <alignment vertical="center"/>
    </xf>
    <xf numFmtId="44" fontId="9" fillId="2" borderId="2" xfId="108" applyNumberFormat="1" applyFont="1" applyFill="1" applyBorder="1" applyAlignment="1">
      <alignment horizontal="center" vertical="center" wrapText="1"/>
    </xf>
    <xf numFmtId="44" fontId="9" fillId="2" borderId="2" xfId="108" applyNumberFormat="1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9" fontId="12" fillId="0" borderId="2" xfId="0" applyNumberFormat="1" applyFont="1" applyBorder="1" applyAlignment="1">
      <alignment horizontal="center" vertical="center" wrapText="1"/>
    </xf>
    <xf numFmtId="9" fontId="8" fillId="0" borderId="2" xfId="0" applyNumberFormat="1" applyFont="1" applyBorder="1" applyAlignment="1">
      <alignment horizontal="center" vertical="center"/>
    </xf>
    <xf numFmtId="166" fontId="12" fillId="2" borderId="2" xfId="0" applyNumberFormat="1" applyFont="1" applyFill="1" applyBorder="1" applyAlignment="1">
      <alignment horizontal="center" vertical="center" wrapText="1"/>
    </xf>
    <xf numFmtId="165" fontId="13" fillId="0" borderId="2" xfId="108" applyNumberFormat="1" applyFont="1" applyFill="1" applyBorder="1" applyAlignment="1">
      <alignment horizontal="center" vertical="center" wrapText="1"/>
    </xf>
    <xf numFmtId="9" fontId="9" fillId="2" borderId="2" xfId="107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right" vertical="center" wrapText="1"/>
    </xf>
    <xf numFmtId="1" fontId="11" fillId="0" borderId="2" xfId="0" applyNumberFormat="1" applyFont="1" applyBorder="1" applyAlignment="1">
      <alignment horizontal="right" vertical="center" wrapText="1"/>
    </xf>
    <xf numFmtId="1" fontId="9" fillId="0" borderId="2" xfId="0" applyNumberFormat="1" applyFont="1" applyBorder="1" applyAlignment="1">
      <alignment horizontal="right" vertical="center" wrapText="1"/>
    </xf>
    <xf numFmtId="1" fontId="16" fillId="0" borderId="2" xfId="0" applyNumberFormat="1" applyFont="1" applyBorder="1" applyAlignment="1">
      <alignment horizontal="right" vertical="center"/>
    </xf>
    <xf numFmtId="0" fontId="8" fillId="0" borderId="2" xfId="0" applyFont="1" applyBorder="1" applyAlignment="1">
      <alignment horizontal="right" vertical="center"/>
    </xf>
    <xf numFmtId="0" fontId="6" fillId="2" borderId="4" xfId="0" applyFont="1" applyFill="1" applyBorder="1" applyAlignment="1">
      <alignment horizontal="right"/>
    </xf>
    <xf numFmtId="0" fontId="0" fillId="0" borderId="0" xfId="0" applyFont="1" applyAlignment="1">
      <alignment horizontal="right"/>
    </xf>
    <xf numFmtId="165" fontId="0" fillId="0" borderId="0" xfId="0" applyNumberFormat="1" applyFont="1"/>
    <xf numFmtId="168" fontId="0" fillId="0" borderId="0" xfId="112" applyNumberFormat="1" applyFont="1"/>
    <xf numFmtId="0" fontId="0" fillId="3" borderId="0" xfId="0" applyFont="1" applyFill="1" applyBorder="1" applyAlignment="1">
      <alignment horizontal="center" vertical="top"/>
    </xf>
    <xf numFmtId="0" fontId="0" fillId="0" borderId="0" xfId="0" applyFont="1" applyAlignment="1">
      <alignment horizontal="center"/>
    </xf>
    <xf numFmtId="3" fontId="12" fillId="0" borderId="2" xfId="0" applyNumberFormat="1" applyFont="1" applyBorder="1" applyAlignment="1">
      <alignment horizontal="center" vertical="center" wrapText="1"/>
    </xf>
    <xf numFmtId="167" fontId="12" fillId="2" borderId="2" xfId="110" applyNumberFormat="1" applyFont="1" applyFill="1" applyBorder="1" applyAlignment="1">
      <alignment horizontal="center" vertical="center" wrapText="1"/>
    </xf>
    <xf numFmtId="9" fontId="8" fillId="0" borderId="2" xfId="0" applyNumberFormat="1" applyFont="1" applyBorder="1" applyAlignment="1">
      <alignment horizontal="center" vertical="center"/>
    </xf>
    <xf numFmtId="165" fontId="9" fillId="2" borderId="2" xfId="108" applyNumberFormat="1" applyFont="1" applyFill="1" applyBorder="1" applyAlignment="1">
      <alignment horizontal="center" vertical="center" wrapText="1"/>
    </xf>
    <xf numFmtId="166" fontId="12" fillId="2" borderId="2" xfId="0" applyNumberFormat="1" applyFont="1" applyFill="1" applyBorder="1" applyAlignment="1">
      <alignment horizontal="center" vertical="center" wrapText="1"/>
    </xf>
    <xf numFmtId="2" fontId="6" fillId="0" borderId="2" xfId="109" applyNumberFormat="1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14" fontId="0" fillId="0" borderId="2" xfId="0" applyNumberFormat="1" applyFont="1" applyFill="1" applyBorder="1" applyAlignment="1">
      <alignment horizontal="center" vertical="top"/>
    </xf>
    <xf numFmtId="14" fontId="0" fillId="0" borderId="1" xfId="0" applyNumberFormat="1" applyFont="1" applyFill="1" applyBorder="1" applyAlignment="1">
      <alignment horizontal="center" vertical="top"/>
    </xf>
    <xf numFmtId="2" fontId="7" fillId="0" borderId="2" xfId="109" applyNumberFormat="1" applyFont="1" applyBorder="1" applyAlignment="1">
      <alignment horizontal="center" vertical="center" wrapText="1"/>
    </xf>
    <xf numFmtId="2" fontId="7" fillId="0" borderId="1" xfId="109" applyNumberFormat="1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9" fontId="12" fillId="0" borderId="2" xfId="0" applyNumberFormat="1" applyFont="1" applyBorder="1" applyAlignment="1">
      <alignment horizontal="center" vertical="center" wrapText="1"/>
    </xf>
    <xf numFmtId="9" fontId="12" fillId="2" borderId="2" xfId="0" applyNumberFormat="1" applyFont="1" applyFill="1" applyBorder="1" applyAlignment="1">
      <alignment horizontal="center" vertical="center" wrapText="1"/>
    </xf>
    <xf numFmtId="44" fontId="9" fillId="2" borderId="2" xfId="108" applyNumberFormat="1" applyFont="1" applyFill="1" applyBorder="1" applyAlignment="1">
      <alignment horizontal="center" vertical="center" wrapText="1"/>
    </xf>
    <xf numFmtId="5" fontId="9" fillId="0" borderId="1" xfId="108" applyNumberFormat="1" applyFont="1" applyFill="1" applyBorder="1" applyAlignment="1">
      <alignment horizontal="center" vertical="center" wrapText="1"/>
    </xf>
    <xf numFmtId="5" fontId="9" fillId="0" borderId="6" xfId="108" applyNumberFormat="1" applyFont="1" applyFill="1" applyBorder="1" applyAlignment="1">
      <alignment horizontal="center" vertical="center" wrapText="1"/>
    </xf>
    <xf numFmtId="5" fontId="9" fillId="0" borderId="4" xfId="108" applyNumberFormat="1" applyFont="1" applyFill="1" applyBorder="1" applyAlignment="1">
      <alignment horizontal="center" vertical="center" wrapText="1"/>
    </xf>
    <xf numFmtId="2" fontId="7" fillId="0" borderId="2" xfId="109" applyNumberFormat="1" applyFont="1" applyBorder="1" applyAlignment="1">
      <alignment horizontal="left" vertical="center" wrapText="1"/>
    </xf>
    <xf numFmtId="2" fontId="7" fillId="0" borderId="2" xfId="109" applyNumberFormat="1" applyFont="1" applyFill="1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 wrapText="1"/>
    </xf>
    <xf numFmtId="9" fontId="9" fillId="0" borderId="2" xfId="107" applyFont="1" applyFill="1" applyBorder="1" applyAlignment="1">
      <alignment horizontal="center" vertical="center" wrapText="1"/>
    </xf>
    <xf numFmtId="5" fontId="9" fillId="0" borderId="2" xfId="108" applyNumberFormat="1" applyFont="1" applyFill="1" applyBorder="1" applyAlignment="1">
      <alignment horizontal="center" vertical="center" wrapText="1"/>
    </xf>
    <xf numFmtId="3" fontId="12" fillId="2" borderId="2" xfId="0" applyNumberFormat="1" applyFont="1" applyFill="1" applyBorder="1" applyAlignment="1">
      <alignment horizontal="center" vertical="center" wrapText="1"/>
    </xf>
    <xf numFmtId="9" fontId="12" fillId="2" borderId="1" xfId="0" applyNumberFormat="1" applyFont="1" applyFill="1" applyBorder="1" applyAlignment="1">
      <alignment horizontal="center" vertical="center" wrapText="1"/>
    </xf>
    <xf numFmtId="9" fontId="12" fillId="2" borderId="4" xfId="0" applyNumberFormat="1" applyFont="1" applyFill="1" applyBorder="1" applyAlignment="1">
      <alignment horizontal="center" vertical="center" wrapText="1"/>
    </xf>
    <xf numFmtId="9" fontId="12" fillId="0" borderId="1" xfId="0" applyNumberFormat="1" applyFont="1" applyBorder="1" applyAlignment="1">
      <alignment horizontal="center" vertical="center" wrapText="1"/>
    </xf>
    <xf numFmtId="9" fontId="12" fillId="0" borderId="4" xfId="0" applyNumberFormat="1" applyFont="1" applyBorder="1" applyAlignment="1">
      <alignment horizontal="center" vertical="center" wrapText="1"/>
    </xf>
    <xf numFmtId="44" fontId="9" fillId="2" borderId="1" xfId="108" applyNumberFormat="1" applyFont="1" applyFill="1" applyBorder="1" applyAlignment="1">
      <alignment horizontal="center" vertical="center" wrapText="1"/>
    </xf>
    <xf numFmtId="44" fontId="9" fillId="2" borderId="4" xfId="108" applyNumberFormat="1" applyFont="1" applyFill="1" applyBorder="1" applyAlignment="1">
      <alignment horizontal="center" vertical="center" wrapText="1"/>
    </xf>
    <xf numFmtId="165" fontId="9" fillId="2" borderId="1" xfId="108" applyNumberFormat="1" applyFont="1" applyFill="1" applyBorder="1" applyAlignment="1">
      <alignment horizontal="center" vertical="center" wrapText="1"/>
    </xf>
    <xf numFmtId="165" fontId="9" fillId="2" borderId="4" xfId="108" applyNumberFormat="1" applyFont="1" applyFill="1" applyBorder="1" applyAlignment="1">
      <alignment horizontal="center" vertical="center" wrapText="1"/>
    </xf>
    <xf numFmtId="9" fontId="8" fillId="0" borderId="1" xfId="0" applyNumberFormat="1" applyFont="1" applyBorder="1" applyAlignment="1">
      <alignment horizontal="center" vertical="center"/>
    </xf>
    <xf numFmtId="9" fontId="8" fillId="0" borderId="6" xfId="0" applyNumberFormat="1" applyFont="1" applyBorder="1" applyAlignment="1">
      <alignment horizontal="center" vertical="center"/>
    </xf>
    <xf numFmtId="9" fontId="8" fillId="0" borderId="4" xfId="0" applyNumberFormat="1" applyFont="1" applyBorder="1" applyAlignment="1">
      <alignment horizontal="center" vertical="center"/>
    </xf>
    <xf numFmtId="9" fontId="12" fillId="2" borderId="6" xfId="0" applyNumberFormat="1" applyFont="1" applyFill="1" applyBorder="1" applyAlignment="1">
      <alignment horizontal="center" vertical="center" wrapText="1"/>
    </xf>
    <xf numFmtId="9" fontId="12" fillId="0" borderId="6" xfId="0" applyNumberFormat="1" applyFont="1" applyBorder="1" applyAlignment="1">
      <alignment horizontal="center" vertical="center" wrapText="1"/>
    </xf>
    <xf numFmtId="44" fontId="9" fillId="2" borderId="6" xfId="108" applyNumberFormat="1" applyFont="1" applyFill="1" applyBorder="1" applyAlignment="1">
      <alignment horizontal="center" vertical="center" wrapText="1"/>
    </xf>
    <xf numFmtId="165" fontId="9" fillId="2" borderId="6" xfId="108" applyNumberFormat="1" applyFont="1" applyFill="1" applyBorder="1" applyAlignment="1">
      <alignment horizontal="center" vertical="center" wrapText="1"/>
    </xf>
    <xf numFmtId="9" fontId="9" fillId="0" borderId="1" xfId="107" applyFont="1" applyFill="1" applyBorder="1" applyAlignment="1">
      <alignment horizontal="center" vertical="center" wrapText="1"/>
    </xf>
    <xf numFmtId="9" fontId="9" fillId="0" borderId="4" xfId="107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9" fontId="8" fillId="4" borderId="1" xfId="0" applyNumberFormat="1" applyFont="1" applyFill="1" applyBorder="1" applyAlignment="1">
      <alignment horizontal="center" vertical="center"/>
    </xf>
    <xf numFmtId="9" fontId="8" fillId="4" borderId="4" xfId="0" applyNumberFormat="1" applyFont="1" applyFill="1" applyBorder="1" applyAlignment="1">
      <alignment horizontal="center" vertical="center"/>
    </xf>
    <xf numFmtId="7" fontId="9" fillId="0" borderId="1" xfId="108" applyNumberFormat="1" applyFont="1" applyFill="1" applyBorder="1" applyAlignment="1">
      <alignment horizontal="center" vertical="center" wrapText="1"/>
    </xf>
    <xf numFmtId="7" fontId="9" fillId="0" borderId="4" xfId="108" applyNumberFormat="1" applyFont="1" applyFill="1" applyBorder="1" applyAlignment="1">
      <alignment horizontal="center" vertical="center" wrapText="1"/>
    </xf>
    <xf numFmtId="9" fontId="9" fillId="0" borderId="6" xfId="107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</cellXfs>
  <cellStyles count="113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" xfId="77" builtinId="8" hidden="1"/>
    <cellStyle name="Hipervínculo" xfId="79" builtinId="8" hidden="1"/>
    <cellStyle name="Hipervínculo" xfId="81" builtinId="8" hidden="1"/>
    <cellStyle name="Hipervínculo" xfId="83" builtinId="8" hidden="1"/>
    <cellStyle name="Hipervínculo" xfId="85" builtinId="8" hidden="1"/>
    <cellStyle name="Hipervínculo" xfId="87" builtinId="8" hidden="1"/>
    <cellStyle name="Hipervínculo" xfId="89" builtinId="8" hidden="1"/>
    <cellStyle name="Hipervínculo" xfId="91" builtinId="8" hidden="1"/>
    <cellStyle name="Hipervínculo" xfId="93" builtinId="8" hidden="1"/>
    <cellStyle name="Hipervínculo" xfId="95" builtinId="8" hidden="1"/>
    <cellStyle name="Hipervínculo" xfId="97" builtinId="8" hidden="1"/>
    <cellStyle name="Hipervínculo" xfId="99" builtinId="8" hidden="1"/>
    <cellStyle name="Hipervínculo" xfId="101" builtinId="8" hidden="1"/>
    <cellStyle name="Hipervínculo" xfId="103" builtinId="8" hidden="1"/>
    <cellStyle name="Hipervínculo" xfId="105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Hipervínculo visitado" xfId="78" builtinId="9" hidden="1"/>
    <cellStyle name="Hipervínculo visitado" xfId="80" builtinId="9" hidden="1"/>
    <cellStyle name="Hipervínculo visitado" xfId="82" builtinId="9" hidden="1"/>
    <cellStyle name="Hipervínculo visitado" xfId="84" builtinId="9" hidden="1"/>
    <cellStyle name="Hipervínculo visitado" xfId="86" builtinId="9" hidden="1"/>
    <cellStyle name="Hipervínculo visitado" xfId="88" builtinId="9" hidden="1"/>
    <cellStyle name="Hipervínculo visitado" xfId="90" builtinId="9" hidden="1"/>
    <cellStyle name="Hipervínculo visitado" xfId="92" builtinId="9" hidden="1"/>
    <cellStyle name="Hipervínculo visitado" xfId="94" builtinId="9" hidden="1"/>
    <cellStyle name="Hipervínculo visitado" xfId="96" builtinId="9" hidden="1"/>
    <cellStyle name="Hipervínculo visitado" xfId="98" builtinId="9" hidden="1"/>
    <cellStyle name="Hipervínculo visitado" xfId="100" builtinId="9" hidden="1"/>
    <cellStyle name="Hipervínculo visitado" xfId="102" builtinId="9" hidden="1"/>
    <cellStyle name="Hipervínculo visitado" xfId="104" builtinId="9" hidden="1"/>
    <cellStyle name="Hipervínculo visitado" xfId="106" builtinId="9" hidden="1"/>
    <cellStyle name="Millares" xfId="112" builtinId="3"/>
    <cellStyle name="Millares [0]" xfId="110" builtinId="6"/>
    <cellStyle name="Moneda" xfId="108" builtinId="4"/>
    <cellStyle name="Moneda [0]" xfId="111" builtinId="7"/>
    <cellStyle name="Normal" xfId="0" builtinId="0"/>
    <cellStyle name="Normal 2" xfId="109" xr:uid="{00000000-0005-0000-0000-00006E000000}"/>
    <cellStyle name="Porcentaje" xfId="107" builtinId="5"/>
  </cellStyles>
  <dxfs count="6">
    <dxf>
      <font>
        <b/>
        <i val="0"/>
        <color theme="0"/>
      </font>
      <fill>
        <patternFill>
          <bgColor rgb="FFFF714F"/>
        </patternFill>
      </fill>
    </dxf>
    <dxf>
      <font>
        <b/>
        <i val="0"/>
        <color theme="1" tint="0.24994659260841701"/>
      </font>
      <fill>
        <patternFill>
          <bgColor rgb="FFFFFF65"/>
        </patternFill>
      </fill>
    </dxf>
    <dxf>
      <font>
        <b/>
        <i val="0"/>
        <color theme="1" tint="0.2499465926084170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714F"/>
        </patternFill>
      </fill>
    </dxf>
    <dxf>
      <font>
        <b/>
        <i val="0"/>
        <color theme="1" tint="0.24994659260841701"/>
      </font>
      <fill>
        <patternFill>
          <bgColor rgb="FFFFFF65"/>
        </patternFill>
      </fill>
    </dxf>
    <dxf>
      <font>
        <b/>
        <i val="0"/>
        <color theme="1" tint="0.24994659260841701"/>
      </font>
      <fill>
        <patternFill>
          <bgColor rgb="FF92D05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CC99"/>
      <color rgb="FFFFFF65"/>
      <color rgb="FFFF714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445900</xdr:colOff>
      <xdr:row>1</xdr:row>
      <xdr:rowOff>38100</xdr:rowOff>
    </xdr:from>
    <xdr:to>
      <xdr:col>1</xdr:col>
      <xdr:colOff>331305</xdr:colOff>
      <xdr:row>4</xdr:row>
      <xdr:rowOff>131163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5900" y="214796"/>
          <a:ext cx="625318" cy="623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E84"/>
  <sheetViews>
    <sheetView tabSelected="1" topLeftCell="S67" zoomScale="60" zoomScaleNormal="60" workbookViewId="0">
      <selection activeCell="Y9" sqref="Y9"/>
    </sheetView>
  </sheetViews>
  <sheetFormatPr baseColWidth="10" defaultColWidth="11.19921875" defaultRowHeight="13.8" x14ac:dyDescent="0.25"/>
  <cols>
    <col min="1" max="1" width="9.69921875" style="1" customWidth="1"/>
    <col min="2" max="4" width="27.5" style="1" customWidth="1"/>
    <col min="5" max="6" width="50.59765625" style="1" customWidth="1"/>
    <col min="7" max="7" width="21.59765625" style="101" customWidth="1"/>
    <col min="8" max="8" width="47.59765625" style="1" customWidth="1"/>
    <col min="9" max="9" width="53.19921875" style="1" customWidth="1"/>
    <col min="10" max="10" width="14.3984375" style="1" customWidth="1"/>
    <col min="11" max="11" width="16" style="1" customWidth="1"/>
    <col min="12" max="13" width="14.8984375" style="1" customWidth="1"/>
    <col min="14" max="14" width="11.19921875" style="105" bestFit="1" customWidth="1"/>
    <col min="15" max="15" width="37.59765625" style="1" customWidth="1"/>
    <col min="16" max="20" width="23.5" style="1" customWidth="1"/>
    <col min="21" max="21" width="28" style="1" customWidth="1"/>
    <col min="22" max="26" width="23.5" style="1" customWidth="1"/>
    <col min="27" max="27" width="27.09765625" style="1" customWidth="1"/>
    <col min="28" max="28" width="16.19921875" style="1" customWidth="1"/>
    <col min="29" max="29" width="21.19921875" style="1" customWidth="1"/>
    <col min="30" max="31" width="22" style="1" customWidth="1"/>
    <col min="32" max="16384" width="11.19921875" style="1"/>
  </cols>
  <sheetData>
    <row r="2" spans="1:31" x14ac:dyDescent="0.25">
      <c r="A2" s="111"/>
      <c r="B2" s="116" t="s">
        <v>45</v>
      </c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116"/>
      <c r="T2" s="116"/>
      <c r="U2" s="116"/>
      <c r="V2" s="116"/>
      <c r="W2" s="116"/>
      <c r="X2" s="116"/>
      <c r="Y2" s="116"/>
      <c r="Z2" s="116"/>
      <c r="AA2" s="116"/>
      <c r="AB2" s="116"/>
      <c r="AC2" s="127" t="s">
        <v>34</v>
      </c>
      <c r="AD2" s="127"/>
      <c r="AE2" s="127"/>
    </row>
    <row r="3" spans="1:31" x14ac:dyDescent="0.25">
      <c r="A3" s="111"/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  <c r="P3" s="116"/>
      <c r="Q3" s="116"/>
      <c r="R3" s="116"/>
      <c r="S3" s="116"/>
      <c r="T3" s="116"/>
      <c r="U3" s="116"/>
      <c r="V3" s="116"/>
      <c r="W3" s="116"/>
      <c r="X3" s="116"/>
      <c r="Y3" s="116"/>
      <c r="Z3" s="116"/>
      <c r="AA3" s="116"/>
      <c r="AB3" s="116"/>
      <c r="AC3" s="128" t="s">
        <v>38</v>
      </c>
      <c r="AD3" s="128"/>
      <c r="AE3" s="128"/>
    </row>
    <row r="4" spans="1:31" x14ac:dyDescent="0.25">
      <c r="A4" s="111"/>
      <c r="B4" s="116"/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  <c r="O4" s="116"/>
      <c r="P4" s="116"/>
      <c r="Q4" s="116"/>
      <c r="R4" s="116"/>
      <c r="S4" s="116"/>
      <c r="T4" s="116"/>
      <c r="U4" s="116"/>
      <c r="V4" s="116"/>
      <c r="W4" s="116"/>
      <c r="X4" s="116"/>
      <c r="Y4" s="116"/>
      <c r="Z4" s="116"/>
      <c r="AA4" s="116"/>
      <c r="AB4" s="116"/>
      <c r="AC4" s="128" t="s">
        <v>35</v>
      </c>
      <c r="AD4" s="128"/>
      <c r="AE4" s="128"/>
    </row>
    <row r="5" spans="1:31" x14ac:dyDescent="0.25">
      <c r="A5" s="111"/>
      <c r="B5" s="116"/>
      <c r="C5" s="116"/>
      <c r="D5" s="116"/>
      <c r="E5" s="116"/>
      <c r="F5" s="116"/>
      <c r="G5" s="116"/>
      <c r="H5" s="116"/>
      <c r="I5" s="116"/>
      <c r="J5" s="116"/>
      <c r="K5" s="116"/>
      <c r="L5" s="116"/>
      <c r="M5" s="117"/>
      <c r="N5" s="117"/>
      <c r="O5" s="117"/>
      <c r="P5" s="117"/>
      <c r="Q5" s="117"/>
      <c r="R5" s="117"/>
      <c r="S5" s="117"/>
      <c r="T5" s="117"/>
      <c r="U5" s="117"/>
      <c r="V5" s="117"/>
      <c r="W5" s="117"/>
      <c r="X5" s="117"/>
      <c r="Y5" s="117"/>
      <c r="Z5" s="117"/>
      <c r="AA5" s="117"/>
      <c r="AB5" s="117"/>
      <c r="AC5" s="128" t="s">
        <v>33</v>
      </c>
      <c r="AD5" s="128"/>
      <c r="AE5" s="128"/>
    </row>
    <row r="6" spans="1:31" x14ac:dyDescent="0.25">
      <c r="A6" s="112" t="s">
        <v>31</v>
      </c>
      <c r="B6" s="112"/>
      <c r="C6" s="112"/>
      <c r="D6" s="114">
        <v>44385</v>
      </c>
      <c r="E6" s="114"/>
      <c r="F6" s="114"/>
      <c r="G6" s="114"/>
      <c r="H6" s="114"/>
      <c r="I6" s="114"/>
      <c r="J6" s="114"/>
      <c r="K6" s="114"/>
      <c r="L6" s="114"/>
      <c r="M6" s="2"/>
      <c r="N6" s="104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3"/>
    </row>
    <row r="7" spans="1:31" x14ac:dyDescent="0.25">
      <c r="A7" s="113" t="s">
        <v>32</v>
      </c>
      <c r="B7" s="113"/>
      <c r="C7" s="113"/>
      <c r="D7" s="115">
        <v>44377</v>
      </c>
      <c r="E7" s="115"/>
      <c r="F7" s="115"/>
      <c r="G7" s="115"/>
      <c r="H7" s="115"/>
      <c r="I7" s="115"/>
      <c r="J7" s="115"/>
      <c r="K7" s="115"/>
      <c r="L7" s="115"/>
      <c r="M7" s="2"/>
      <c r="N7" s="104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4"/>
      <c r="AE7" s="5"/>
    </row>
    <row r="8" spans="1:31" x14ac:dyDescent="0.25">
      <c r="A8" s="6"/>
      <c r="B8" s="118" t="s">
        <v>10</v>
      </c>
      <c r="C8" s="118"/>
      <c r="D8" s="118"/>
      <c r="E8" s="118"/>
      <c r="F8" s="118"/>
      <c r="G8" s="118" t="s">
        <v>11</v>
      </c>
      <c r="H8" s="118"/>
      <c r="I8" s="118"/>
      <c r="J8" s="118"/>
      <c r="K8" s="118"/>
      <c r="L8" s="118" t="s">
        <v>26</v>
      </c>
      <c r="M8" s="118"/>
      <c r="N8" s="118"/>
      <c r="O8" s="118" t="s">
        <v>24</v>
      </c>
      <c r="P8" s="118"/>
      <c r="Q8" s="118"/>
      <c r="R8" s="118"/>
      <c r="S8" s="118"/>
      <c r="T8" s="118"/>
      <c r="U8" s="118"/>
      <c r="V8" s="118" t="s">
        <v>18</v>
      </c>
      <c r="W8" s="118"/>
      <c r="X8" s="118"/>
      <c r="Y8" s="118"/>
      <c r="Z8" s="118"/>
      <c r="AA8" s="118"/>
      <c r="AB8" s="119" t="s">
        <v>19</v>
      </c>
      <c r="AC8" s="119" t="s">
        <v>27</v>
      </c>
      <c r="AD8" s="119" t="s">
        <v>25</v>
      </c>
      <c r="AE8" s="119"/>
    </row>
    <row r="9" spans="1:31" ht="27.6" x14ac:dyDescent="0.25">
      <c r="A9" s="7" t="s">
        <v>30</v>
      </c>
      <c r="B9" s="19" t="s">
        <v>1</v>
      </c>
      <c r="C9" s="7" t="s">
        <v>6</v>
      </c>
      <c r="D9" s="7" t="s">
        <v>2</v>
      </c>
      <c r="E9" s="7" t="s">
        <v>7</v>
      </c>
      <c r="F9" s="19" t="s">
        <v>20</v>
      </c>
      <c r="G9" s="95" t="s">
        <v>15</v>
      </c>
      <c r="H9" s="19" t="s">
        <v>3</v>
      </c>
      <c r="I9" s="19" t="s">
        <v>16</v>
      </c>
      <c r="J9" s="19" t="s">
        <v>22</v>
      </c>
      <c r="K9" s="19" t="s">
        <v>23</v>
      </c>
      <c r="L9" s="19" t="s">
        <v>4</v>
      </c>
      <c r="M9" s="19" t="s">
        <v>5</v>
      </c>
      <c r="N9" s="88" t="s">
        <v>0</v>
      </c>
      <c r="O9" s="7" t="s">
        <v>9</v>
      </c>
      <c r="P9" s="19" t="s">
        <v>37</v>
      </c>
      <c r="Q9" s="19" t="s">
        <v>8</v>
      </c>
      <c r="R9" s="19" t="s">
        <v>28</v>
      </c>
      <c r="S9" s="19" t="s">
        <v>36</v>
      </c>
      <c r="T9" s="19" t="s">
        <v>12</v>
      </c>
      <c r="U9" s="19" t="s">
        <v>21</v>
      </c>
      <c r="V9" s="19" t="s">
        <v>37</v>
      </c>
      <c r="W9" s="19" t="s">
        <v>8</v>
      </c>
      <c r="X9" s="19" t="s">
        <v>28</v>
      </c>
      <c r="Y9" s="19" t="s">
        <v>36</v>
      </c>
      <c r="Z9" s="19" t="s">
        <v>12</v>
      </c>
      <c r="AA9" s="19" t="s">
        <v>29</v>
      </c>
      <c r="AB9" s="120"/>
      <c r="AC9" s="120"/>
      <c r="AD9" s="19" t="s">
        <v>13</v>
      </c>
      <c r="AE9" s="19" t="s">
        <v>14</v>
      </c>
    </row>
    <row r="10" spans="1:31" ht="180" x14ac:dyDescent="0.25">
      <c r="A10" s="38">
        <v>27</v>
      </c>
      <c r="B10" s="18" t="s">
        <v>39</v>
      </c>
      <c r="C10" s="18" t="s">
        <v>46</v>
      </c>
      <c r="D10" s="18" t="s">
        <v>47</v>
      </c>
      <c r="E10" s="37" t="s">
        <v>48</v>
      </c>
      <c r="F10" s="31" t="s">
        <v>49</v>
      </c>
      <c r="G10" s="96">
        <v>20200680010036</v>
      </c>
      <c r="H10" s="41" t="s">
        <v>50</v>
      </c>
      <c r="I10" s="9" t="s">
        <v>51</v>
      </c>
      <c r="J10" s="12">
        <v>44197</v>
      </c>
      <c r="K10" s="12">
        <v>44561</v>
      </c>
      <c r="L10" s="135">
        <v>1</v>
      </c>
      <c r="M10" s="133">
        <v>0.5</v>
      </c>
      <c r="N10" s="141">
        <f>IFERROR(IF(M10/L10&gt;100%,100%,M10/L10),"-")</f>
        <v>0.5</v>
      </c>
      <c r="O10" s="42" t="s">
        <v>261</v>
      </c>
      <c r="P10" s="76"/>
      <c r="Q10" s="76">
        <v>68497522112</v>
      </c>
      <c r="R10" s="76"/>
      <c r="S10" s="76"/>
      <c r="T10" s="76">
        <v>159479024075</v>
      </c>
      <c r="U10" s="137">
        <f>SUM(P10:T11)</f>
        <v>240315232576</v>
      </c>
      <c r="V10" s="43"/>
      <c r="W10" s="43">
        <v>39612055401</v>
      </c>
      <c r="X10" s="43"/>
      <c r="Y10" s="43"/>
      <c r="Z10" s="43">
        <v>70880191850.330002</v>
      </c>
      <c r="AA10" s="139">
        <f>SUM(V10:Z11)</f>
        <v>110492247251.33</v>
      </c>
      <c r="AB10" s="148">
        <f>IFERROR(AA10/U10,"-")</f>
        <v>0.45978045614060975</v>
      </c>
      <c r="AC10" s="124"/>
      <c r="AD10" s="150" t="s">
        <v>52</v>
      </c>
      <c r="AE10" s="150" t="s">
        <v>262</v>
      </c>
    </row>
    <row r="11" spans="1:31" ht="78" x14ac:dyDescent="0.25">
      <c r="A11" s="89">
        <v>27</v>
      </c>
      <c r="B11" s="18" t="s">
        <v>39</v>
      </c>
      <c r="C11" s="18" t="s">
        <v>46</v>
      </c>
      <c r="D11" s="18" t="s">
        <v>47</v>
      </c>
      <c r="E11" s="37" t="s">
        <v>48</v>
      </c>
      <c r="F11" s="31" t="s">
        <v>49</v>
      </c>
      <c r="G11" s="96">
        <v>20200680010036</v>
      </c>
      <c r="H11" s="41" t="s">
        <v>50</v>
      </c>
      <c r="I11" s="9" t="s">
        <v>285</v>
      </c>
      <c r="J11" s="12"/>
      <c r="K11" s="12"/>
      <c r="L11" s="136"/>
      <c r="M11" s="134"/>
      <c r="N11" s="143"/>
      <c r="O11" s="42"/>
      <c r="P11" s="76"/>
      <c r="Q11" s="76">
        <v>11382993803</v>
      </c>
      <c r="R11" s="76"/>
      <c r="S11" s="76"/>
      <c r="T11" s="76">
        <v>955692586</v>
      </c>
      <c r="U11" s="138"/>
      <c r="V11" s="76"/>
      <c r="W11" s="76"/>
      <c r="X11" s="76"/>
      <c r="Y11" s="76"/>
      <c r="Z11" s="76"/>
      <c r="AA11" s="140"/>
      <c r="AB11" s="149"/>
      <c r="AC11" s="126"/>
      <c r="AD11" s="151"/>
      <c r="AE11" s="151"/>
    </row>
    <row r="12" spans="1:31" ht="105" customHeight="1" x14ac:dyDescent="0.25">
      <c r="A12" s="38">
        <v>28</v>
      </c>
      <c r="B12" s="13" t="s">
        <v>39</v>
      </c>
      <c r="C12" s="13" t="s">
        <v>46</v>
      </c>
      <c r="D12" s="13" t="s">
        <v>47</v>
      </c>
      <c r="E12" s="17" t="s">
        <v>60</v>
      </c>
      <c r="F12" s="14" t="s">
        <v>61</v>
      </c>
      <c r="G12" s="96">
        <v>20200680010032</v>
      </c>
      <c r="H12" s="34" t="s">
        <v>57</v>
      </c>
      <c r="I12" s="9" t="s">
        <v>62</v>
      </c>
      <c r="J12" s="12">
        <v>44228</v>
      </c>
      <c r="K12" s="12">
        <v>44561</v>
      </c>
      <c r="L12" s="40">
        <v>1</v>
      </c>
      <c r="M12" s="47">
        <v>0.5</v>
      </c>
      <c r="N12" s="91">
        <f>IFERROR(IF(M12/L12&gt;100%,100%,M12/L12),"-")</f>
        <v>0.5</v>
      </c>
      <c r="O12" s="42" t="s">
        <v>63</v>
      </c>
      <c r="P12" s="76">
        <f>169500000+418000000</f>
        <v>587500000</v>
      </c>
      <c r="Q12" s="76"/>
      <c r="R12" s="76"/>
      <c r="S12" s="76"/>
      <c r="T12" s="76"/>
      <c r="U12" s="86">
        <f>SUM(P12:T12)</f>
        <v>587500000</v>
      </c>
      <c r="V12" s="43">
        <v>270790000</v>
      </c>
      <c r="W12" s="43"/>
      <c r="X12" s="45"/>
      <c r="Y12" s="43"/>
      <c r="Z12" s="43"/>
      <c r="AA12" s="48">
        <f>SUM(V12:Z12)</f>
        <v>270790000</v>
      </c>
      <c r="AB12" s="8">
        <f>IFERROR(AA12/U12,"-")</f>
        <v>0.4609191489361702</v>
      </c>
      <c r="AC12" s="10"/>
      <c r="AD12" s="11" t="s">
        <v>52</v>
      </c>
      <c r="AE12" s="11" t="s">
        <v>262</v>
      </c>
    </row>
    <row r="13" spans="1:31" ht="62.4" x14ac:dyDescent="0.25">
      <c r="A13" s="38">
        <v>29</v>
      </c>
      <c r="B13" s="18" t="s">
        <v>39</v>
      </c>
      <c r="C13" s="18" t="s">
        <v>46</v>
      </c>
      <c r="D13" s="18" t="s">
        <v>47</v>
      </c>
      <c r="E13" s="37" t="s">
        <v>53</v>
      </c>
      <c r="F13" s="31" t="s">
        <v>54</v>
      </c>
      <c r="G13" s="96"/>
      <c r="H13" s="14" t="s">
        <v>55</v>
      </c>
      <c r="I13" s="9"/>
      <c r="J13" s="12"/>
      <c r="K13" s="12"/>
      <c r="L13" s="121">
        <v>1</v>
      </c>
      <c r="M13" s="122">
        <v>0.5</v>
      </c>
      <c r="N13" s="108">
        <f>IFERROR(IF(M13/L13&gt;100%,100%,M13/L13),"-")</f>
        <v>0.5</v>
      </c>
      <c r="O13" s="42" t="s">
        <v>56</v>
      </c>
      <c r="P13" s="44"/>
      <c r="Q13" s="76"/>
      <c r="R13" s="45"/>
      <c r="S13" s="93"/>
      <c r="T13" s="76">
        <v>2233085114.46</v>
      </c>
      <c r="U13" s="123">
        <f>SUM(P13:T14)</f>
        <v>2535585114.46</v>
      </c>
      <c r="V13" s="43"/>
      <c r="W13" s="46"/>
      <c r="X13" s="46"/>
      <c r="Y13" s="46"/>
      <c r="Z13" s="46"/>
      <c r="AA13" s="109">
        <f>SUM(V13:Z14)</f>
        <v>55000000</v>
      </c>
      <c r="AB13" s="130">
        <f>IFERROR(AA13/U13,"-")</f>
        <v>2.1691245813971926E-2</v>
      </c>
      <c r="AC13" s="131"/>
      <c r="AD13" s="129" t="s">
        <v>52</v>
      </c>
      <c r="AE13" s="129" t="s">
        <v>262</v>
      </c>
    </row>
    <row r="14" spans="1:31" ht="62.4" x14ac:dyDescent="0.25">
      <c r="A14" s="74">
        <v>30</v>
      </c>
      <c r="B14" s="18" t="s">
        <v>39</v>
      </c>
      <c r="C14" s="18" t="s">
        <v>46</v>
      </c>
      <c r="D14" s="18" t="s">
        <v>47</v>
      </c>
      <c r="E14" s="37" t="s">
        <v>53</v>
      </c>
      <c r="F14" s="31" t="s">
        <v>54</v>
      </c>
      <c r="G14" s="96">
        <v>20200680010032</v>
      </c>
      <c r="H14" s="34" t="s">
        <v>57</v>
      </c>
      <c r="I14" s="9" t="s">
        <v>58</v>
      </c>
      <c r="J14" s="12">
        <v>44256</v>
      </c>
      <c r="K14" s="12">
        <v>44561</v>
      </c>
      <c r="L14" s="121"/>
      <c r="M14" s="122"/>
      <c r="N14" s="108"/>
      <c r="O14" s="42" t="s">
        <v>59</v>
      </c>
      <c r="P14" s="76"/>
      <c r="Q14" s="76"/>
      <c r="R14" s="76"/>
      <c r="S14" s="76"/>
      <c r="T14" s="76">
        <v>302500000</v>
      </c>
      <c r="U14" s="123"/>
      <c r="V14" s="43"/>
      <c r="W14" s="46"/>
      <c r="X14" s="46"/>
      <c r="Y14" s="43"/>
      <c r="Z14" s="43">
        <v>55000000</v>
      </c>
      <c r="AA14" s="109"/>
      <c r="AB14" s="130"/>
      <c r="AC14" s="131"/>
      <c r="AD14" s="129"/>
      <c r="AE14" s="129"/>
    </row>
    <row r="15" spans="1:31" ht="75" x14ac:dyDescent="0.25">
      <c r="A15" s="74">
        <v>31</v>
      </c>
      <c r="B15" s="18" t="s">
        <v>39</v>
      </c>
      <c r="C15" s="18" t="s">
        <v>46</v>
      </c>
      <c r="D15" s="18" t="s">
        <v>47</v>
      </c>
      <c r="E15" s="37" t="s">
        <v>64</v>
      </c>
      <c r="F15" s="31" t="s">
        <v>65</v>
      </c>
      <c r="G15" s="96">
        <v>20200680010032</v>
      </c>
      <c r="H15" s="34" t="s">
        <v>57</v>
      </c>
      <c r="I15" s="9" t="s">
        <v>66</v>
      </c>
      <c r="J15" s="12">
        <v>44223</v>
      </c>
      <c r="K15" s="12">
        <v>44561</v>
      </c>
      <c r="L15" s="135">
        <v>1</v>
      </c>
      <c r="M15" s="133">
        <v>0.48</v>
      </c>
      <c r="N15" s="141">
        <f t="shared" ref="N15:N64" si="0">IFERROR(IF(M15/L15&gt;100%,100%,M15/L15),"-")</f>
        <v>0.48</v>
      </c>
      <c r="O15" s="42" t="s">
        <v>67</v>
      </c>
      <c r="P15" s="76">
        <v>569300000</v>
      </c>
      <c r="Q15" s="76"/>
      <c r="R15" s="76"/>
      <c r="S15" s="76"/>
      <c r="T15" s="76"/>
      <c r="U15" s="137">
        <f>SUM(P15:T17)</f>
        <v>919300000</v>
      </c>
      <c r="V15" s="43">
        <v>352922300</v>
      </c>
      <c r="W15" s="46"/>
      <c r="X15" s="46"/>
      <c r="Y15" s="43"/>
      <c r="Z15" s="43"/>
      <c r="AA15" s="139">
        <f>SUM(V15:Z17)</f>
        <v>352922300</v>
      </c>
      <c r="AB15" s="148">
        <f>IFERROR(AA15/U15,"-")</f>
        <v>0.38390329598607636</v>
      </c>
      <c r="AC15" s="124"/>
      <c r="AD15" s="150" t="s">
        <v>52</v>
      </c>
      <c r="AE15" s="150" t="s">
        <v>262</v>
      </c>
    </row>
    <row r="16" spans="1:31" ht="75" x14ac:dyDescent="0.25">
      <c r="A16" s="38">
        <v>30</v>
      </c>
      <c r="B16" s="18" t="s">
        <v>39</v>
      </c>
      <c r="C16" s="18" t="s">
        <v>46</v>
      </c>
      <c r="D16" s="18" t="s">
        <v>47</v>
      </c>
      <c r="E16" s="37" t="s">
        <v>64</v>
      </c>
      <c r="F16" s="31" t="s">
        <v>65</v>
      </c>
      <c r="G16" s="96">
        <v>20210680010043</v>
      </c>
      <c r="H16" s="41" t="s">
        <v>68</v>
      </c>
      <c r="I16" s="9" t="s">
        <v>69</v>
      </c>
      <c r="J16" s="12">
        <v>44335</v>
      </c>
      <c r="K16" s="12">
        <v>44561</v>
      </c>
      <c r="L16" s="145"/>
      <c r="M16" s="144"/>
      <c r="N16" s="142"/>
      <c r="O16" s="42" t="s">
        <v>70</v>
      </c>
      <c r="P16" s="76">
        <v>302363835</v>
      </c>
      <c r="Q16" s="76"/>
      <c r="R16" s="76"/>
      <c r="S16" s="76"/>
      <c r="T16" s="76"/>
      <c r="U16" s="146"/>
      <c r="V16" s="43"/>
      <c r="W16" s="46"/>
      <c r="X16" s="46"/>
      <c r="Y16" s="43"/>
      <c r="Z16" s="43"/>
      <c r="AA16" s="147"/>
      <c r="AB16" s="156"/>
      <c r="AC16" s="125"/>
      <c r="AD16" s="157"/>
      <c r="AE16" s="157"/>
    </row>
    <row r="17" spans="1:31" ht="60" x14ac:dyDescent="0.25">
      <c r="A17" s="89">
        <v>30</v>
      </c>
      <c r="B17" s="18" t="s">
        <v>39</v>
      </c>
      <c r="C17" s="18" t="s">
        <v>46</v>
      </c>
      <c r="D17" s="18" t="s">
        <v>47</v>
      </c>
      <c r="E17" s="37" t="s">
        <v>64</v>
      </c>
      <c r="F17" s="31" t="s">
        <v>65</v>
      </c>
      <c r="G17" s="96">
        <v>20210680010043</v>
      </c>
      <c r="H17" s="41" t="s">
        <v>68</v>
      </c>
      <c r="I17" s="9" t="s">
        <v>277</v>
      </c>
      <c r="J17" s="12"/>
      <c r="K17" s="12"/>
      <c r="L17" s="136"/>
      <c r="M17" s="134"/>
      <c r="N17" s="143"/>
      <c r="O17" s="42" t="s">
        <v>70</v>
      </c>
      <c r="P17" s="76">
        <v>47636165</v>
      </c>
      <c r="Q17" s="76"/>
      <c r="R17" s="76"/>
      <c r="S17" s="76"/>
      <c r="T17" s="76"/>
      <c r="U17" s="138"/>
      <c r="V17" s="76"/>
      <c r="W17" s="46"/>
      <c r="X17" s="46"/>
      <c r="Y17" s="76"/>
      <c r="Z17" s="76"/>
      <c r="AA17" s="140"/>
      <c r="AB17" s="149"/>
      <c r="AC17" s="126"/>
      <c r="AD17" s="151"/>
      <c r="AE17" s="151"/>
    </row>
    <row r="18" spans="1:31" ht="60" x14ac:dyDescent="0.25">
      <c r="A18" s="38">
        <v>31</v>
      </c>
      <c r="B18" s="13" t="s">
        <v>39</v>
      </c>
      <c r="C18" s="13" t="s">
        <v>46</v>
      </c>
      <c r="D18" s="13" t="s">
        <v>47</v>
      </c>
      <c r="E18" s="17" t="s">
        <v>71</v>
      </c>
      <c r="F18" s="14" t="s">
        <v>72</v>
      </c>
      <c r="G18" s="96">
        <v>2020680010032</v>
      </c>
      <c r="H18" s="34" t="s">
        <v>57</v>
      </c>
      <c r="I18" s="9" t="s">
        <v>73</v>
      </c>
      <c r="J18" s="12">
        <v>44228</v>
      </c>
      <c r="K18" s="12">
        <v>44561</v>
      </c>
      <c r="L18" s="39">
        <v>1</v>
      </c>
      <c r="M18" s="49">
        <v>1</v>
      </c>
      <c r="N18" s="91">
        <f t="shared" si="0"/>
        <v>1</v>
      </c>
      <c r="O18" s="42" t="s">
        <v>74</v>
      </c>
      <c r="P18" s="76">
        <f>5700000+41300000+4700000</f>
        <v>51700000</v>
      </c>
      <c r="Q18" s="76">
        <f>42300000</f>
        <v>42300000</v>
      </c>
      <c r="R18" s="76"/>
      <c r="S18" s="76"/>
      <c r="T18" s="76"/>
      <c r="U18" s="86">
        <f t="shared" ref="U18:U25" si="1">SUM(P18:T18)</f>
        <v>94000000</v>
      </c>
      <c r="V18" s="43">
        <v>5700000</v>
      </c>
      <c r="W18" s="43">
        <v>42300000</v>
      </c>
      <c r="X18" s="46"/>
      <c r="Y18" s="46"/>
      <c r="Z18" s="46"/>
      <c r="AA18" s="48">
        <f t="shared" ref="AA18:AA25" si="2">SUM(V18:Z18)</f>
        <v>48000000</v>
      </c>
      <c r="AB18" s="8">
        <f t="shared" ref="AB18:AB26" si="3">IFERROR(AA18/U18,"-")</f>
        <v>0.51063829787234039</v>
      </c>
      <c r="AC18" s="10"/>
      <c r="AD18" s="11" t="s">
        <v>52</v>
      </c>
      <c r="AE18" s="72" t="s">
        <v>262</v>
      </c>
    </row>
    <row r="19" spans="1:31" ht="60" x14ac:dyDescent="0.25">
      <c r="A19" s="38">
        <v>32</v>
      </c>
      <c r="B19" s="13" t="s">
        <v>39</v>
      </c>
      <c r="C19" s="13" t="s">
        <v>46</v>
      </c>
      <c r="D19" s="13" t="s">
        <v>47</v>
      </c>
      <c r="E19" s="17" t="s">
        <v>75</v>
      </c>
      <c r="F19" s="14" t="s">
        <v>76</v>
      </c>
      <c r="G19" s="96">
        <v>2020680010032</v>
      </c>
      <c r="H19" s="34" t="s">
        <v>57</v>
      </c>
      <c r="I19" s="9" t="s">
        <v>77</v>
      </c>
      <c r="J19" s="12">
        <v>44228</v>
      </c>
      <c r="K19" s="12">
        <v>44561</v>
      </c>
      <c r="L19" s="40">
        <v>1</v>
      </c>
      <c r="M19" s="47">
        <v>1</v>
      </c>
      <c r="N19" s="91">
        <f t="shared" si="0"/>
        <v>1</v>
      </c>
      <c r="O19" s="42" t="s">
        <v>78</v>
      </c>
      <c r="P19" s="76">
        <f>300000000+23900000</f>
        <v>323900000</v>
      </c>
      <c r="Q19" s="76">
        <v>490000000</v>
      </c>
      <c r="R19" s="76"/>
      <c r="S19" s="76"/>
      <c r="T19" s="76"/>
      <c r="U19" s="86">
        <f t="shared" si="1"/>
        <v>813900000</v>
      </c>
      <c r="V19" s="43">
        <v>300000000</v>
      </c>
      <c r="W19" s="50">
        <v>490000000</v>
      </c>
      <c r="X19" s="45"/>
      <c r="Y19" s="45"/>
      <c r="Z19" s="45"/>
      <c r="AA19" s="48">
        <f t="shared" si="2"/>
        <v>790000000</v>
      </c>
      <c r="AB19" s="8">
        <f t="shared" si="3"/>
        <v>0.9706352131711512</v>
      </c>
      <c r="AC19" s="10"/>
      <c r="AD19" s="11" t="s">
        <v>52</v>
      </c>
      <c r="AE19" s="72" t="s">
        <v>262</v>
      </c>
    </row>
    <row r="20" spans="1:31" ht="62.4" x14ac:dyDescent="0.25">
      <c r="A20" s="74">
        <v>33</v>
      </c>
      <c r="B20" s="13" t="s">
        <v>39</v>
      </c>
      <c r="C20" s="13" t="s">
        <v>46</v>
      </c>
      <c r="D20" s="13" t="s">
        <v>47</v>
      </c>
      <c r="E20" s="17" t="s">
        <v>79</v>
      </c>
      <c r="F20" s="14" t="s">
        <v>80</v>
      </c>
      <c r="G20" s="97"/>
      <c r="H20" s="41" t="s">
        <v>263</v>
      </c>
      <c r="I20" s="9" t="s">
        <v>264</v>
      </c>
      <c r="J20" s="12">
        <v>44256</v>
      </c>
      <c r="K20" s="12">
        <v>44377</v>
      </c>
      <c r="L20" s="135">
        <v>0.25</v>
      </c>
      <c r="M20" s="133">
        <v>0.25</v>
      </c>
      <c r="N20" s="152">
        <f t="shared" si="0"/>
        <v>1</v>
      </c>
      <c r="O20" s="42"/>
      <c r="P20" s="76"/>
      <c r="Q20" s="76"/>
      <c r="R20" s="76"/>
      <c r="S20" s="76"/>
      <c r="T20" s="76"/>
      <c r="U20" s="137">
        <f>SUM(P20:T21)</f>
        <v>20166551737.459999</v>
      </c>
      <c r="V20" s="43"/>
      <c r="W20" s="46"/>
      <c r="X20" s="46"/>
      <c r="Y20" s="46"/>
      <c r="Z20" s="46"/>
      <c r="AA20" s="137">
        <f>SUM(V20:Z21)</f>
        <v>0</v>
      </c>
      <c r="AB20" s="148">
        <f t="shared" si="3"/>
        <v>0</v>
      </c>
      <c r="AC20" s="154">
        <v>32939737.5</v>
      </c>
      <c r="AD20" s="150" t="s">
        <v>52</v>
      </c>
      <c r="AE20" s="150" t="s">
        <v>262</v>
      </c>
    </row>
    <row r="21" spans="1:31" ht="60" x14ac:dyDescent="0.25">
      <c r="A21" s="74">
        <v>33</v>
      </c>
      <c r="B21" s="13" t="s">
        <v>39</v>
      </c>
      <c r="C21" s="13" t="s">
        <v>46</v>
      </c>
      <c r="D21" s="13" t="s">
        <v>47</v>
      </c>
      <c r="E21" s="17" t="s">
        <v>79</v>
      </c>
      <c r="F21" s="14" t="s">
        <v>80</v>
      </c>
      <c r="G21" s="97"/>
      <c r="H21" s="14" t="s">
        <v>55</v>
      </c>
      <c r="I21" s="9"/>
      <c r="J21" s="12"/>
      <c r="K21" s="12"/>
      <c r="L21" s="136"/>
      <c r="M21" s="134"/>
      <c r="N21" s="153"/>
      <c r="O21" s="42" t="s">
        <v>265</v>
      </c>
      <c r="P21" s="76"/>
      <c r="Q21" s="76"/>
      <c r="R21" s="76"/>
      <c r="S21" s="76"/>
      <c r="T21" s="76">
        <v>20166551737.459999</v>
      </c>
      <c r="U21" s="138"/>
      <c r="V21" s="76"/>
      <c r="W21" s="46"/>
      <c r="X21" s="46"/>
      <c r="Y21" s="46"/>
      <c r="Z21" s="46"/>
      <c r="AA21" s="138"/>
      <c r="AB21" s="149"/>
      <c r="AC21" s="155"/>
      <c r="AD21" s="151"/>
      <c r="AE21" s="151"/>
    </row>
    <row r="22" spans="1:31" ht="60" x14ac:dyDescent="0.25">
      <c r="A22" s="74">
        <v>34</v>
      </c>
      <c r="B22" s="13" t="s">
        <v>39</v>
      </c>
      <c r="C22" s="13" t="s">
        <v>46</v>
      </c>
      <c r="D22" s="13" t="s">
        <v>47</v>
      </c>
      <c r="E22" s="17" t="s">
        <v>81</v>
      </c>
      <c r="F22" s="14" t="s">
        <v>82</v>
      </c>
      <c r="G22" s="97"/>
      <c r="H22" s="14" t="s">
        <v>83</v>
      </c>
      <c r="I22" s="9"/>
      <c r="J22" s="12"/>
      <c r="K22" s="12"/>
      <c r="L22" s="39">
        <v>0</v>
      </c>
      <c r="M22" s="49">
        <v>0</v>
      </c>
      <c r="N22" s="91" t="str">
        <f t="shared" si="0"/>
        <v>-</v>
      </c>
      <c r="O22" s="16"/>
      <c r="P22" s="76"/>
      <c r="Q22" s="76"/>
      <c r="R22" s="76"/>
      <c r="S22" s="76"/>
      <c r="T22" s="76"/>
      <c r="U22" s="86">
        <f t="shared" si="1"/>
        <v>0</v>
      </c>
      <c r="V22" s="43"/>
      <c r="W22" s="46"/>
      <c r="X22" s="46"/>
      <c r="Y22" s="46"/>
      <c r="Z22" s="46"/>
      <c r="AA22" s="48">
        <f t="shared" si="2"/>
        <v>0</v>
      </c>
      <c r="AB22" s="8" t="str">
        <f t="shared" si="3"/>
        <v>-</v>
      </c>
      <c r="AC22" s="10"/>
      <c r="AD22" s="11" t="s">
        <v>52</v>
      </c>
      <c r="AE22" s="72" t="s">
        <v>262</v>
      </c>
    </row>
    <row r="23" spans="1:31" ht="60" x14ac:dyDescent="0.25">
      <c r="A23" s="74">
        <v>35</v>
      </c>
      <c r="B23" s="13" t="s">
        <v>39</v>
      </c>
      <c r="C23" s="13" t="s">
        <v>46</v>
      </c>
      <c r="D23" s="13" t="s">
        <v>47</v>
      </c>
      <c r="E23" s="17" t="s">
        <v>84</v>
      </c>
      <c r="F23" s="14" t="s">
        <v>85</v>
      </c>
      <c r="G23" s="96">
        <v>2020680010130</v>
      </c>
      <c r="H23" s="14" t="s">
        <v>86</v>
      </c>
      <c r="I23" s="9" t="s">
        <v>87</v>
      </c>
      <c r="J23" s="12">
        <v>44377</v>
      </c>
      <c r="K23" s="12">
        <v>44561</v>
      </c>
      <c r="L23" s="39">
        <v>1</v>
      </c>
      <c r="M23" s="49">
        <v>0</v>
      </c>
      <c r="N23" s="91">
        <f t="shared" si="0"/>
        <v>0</v>
      </c>
      <c r="O23" s="42" t="s">
        <v>88</v>
      </c>
      <c r="P23" s="76">
        <f>242950000+136946524+313053476</f>
        <v>692950000</v>
      </c>
      <c r="Q23" s="76"/>
      <c r="R23" s="76"/>
      <c r="S23" s="76"/>
      <c r="T23" s="76"/>
      <c r="U23" s="86">
        <f t="shared" si="1"/>
        <v>692950000</v>
      </c>
      <c r="V23" s="43"/>
      <c r="W23" s="46"/>
      <c r="X23" s="46"/>
      <c r="Y23" s="46"/>
      <c r="Z23" s="46"/>
      <c r="AA23" s="48">
        <f t="shared" si="2"/>
        <v>0</v>
      </c>
      <c r="AB23" s="8">
        <f t="shared" si="3"/>
        <v>0</v>
      </c>
      <c r="AC23" s="10"/>
      <c r="AD23" s="11" t="s">
        <v>52</v>
      </c>
      <c r="AE23" s="72" t="s">
        <v>262</v>
      </c>
    </row>
    <row r="24" spans="1:31" ht="78" x14ac:dyDescent="0.25">
      <c r="A24" s="74">
        <v>38</v>
      </c>
      <c r="B24" s="13" t="s">
        <v>39</v>
      </c>
      <c r="C24" s="13" t="s">
        <v>89</v>
      </c>
      <c r="D24" s="13" t="s">
        <v>90</v>
      </c>
      <c r="E24" s="17" t="s">
        <v>91</v>
      </c>
      <c r="F24" s="14" t="s">
        <v>92</v>
      </c>
      <c r="G24" s="96">
        <v>20200680010101</v>
      </c>
      <c r="H24" s="34" t="s">
        <v>93</v>
      </c>
      <c r="I24" s="9" t="s">
        <v>94</v>
      </c>
      <c r="J24" s="12">
        <v>44290</v>
      </c>
      <c r="K24" s="12">
        <v>44561</v>
      </c>
      <c r="L24" s="39">
        <v>15</v>
      </c>
      <c r="M24" s="49">
        <v>28</v>
      </c>
      <c r="N24" s="91">
        <f t="shared" si="0"/>
        <v>1</v>
      </c>
      <c r="O24" s="42" t="s">
        <v>95</v>
      </c>
      <c r="P24" s="76">
        <v>135118963.86000001</v>
      </c>
      <c r="Q24" s="76">
        <v>139000000</v>
      </c>
      <c r="R24" s="76"/>
      <c r="S24" s="76"/>
      <c r="T24" s="76"/>
      <c r="U24" s="86">
        <f t="shared" si="1"/>
        <v>274118963.86000001</v>
      </c>
      <c r="V24" s="43"/>
      <c r="W24" s="43">
        <v>139000000</v>
      </c>
      <c r="X24" s="46"/>
      <c r="Y24" s="46"/>
      <c r="Z24" s="46"/>
      <c r="AA24" s="48">
        <f t="shared" si="2"/>
        <v>139000000</v>
      </c>
      <c r="AB24" s="8">
        <f t="shared" si="3"/>
        <v>0.50707910916732879</v>
      </c>
      <c r="AC24" s="10"/>
      <c r="AD24" s="11" t="s">
        <v>52</v>
      </c>
      <c r="AE24" s="72" t="s">
        <v>262</v>
      </c>
    </row>
    <row r="25" spans="1:31" ht="78" x14ac:dyDescent="0.25">
      <c r="A25" s="38">
        <v>39</v>
      </c>
      <c r="B25" s="13" t="s">
        <v>39</v>
      </c>
      <c r="C25" s="13" t="s">
        <v>89</v>
      </c>
      <c r="D25" s="13" t="s">
        <v>90</v>
      </c>
      <c r="E25" s="17" t="s">
        <v>96</v>
      </c>
      <c r="F25" s="14" t="s">
        <v>97</v>
      </c>
      <c r="G25" s="96">
        <v>20200680010101</v>
      </c>
      <c r="H25" s="34" t="s">
        <v>93</v>
      </c>
      <c r="I25" s="9" t="s">
        <v>98</v>
      </c>
      <c r="J25" s="12">
        <v>44251</v>
      </c>
      <c r="K25" s="12">
        <v>44196</v>
      </c>
      <c r="L25" s="39">
        <v>4</v>
      </c>
      <c r="M25" s="49">
        <v>4</v>
      </c>
      <c r="N25" s="91">
        <f t="shared" si="0"/>
        <v>1</v>
      </c>
      <c r="O25" s="42" t="s">
        <v>99</v>
      </c>
      <c r="P25" s="76">
        <v>12000000</v>
      </c>
      <c r="Q25" s="76">
        <v>263000000</v>
      </c>
      <c r="R25" s="76"/>
      <c r="S25" s="76"/>
      <c r="T25" s="76"/>
      <c r="U25" s="86">
        <f t="shared" si="1"/>
        <v>275000000</v>
      </c>
      <c r="V25" s="43"/>
      <c r="W25" s="43">
        <v>227000000</v>
      </c>
      <c r="X25" s="43"/>
      <c r="Y25" s="46"/>
      <c r="Z25" s="46"/>
      <c r="AA25" s="48">
        <f t="shared" si="2"/>
        <v>227000000</v>
      </c>
      <c r="AB25" s="8">
        <f t="shared" si="3"/>
        <v>0.82545454545454544</v>
      </c>
      <c r="AC25" s="10"/>
      <c r="AD25" s="11" t="s">
        <v>52</v>
      </c>
      <c r="AE25" s="72" t="s">
        <v>262</v>
      </c>
    </row>
    <row r="26" spans="1:31" ht="62.4" x14ac:dyDescent="0.25">
      <c r="A26" s="38">
        <v>40</v>
      </c>
      <c r="B26" s="31" t="s">
        <v>39</v>
      </c>
      <c r="C26" s="31" t="s">
        <v>89</v>
      </c>
      <c r="D26" s="31" t="s">
        <v>100</v>
      </c>
      <c r="E26" s="37" t="s">
        <v>105</v>
      </c>
      <c r="F26" s="31" t="s">
        <v>106</v>
      </c>
      <c r="G26" s="96">
        <v>20200680010047</v>
      </c>
      <c r="H26" s="34" t="s">
        <v>103</v>
      </c>
      <c r="I26" s="9" t="s">
        <v>107</v>
      </c>
      <c r="J26" s="12">
        <v>44228</v>
      </c>
      <c r="K26" s="12">
        <v>44196</v>
      </c>
      <c r="L26" s="106">
        <v>2</v>
      </c>
      <c r="M26" s="132">
        <v>2</v>
      </c>
      <c r="N26" s="108">
        <f>IFERROR(IF(M26/L26&gt;100%,100%,M26/L26),"-")</f>
        <v>1</v>
      </c>
      <c r="O26" s="42" t="s">
        <v>267</v>
      </c>
      <c r="P26" s="76">
        <f>35300000+9000000</f>
        <v>44300000</v>
      </c>
      <c r="Q26" s="76">
        <f>327100000+67413482</f>
        <v>394513482</v>
      </c>
      <c r="R26" s="76"/>
      <c r="S26" s="76"/>
      <c r="T26" s="76"/>
      <c r="U26" s="123">
        <f>SUM(P26:T29)</f>
        <v>8151777972.7799997</v>
      </c>
      <c r="V26" s="51"/>
      <c r="W26" s="43">
        <f>319100000+67413482</f>
        <v>386513482</v>
      </c>
      <c r="X26" s="51"/>
      <c r="Y26" s="51"/>
      <c r="Z26" s="51"/>
      <c r="AA26" s="109">
        <f>SUM(V26:Z29)</f>
        <v>2423120608</v>
      </c>
      <c r="AB26" s="130">
        <f t="shared" si="3"/>
        <v>0.29725056497995411</v>
      </c>
      <c r="AC26" s="131"/>
      <c r="AD26" s="129" t="s">
        <v>52</v>
      </c>
      <c r="AE26" s="129" t="s">
        <v>262</v>
      </c>
    </row>
    <row r="27" spans="1:31" ht="180" x14ac:dyDescent="0.25">
      <c r="A27" s="38">
        <v>40</v>
      </c>
      <c r="B27" s="31" t="s">
        <v>39</v>
      </c>
      <c r="C27" s="31" t="s">
        <v>89</v>
      </c>
      <c r="D27" s="31" t="s">
        <v>100</v>
      </c>
      <c r="E27" s="37" t="s">
        <v>105</v>
      </c>
      <c r="F27" s="31" t="s">
        <v>106</v>
      </c>
      <c r="G27" s="96"/>
      <c r="H27" s="14" t="s">
        <v>55</v>
      </c>
      <c r="I27" s="9"/>
      <c r="J27" s="12"/>
      <c r="K27" s="12"/>
      <c r="L27" s="106"/>
      <c r="M27" s="132"/>
      <c r="N27" s="108"/>
      <c r="O27" s="42" t="s">
        <v>269</v>
      </c>
      <c r="P27" s="76">
        <f>17636386+52140696.29+97859303.77</f>
        <v>167636386.06</v>
      </c>
      <c r="Q27" s="76">
        <f>1272607864.71+200000000</f>
        <v>1472607864.71</v>
      </c>
      <c r="R27" s="93"/>
      <c r="S27" s="93"/>
      <c r="T27" s="76">
        <v>1948080083.4300001</v>
      </c>
      <c r="U27" s="123"/>
      <c r="V27" s="51"/>
      <c r="W27" s="43"/>
      <c r="X27" s="51"/>
      <c r="Y27" s="51"/>
      <c r="Z27" s="51"/>
      <c r="AA27" s="109"/>
      <c r="AB27" s="130"/>
      <c r="AC27" s="131"/>
      <c r="AD27" s="129"/>
      <c r="AE27" s="129"/>
    </row>
    <row r="28" spans="1:31" ht="78" x14ac:dyDescent="0.25">
      <c r="A28" s="38">
        <v>40</v>
      </c>
      <c r="B28" s="31" t="s">
        <v>39</v>
      </c>
      <c r="C28" s="31" t="s">
        <v>89</v>
      </c>
      <c r="D28" s="31" t="s">
        <v>100</v>
      </c>
      <c r="E28" s="37" t="s">
        <v>105</v>
      </c>
      <c r="F28" s="31" t="s">
        <v>106</v>
      </c>
      <c r="G28" s="96">
        <v>20210680010005</v>
      </c>
      <c r="H28" s="41" t="s">
        <v>108</v>
      </c>
      <c r="I28" s="9" t="s">
        <v>109</v>
      </c>
      <c r="J28" s="12">
        <v>44225</v>
      </c>
      <c r="K28" s="12">
        <v>44561</v>
      </c>
      <c r="L28" s="106"/>
      <c r="M28" s="132"/>
      <c r="N28" s="108"/>
      <c r="O28" s="16" t="s">
        <v>268</v>
      </c>
      <c r="P28" s="76">
        <v>136150000</v>
      </c>
      <c r="Q28" s="76"/>
      <c r="R28" s="76"/>
      <c r="S28" s="76"/>
      <c r="T28" s="76">
        <v>3588490157</v>
      </c>
      <c r="U28" s="123"/>
      <c r="V28" s="29">
        <f>77224710+17500000</f>
        <v>94724710</v>
      </c>
      <c r="W28" s="51"/>
      <c r="X28" s="51"/>
      <c r="Y28" s="29"/>
      <c r="Z28" s="29">
        <v>1941882416</v>
      </c>
      <c r="AA28" s="109"/>
      <c r="AB28" s="130"/>
      <c r="AC28" s="131"/>
      <c r="AD28" s="129"/>
      <c r="AE28" s="129"/>
    </row>
    <row r="29" spans="1:31" ht="93.6" x14ac:dyDescent="0.25">
      <c r="A29" s="38">
        <v>40</v>
      </c>
      <c r="B29" s="31" t="s">
        <v>39</v>
      </c>
      <c r="C29" s="31" t="s">
        <v>89</v>
      </c>
      <c r="D29" s="31" t="s">
        <v>100</v>
      </c>
      <c r="E29" s="37" t="s">
        <v>105</v>
      </c>
      <c r="F29" s="31" t="s">
        <v>106</v>
      </c>
      <c r="G29" s="96">
        <v>20210680010046</v>
      </c>
      <c r="H29" s="41" t="s">
        <v>110</v>
      </c>
      <c r="I29" s="9" t="s">
        <v>111</v>
      </c>
      <c r="J29" s="12">
        <v>44342</v>
      </c>
      <c r="K29" s="12">
        <v>44561</v>
      </c>
      <c r="L29" s="106"/>
      <c r="M29" s="132"/>
      <c r="N29" s="108"/>
      <c r="O29" s="16" t="s">
        <v>278</v>
      </c>
      <c r="P29" s="76">
        <f>397986999.58+2013000</f>
        <v>399999999.57999998</v>
      </c>
      <c r="Q29" s="76"/>
      <c r="R29" s="76"/>
      <c r="S29" s="76"/>
      <c r="T29" s="76"/>
      <c r="U29" s="123"/>
      <c r="V29" s="66"/>
      <c r="W29" s="66"/>
      <c r="X29" s="51"/>
      <c r="Y29" s="51"/>
      <c r="Z29" s="51"/>
      <c r="AA29" s="109"/>
      <c r="AB29" s="130"/>
      <c r="AC29" s="131"/>
      <c r="AD29" s="129"/>
      <c r="AE29" s="129"/>
    </row>
    <row r="30" spans="1:31" ht="62.4" x14ac:dyDescent="0.25">
      <c r="A30" s="38">
        <v>41</v>
      </c>
      <c r="B30" s="18" t="s">
        <v>39</v>
      </c>
      <c r="C30" s="18" t="s">
        <v>89</v>
      </c>
      <c r="D30" s="18" t="s">
        <v>100</v>
      </c>
      <c r="E30" s="37" t="s">
        <v>101</v>
      </c>
      <c r="F30" s="31" t="s">
        <v>102</v>
      </c>
      <c r="G30" s="96">
        <v>20200680010047</v>
      </c>
      <c r="H30" s="34" t="s">
        <v>103</v>
      </c>
      <c r="I30" s="9" t="s">
        <v>104</v>
      </c>
      <c r="J30" s="12">
        <v>44224</v>
      </c>
      <c r="K30" s="12">
        <v>44196</v>
      </c>
      <c r="L30" s="90">
        <v>0.95</v>
      </c>
      <c r="M30" s="94">
        <v>0.46</v>
      </c>
      <c r="N30" s="91">
        <f>IFERROR(IF(M30/L30&gt;100%,100%,M30/L30),"-")</f>
        <v>0.48421052631578954</v>
      </c>
      <c r="O30" s="16" t="s">
        <v>266</v>
      </c>
      <c r="P30" s="76"/>
      <c r="Q30" s="76">
        <f>20000000+76500000+21250000</f>
        <v>117750000</v>
      </c>
      <c r="R30" s="76"/>
      <c r="S30" s="76"/>
      <c r="T30" s="76"/>
      <c r="U30" s="86">
        <f>SUM(P30:T30)</f>
        <v>117750000</v>
      </c>
      <c r="V30" s="43"/>
      <c r="W30" s="43">
        <v>96500000</v>
      </c>
      <c r="X30" s="46"/>
      <c r="Y30" s="46"/>
      <c r="Z30" s="46"/>
      <c r="AA30" s="69">
        <f>SUM(V30:Z30)</f>
        <v>96500000</v>
      </c>
      <c r="AB30" s="71">
        <f t="shared" ref="AB30" si="4">IFERROR(AA30/U30,"-")</f>
        <v>0.81953290870488327</v>
      </c>
      <c r="AC30" s="10"/>
      <c r="AD30" s="72" t="s">
        <v>52</v>
      </c>
      <c r="AE30" s="72" t="s">
        <v>262</v>
      </c>
    </row>
    <row r="31" spans="1:31" ht="60" x14ac:dyDescent="0.25">
      <c r="A31" s="38">
        <v>42</v>
      </c>
      <c r="B31" s="13" t="s">
        <v>39</v>
      </c>
      <c r="C31" s="13" t="s">
        <v>89</v>
      </c>
      <c r="D31" s="13" t="s">
        <v>112</v>
      </c>
      <c r="E31" s="17" t="s">
        <v>113</v>
      </c>
      <c r="F31" s="14" t="s">
        <v>114</v>
      </c>
      <c r="G31" s="96">
        <v>20200680010111</v>
      </c>
      <c r="H31" s="41" t="s">
        <v>115</v>
      </c>
      <c r="I31" s="9" t="s">
        <v>116</v>
      </c>
      <c r="J31" s="12">
        <v>44275</v>
      </c>
      <c r="K31" s="12">
        <v>44561</v>
      </c>
      <c r="L31" s="39">
        <v>1</v>
      </c>
      <c r="M31" s="52">
        <v>0.5</v>
      </c>
      <c r="N31" s="91">
        <f t="shared" si="0"/>
        <v>0.5</v>
      </c>
      <c r="O31" s="16" t="s">
        <v>117</v>
      </c>
      <c r="P31" s="76">
        <v>7600000</v>
      </c>
      <c r="Q31" s="76">
        <v>485467000</v>
      </c>
      <c r="R31" s="76"/>
      <c r="S31" s="76"/>
      <c r="T31" s="76"/>
      <c r="U31" s="86">
        <f>SUM(P31:T31)</f>
        <v>493067000</v>
      </c>
      <c r="V31" s="43"/>
      <c r="W31" s="29">
        <v>485467000</v>
      </c>
      <c r="X31" s="46"/>
      <c r="Y31" s="46"/>
      <c r="Z31" s="46"/>
      <c r="AA31" s="48">
        <f>SUM(V31:Z31)</f>
        <v>485467000</v>
      </c>
      <c r="AB31" s="8">
        <f>IFERROR(AA31/U31,"-")</f>
        <v>0.98458627326509374</v>
      </c>
      <c r="AC31" s="10"/>
      <c r="AD31" s="11" t="s">
        <v>52</v>
      </c>
      <c r="AE31" s="72" t="s">
        <v>262</v>
      </c>
    </row>
    <row r="32" spans="1:31" ht="75" x14ac:dyDescent="0.25">
      <c r="A32" s="38">
        <v>43</v>
      </c>
      <c r="B32" s="13" t="s">
        <v>39</v>
      </c>
      <c r="C32" s="13" t="s">
        <v>89</v>
      </c>
      <c r="D32" s="13" t="s">
        <v>118</v>
      </c>
      <c r="E32" s="17" t="s">
        <v>119</v>
      </c>
      <c r="F32" s="14" t="s">
        <v>120</v>
      </c>
      <c r="G32" s="96">
        <v>20200680010109</v>
      </c>
      <c r="H32" s="34" t="s">
        <v>121</v>
      </c>
      <c r="I32" s="9" t="s">
        <v>122</v>
      </c>
      <c r="J32" s="12">
        <v>44259</v>
      </c>
      <c r="K32" s="12">
        <v>44561</v>
      </c>
      <c r="L32" s="39">
        <v>1</v>
      </c>
      <c r="M32" s="52">
        <v>0.5</v>
      </c>
      <c r="N32" s="91">
        <f t="shared" si="0"/>
        <v>0.5</v>
      </c>
      <c r="O32" s="16" t="s">
        <v>279</v>
      </c>
      <c r="P32" s="76">
        <v>2285714</v>
      </c>
      <c r="Q32" s="76">
        <v>98571428</v>
      </c>
      <c r="R32" s="76"/>
      <c r="S32" s="76"/>
      <c r="T32" s="76"/>
      <c r="U32" s="86">
        <f>SUM(P32:T32)</f>
        <v>100857142</v>
      </c>
      <c r="V32" s="43"/>
      <c r="W32" s="29">
        <v>95942856</v>
      </c>
      <c r="X32" s="53"/>
      <c r="Y32" s="46"/>
      <c r="Z32" s="46"/>
      <c r="AA32" s="48">
        <f>SUM(V32:Z32)</f>
        <v>95942856</v>
      </c>
      <c r="AB32" s="8">
        <f>IFERROR(AA32/U32,"-")</f>
        <v>0.95127478428845424</v>
      </c>
      <c r="AC32" s="10"/>
      <c r="AD32" s="11" t="s">
        <v>52</v>
      </c>
      <c r="AE32" s="72" t="s">
        <v>262</v>
      </c>
    </row>
    <row r="33" spans="1:31" ht="120" x14ac:dyDescent="0.25">
      <c r="A33" s="38">
        <v>44</v>
      </c>
      <c r="B33" s="18" t="s">
        <v>39</v>
      </c>
      <c r="C33" s="18" t="s">
        <v>89</v>
      </c>
      <c r="D33" s="18" t="s">
        <v>118</v>
      </c>
      <c r="E33" s="37" t="s">
        <v>123</v>
      </c>
      <c r="F33" s="31" t="s">
        <v>124</v>
      </c>
      <c r="G33" s="96">
        <v>20200680010109</v>
      </c>
      <c r="H33" s="34" t="s">
        <v>121</v>
      </c>
      <c r="I33" s="9" t="s">
        <v>125</v>
      </c>
      <c r="J33" s="12">
        <v>44259</v>
      </c>
      <c r="K33" s="12">
        <v>44561</v>
      </c>
      <c r="L33" s="70">
        <v>1</v>
      </c>
      <c r="M33" s="73">
        <v>0.5</v>
      </c>
      <c r="N33" s="91">
        <f t="shared" si="0"/>
        <v>0.5</v>
      </c>
      <c r="O33" s="16" t="s">
        <v>280</v>
      </c>
      <c r="P33" s="76">
        <f>5714286+1416666</f>
        <v>7130952</v>
      </c>
      <c r="Q33" s="76">
        <f>51428572+12750000</f>
        <v>64178572</v>
      </c>
      <c r="R33" s="76"/>
      <c r="S33" s="76"/>
      <c r="T33" s="76"/>
      <c r="U33" s="87">
        <f>SUM(P33:T33)</f>
        <v>71309524</v>
      </c>
      <c r="V33" s="43"/>
      <c r="W33" s="76">
        <f>44857144+6750000</f>
        <v>51607144</v>
      </c>
      <c r="X33" s="46"/>
      <c r="Y33" s="46"/>
      <c r="Z33" s="46"/>
      <c r="AA33" s="81">
        <f>SUM(V33:Z33)</f>
        <v>51607144</v>
      </c>
      <c r="AB33" s="82">
        <f>IFERROR(AA33/U33,"-")</f>
        <v>0.72370619105520884</v>
      </c>
      <c r="AC33" s="83"/>
      <c r="AD33" s="18" t="s">
        <v>52</v>
      </c>
      <c r="AE33" s="18" t="s">
        <v>262</v>
      </c>
    </row>
    <row r="34" spans="1:31" ht="120" x14ac:dyDescent="0.25">
      <c r="A34" s="38">
        <v>45</v>
      </c>
      <c r="B34" s="13" t="s">
        <v>39</v>
      </c>
      <c r="C34" s="13" t="s">
        <v>89</v>
      </c>
      <c r="D34" s="13" t="s">
        <v>126</v>
      </c>
      <c r="E34" s="17" t="s">
        <v>127</v>
      </c>
      <c r="F34" s="14" t="s">
        <v>128</v>
      </c>
      <c r="G34" s="96">
        <v>20200680010102</v>
      </c>
      <c r="H34" s="34" t="s">
        <v>129</v>
      </c>
      <c r="I34" s="9" t="s">
        <v>130</v>
      </c>
      <c r="J34" s="12">
        <v>44274</v>
      </c>
      <c r="K34" s="12">
        <v>44561</v>
      </c>
      <c r="L34" s="39">
        <v>1</v>
      </c>
      <c r="M34" s="52">
        <v>0.5</v>
      </c>
      <c r="N34" s="91">
        <f t="shared" si="0"/>
        <v>0.5</v>
      </c>
      <c r="O34" s="16" t="s">
        <v>131</v>
      </c>
      <c r="P34" s="76">
        <v>1450000</v>
      </c>
      <c r="Q34" s="76">
        <v>113050000</v>
      </c>
      <c r="R34" s="76"/>
      <c r="S34" s="76"/>
      <c r="T34" s="76"/>
      <c r="U34" s="86">
        <f t="shared" ref="U34:U47" si="5">SUM(P34:T34)</f>
        <v>114500000</v>
      </c>
      <c r="V34" s="43"/>
      <c r="W34" s="43">
        <v>112916666</v>
      </c>
      <c r="X34" s="46"/>
      <c r="Y34" s="46"/>
      <c r="Z34" s="46"/>
      <c r="AA34" s="48">
        <f t="shared" ref="AA34:AA47" si="6">SUM(V34:Z34)</f>
        <v>112916666</v>
      </c>
      <c r="AB34" s="8">
        <f t="shared" ref="AB34:AB47" si="7">IFERROR(AA34/U34,"-")</f>
        <v>0.98617175545851532</v>
      </c>
      <c r="AC34" s="10"/>
      <c r="AD34" s="11" t="s">
        <v>52</v>
      </c>
      <c r="AE34" s="72" t="s">
        <v>262</v>
      </c>
    </row>
    <row r="35" spans="1:31" ht="62.4" x14ac:dyDescent="0.25">
      <c r="A35" s="38">
        <v>46</v>
      </c>
      <c r="B35" s="13" t="s">
        <v>39</v>
      </c>
      <c r="C35" s="13" t="s">
        <v>89</v>
      </c>
      <c r="D35" s="13" t="s">
        <v>126</v>
      </c>
      <c r="E35" s="17" t="s">
        <v>132</v>
      </c>
      <c r="F35" s="14" t="s">
        <v>133</v>
      </c>
      <c r="G35" s="96">
        <v>20200680010102</v>
      </c>
      <c r="H35" s="34" t="s">
        <v>129</v>
      </c>
      <c r="I35" s="9" t="s">
        <v>134</v>
      </c>
      <c r="J35" s="12"/>
      <c r="K35" s="12"/>
      <c r="L35" s="39">
        <v>1</v>
      </c>
      <c r="M35" s="52">
        <v>0.5</v>
      </c>
      <c r="N35" s="91">
        <f t="shared" si="0"/>
        <v>0.5</v>
      </c>
      <c r="O35" s="16" t="s">
        <v>135</v>
      </c>
      <c r="P35" s="76"/>
      <c r="Q35" s="76">
        <v>49000000</v>
      </c>
      <c r="R35" s="76"/>
      <c r="S35" s="76"/>
      <c r="T35" s="76"/>
      <c r="U35" s="86">
        <f t="shared" si="5"/>
        <v>49000000</v>
      </c>
      <c r="V35" s="43"/>
      <c r="W35" s="43">
        <v>49000000</v>
      </c>
      <c r="X35" s="46"/>
      <c r="Y35" s="46"/>
      <c r="Z35" s="46"/>
      <c r="AA35" s="48">
        <f t="shared" si="6"/>
        <v>49000000</v>
      </c>
      <c r="AB35" s="8">
        <f t="shared" si="7"/>
        <v>1</v>
      </c>
      <c r="AC35" s="10"/>
      <c r="AD35" s="11" t="s">
        <v>52</v>
      </c>
      <c r="AE35" s="72" t="s">
        <v>262</v>
      </c>
    </row>
    <row r="36" spans="1:31" ht="62.4" x14ac:dyDescent="0.25">
      <c r="A36" s="38">
        <v>47</v>
      </c>
      <c r="B36" s="13" t="s">
        <v>39</v>
      </c>
      <c r="C36" s="13" t="s">
        <v>89</v>
      </c>
      <c r="D36" s="13" t="s">
        <v>126</v>
      </c>
      <c r="E36" s="17" t="s">
        <v>136</v>
      </c>
      <c r="F36" s="14" t="s">
        <v>137</v>
      </c>
      <c r="G36" s="96">
        <v>20200680010102</v>
      </c>
      <c r="H36" s="34" t="s">
        <v>129</v>
      </c>
      <c r="I36" s="9" t="s">
        <v>138</v>
      </c>
      <c r="J36" s="12">
        <v>44274</v>
      </c>
      <c r="K36" s="12">
        <v>44561</v>
      </c>
      <c r="L36" s="39">
        <v>1</v>
      </c>
      <c r="M36" s="52">
        <v>0.5</v>
      </c>
      <c r="N36" s="91">
        <f t="shared" si="0"/>
        <v>0.5</v>
      </c>
      <c r="O36" s="16" t="s">
        <v>131</v>
      </c>
      <c r="P36" s="76">
        <v>4350000</v>
      </c>
      <c r="Q36" s="76">
        <v>178200000</v>
      </c>
      <c r="R36" s="76"/>
      <c r="S36" s="76"/>
      <c r="T36" s="76"/>
      <c r="U36" s="86">
        <f t="shared" si="5"/>
        <v>182550000</v>
      </c>
      <c r="V36" s="43"/>
      <c r="W36" s="43">
        <v>177800002</v>
      </c>
      <c r="X36" s="46"/>
      <c r="Y36" s="46"/>
      <c r="Z36" s="46"/>
      <c r="AA36" s="48">
        <f t="shared" si="6"/>
        <v>177800002</v>
      </c>
      <c r="AB36" s="8">
        <f t="shared" si="7"/>
        <v>0.97397974253629138</v>
      </c>
      <c r="AC36" s="10"/>
      <c r="AD36" s="11" t="s">
        <v>52</v>
      </c>
      <c r="AE36" s="72" t="s">
        <v>262</v>
      </c>
    </row>
    <row r="37" spans="1:31" ht="62.4" x14ac:dyDescent="0.25">
      <c r="A37" s="38">
        <v>48</v>
      </c>
      <c r="B37" s="13" t="s">
        <v>39</v>
      </c>
      <c r="C37" s="13" t="s">
        <v>89</v>
      </c>
      <c r="D37" s="13" t="s">
        <v>126</v>
      </c>
      <c r="E37" s="17" t="s">
        <v>139</v>
      </c>
      <c r="F37" s="14" t="s">
        <v>140</v>
      </c>
      <c r="G37" s="96">
        <v>20200680010102</v>
      </c>
      <c r="H37" s="34" t="s">
        <v>129</v>
      </c>
      <c r="I37" s="9" t="s">
        <v>141</v>
      </c>
      <c r="J37" s="12">
        <v>44274</v>
      </c>
      <c r="K37" s="12">
        <v>44561</v>
      </c>
      <c r="L37" s="39">
        <v>1</v>
      </c>
      <c r="M37" s="52">
        <v>0.5</v>
      </c>
      <c r="N37" s="91">
        <f t="shared" si="0"/>
        <v>0.5</v>
      </c>
      <c r="O37" s="16" t="s">
        <v>131</v>
      </c>
      <c r="P37" s="76">
        <v>1450000</v>
      </c>
      <c r="Q37" s="76">
        <v>13050000</v>
      </c>
      <c r="R37" s="76"/>
      <c r="S37" s="76"/>
      <c r="T37" s="76"/>
      <c r="U37" s="86">
        <f t="shared" si="5"/>
        <v>14500000</v>
      </c>
      <c r="V37" s="43"/>
      <c r="W37" s="43">
        <v>12916666</v>
      </c>
      <c r="X37" s="46"/>
      <c r="Y37" s="46"/>
      <c r="Z37" s="46"/>
      <c r="AA37" s="48">
        <f t="shared" si="6"/>
        <v>12916666</v>
      </c>
      <c r="AB37" s="8">
        <f t="shared" si="7"/>
        <v>0.89080455172413797</v>
      </c>
      <c r="AC37" s="10"/>
      <c r="AD37" s="11" t="s">
        <v>52</v>
      </c>
      <c r="AE37" s="72" t="s">
        <v>262</v>
      </c>
    </row>
    <row r="38" spans="1:31" ht="62.4" x14ac:dyDescent="0.25">
      <c r="A38" s="38">
        <v>49</v>
      </c>
      <c r="B38" s="13" t="s">
        <v>39</v>
      </c>
      <c r="C38" s="13" t="s">
        <v>89</v>
      </c>
      <c r="D38" s="13" t="s">
        <v>126</v>
      </c>
      <c r="E38" s="17" t="s">
        <v>142</v>
      </c>
      <c r="F38" s="14" t="s">
        <v>143</v>
      </c>
      <c r="G38" s="96">
        <v>20200680010102</v>
      </c>
      <c r="H38" s="34" t="s">
        <v>129</v>
      </c>
      <c r="I38" s="9" t="s">
        <v>142</v>
      </c>
      <c r="J38" s="12">
        <v>44274</v>
      </c>
      <c r="K38" s="12">
        <v>44561</v>
      </c>
      <c r="L38" s="40">
        <v>1</v>
      </c>
      <c r="M38" s="54">
        <v>1</v>
      </c>
      <c r="N38" s="91">
        <f t="shared" si="0"/>
        <v>1</v>
      </c>
      <c r="O38" s="16" t="s">
        <v>131</v>
      </c>
      <c r="P38" s="76">
        <v>1450000</v>
      </c>
      <c r="Q38" s="76">
        <v>59050000</v>
      </c>
      <c r="R38" s="76"/>
      <c r="S38" s="76"/>
      <c r="T38" s="76"/>
      <c r="U38" s="86">
        <f t="shared" si="5"/>
        <v>60500000</v>
      </c>
      <c r="V38" s="43"/>
      <c r="W38" s="43">
        <v>58916666</v>
      </c>
      <c r="X38" s="46"/>
      <c r="Y38" s="46"/>
      <c r="Z38" s="46"/>
      <c r="AA38" s="48">
        <f t="shared" si="6"/>
        <v>58916666</v>
      </c>
      <c r="AB38" s="8">
        <f t="shared" si="7"/>
        <v>0.97382919008264468</v>
      </c>
      <c r="AC38" s="10"/>
      <c r="AD38" s="11" t="s">
        <v>52</v>
      </c>
      <c r="AE38" s="72" t="s">
        <v>262</v>
      </c>
    </row>
    <row r="39" spans="1:31" ht="78" x14ac:dyDescent="0.25">
      <c r="A39" s="38">
        <v>50</v>
      </c>
      <c r="B39" s="13" t="s">
        <v>39</v>
      </c>
      <c r="C39" s="13" t="s">
        <v>89</v>
      </c>
      <c r="D39" s="13" t="s">
        <v>144</v>
      </c>
      <c r="E39" s="17" t="s">
        <v>145</v>
      </c>
      <c r="F39" s="14" t="s">
        <v>146</v>
      </c>
      <c r="G39" s="98">
        <v>20210680010044</v>
      </c>
      <c r="H39" s="41" t="s">
        <v>147</v>
      </c>
      <c r="I39" s="9" t="s">
        <v>148</v>
      </c>
      <c r="J39" s="12">
        <v>44335</v>
      </c>
      <c r="K39" s="12">
        <v>44561</v>
      </c>
      <c r="L39" s="39">
        <v>1</v>
      </c>
      <c r="M39" s="49">
        <v>0</v>
      </c>
      <c r="N39" s="91">
        <f t="shared" si="0"/>
        <v>0</v>
      </c>
      <c r="O39" s="16" t="s">
        <v>270</v>
      </c>
      <c r="P39" s="76">
        <v>590000000</v>
      </c>
      <c r="Q39" s="76">
        <v>550000000</v>
      </c>
      <c r="R39" s="76"/>
      <c r="S39" s="76"/>
      <c r="T39" s="76"/>
      <c r="U39" s="86">
        <f t="shared" si="5"/>
        <v>1140000000</v>
      </c>
      <c r="V39" s="43"/>
      <c r="W39" s="44"/>
      <c r="X39" s="46"/>
      <c r="Y39" s="46"/>
      <c r="Z39" s="46"/>
      <c r="AA39" s="48">
        <f t="shared" si="6"/>
        <v>0</v>
      </c>
      <c r="AB39" s="8">
        <f t="shared" si="7"/>
        <v>0</v>
      </c>
      <c r="AC39" s="10"/>
      <c r="AD39" s="11" t="s">
        <v>52</v>
      </c>
      <c r="AE39" s="72" t="s">
        <v>262</v>
      </c>
    </row>
    <row r="40" spans="1:31" ht="62.4" x14ac:dyDescent="0.25">
      <c r="A40" s="38">
        <v>51</v>
      </c>
      <c r="B40" s="13" t="s">
        <v>39</v>
      </c>
      <c r="C40" s="13" t="s">
        <v>89</v>
      </c>
      <c r="D40" s="13" t="s">
        <v>144</v>
      </c>
      <c r="E40" s="17" t="s">
        <v>149</v>
      </c>
      <c r="F40" s="14" t="s">
        <v>150</v>
      </c>
      <c r="G40" s="96">
        <v>20200680010091</v>
      </c>
      <c r="H40" s="34" t="s">
        <v>151</v>
      </c>
      <c r="I40" s="16" t="s">
        <v>152</v>
      </c>
      <c r="J40" s="12">
        <v>44259</v>
      </c>
      <c r="K40" s="12">
        <v>44561</v>
      </c>
      <c r="L40" s="39">
        <v>1</v>
      </c>
      <c r="M40" s="49">
        <v>1</v>
      </c>
      <c r="N40" s="91">
        <f t="shared" si="0"/>
        <v>1</v>
      </c>
      <c r="O40" s="16" t="s">
        <v>135</v>
      </c>
      <c r="P40" s="76"/>
      <c r="Q40" s="50">
        <v>320000000</v>
      </c>
      <c r="R40" s="76"/>
      <c r="S40" s="76"/>
      <c r="T40" s="76"/>
      <c r="U40" s="86">
        <f t="shared" si="5"/>
        <v>320000000</v>
      </c>
      <c r="V40" s="43"/>
      <c r="W40" s="43">
        <v>300000000</v>
      </c>
      <c r="X40" s="46"/>
      <c r="Y40" s="46"/>
      <c r="Z40" s="46"/>
      <c r="AA40" s="48">
        <f t="shared" si="6"/>
        <v>300000000</v>
      </c>
      <c r="AB40" s="8">
        <f t="shared" si="7"/>
        <v>0.9375</v>
      </c>
      <c r="AC40" s="10"/>
      <c r="AD40" s="11" t="s">
        <v>52</v>
      </c>
      <c r="AE40" s="72" t="s">
        <v>262</v>
      </c>
    </row>
    <row r="41" spans="1:31" ht="75" x14ac:dyDescent="0.25">
      <c r="A41" s="38">
        <v>52</v>
      </c>
      <c r="B41" s="13" t="s">
        <v>39</v>
      </c>
      <c r="C41" s="13" t="s">
        <v>89</v>
      </c>
      <c r="D41" s="13" t="s">
        <v>144</v>
      </c>
      <c r="E41" s="17" t="s">
        <v>153</v>
      </c>
      <c r="F41" s="14" t="s">
        <v>154</v>
      </c>
      <c r="G41" s="96">
        <v>20200680010091</v>
      </c>
      <c r="H41" s="34" t="s">
        <v>151</v>
      </c>
      <c r="I41" s="16" t="s">
        <v>152</v>
      </c>
      <c r="J41" s="12">
        <v>44259</v>
      </c>
      <c r="K41" s="12">
        <v>44561</v>
      </c>
      <c r="L41" s="40">
        <v>1</v>
      </c>
      <c r="M41" s="47">
        <v>0.5</v>
      </c>
      <c r="N41" s="91">
        <f t="shared" si="0"/>
        <v>0.5</v>
      </c>
      <c r="O41" s="16" t="s">
        <v>271</v>
      </c>
      <c r="P41" s="76">
        <v>6400000</v>
      </c>
      <c r="Q41" s="76">
        <v>96800000</v>
      </c>
      <c r="R41" s="76"/>
      <c r="S41" s="76"/>
      <c r="T41" s="76"/>
      <c r="U41" s="86">
        <f t="shared" si="5"/>
        <v>103200000</v>
      </c>
      <c r="V41" s="43"/>
      <c r="W41" s="43">
        <v>96800000</v>
      </c>
      <c r="X41" s="46"/>
      <c r="Y41" s="46"/>
      <c r="Z41" s="46"/>
      <c r="AA41" s="48">
        <f t="shared" si="6"/>
        <v>96800000</v>
      </c>
      <c r="AB41" s="8">
        <f t="shared" si="7"/>
        <v>0.93798449612403101</v>
      </c>
      <c r="AC41" s="10"/>
      <c r="AD41" s="11" t="s">
        <v>52</v>
      </c>
      <c r="AE41" s="72" t="s">
        <v>262</v>
      </c>
    </row>
    <row r="42" spans="1:31" ht="62.4" x14ac:dyDescent="0.25">
      <c r="A42" s="38">
        <v>53</v>
      </c>
      <c r="B42" s="13" t="s">
        <v>39</v>
      </c>
      <c r="C42" s="13" t="s">
        <v>89</v>
      </c>
      <c r="D42" s="13" t="s">
        <v>144</v>
      </c>
      <c r="E42" s="17" t="s">
        <v>155</v>
      </c>
      <c r="F42" s="14" t="s">
        <v>156</v>
      </c>
      <c r="G42" s="96">
        <v>20200680010091</v>
      </c>
      <c r="H42" s="34" t="s">
        <v>151</v>
      </c>
      <c r="I42" s="16" t="s">
        <v>152</v>
      </c>
      <c r="J42" s="12">
        <v>44259</v>
      </c>
      <c r="K42" s="12">
        <v>44561</v>
      </c>
      <c r="L42" s="39">
        <v>1</v>
      </c>
      <c r="M42" s="49">
        <v>1</v>
      </c>
      <c r="N42" s="91">
        <f t="shared" si="0"/>
        <v>1</v>
      </c>
      <c r="O42" s="16" t="s">
        <v>131</v>
      </c>
      <c r="P42" s="76">
        <v>5666668</v>
      </c>
      <c r="Q42" s="50">
        <v>120100000</v>
      </c>
      <c r="R42" s="76"/>
      <c r="S42" s="76"/>
      <c r="T42" s="76"/>
      <c r="U42" s="86">
        <f t="shared" si="5"/>
        <v>125766668</v>
      </c>
      <c r="V42" s="43"/>
      <c r="W42" s="64">
        <v>116900000</v>
      </c>
      <c r="X42" s="46"/>
      <c r="Y42" s="46"/>
      <c r="Z42" s="46"/>
      <c r="AA42" s="48">
        <f t="shared" si="6"/>
        <v>116900000</v>
      </c>
      <c r="AB42" s="8">
        <f t="shared" si="7"/>
        <v>0.92949906250199776</v>
      </c>
      <c r="AC42" s="10"/>
      <c r="AD42" s="11" t="s">
        <v>52</v>
      </c>
      <c r="AE42" s="72" t="s">
        <v>262</v>
      </c>
    </row>
    <row r="43" spans="1:31" ht="62.4" x14ac:dyDescent="0.25">
      <c r="A43" s="38">
        <v>54</v>
      </c>
      <c r="B43" s="13" t="s">
        <v>39</v>
      </c>
      <c r="C43" s="13" t="s">
        <v>89</v>
      </c>
      <c r="D43" s="13" t="s">
        <v>144</v>
      </c>
      <c r="E43" s="67" t="s">
        <v>157</v>
      </c>
      <c r="F43" s="14" t="s">
        <v>158</v>
      </c>
      <c r="G43" s="96">
        <v>20200680010091</v>
      </c>
      <c r="H43" s="34" t="s">
        <v>151</v>
      </c>
      <c r="I43" s="16" t="s">
        <v>152</v>
      </c>
      <c r="J43" s="12">
        <v>44259</v>
      </c>
      <c r="K43" s="12">
        <v>44561</v>
      </c>
      <c r="L43" s="39">
        <v>5</v>
      </c>
      <c r="M43" s="49">
        <v>5</v>
      </c>
      <c r="N43" s="91">
        <f t="shared" si="0"/>
        <v>1</v>
      </c>
      <c r="O43" s="16" t="s">
        <v>131</v>
      </c>
      <c r="P43" s="76">
        <v>1416666</v>
      </c>
      <c r="Q43" s="50">
        <v>12750000</v>
      </c>
      <c r="R43" s="76"/>
      <c r="S43" s="76"/>
      <c r="T43" s="76"/>
      <c r="U43" s="86">
        <f t="shared" si="5"/>
        <v>14166666</v>
      </c>
      <c r="V43" s="43"/>
      <c r="W43" s="64">
        <v>11950000</v>
      </c>
      <c r="X43" s="55"/>
      <c r="Y43" s="55"/>
      <c r="Z43" s="55"/>
      <c r="AA43" s="48">
        <f t="shared" si="6"/>
        <v>11950000</v>
      </c>
      <c r="AB43" s="8">
        <f t="shared" si="7"/>
        <v>0.84352945146020952</v>
      </c>
      <c r="AC43" s="10"/>
      <c r="AD43" s="11" t="s">
        <v>52</v>
      </c>
      <c r="AE43" s="72" t="s">
        <v>262</v>
      </c>
    </row>
    <row r="44" spans="1:31" ht="62.4" x14ac:dyDescent="0.25">
      <c r="A44" s="38">
        <v>55</v>
      </c>
      <c r="B44" s="13" t="s">
        <v>39</v>
      </c>
      <c r="C44" s="13" t="s">
        <v>89</v>
      </c>
      <c r="D44" s="13" t="s">
        <v>144</v>
      </c>
      <c r="E44" s="33" t="s">
        <v>159</v>
      </c>
      <c r="F44" s="30" t="s">
        <v>160</v>
      </c>
      <c r="G44" s="96">
        <v>20200680010091</v>
      </c>
      <c r="H44" s="34" t="s">
        <v>151</v>
      </c>
      <c r="I44" s="16" t="s">
        <v>152</v>
      </c>
      <c r="J44" s="12">
        <v>44251</v>
      </c>
      <c r="K44" s="12">
        <v>44561</v>
      </c>
      <c r="L44" s="39">
        <v>1</v>
      </c>
      <c r="M44" s="49">
        <v>1</v>
      </c>
      <c r="N44" s="91">
        <f t="shared" si="0"/>
        <v>1</v>
      </c>
      <c r="O44" s="16" t="s">
        <v>161</v>
      </c>
      <c r="P44" s="76">
        <v>1513475</v>
      </c>
      <c r="Q44" s="76">
        <f>126000000+2486525</f>
        <v>128486525</v>
      </c>
      <c r="R44" s="76"/>
      <c r="S44" s="76"/>
      <c r="T44" s="76"/>
      <c r="U44" s="86">
        <f t="shared" si="5"/>
        <v>130000000</v>
      </c>
      <c r="V44" s="43"/>
      <c r="W44" s="43">
        <v>126000000</v>
      </c>
      <c r="X44" s="55"/>
      <c r="Y44" s="55"/>
      <c r="Z44" s="55"/>
      <c r="AA44" s="48">
        <f t="shared" si="6"/>
        <v>126000000</v>
      </c>
      <c r="AB44" s="8">
        <f t="shared" si="7"/>
        <v>0.96923076923076923</v>
      </c>
      <c r="AC44" s="10"/>
      <c r="AD44" s="11" t="s">
        <v>52</v>
      </c>
      <c r="AE44" s="72" t="s">
        <v>262</v>
      </c>
    </row>
    <row r="45" spans="1:31" ht="93.6" x14ac:dyDescent="0.25">
      <c r="A45" s="38">
        <v>56</v>
      </c>
      <c r="B45" s="13" t="s">
        <v>39</v>
      </c>
      <c r="C45" s="13" t="s">
        <v>89</v>
      </c>
      <c r="D45" s="13" t="s">
        <v>144</v>
      </c>
      <c r="E45" s="33" t="s">
        <v>162</v>
      </c>
      <c r="F45" s="30" t="s">
        <v>163</v>
      </c>
      <c r="G45" s="96">
        <v>20200680010091</v>
      </c>
      <c r="H45" s="34" t="s">
        <v>151</v>
      </c>
      <c r="I45" s="16" t="s">
        <v>152</v>
      </c>
      <c r="J45" s="12">
        <v>44290</v>
      </c>
      <c r="K45" s="12">
        <v>44561</v>
      </c>
      <c r="L45" s="39">
        <v>1</v>
      </c>
      <c r="M45" s="73">
        <v>0.5</v>
      </c>
      <c r="N45" s="91">
        <f t="shared" si="0"/>
        <v>0.5</v>
      </c>
      <c r="O45" s="16" t="s">
        <v>135</v>
      </c>
      <c r="P45" s="76"/>
      <c r="Q45" s="50">
        <v>39200000</v>
      </c>
      <c r="R45" s="76"/>
      <c r="S45" s="76"/>
      <c r="T45" s="76"/>
      <c r="U45" s="86">
        <f t="shared" si="5"/>
        <v>39200000</v>
      </c>
      <c r="V45" s="43"/>
      <c r="W45" s="43">
        <v>39200000</v>
      </c>
      <c r="X45" s="55"/>
      <c r="Y45" s="55"/>
      <c r="Z45" s="55"/>
      <c r="AA45" s="48">
        <f t="shared" si="6"/>
        <v>39200000</v>
      </c>
      <c r="AB45" s="8">
        <f t="shared" si="7"/>
        <v>1</v>
      </c>
      <c r="AC45" s="10"/>
      <c r="AD45" s="11" t="s">
        <v>52</v>
      </c>
      <c r="AE45" s="72" t="s">
        <v>262</v>
      </c>
    </row>
    <row r="46" spans="1:31" ht="62.4" x14ac:dyDescent="0.25">
      <c r="A46" s="38">
        <v>57</v>
      </c>
      <c r="B46" s="13" t="s">
        <v>39</v>
      </c>
      <c r="C46" s="13" t="s">
        <v>89</v>
      </c>
      <c r="D46" s="13" t="s">
        <v>144</v>
      </c>
      <c r="E46" s="33" t="s">
        <v>164</v>
      </c>
      <c r="F46" s="30" t="s">
        <v>165</v>
      </c>
      <c r="G46" s="96">
        <v>20200680010091</v>
      </c>
      <c r="H46" s="34" t="s">
        <v>151</v>
      </c>
      <c r="I46" s="16" t="s">
        <v>152</v>
      </c>
      <c r="J46" s="12">
        <v>44259</v>
      </c>
      <c r="K46" s="12">
        <v>44561</v>
      </c>
      <c r="L46" s="39">
        <v>1</v>
      </c>
      <c r="M46" s="52">
        <v>0.5</v>
      </c>
      <c r="N46" s="91">
        <f t="shared" si="0"/>
        <v>0.5</v>
      </c>
      <c r="O46" s="16" t="s">
        <v>131</v>
      </c>
      <c r="P46" s="76">
        <v>1600000</v>
      </c>
      <c r="Q46" s="50">
        <v>34000000</v>
      </c>
      <c r="R46" s="76"/>
      <c r="S46" s="76"/>
      <c r="T46" s="76"/>
      <c r="U46" s="86">
        <f t="shared" si="5"/>
        <v>35600000</v>
      </c>
      <c r="V46" s="43"/>
      <c r="W46" s="43">
        <v>34000000</v>
      </c>
      <c r="X46" s="55"/>
      <c r="Y46" s="55"/>
      <c r="Z46" s="55"/>
      <c r="AA46" s="48">
        <f t="shared" si="6"/>
        <v>34000000</v>
      </c>
      <c r="AB46" s="8">
        <f t="shared" si="7"/>
        <v>0.9550561797752809</v>
      </c>
      <c r="AC46" s="10"/>
      <c r="AD46" s="11" t="s">
        <v>52</v>
      </c>
      <c r="AE46" s="72" t="s">
        <v>262</v>
      </c>
    </row>
    <row r="47" spans="1:31" ht="60" x14ac:dyDescent="0.25">
      <c r="A47" s="38">
        <v>58</v>
      </c>
      <c r="B47" s="13" t="s">
        <v>39</v>
      </c>
      <c r="C47" s="13" t="s">
        <v>89</v>
      </c>
      <c r="D47" s="13" t="s">
        <v>166</v>
      </c>
      <c r="E47" s="33" t="s">
        <v>167</v>
      </c>
      <c r="F47" s="30" t="s">
        <v>168</v>
      </c>
      <c r="G47" s="96"/>
      <c r="H47" s="34"/>
      <c r="I47" s="9"/>
      <c r="J47" s="12"/>
      <c r="K47" s="12"/>
      <c r="L47" s="39">
        <v>0</v>
      </c>
      <c r="M47" s="49"/>
      <c r="N47" s="91" t="str">
        <f t="shared" si="0"/>
        <v>-</v>
      </c>
      <c r="O47" s="16"/>
      <c r="P47" s="76"/>
      <c r="Q47" s="76"/>
      <c r="R47" s="76"/>
      <c r="S47" s="76"/>
      <c r="T47" s="76"/>
      <c r="U47" s="86">
        <f t="shared" si="5"/>
        <v>0</v>
      </c>
      <c r="V47" s="43"/>
      <c r="W47" s="43"/>
      <c r="X47" s="55"/>
      <c r="Y47" s="55"/>
      <c r="Z47" s="55"/>
      <c r="AA47" s="48">
        <f t="shared" si="6"/>
        <v>0</v>
      </c>
      <c r="AB47" s="8" t="str">
        <f t="shared" si="7"/>
        <v>-</v>
      </c>
      <c r="AC47" s="10"/>
      <c r="AD47" s="11" t="s">
        <v>52</v>
      </c>
      <c r="AE47" s="11" t="s">
        <v>262</v>
      </c>
    </row>
    <row r="48" spans="1:31" ht="120" x14ac:dyDescent="0.25">
      <c r="A48" s="38">
        <v>59</v>
      </c>
      <c r="B48" s="18" t="s">
        <v>39</v>
      </c>
      <c r="C48" s="18" t="s">
        <v>89</v>
      </c>
      <c r="D48" s="18" t="s">
        <v>166</v>
      </c>
      <c r="E48" s="35" t="s">
        <v>169</v>
      </c>
      <c r="F48" s="36" t="s">
        <v>170</v>
      </c>
      <c r="G48" s="96">
        <v>20200680010138</v>
      </c>
      <c r="H48" s="34" t="s">
        <v>171</v>
      </c>
      <c r="I48" s="9" t="s">
        <v>172</v>
      </c>
      <c r="J48" s="12">
        <v>44238</v>
      </c>
      <c r="K48" s="12">
        <v>44561</v>
      </c>
      <c r="L48" s="80">
        <v>32000</v>
      </c>
      <c r="M48" s="75">
        <v>10922</v>
      </c>
      <c r="N48" s="91">
        <f>IFERROR(IF(M48/L48&gt;100%,100%,M48/L48),"-")</f>
        <v>0.34131250000000002</v>
      </c>
      <c r="O48" s="16" t="s">
        <v>173</v>
      </c>
      <c r="P48" s="76">
        <f>91641817.94+90000000</f>
        <v>181641817.94</v>
      </c>
      <c r="Q48" s="76">
        <v>66800000</v>
      </c>
      <c r="R48" s="76"/>
      <c r="S48" s="76"/>
      <c r="T48" s="76"/>
      <c r="U48" s="87">
        <f>SUM(P48:T48)</f>
        <v>248441817.94</v>
      </c>
      <c r="V48" s="29">
        <v>134600000</v>
      </c>
      <c r="W48" s="43">
        <v>66800000</v>
      </c>
      <c r="X48" s="55"/>
      <c r="Y48" s="55"/>
      <c r="Z48" s="55"/>
      <c r="AA48" s="81">
        <f>SUM(V48:Z48)</f>
        <v>201400000</v>
      </c>
      <c r="AB48" s="82">
        <f>IFERROR(AA48/U48,"-")</f>
        <v>0.81065257721081063</v>
      </c>
      <c r="AC48" s="83"/>
      <c r="AD48" s="18" t="s">
        <v>52</v>
      </c>
      <c r="AE48" s="18" t="s">
        <v>262</v>
      </c>
    </row>
    <row r="49" spans="1:31" ht="60" x14ac:dyDescent="0.25">
      <c r="A49" s="38">
        <v>60</v>
      </c>
      <c r="B49" s="18" t="s">
        <v>39</v>
      </c>
      <c r="C49" s="18" t="s">
        <v>89</v>
      </c>
      <c r="D49" s="18" t="s">
        <v>166</v>
      </c>
      <c r="E49" s="35" t="s">
        <v>174</v>
      </c>
      <c r="F49" s="36" t="s">
        <v>175</v>
      </c>
      <c r="G49" s="96">
        <v>20200680010138</v>
      </c>
      <c r="H49" s="34" t="s">
        <v>171</v>
      </c>
      <c r="I49" s="9" t="s">
        <v>176</v>
      </c>
      <c r="J49" s="12">
        <v>44250</v>
      </c>
      <c r="K49" s="12">
        <v>44561</v>
      </c>
      <c r="L49" s="80">
        <v>5000</v>
      </c>
      <c r="M49" s="75">
        <v>1406</v>
      </c>
      <c r="N49" s="91">
        <f t="shared" si="0"/>
        <v>0.28120000000000001</v>
      </c>
      <c r="O49" s="16" t="s">
        <v>177</v>
      </c>
      <c r="P49" s="76">
        <v>277250000.80000001</v>
      </c>
      <c r="Q49" s="76"/>
      <c r="R49" s="76"/>
      <c r="S49" s="76"/>
      <c r="T49" s="76"/>
      <c r="U49" s="87">
        <f>SUM(P49:T49)</f>
        <v>277250000.80000001</v>
      </c>
      <c r="V49" s="29">
        <v>127300000</v>
      </c>
      <c r="W49" s="43"/>
      <c r="X49" s="55"/>
      <c r="Y49" s="55"/>
      <c r="Z49" s="55"/>
      <c r="AA49" s="81">
        <f>SUM(V49:Z49)</f>
        <v>127300000</v>
      </c>
      <c r="AB49" s="82">
        <f>IFERROR(AA49/U49,"-")</f>
        <v>0.45915238821525006</v>
      </c>
      <c r="AC49" s="83"/>
      <c r="AD49" s="18" t="s">
        <v>52</v>
      </c>
      <c r="AE49" s="72" t="s">
        <v>262</v>
      </c>
    </row>
    <row r="50" spans="1:31" ht="60" x14ac:dyDescent="0.25">
      <c r="A50" s="38">
        <v>61</v>
      </c>
      <c r="B50" s="13" t="s">
        <v>39</v>
      </c>
      <c r="C50" s="13" t="s">
        <v>89</v>
      </c>
      <c r="D50" s="13" t="s">
        <v>166</v>
      </c>
      <c r="E50" s="33" t="s">
        <v>178</v>
      </c>
      <c r="F50" s="30" t="s">
        <v>179</v>
      </c>
      <c r="G50" s="96">
        <v>20200680010138</v>
      </c>
      <c r="H50" s="34" t="s">
        <v>171</v>
      </c>
      <c r="I50" s="9" t="s">
        <v>180</v>
      </c>
      <c r="J50" s="12">
        <v>44241</v>
      </c>
      <c r="K50" s="12">
        <v>44561</v>
      </c>
      <c r="L50" s="39">
        <v>12000</v>
      </c>
      <c r="M50" s="49">
        <v>2666</v>
      </c>
      <c r="N50" s="91">
        <f t="shared" si="0"/>
        <v>0.22216666666666668</v>
      </c>
      <c r="O50" s="16" t="s">
        <v>181</v>
      </c>
      <c r="P50" s="76">
        <v>45558182</v>
      </c>
      <c r="Q50" s="76">
        <v>306413000</v>
      </c>
      <c r="R50" s="76"/>
      <c r="S50" s="76"/>
      <c r="T50" s="76"/>
      <c r="U50" s="86">
        <f>SUM(P50:T50)</f>
        <v>351971182</v>
      </c>
      <c r="V50" s="43"/>
      <c r="W50" s="64">
        <v>228510000</v>
      </c>
      <c r="X50" s="55"/>
      <c r="Y50" s="55"/>
      <c r="Z50" s="55"/>
      <c r="AA50" s="48">
        <f>SUM(V50:Z50)</f>
        <v>228510000</v>
      </c>
      <c r="AB50" s="8">
        <f>IFERROR(AA50/U50,"-")</f>
        <v>0.64922928832281501</v>
      </c>
      <c r="AC50" s="10"/>
      <c r="AD50" s="11" t="s">
        <v>52</v>
      </c>
      <c r="AE50" s="72" t="s">
        <v>262</v>
      </c>
    </row>
    <row r="51" spans="1:31" ht="75" x14ac:dyDescent="0.25">
      <c r="A51" s="38">
        <v>62</v>
      </c>
      <c r="B51" s="18" t="s">
        <v>39</v>
      </c>
      <c r="C51" s="18" t="s">
        <v>89</v>
      </c>
      <c r="D51" s="18" t="s">
        <v>166</v>
      </c>
      <c r="E51" s="35" t="s">
        <v>182</v>
      </c>
      <c r="F51" s="36" t="s">
        <v>183</v>
      </c>
      <c r="G51" s="96">
        <v>20200680010138</v>
      </c>
      <c r="H51" s="34" t="s">
        <v>171</v>
      </c>
      <c r="I51" s="9" t="s">
        <v>184</v>
      </c>
      <c r="J51" s="12">
        <v>44231</v>
      </c>
      <c r="K51" s="12">
        <v>44561</v>
      </c>
      <c r="L51" s="70">
        <v>1</v>
      </c>
      <c r="M51" s="75">
        <v>1</v>
      </c>
      <c r="N51" s="91">
        <f t="shared" si="0"/>
        <v>1</v>
      </c>
      <c r="O51" s="16" t="s">
        <v>185</v>
      </c>
      <c r="P51" s="76">
        <v>8000000</v>
      </c>
      <c r="Q51" s="76">
        <f>48700000+87300000</f>
        <v>136000000</v>
      </c>
      <c r="R51" s="76"/>
      <c r="S51" s="76"/>
      <c r="T51" s="76"/>
      <c r="U51" s="87">
        <f>SUM(P51:T51)</f>
        <v>144000000</v>
      </c>
      <c r="V51" s="51"/>
      <c r="W51" s="51">
        <v>136000000</v>
      </c>
      <c r="X51" s="55"/>
      <c r="Y51" s="55"/>
      <c r="Z51" s="55"/>
      <c r="AA51" s="81">
        <f>SUM(V51:Z51)</f>
        <v>136000000</v>
      </c>
      <c r="AB51" s="71">
        <f>IFERROR(AA51/U51,"-")</f>
        <v>0.94444444444444442</v>
      </c>
      <c r="AC51" s="83"/>
      <c r="AD51" s="18" t="s">
        <v>52</v>
      </c>
      <c r="AE51" s="18" t="s">
        <v>262</v>
      </c>
    </row>
    <row r="52" spans="1:31" ht="60" x14ac:dyDescent="0.25">
      <c r="A52" s="38">
        <v>63</v>
      </c>
      <c r="B52" s="13" t="s">
        <v>39</v>
      </c>
      <c r="C52" s="13" t="s">
        <v>89</v>
      </c>
      <c r="D52" s="13" t="s">
        <v>166</v>
      </c>
      <c r="E52" s="33" t="s">
        <v>186</v>
      </c>
      <c r="F52" s="30" t="s">
        <v>187</v>
      </c>
      <c r="G52" s="97"/>
      <c r="H52" s="14" t="s">
        <v>55</v>
      </c>
      <c r="I52" s="9"/>
      <c r="J52" s="12"/>
      <c r="K52" s="12"/>
      <c r="L52" s="40">
        <v>1</v>
      </c>
      <c r="M52" s="47">
        <v>0.66</v>
      </c>
      <c r="N52" s="91">
        <f>IFERROR(IF(M52/L52&gt;100%,100%,M52/L52),"-")</f>
        <v>0.66</v>
      </c>
      <c r="O52" s="16" t="s">
        <v>272</v>
      </c>
      <c r="P52" s="76">
        <v>43150983.530000001</v>
      </c>
      <c r="Q52" s="76"/>
      <c r="R52" s="76"/>
      <c r="S52" s="76"/>
      <c r="T52" s="76"/>
      <c r="U52" s="86">
        <f t="shared" ref="U52:U59" si="8">SUM(P52:T52)</f>
        <v>43150983.530000001</v>
      </c>
      <c r="V52" s="43"/>
      <c r="W52" s="43"/>
      <c r="X52" s="55"/>
      <c r="Y52" s="55"/>
      <c r="Z52" s="55"/>
      <c r="AA52" s="48">
        <f t="shared" ref="AA52:AA59" si="9">SUM(V52:Z52)</f>
        <v>0</v>
      </c>
      <c r="AB52" s="8">
        <f t="shared" ref="AB52:AB60" si="10">IFERROR(AA52/U52,"-")</f>
        <v>0</v>
      </c>
      <c r="AC52" s="10"/>
      <c r="AD52" s="11" t="s">
        <v>52</v>
      </c>
      <c r="AE52" s="72" t="s">
        <v>262</v>
      </c>
    </row>
    <row r="53" spans="1:31" ht="60" x14ac:dyDescent="0.25">
      <c r="A53" s="38">
        <v>64</v>
      </c>
      <c r="B53" s="13" t="s">
        <v>39</v>
      </c>
      <c r="C53" s="13" t="s">
        <v>89</v>
      </c>
      <c r="D53" s="13" t="s">
        <v>188</v>
      </c>
      <c r="E53" s="33" t="s">
        <v>189</v>
      </c>
      <c r="F53" s="30" t="s">
        <v>190</v>
      </c>
      <c r="G53" s="96">
        <v>20200680010103</v>
      </c>
      <c r="H53" s="34" t="s">
        <v>191</v>
      </c>
      <c r="I53" s="9" t="s">
        <v>192</v>
      </c>
      <c r="J53" s="12">
        <v>44228</v>
      </c>
      <c r="K53" s="12">
        <v>44561</v>
      </c>
      <c r="L53" s="39">
        <v>2</v>
      </c>
      <c r="M53" s="52">
        <v>2</v>
      </c>
      <c r="N53" s="91">
        <f t="shared" si="0"/>
        <v>1</v>
      </c>
      <c r="O53" s="16" t="s">
        <v>193</v>
      </c>
      <c r="P53" s="76">
        <v>23500000</v>
      </c>
      <c r="Q53" s="76">
        <v>72000000</v>
      </c>
      <c r="R53" s="76"/>
      <c r="S53" s="76"/>
      <c r="T53" s="76"/>
      <c r="U53" s="86">
        <f t="shared" si="8"/>
        <v>95500000</v>
      </c>
      <c r="V53" s="43"/>
      <c r="W53" s="43">
        <f>40500000+28000000</f>
        <v>68500000</v>
      </c>
      <c r="X53" s="55"/>
      <c r="Y53" s="55"/>
      <c r="Z53" s="55"/>
      <c r="AA53" s="48">
        <f t="shared" si="9"/>
        <v>68500000</v>
      </c>
      <c r="AB53" s="8">
        <f t="shared" si="10"/>
        <v>0.7172774869109948</v>
      </c>
      <c r="AC53" s="10"/>
      <c r="AD53" s="11" t="s">
        <v>52</v>
      </c>
      <c r="AE53" s="72" t="s">
        <v>262</v>
      </c>
    </row>
    <row r="54" spans="1:31" ht="60" x14ac:dyDescent="0.25">
      <c r="A54" s="38">
        <v>65</v>
      </c>
      <c r="B54" s="13" t="s">
        <v>39</v>
      </c>
      <c r="C54" s="13" t="s">
        <v>89</v>
      </c>
      <c r="D54" s="13" t="s">
        <v>188</v>
      </c>
      <c r="E54" s="33" t="s">
        <v>194</v>
      </c>
      <c r="F54" s="30" t="s">
        <v>195</v>
      </c>
      <c r="G54" s="96">
        <v>20200680010103</v>
      </c>
      <c r="H54" s="34" t="s">
        <v>191</v>
      </c>
      <c r="I54" s="9" t="s">
        <v>196</v>
      </c>
      <c r="J54" s="12">
        <v>44228</v>
      </c>
      <c r="K54" s="12">
        <v>44561</v>
      </c>
      <c r="L54" s="39">
        <v>1</v>
      </c>
      <c r="M54" s="49">
        <v>1</v>
      </c>
      <c r="N54" s="91">
        <f t="shared" si="0"/>
        <v>1</v>
      </c>
      <c r="O54" s="16" t="s">
        <v>281</v>
      </c>
      <c r="P54" s="76">
        <f>144000000+56000000</f>
        <v>200000000</v>
      </c>
      <c r="Q54" s="76"/>
      <c r="R54" s="76"/>
      <c r="S54" s="76"/>
      <c r="T54" s="76"/>
      <c r="U54" s="86">
        <f t="shared" si="8"/>
        <v>200000000</v>
      </c>
      <c r="V54" s="43">
        <v>144000000</v>
      </c>
      <c r="W54" s="43"/>
      <c r="X54" s="55"/>
      <c r="Y54" s="55"/>
      <c r="Z54" s="55"/>
      <c r="AA54" s="48">
        <f t="shared" si="9"/>
        <v>144000000</v>
      </c>
      <c r="AB54" s="8">
        <f t="shared" si="10"/>
        <v>0.72</v>
      </c>
      <c r="AC54" s="10"/>
      <c r="AD54" s="11" t="s">
        <v>52</v>
      </c>
      <c r="AE54" s="72" t="s">
        <v>262</v>
      </c>
    </row>
    <row r="55" spans="1:31" ht="60" x14ac:dyDescent="0.25">
      <c r="A55" s="38">
        <v>66</v>
      </c>
      <c r="B55" s="13" t="s">
        <v>39</v>
      </c>
      <c r="C55" s="13" t="s">
        <v>89</v>
      </c>
      <c r="D55" s="13" t="s">
        <v>197</v>
      </c>
      <c r="E55" s="33" t="s">
        <v>198</v>
      </c>
      <c r="F55" s="30" t="s">
        <v>199</v>
      </c>
      <c r="G55" s="98">
        <v>20200680010142</v>
      </c>
      <c r="H55" s="41" t="s">
        <v>200</v>
      </c>
      <c r="I55" s="9" t="s">
        <v>201</v>
      </c>
      <c r="J55" s="12">
        <v>44300</v>
      </c>
      <c r="K55" s="12">
        <v>44561</v>
      </c>
      <c r="L55" s="40">
        <v>1</v>
      </c>
      <c r="M55" s="47">
        <v>0.5</v>
      </c>
      <c r="N55" s="91">
        <f t="shared" si="0"/>
        <v>0.5</v>
      </c>
      <c r="O55" s="16" t="s">
        <v>202</v>
      </c>
      <c r="P55" s="76">
        <v>6400000</v>
      </c>
      <c r="Q55" s="76">
        <v>57600000</v>
      </c>
      <c r="R55" s="76"/>
      <c r="S55" s="76"/>
      <c r="T55" s="76"/>
      <c r="U55" s="86">
        <f t="shared" si="8"/>
        <v>64000000</v>
      </c>
      <c r="V55" s="43"/>
      <c r="W55" s="43">
        <v>49750000</v>
      </c>
      <c r="X55" s="55"/>
      <c r="Y55" s="55"/>
      <c r="Z55" s="55"/>
      <c r="AA55" s="48">
        <f t="shared" si="9"/>
        <v>49750000</v>
      </c>
      <c r="AB55" s="8">
        <f t="shared" si="10"/>
        <v>0.77734375</v>
      </c>
      <c r="AC55" s="10"/>
      <c r="AD55" s="11" t="s">
        <v>52</v>
      </c>
      <c r="AE55" s="72" t="s">
        <v>262</v>
      </c>
    </row>
    <row r="56" spans="1:31" ht="62.4" x14ac:dyDescent="0.25">
      <c r="A56" s="38">
        <v>99</v>
      </c>
      <c r="B56" s="18" t="s">
        <v>39</v>
      </c>
      <c r="C56" s="18" t="s">
        <v>40</v>
      </c>
      <c r="D56" s="31" t="s">
        <v>42</v>
      </c>
      <c r="E56" s="56" t="s">
        <v>43</v>
      </c>
      <c r="F56" s="30" t="s">
        <v>44</v>
      </c>
      <c r="G56" s="99"/>
      <c r="H56" s="57" t="s">
        <v>55</v>
      </c>
      <c r="I56" s="58"/>
      <c r="J56" s="12"/>
      <c r="K56" s="12"/>
      <c r="L56" s="59">
        <v>1</v>
      </c>
      <c r="M56" s="60">
        <v>1</v>
      </c>
      <c r="N56" s="91">
        <f>IFERROR(IF(M56/L56&gt;100%,100%,M56/L56),"-")</f>
        <v>1</v>
      </c>
      <c r="O56" s="16"/>
      <c r="P56" s="76"/>
      <c r="Q56" s="46"/>
      <c r="R56" s="46"/>
      <c r="S56" s="46"/>
      <c r="T56" s="46"/>
      <c r="U56" s="86">
        <f t="shared" si="8"/>
        <v>0</v>
      </c>
      <c r="V56" s="43"/>
      <c r="W56" s="43"/>
      <c r="X56" s="46"/>
      <c r="Y56" s="46"/>
      <c r="Z56" s="46"/>
      <c r="AA56" s="48">
        <f t="shared" si="9"/>
        <v>0</v>
      </c>
      <c r="AB56" s="8" t="str">
        <f t="shared" si="10"/>
        <v>-</v>
      </c>
      <c r="AC56" s="10"/>
      <c r="AD56" s="11" t="s">
        <v>52</v>
      </c>
      <c r="AE56" s="72" t="s">
        <v>262</v>
      </c>
    </row>
    <row r="57" spans="1:31" ht="62.4" x14ac:dyDescent="0.25">
      <c r="A57" s="38">
        <v>151</v>
      </c>
      <c r="B57" s="13" t="s">
        <v>203</v>
      </c>
      <c r="C57" s="13" t="s">
        <v>204</v>
      </c>
      <c r="D57" s="13" t="s">
        <v>205</v>
      </c>
      <c r="E57" s="33" t="s">
        <v>206</v>
      </c>
      <c r="F57" s="30" t="s">
        <v>207</v>
      </c>
      <c r="G57" s="96">
        <v>2020680010112</v>
      </c>
      <c r="H57" s="34" t="s">
        <v>208</v>
      </c>
      <c r="I57" s="9" t="s">
        <v>209</v>
      </c>
      <c r="J57" s="12">
        <v>44229</v>
      </c>
      <c r="K57" s="12">
        <v>44561</v>
      </c>
      <c r="L57" s="39">
        <v>1</v>
      </c>
      <c r="M57" s="52">
        <v>0.33</v>
      </c>
      <c r="N57" s="91">
        <f t="shared" si="0"/>
        <v>0.33</v>
      </c>
      <c r="O57" s="16" t="s">
        <v>210</v>
      </c>
      <c r="P57" s="76">
        <v>147650000</v>
      </c>
      <c r="Q57" s="76"/>
      <c r="R57" s="76"/>
      <c r="S57" s="76"/>
      <c r="T57" s="76"/>
      <c r="U57" s="48">
        <f t="shared" si="8"/>
        <v>147650000</v>
      </c>
      <c r="V57" s="43">
        <v>147650000</v>
      </c>
      <c r="W57" s="43"/>
      <c r="X57" s="55"/>
      <c r="Y57" s="55"/>
      <c r="Z57" s="55"/>
      <c r="AA57" s="48">
        <f t="shared" si="9"/>
        <v>147650000</v>
      </c>
      <c r="AB57" s="8">
        <f t="shared" si="10"/>
        <v>1</v>
      </c>
      <c r="AC57" s="10"/>
      <c r="AD57" s="11" t="s">
        <v>52</v>
      </c>
      <c r="AE57" s="77" t="s">
        <v>262</v>
      </c>
    </row>
    <row r="58" spans="1:31" ht="62.4" x14ac:dyDescent="0.25">
      <c r="A58" s="38">
        <v>152</v>
      </c>
      <c r="B58" s="13" t="s">
        <v>203</v>
      </c>
      <c r="C58" s="13" t="s">
        <v>204</v>
      </c>
      <c r="D58" s="13" t="s">
        <v>205</v>
      </c>
      <c r="E58" s="33" t="s">
        <v>211</v>
      </c>
      <c r="F58" s="30" t="s">
        <v>212</v>
      </c>
      <c r="G58" s="96">
        <v>2020680010112</v>
      </c>
      <c r="H58" s="34" t="s">
        <v>208</v>
      </c>
      <c r="I58" s="9" t="s">
        <v>213</v>
      </c>
      <c r="J58" s="12">
        <v>44231</v>
      </c>
      <c r="K58" s="12">
        <v>44561</v>
      </c>
      <c r="L58" s="39">
        <v>1</v>
      </c>
      <c r="M58" s="52">
        <v>0.52</v>
      </c>
      <c r="N58" s="91">
        <f t="shared" si="0"/>
        <v>0.52</v>
      </c>
      <c r="O58" s="16" t="s">
        <v>284</v>
      </c>
      <c r="P58" s="76">
        <f>326887976.54+856914.31</f>
        <v>327744890.85000002</v>
      </c>
      <c r="Q58" s="76"/>
      <c r="R58" s="76"/>
      <c r="S58" s="76"/>
      <c r="T58" s="76"/>
      <c r="U58" s="48">
        <f t="shared" si="8"/>
        <v>327744890.85000002</v>
      </c>
      <c r="V58" s="43">
        <v>168550000</v>
      </c>
      <c r="W58" s="43"/>
      <c r="X58" s="55"/>
      <c r="Y58" s="55"/>
      <c r="Z58" s="55"/>
      <c r="AA58" s="48">
        <f t="shared" si="9"/>
        <v>168550000</v>
      </c>
      <c r="AB58" s="8">
        <f t="shared" si="10"/>
        <v>0.51427193742934896</v>
      </c>
      <c r="AC58" s="10"/>
      <c r="AD58" s="11" t="s">
        <v>52</v>
      </c>
      <c r="AE58" s="77" t="s">
        <v>262</v>
      </c>
    </row>
    <row r="59" spans="1:31" ht="78" x14ac:dyDescent="0.25">
      <c r="A59" s="38">
        <v>153</v>
      </c>
      <c r="B59" s="13" t="s">
        <v>203</v>
      </c>
      <c r="C59" s="13" t="s">
        <v>204</v>
      </c>
      <c r="D59" s="13" t="s">
        <v>205</v>
      </c>
      <c r="E59" s="33" t="s">
        <v>214</v>
      </c>
      <c r="F59" s="30" t="s">
        <v>215</v>
      </c>
      <c r="G59" s="96">
        <v>2020680010112</v>
      </c>
      <c r="H59" s="34" t="s">
        <v>208</v>
      </c>
      <c r="I59" s="9" t="s">
        <v>216</v>
      </c>
      <c r="J59" s="12">
        <v>44231</v>
      </c>
      <c r="K59" s="12">
        <v>44561</v>
      </c>
      <c r="L59" s="39">
        <v>1</v>
      </c>
      <c r="M59" s="52">
        <v>0.35</v>
      </c>
      <c r="N59" s="91">
        <f t="shared" si="0"/>
        <v>0.35</v>
      </c>
      <c r="O59" s="16" t="s">
        <v>210</v>
      </c>
      <c r="P59" s="76">
        <v>105000000</v>
      </c>
      <c r="Q59" s="76"/>
      <c r="R59" s="76"/>
      <c r="S59" s="76"/>
      <c r="T59" s="76"/>
      <c r="U59" s="48">
        <f t="shared" si="8"/>
        <v>105000000</v>
      </c>
      <c r="V59" s="43">
        <v>105000000</v>
      </c>
      <c r="W59" s="43"/>
      <c r="X59" s="55"/>
      <c r="Y59" s="55"/>
      <c r="Z59" s="55"/>
      <c r="AA59" s="48">
        <f t="shared" si="9"/>
        <v>105000000</v>
      </c>
      <c r="AB59" s="8">
        <f t="shared" si="10"/>
        <v>1</v>
      </c>
      <c r="AC59" s="10"/>
      <c r="AD59" s="11" t="s">
        <v>52</v>
      </c>
      <c r="AE59" s="77" t="s">
        <v>262</v>
      </c>
    </row>
    <row r="60" spans="1:31" ht="62.4" x14ac:dyDescent="0.25">
      <c r="A60" s="38">
        <v>154</v>
      </c>
      <c r="B60" s="18" t="s">
        <v>203</v>
      </c>
      <c r="C60" s="18" t="s">
        <v>204</v>
      </c>
      <c r="D60" s="18" t="s">
        <v>205</v>
      </c>
      <c r="E60" s="35" t="s">
        <v>217</v>
      </c>
      <c r="F60" s="36" t="s">
        <v>218</v>
      </c>
      <c r="G60" s="96">
        <v>2020680010112</v>
      </c>
      <c r="H60" s="34" t="s">
        <v>208</v>
      </c>
      <c r="I60" s="9" t="s">
        <v>219</v>
      </c>
      <c r="J60" s="12">
        <v>44232</v>
      </c>
      <c r="K60" s="12">
        <v>44561</v>
      </c>
      <c r="L60" s="79">
        <v>1</v>
      </c>
      <c r="M60" s="92">
        <v>0.18</v>
      </c>
      <c r="N60" s="91">
        <f t="shared" si="0"/>
        <v>0.18</v>
      </c>
      <c r="O60" s="16" t="s">
        <v>273</v>
      </c>
      <c r="P60" s="76">
        <v>146500000</v>
      </c>
      <c r="Q60" s="76"/>
      <c r="R60" s="76"/>
      <c r="S60" s="76"/>
      <c r="T60" s="76"/>
      <c r="U60" s="81">
        <f>SUM(P60:T60)</f>
        <v>146500000</v>
      </c>
      <c r="V60" s="43">
        <v>132500000</v>
      </c>
      <c r="W60" s="43"/>
      <c r="X60" s="55"/>
      <c r="Y60" s="55"/>
      <c r="Z60" s="55"/>
      <c r="AA60" s="81">
        <f>SUM(V60:Z60)</f>
        <v>132500000</v>
      </c>
      <c r="AB60" s="78">
        <f t="shared" si="10"/>
        <v>0.90443686006825941</v>
      </c>
      <c r="AC60" s="10"/>
      <c r="AD60" s="11" t="s">
        <v>52</v>
      </c>
      <c r="AE60" s="77" t="s">
        <v>262</v>
      </c>
    </row>
    <row r="61" spans="1:31" ht="109.2" x14ac:dyDescent="0.25">
      <c r="A61" s="38">
        <v>155</v>
      </c>
      <c r="B61" s="18" t="s">
        <v>203</v>
      </c>
      <c r="C61" s="18" t="s">
        <v>204</v>
      </c>
      <c r="D61" s="18" t="s">
        <v>220</v>
      </c>
      <c r="E61" s="35" t="s">
        <v>221</v>
      </c>
      <c r="F61" s="36" t="s">
        <v>222</v>
      </c>
      <c r="G61" s="98">
        <v>20210680010014</v>
      </c>
      <c r="H61" s="61" t="s">
        <v>223</v>
      </c>
      <c r="I61" s="15" t="s">
        <v>224</v>
      </c>
      <c r="J61" s="12">
        <v>44292</v>
      </c>
      <c r="K61" s="12">
        <v>44561</v>
      </c>
      <c r="L61" s="79">
        <v>1</v>
      </c>
      <c r="M61" s="92">
        <v>0.27</v>
      </c>
      <c r="N61" s="91">
        <f t="shared" si="0"/>
        <v>0.27</v>
      </c>
      <c r="O61" s="16" t="s">
        <v>276</v>
      </c>
      <c r="P61" s="76">
        <v>221000000</v>
      </c>
      <c r="Q61" s="76"/>
      <c r="R61" s="76"/>
      <c r="S61" s="76"/>
      <c r="T61" s="76"/>
      <c r="U61" s="81">
        <f>SUM(P61:T61)</f>
        <v>221000000</v>
      </c>
      <c r="V61" s="43">
        <v>147164666</v>
      </c>
      <c r="W61" s="43"/>
      <c r="X61" s="55"/>
      <c r="Y61" s="55"/>
      <c r="Z61" s="55"/>
      <c r="AA61" s="81">
        <f>SUM(V61:Z61)</f>
        <v>147164666</v>
      </c>
      <c r="AB61" s="78">
        <f>IFERROR(AA61/U61,"-")</f>
        <v>0.66590346606334838</v>
      </c>
      <c r="AC61" s="10"/>
      <c r="AD61" s="11" t="s">
        <v>52</v>
      </c>
      <c r="AE61" s="77" t="s">
        <v>262</v>
      </c>
    </row>
    <row r="62" spans="1:31" ht="78" x14ac:dyDescent="0.25">
      <c r="A62" s="38">
        <v>156</v>
      </c>
      <c r="B62" s="13" t="s">
        <v>203</v>
      </c>
      <c r="C62" s="13" t="s">
        <v>225</v>
      </c>
      <c r="D62" s="13" t="s">
        <v>226</v>
      </c>
      <c r="E62" s="33" t="s">
        <v>227</v>
      </c>
      <c r="F62" s="30" t="s">
        <v>228</v>
      </c>
      <c r="G62" s="96">
        <v>20210680010007</v>
      </c>
      <c r="H62" s="68" t="s">
        <v>229</v>
      </c>
      <c r="I62" s="16" t="s">
        <v>230</v>
      </c>
      <c r="J62" s="12">
        <v>44238</v>
      </c>
      <c r="K62" s="12">
        <v>44561</v>
      </c>
      <c r="L62" s="39">
        <v>1</v>
      </c>
      <c r="M62" s="52">
        <v>0.52</v>
      </c>
      <c r="N62" s="91">
        <f t="shared" si="0"/>
        <v>0.52</v>
      </c>
      <c r="O62" s="16" t="s">
        <v>231</v>
      </c>
      <c r="P62" s="76">
        <v>2428795496</v>
      </c>
      <c r="Q62" s="76"/>
      <c r="R62" s="76"/>
      <c r="S62" s="76"/>
      <c r="T62" s="76"/>
      <c r="U62" s="48">
        <f>SUM(P62:T62)</f>
        <v>2428795496</v>
      </c>
      <c r="V62" s="43"/>
      <c r="W62" s="55"/>
      <c r="X62" s="55"/>
      <c r="Y62" s="55"/>
      <c r="Z62" s="55"/>
      <c r="AA62" s="48">
        <f>SUM(V62:Z62)</f>
        <v>0</v>
      </c>
      <c r="AB62" s="8">
        <f>IFERROR(AA62/U62,"-")</f>
        <v>0</v>
      </c>
      <c r="AC62" s="10"/>
      <c r="AD62" s="11" t="s">
        <v>52</v>
      </c>
      <c r="AE62" s="77" t="s">
        <v>262</v>
      </c>
    </row>
    <row r="63" spans="1:31" ht="171.6" x14ac:dyDescent="0.25">
      <c r="A63" s="38">
        <v>157</v>
      </c>
      <c r="B63" s="13" t="s">
        <v>203</v>
      </c>
      <c r="C63" s="13" t="s">
        <v>225</v>
      </c>
      <c r="D63" s="13" t="s">
        <v>226</v>
      </c>
      <c r="E63" s="33" t="s">
        <v>232</v>
      </c>
      <c r="F63" s="30" t="s">
        <v>233</v>
      </c>
      <c r="G63" s="96">
        <v>20210680010007</v>
      </c>
      <c r="H63" s="68" t="s">
        <v>229</v>
      </c>
      <c r="I63" s="16" t="s">
        <v>230</v>
      </c>
      <c r="J63" s="12">
        <v>44229</v>
      </c>
      <c r="K63" s="12">
        <v>44561</v>
      </c>
      <c r="L63" s="39">
        <v>1</v>
      </c>
      <c r="M63" s="52">
        <v>0.4</v>
      </c>
      <c r="N63" s="91">
        <f t="shared" si="0"/>
        <v>0.4</v>
      </c>
      <c r="O63" s="16" t="s">
        <v>234</v>
      </c>
      <c r="P63" s="76">
        <v>160450000</v>
      </c>
      <c r="Q63" s="76"/>
      <c r="R63" s="76"/>
      <c r="S63" s="76"/>
      <c r="T63" s="76"/>
      <c r="U63" s="48">
        <f>SUM(P63:T63)</f>
        <v>160450000</v>
      </c>
      <c r="V63" s="43">
        <v>130650000</v>
      </c>
      <c r="W63" s="55"/>
      <c r="X63" s="55"/>
      <c r="Y63" s="55"/>
      <c r="Z63" s="55"/>
      <c r="AA63" s="48">
        <f>SUM(V63:Z63)</f>
        <v>130650000</v>
      </c>
      <c r="AB63" s="8">
        <f>IFERROR(AA63/U63,"-")</f>
        <v>0.81427235899033967</v>
      </c>
      <c r="AC63" s="10"/>
      <c r="AD63" s="11" t="s">
        <v>52</v>
      </c>
      <c r="AE63" s="77" t="s">
        <v>262</v>
      </c>
    </row>
    <row r="64" spans="1:31" ht="78" x14ac:dyDescent="0.25">
      <c r="A64" s="38">
        <v>158</v>
      </c>
      <c r="B64" s="13" t="s">
        <v>203</v>
      </c>
      <c r="C64" s="13" t="s">
        <v>225</v>
      </c>
      <c r="D64" s="13" t="s">
        <v>226</v>
      </c>
      <c r="E64" s="33" t="s">
        <v>235</v>
      </c>
      <c r="F64" s="30" t="s">
        <v>236</v>
      </c>
      <c r="G64" s="96">
        <v>20210680010007</v>
      </c>
      <c r="H64" s="68" t="s">
        <v>229</v>
      </c>
      <c r="I64" s="16" t="s">
        <v>230</v>
      </c>
      <c r="J64" s="12">
        <v>44229</v>
      </c>
      <c r="K64" s="12">
        <v>44561</v>
      </c>
      <c r="L64" s="39">
        <v>1</v>
      </c>
      <c r="M64" s="52">
        <v>0.45</v>
      </c>
      <c r="N64" s="91">
        <f t="shared" si="0"/>
        <v>0.45</v>
      </c>
      <c r="O64" s="16" t="s">
        <v>237</v>
      </c>
      <c r="P64" s="76">
        <f>297000000+482464070</f>
        <v>779464070</v>
      </c>
      <c r="Q64" s="76"/>
      <c r="R64" s="76"/>
      <c r="S64" s="76"/>
      <c r="T64" s="76"/>
      <c r="U64" s="48">
        <f>SUM(P64:T64)</f>
        <v>779464070</v>
      </c>
      <c r="V64" s="43">
        <f>119400000</f>
        <v>119400000</v>
      </c>
      <c r="W64" s="55"/>
      <c r="X64" s="55"/>
      <c r="Y64" s="55"/>
      <c r="Z64" s="55"/>
      <c r="AA64" s="48">
        <f>SUM(V64:Z64)</f>
        <v>119400000</v>
      </c>
      <c r="AB64" s="8">
        <f>IFERROR(AA64/U64,"-")</f>
        <v>0.15318217297687628</v>
      </c>
      <c r="AC64" s="10"/>
      <c r="AD64" s="11" t="s">
        <v>52</v>
      </c>
      <c r="AE64" s="77" t="s">
        <v>262</v>
      </c>
    </row>
    <row r="65" spans="1:31" ht="78" x14ac:dyDescent="0.25">
      <c r="A65" s="38">
        <v>159</v>
      </c>
      <c r="B65" s="18" t="s">
        <v>203</v>
      </c>
      <c r="C65" s="18" t="s">
        <v>225</v>
      </c>
      <c r="D65" s="18" t="s">
        <v>226</v>
      </c>
      <c r="E65" s="35" t="s">
        <v>238</v>
      </c>
      <c r="F65" s="36" t="s">
        <v>239</v>
      </c>
      <c r="G65" s="96">
        <v>20210680010007</v>
      </c>
      <c r="H65" s="68" t="s">
        <v>229</v>
      </c>
      <c r="I65" s="16" t="s">
        <v>230</v>
      </c>
      <c r="J65" s="12">
        <v>44229</v>
      </c>
      <c r="K65" s="12">
        <v>44561</v>
      </c>
      <c r="L65" s="106">
        <v>1</v>
      </c>
      <c r="M65" s="110">
        <v>0.3</v>
      </c>
      <c r="N65" s="108">
        <f>IFERROR(IF(M65/L65&gt;100%,100%,M65/L65),"-")</f>
        <v>0.3</v>
      </c>
      <c r="O65" s="16" t="s">
        <v>240</v>
      </c>
      <c r="P65" s="76">
        <v>11550000</v>
      </c>
      <c r="Q65" s="76"/>
      <c r="R65" s="76"/>
      <c r="S65" s="76"/>
      <c r="T65" s="76"/>
      <c r="U65" s="109">
        <f>SUM(P65:T66)</f>
        <v>3096249023</v>
      </c>
      <c r="V65" s="43">
        <v>9450000</v>
      </c>
      <c r="W65" s="55"/>
      <c r="X65" s="55"/>
      <c r="Y65" s="55"/>
      <c r="Z65" s="55"/>
      <c r="AA65" s="109">
        <f>SUM(V65:Z66)</f>
        <v>9450000</v>
      </c>
      <c r="AB65" s="130">
        <f>IFERROR(AA65/U65,"-")</f>
        <v>3.0520800910398866E-3</v>
      </c>
      <c r="AC65" s="131"/>
      <c r="AD65" s="129" t="s">
        <v>52</v>
      </c>
      <c r="AE65" s="129" t="s">
        <v>262</v>
      </c>
    </row>
    <row r="66" spans="1:31" ht="75" x14ac:dyDescent="0.25">
      <c r="A66" s="38">
        <v>159</v>
      </c>
      <c r="B66" s="18" t="s">
        <v>203</v>
      </c>
      <c r="C66" s="18" t="s">
        <v>225</v>
      </c>
      <c r="D66" s="18" t="s">
        <v>226</v>
      </c>
      <c r="E66" s="35" t="s">
        <v>238</v>
      </c>
      <c r="F66" s="36" t="s">
        <v>239</v>
      </c>
      <c r="G66" s="96"/>
      <c r="H66" s="32" t="s">
        <v>55</v>
      </c>
      <c r="I66" s="32"/>
      <c r="J66" s="12"/>
      <c r="K66" s="12"/>
      <c r="L66" s="106"/>
      <c r="M66" s="110"/>
      <c r="N66" s="108"/>
      <c r="O66" s="16" t="s">
        <v>241</v>
      </c>
      <c r="P66" s="76">
        <f>3073132+3500000+2950125891+128000000</f>
        <v>3084699023</v>
      </c>
      <c r="Q66" s="76"/>
      <c r="R66" s="76"/>
      <c r="S66" s="76"/>
      <c r="T66" s="76"/>
      <c r="U66" s="109"/>
      <c r="V66" s="43"/>
      <c r="W66" s="55"/>
      <c r="X66" s="55"/>
      <c r="Y66" s="55"/>
      <c r="Z66" s="55"/>
      <c r="AA66" s="109"/>
      <c r="AB66" s="130"/>
      <c r="AC66" s="131"/>
      <c r="AD66" s="129"/>
      <c r="AE66" s="129"/>
    </row>
    <row r="67" spans="1:31" ht="120" x14ac:dyDescent="0.25">
      <c r="A67" s="38">
        <v>162</v>
      </c>
      <c r="B67" s="30" t="s">
        <v>203</v>
      </c>
      <c r="C67" s="30" t="s">
        <v>225</v>
      </c>
      <c r="D67" s="30" t="s">
        <v>242</v>
      </c>
      <c r="E67" s="33" t="s">
        <v>243</v>
      </c>
      <c r="F67" s="30" t="s">
        <v>244</v>
      </c>
      <c r="G67" s="98">
        <v>20210680010019</v>
      </c>
      <c r="H67" s="34" t="s">
        <v>245</v>
      </c>
      <c r="I67" s="9" t="s">
        <v>246</v>
      </c>
      <c r="J67" s="12">
        <v>44264</v>
      </c>
      <c r="K67" s="12">
        <v>44561</v>
      </c>
      <c r="L67" s="39">
        <v>1</v>
      </c>
      <c r="M67" s="52">
        <v>0.47599999999999998</v>
      </c>
      <c r="N67" s="91">
        <f>IFERROR(IF(M67/L67&gt;100%,100%,M67/L67),"-")</f>
        <v>0.47599999999999998</v>
      </c>
      <c r="O67" s="16" t="s">
        <v>247</v>
      </c>
      <c r="P67" s="76">
        <v>204500000</v>
      </c>
      <c r="Q67" s="76"/>
      <c r="R67" s="76"/>
      <c r="S67" s="76"/>
      <c r="T67" s="76"/>
      <c r="U67" s="48">
        <f>SUM(P67:T67)</f>
        <v>204500000</v>
      </c>
      <c r="V67" s="43">
        <v>192393333</v>
      </c>
      <c r="W67" s="55"/>
      <c r="X67" s="55"/>
      <c r="Y67" s="55"/>
      <c r="Z67" s="55"/>
      <c r="AA67" s="48">
        <f>SUM(V67:Z67)</f>
        <v>192393333</v>
      </c>
      <c r="AB67" s="8">
        <f>IFERROR(AA67/U67,"-")</f>
        <v>0.94079869437652808</v>
      </c>
      <c r="AC67" s="10"/>
      <c r="AD67" s="11" t="s">
        <v>52</v>
      </c>
      <c r="AE67" s="77" t="s">
        <v>262</v>
      </c>
    </row>
    <row r="68" spans="1:31" ht="46.8" x14ac:dyDescent="0.25">
      <c r="A68" s="38">
        <v>163</v>
      </c>
      <c r="B68" s="13" t="s">
        <v>203</v>
      </c>
      <c r="C68" s="13" t="s">
        <v>225</v>
      </c>
      <c r="D68" s="13" t="s">
        <v>242</v>
      </c>
      <c r="E68" s="33" t="s">
        <v>248</v>
      </c>
      <c r="F68" s="30" t="s">
        <v>249</v>
      </c>
      <c r="G68" s="98">
        <v>20210680010019</v>
      </c>
      <c r="H68" s="34" t="s">
        <v>245</v>
      </c>
      <c r="I68" s="9" t="s">
        <v>274</v>
      </c>
      <c r="J68" s="12"/>
      <c r="K68" s="12"/>
      <c r="L68" s="39">
        <v>0</v>
      </c>
      <c r="M68" s="49" t="s">
        <v>260</v>
      </c>
      <c r="N68" s="91" t="str">
        <f>IFERROR(IF(M68/L68&gt;100%,100%,M68/L68),"-")</f>
        <v>-</v>
      </c>
      <c r="O68" s="16"/>
      <c r="P68" s="76">
        <v>0</v>
      </c>
      <c r="Q68" s="76"/>
      <c r="R68" s="76"/>
      <c r="S68" s="76"/>
      <c r="T68" s="76"/>
      <c r="U68" s="48">
        <f>SUM(P68:T68)</f>
        <v>0</v>
      </c>
      <c r="V68" s="43"/>
      <c r="W68" s="55"/>
      <c r="X68" s="55"/>
      <c r="Y68" s="55"/>
      <c r="Z68" s="55"/>
      <c r="AA68" s="48">
        <f>SUM(V68:Z68)</f>
        <v>0</v>
      </c>
      <c r="AB68" s="8" t="str">
        <f>IFERROR(AA68/U68,"-")</f>
        <v>-</v>
      </c>
      <c r="AC68" s="10"/>
      <c r="AD68" s="11" t="s">
        <v>52</v>
      </c>
      <c r="AE68" s="77" t="s">
        <v>262</v>
      </c>
    </row>
    <row r="69" spans="1:31" ht="90" x14ac:dyDescent="0.25">
      <c r="A69" s="38">
        <v>168</v>
      </c>
      <c r="B69" s="18" t="s">
        <v>203</v>
      </c>
      <c r="C69" s="18" t="s">
        <v>225</v>
      </c>
      <c r="D69" s="18" t="s">
        <v>250</v>
      </c>
      <c r="E69" s="33" t="s">
        <v>251</v>
      </c>
      <c r="F69" s="36" t="s">
        <v>252</v>
      </c>
      <c r="G69" s="96">
        <v>20210680010001</v>
      </c>
      <c r="H69" s="41" t="s">
        <v>253</v>
      </c>
      <c r="I69" s="9" t="s">
        <v>254</v>
      </c>
      <c r="J69" s="12">
        <v>44228</v>
      </c>
      <c r="K69" s="12" t="s">
        <v>255</v>
      </c>
      <c r="L69" s="106">
        <v>1</v>
      </c>
      <c r="M69" s="107">
        <v>0.35</v>
      </c>
      <c r="N69" s="108">
        <f>IFERROR(IF(M69/L69&gt;100%,100%,M69/L69),"-")</f>
        <v>0.35</v>
      </c>
      <c r="O69" s="16" t="s">
        <v>283</v>
      </c>
      <c r="P69" s="76">
        <v>828307628</v>
      </c>
      <c r="Q69" s="76"/>
      <c r="R69" s="76"/>
      <c r="S69" s="76"/>
      <c r="T69" s="76"/>
      <c r="U69" s="109">
        <f>SUM(P69:T70)</f>
        <v>930256060</v>
      </c>
      <c r="V69" s="43">
        <v>352500000</v>
      </c>
      <c r="W69" s="43"/>
      <c r="X69" s="62"/>
      <c r="Y69" s="62"/>
      <c r="Z69" s="62"/>
      <c r="AA69" s="109">
        <f>SUM(V69:Z70)</f>
        <v>352500000</v>
      </c>
      <c r="AB69" s="130">
        <f>IFERROR(AA69/U69,"-")</f>
        <v>0.37892792657539903</v>
      </c>
      <c r="AC69" s="131"/>
      <c r="AD69" s="129" t="s">
        <v>52</v>
      </c>
      <c r="AE69" s="129" t="s">
        <v>262</v>
      </c>
    </row>
    <row r="70" spans="1:31" ht="62.4" x14ac:dyDescent="0.25">
      <c r="A70" s="38">
        <v>168</v>
      </c>
      <c r="B70" s="18" t="s">
        <v>203</v>
      </c>
      <c r="C70" s="18" t="s">
        <v>225</v>
      </c>
      <c r="D70" s="18" t="s">
        <v>250</v>
      </c>
      <c r="E70" s="33" t="s">
        <v>251</v>
      </c>
      <c r="F70" s="36" t="s">
        <v>252</v>
      </c>
      <c r="G70" s="96">
        <v>20210680010001</v>
      </c>
      <c r="H70" s="41" t="s">
        <v>253</v>
      </c>
      <c r="I70" s="9" t="s">
        <v>275</v>
      </c>
      <c r="J70" s="12"/>
      <c r="K70" s="12"/>
      <c r="L70" s="106"/>
      <c r="M70" s="107"/>
      <c r="N70" s="108"/>
      <c r="O70" s="16" t="s">
        <v>282</v>
      </c>
      <c r="P70" s="76">
        <v>101948432</v>
      </c>
      <c r="Q70" s="76"/>
      <c r="R70" s="76"/>
      <c r="S70" s="76"/>
      <c r="T70" s="76"/>
      <c r="U70" s="109"/>
      <c r="V70" s="43"/>
      <c r="W70" s="43"/>
      <c r="X70" s="62"/>
      <c r="Y70" s="62"/>
      <c r="Z70" s="62"/>
      <c r="AA70" s="109"/>
      <c r="AB70" s="130"/>
      <c r="AC70" s="131"/>
      <c r="AD70" s="129"/>
      <c r="AE70" s="129"/>
    </row>
    <row r="71" spans="1:31" ht="45" x14ac:dyDescent="0.25">
      <c r="A71" s="38">
        <v>218</v>
      </c>
      <c r="B71" s="13" t="s">
        <v>41</v>
      </c>
      <c r="C71" s="13" t="s">
        <v>256</v>
      </c>
      <c r="D71" s="13" t="s">
        <v>257</v>
      </c>
      <c r="E71" s="33" t="s">
        <v>258</v>
      </c>
      <c r="F71" s="30" t="s">
        <v>259</v>
      </c>
      <c r="G71" s="97"/>
      <c r="H71" s="14" t="s">
        <v>55</v>
      </c>
      <c r="I71" s="9"/>
      <c r="J71" s="12"/>
      <c r="K71" s="12"/>
      <c r="L71" s="40">
        <v>1</v>
      </c>
      <c r="M71" s="47">
        <v>0.66</v>
      </c>
      <c r="N71" s="91">
        <f>IFERROR(IF(M71/L71&gt;100%,100%,M71/L71),"-")</f>
        <v>0.66</v>
      </c>
      <c r="O71" s="16"/>
      <c r="P71" s="76"/>
      <c r="Q71" s="76"/>
      <c r="R71" s="76"/>
      <c r="S71" s="76"/>
      <c r="T71" s="76"/>
      <c r="U71" s="48">
        <f>SUM(P71:T71)</f>
        <v>0</v>
      </c>
      <c r="V71" s="43"/>
      <c r="W71" s="55"/>
      <c r="X71" s="55"/>
      <c r="Y71" s="63"/>
      <c r="Z71" s="63"/>
      <c r="AA71" s="48">
        <f>SUM(V71:Z71)</f>
        <v>0</v>
      </c>
      <c r="AB71" s="8" t="str">
        <f>IFERROR(AA71/U71,"-")</f>
        <v>-</v>
      </c>
      <c r="AC71" s="10"/>
      <c r="AD71" s="11" t="s">
        <v>52</v>
      </c>
      <c r="AE71" s="77" t="s">
        <v>262</v>
      </c>
    </row>
    <row r="72" spans="1:31" x14ac:dyDescent="0.25">
      <c r="A72" s="20">
        <f>SUM(--(FREQUENCY(A10:A71,A10:A71)&gt;0))</f>
        <v>52</v>
      </c>
      <c r="B72" s="21"/>
      <c r="C72" s="22"/>
      <c r="D72" s="22"/>
      <c r="E72" s="22"/>
      <c r="F72" s="22"/>
      <c r="G72" s="100"/>
      <c r="H72" s="22"/>
      <c r="I72" s="22"/>
      <c r="J72" s="22"/>
      <c r="K72" s="23"/>
      <c r="L72" s="23"/>
      <c r="M72" s="24" t="s">
        <v>17</v>
      </c>
      <c r="N72" s="23">
        <f>IFERROR(AVERAGE(N10:N71),"-")</f>
        <v>0.59744672842821334</v>
      </c>
      <c r="O72" s="25"/>
      <c r="P72" s="26">
        <f>SUM(P10:P71)</f>
        <v>13435979348.619999</v>
      </c>
      <c r="Q72" s="26">
        <f t="shared" ref="Q72:AC72" si="11">SUM(Q10:Q71)</f>
        <v>85800403786.710007</v>
      </c>
      <c r="R72" s="26">
        <f t="shared" si="11"/>
        <v>0</v>
      </c>
      <c r="S72" s="26">
        <f t="shared" si="11"/>
        <v>0</v>
      </c>
      <c r="T72" s="26">
        <f t="shared" si="11"/>
        <v>188673423753.34998</v>
      </c>
      <c r="U72" s="85">
        <f t="shared" si="11"/>
        <v>287909806888.67993</v>
      </c>
      <c r="V72" s="26">
        <f t="shared" si="11"/>
        <v>2935295009</v>
      </c>
      <c r="W72" s="26">
        <f t="shared" si="11"/>
        <v>43312345883</v>
      </c>
      <c r="X72" s="26">
        <f t="shared" si="11"/>
        <v>0</v>
      </c>
      <c r="Y72" s="26">
        <f t="shared" si="11"/>
        <v>0</v>
      </c>
      <c r="Z72" s="26">
        <f t="shared" si="11"/>
        <v>72877074266.330002</v>
      </c>
      <c r="AA72" s="28">
        <f t="shared" si="11"/>
        <v>119124715158.33</v>
      </c>
      <c r="AB72" s="27">
        <f>IFERROR(AA72/U72,"-")</f>
        <v>0.41375705970442844</v>
      </c>
      <c r="AC72" s="28">
        <f t="shared" si="11"/>
        <v>32939737.5</v>
      </c>
      <c r="AD72" s="25"/>
      <c r="AE72" s="25"/>
    </row>
    <row r="74" spans="1:31" x14ac:dyDescent="0.25">
      <c r="S74"/>
      <c r="T74"/>
      <c r="U74"/>
      <c r="V74" s="65"/>
      <c r="W74" s="65"/>
      <c r="X74"/>
      <c r="Y74"/>
      <c r="Z74"/>
    </row>
    <row r="75" spans="1:31" x14ac:dyDescent="0.25">
      <c r="Q75" s="103"/>
      <c r="S75"/>
      <c r="T75"/>
      <c r="U75"/>
      <c r="V75" s="65"/>
      <c r="W75" s="65"/>
      <c r="X75"/>
      <c r="Y75"/>
      <c r="Z75"/>
    </row>
    <row r="76" spans="1:31" x14ac:dyDescent="0.25">
      <c r="Q76" s="102"/>
      <c r="S76"/>
      <c r="T76"/>
      <c r="U76" s="84"/>
      <c r="V76"/>
      <c r="X76"/>
      <c r="Y76"/>
      <c r="Z76"/>
    </row>
    <row r="77" spans="1:31" x14ac:dyDescent="0.25">
      <c r="S77"/>
      <c r="T77"/>
      <c r="U77"/>
      <c r="V77"/>
      <c r="X77"/>
      <c r="Y77"/>
      <c r="Z77"/>
    </row>
    <row r="78" spans="1:31" x14ac:dyDescent="0.25">
      <c r="S78"/>
      <c r="T78"/>
      <c r="U78"/>
      <c r="X78"/>
      <c r="Y78"/>
      <c r="Z78"/>
    </row>
    <row r="79" spans="1:31" x14ac:dyDescent="0.25">
      <c r="S79"/>
      <c r="T79"/>
      <c r="U79"/>
    </row>
    <row r="80" spans="1:31" x14ac:dyDescent="0.25">
      <c r="S80"/>
      <c r="T80"/>
      <c r="U80"/>
    </row>
    <row r="81" spans="19:21" x14ac:dyDescent="0.25">
      <c r="S81"/>
      <c r="T81"/>
      <c r="U81"/>
    </row>
    <row r="82" spans="19:21" x14ac:dyDescent="0.25">
      <c r="S82"/>
      <c r="T82"/>
      <c r="U82"/>
    </row>
    <row r="83" spans="19:21" x14ac:dyDescent="0.25">
      <c r="S83"/>
      <c r="T83"/>
      <c r="U83"/>
    </row>
    <row r="84" spans="19:21" x14ac:dyDescent="0.25">
      <c r="S84"/>
      <c r="T84"/>
      <c r="U84"/>
    </row>
  </sheetData>
  <mergeCells count="81">
    <mergeCell ref="M20:M21"/>
    <mergeCell ref="L20:L21"/>
    <mergeCell ref="U20:U21"/>
    <mergeCell ref="AA20:AA21"/>
    <mergeCell ref="AB20:AB21"/>
    <mergeCell ref="L15:L17"/>
    <mergeCell ref="U15:U17"/>
    <mergeCell ref="AA15:AA17"/>
    <mergeCell ref="AB10:AB11"/>
    <mergeCell ref="AD10:AD11"/>
    <mergeCell ref="AC10:AC11"/>
    <mergeCell ref="N10:N11"/>
    <mergeCell ref="AB13:AB14"/>
    <mergeCell ref="AC13:AC14"/>
    <mergeCell ref="AD13:AD14"/>
    <mergeCell ref="AB15:AB17"/>
    <mergeCell ref="AD15:AD17"/>
    <mergeCell ref="AE26:AE29"/>
    <mergeCell ref="AB26:AB29"/>
    <mergeCell ref="AC26:AC29"/>
    <mergeCell ref="AA26:AA29"/>
    <mergeCell ref="M10:M11"/>
    <mergeCell ref="U10:U11"/>
    <mergeCell ref="AA10:AA11"/>
    <mergeCell ref="N15:N17"/>
    <mergeCell ref="M15:M17"/>
    <mergeCell ref="AE10:AE11"/>
    <mergeCell ref="N20:N21"/>
    <mergeCell ref="AD20:AD21"/>
    <mergeCell ref="AC20:AC21"/>
    <mergeCell ref="AE20:AE21"/>
    <mergeCell ref="AE13:AE14"/>
    <mergeCell ref="AE15:AE17"/>
    <mergeCell ref="U26:U29"/>
    <mergeCell ref="L26:L29"/>
    <mergeCell ref="M26:M29"/>
    <mergeCell ref="N26:N29"/>
    <mergeCell ref="AD65:AD66"/>
    <mergeCell ref="U65:U66"/>
    <mergeCell ref="L65:L66"/>
    <mergeCell ref="AD26:AD29"/>
    <mergeCell ref="AE65:AE66"/>
    <mergeCell ref="AD69:AD70"/>
    <mergeCell ref="AE69:AE70"/>
    <mergeCell ref="AA69:AA70"/>
    <mergeCell ref="AB69:AB70"/>
    <mergeCell ref="AC69:AC70"/>
    <mergeCell ref="AA65:AA66"/>
    <mergeCell ref="AB65:AB66"/>
    <mergeCell ref="AC65:AC66"/>
    <mergeCell ref="AC15:AC17"/>
    <mergeCell ref="AC2:AE2"/>
    <mergeCell ref="AC3:AE3"/>
    <mergeCell ref="AC4:AE4"/>
    <mergeCell ref="AC5:AE5"/>
    <mergeCell ref="AC8:AC9"/>
    <mergeCell ref="AD8:AE8"/>
    <mergeCell ref="V8:AA8"/>
    <mergeCell ref="AB8:AB9"/>
    <mergeCell ref="B8:F8"/>
    <mergeCell ref="G8:K8"/>
    <mergeCell ref="L13:L14"/>
    <mergeCell ref="M13:M14"/>
    <mergeCell ref="N13:N14"/>
    <mergeCell ref="AA13:AA14"/>
    <mergeCell ref="U13:U14"/>
    <mergeCell ref="L8:N8"/>
    <mergeCell ref="O8:U8"/>
    <mergeCell ref="L10:L11"/>
    <mergeCell ref="A2:A5"/>
    <mergeCell ref="A6:C6"/>
    <mergeCell ref="A7:C7"/>
    <mergeCell ref="D6:L6"/>
    <mergeCell ref="D7:L7"/>
    <mergeCell ref="B2:AB5"/>
    <mergeCell ref="L69:L70"/>
    <mergeCell ref="M69:M70"/>
    <mergeCell ref="N69:N70"/>
    <mergeCell ref="U69:U70"/>
    <mergeCell ref="M65:M66"/>
    <mergeCell ref="N65:N66"/>
  </mergeCells>
  <conditionalFormatting sqref="N10 N22:N29 N18:N20 N31:N71 N12:N15">
    <cfRule type="cellIs" dxfId="5" priority="7" operator="between">
      <formula>0.67</formula>
      <formula>1</formula>
    </cfRule>
    <cfRule type="cellIs" dxfId="4" priority="8" operator="between">
      <formula>0.34</formula>
      <formula>0.66</formula>
    </cfRule>
    <cfRule type="cellIs" dxfId="3" priority="9" operator="between">
      <formula>0</formula>
      <formula>0.33</formula>
    </cfRule>
  </conditionalFormatting>
  <conditionalFormatting sqref="N30">
    <cfRule type="cellIs" dxfId="2" priority="1" operator="between">
      <formula>0.67</formula>
      <formula>1</formula>
    </cfRule>
    <cfRule type="cellIs" dxfId="1" priority="2" operator="between">
      <formula>0.34</formula>
      <formula>0.66</formula>
    </cfRule>
    <cfRule type="cellIs" dxfId="0" priority="3" operator="between">
      <formula>0</formula>
      <formula>0.33</formula>
    </cfRule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Plan de Acción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</cp:lastModifiedBy>
  <cp:lastPrinted>2021-02-09T14:28:18Z</cp:lastPrinted>
  <dcterms:created xsi:type="dcterms:W3CDTF">2008-07-08T21:30:46Z</dcterms:created>
  <dcterms:modified xsi:type="dcterms:W3CDTF">2021-07-27T20:34:29Z</dcterms:modified>
</cp:coreProperties>
</file>