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"/>
    </mc:Choice>
  </mc:AlternateContent>
  <xr:revisionPtr revIDLastSave="0" documentId="13_ncr:1_{527316E9-6F9D-4E80-A52C-B089E28C0C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  <sheet name="Hoja1" sheetId="13" state="hidden" r:id="rId2"/>
  </sheets>
  <definedNames>
    <definedName name="_xlnm._FilterDatabase" localSheetId="0" hidden="1">'2021'!$A$5:$AB$95</definedName>
  </definedNames>
  <calcPr calcId="181029"/>
</workbook>
</file>

<file path=xl/calcChain.xml><?xml version="1.0" encoding="utf-8"?>
<calcChain xmlns="http://schemas.openxmlformats.org/spreadsheetml/2006/main">
  <c r="S95" i="12" l="1"/>
  <c r="R39" i="12"/>
  <c r="S20" i="12"/>
  <c r="O40" i="12"/>
  <c r="M95" i="12"/>
  <c r="M93" i="12"/>
  <c r="M90" i="12"/>
  <c r="M75" i="12"/>
  <c r="M77" i="12"/>
  <c r="M73" i="12"/>
  <c r="M74" i="12"/>
  <c r="M65" i="12"/>
  <c r="M64" i="12"/>
  <c r="M14" i="12"/>
  <c r="M13" i="12"/>
  <c r="M12" i="12"/>
  <c r="M11" i="12"/>
  <c r="M10" i="12"/>
  <c r="M9" i="12"/>
  <c r="M6" i="12"/>
  <c r="M24" i="12"/>
  <c r="S49" i="12"/>
  <c r="S53" i="12"/>
  <c r="S28" i="12"/>
  <c r="S66" i="12"/>
  <c r="Y95" i="12"/>
  <c r="O95" i="12"/>
  <c r="P95" i="12"/>
  <c r="Q95" i="12"/>
  <c r="R95" i="12"/>
  <c r="S94" i="12"/>
  <c r="S93" i="12"/>
  <c r="S91" i="12"/>
  <c r="S90" i="12"/>
  <c r="S88" i="12"/>
  <c r="S86" i="12"/>
  <c r="S84" i="12"/>
  <c r="S83" i="12"/>
  <c r="S82" i="12"/>
  <c r="S81" i="12"/>
  <c r="S80" i="12"/>
  <c r="S78" i="12"/>
  <c r="S77" i="12"/>
  <c r="S75" i="12"/>
  <c r="S74" i="12"/>
  <c r="S73" i="12"/>
  <c r="S71" i="12"/>
  <c r="S70" i="12"/>
  <c r="S69" i="12"/>
  <c r="S65" i="12"/>
  <c r="S64" i="12"/>
  <c r="S59" i="12"/>
  <c r="S57" i="12"/>
  <c r="S56" i="12"/>
  <c r="S54" i="12"/>
  <c r="S26" i="12"/>
  <c r="S24" i="12"/>
  <c r="S18" i="12"/>
  <c r="S16" i="12"/>
  <c r="Y16" i="12"/>
  <c r="X16" i="12"/>
  <c r="S15" i="12"/>
  <c r="S14" i="12"/>
  <c r="S13" i="12"/>
  <c r="S12" i="12"/>
  <c r="S11" i="12"/>
  <c r="S10" i="12"/>
  <c r="S9" i="12"/>
  <c r="S7" i="12"/>
  <c r="S6" i="12"/>
  <c r="Y49" i="12"/>
  <c r="X49" i="12"/>
  <c r="X71" i="12"/>
  <c r="X26" i="12"/>
  <c r="X24" i="12"/>
  <c r="X66" i="12"/>
  <c r="X64" i="12"/>
  <c r="X63" i="12"/>
  <c r="Y63" i="12"/>
  <c r="X62" i="12"/>
  <c r="Y62" i="12"/>
  <c r="X61" i="12"/>
  <c r="Y61" i="12"/>
  <c r="X59" i="12"/>
  <c r="X57" i="12"/>
  <c r="X56" i="12"/>
  <c r="X54" i="12"/>
  <c r="X53" i="12"/>
  <c r="X28" i="12"/>
  <c r="W23" i="12"/>
  <c r="X20" i="12"/>
  <c r="X18" i="12"/>
  <c r="X7" i="12"/>
  <c r="X86" i="12"/>
  <c r="Y87" i="12"/>
  <c r="Y66" i="12"/>
  <c r="Y28" i="12"/>
  <c r="M16" i="12"/>
  <c r="M7" i="12"/>
  <c r="M15" i="12"/>
  <c r="M18" i="12"/>
  <c r="M20" i="12"/>
  <c r="M26" i="12"/>
  <c r="M28" i="12"/>
  <c r="M49" i="12"/>
  <c r="M53" i="12"/>
  <c r="M54" i="12"/>
  <c r="M56" i="12"/>
  <c r="M57" i="12"/>
  <c r="M59" i="12"/>
  <c r="M66" i="12"/>
  <c r="M69" i="12"/>
  <c r="M70" i="12"/>
  <c r="M71" i="12"/>
  <c r="M78" i="12"/>
  <c r="M80" i="12"/>
  <c r="M81" i="12"/>
  <c r="M82" i="12"/>
  <c r="M83" i="12"/>
  <c r="M84" i="12"/>
  <c r="M86" i="12"/>
  <c r="M88" i="12"/>
  <c r="M91" i="12"/>
  <c r="M94" i="12"/>
  <c r="Y59" i="12"/>
  <c r="X67" i="12"/>
  <c r="O9" i="13"/>
  <c r="O8" i="13"/>
  <c r="O7" i="13"/>
  <c r="O6" i="13"/>
  <c r="I6" i="13"/>
  <c r="I7" i="13"/>
  <c r="B17" i="13"/>
  <c r="C14" i="13"/>
  <c r="C16" i="13"/>
  <c r="D14" i="13"/>
  <c r="D16" i="13"/>
  <c r="E14" i="13"/>
  <c r="H6" i="13"/>
  <c r="E16" i="13"/>
  <c r="F14" i="13"/>
  <c r="F16" i="13"/>
  <c r="B14" i="13"/>
  <c r="B16" i="13"/>
  <c r="I3" i="13"/>
  <c r="I4" i="13"/>
  <c r="Y56" i="12"/>
  <c r="X6" i="12"/>
  <c r="Y6" i="12"/>
  <c r="X9" i="12"/>
  <c r="X10" i="12"/>
  <c r="Y10" i="12"/>
  <c r="X11" i="12"/>
  <c r="Y11" i="12"/>
  <c r="X12" i="12"/>
  <c r="X13" i="12"/>
  <c r="X14" i="12"/>
  <c r="Y14" i="12"/>
  <c r="X15" i="12"/>
  <c r="Y15" i="12"/>
  <c r="Y18" i="12"/>
  <c r="Y24" i="12"/>
  <c r="Y53" i="12"/>
  <c r="X55" i="12"/>
  <c r="Y64" i="12"/>
  <c r="X65" i="12"/>
  <c r="X69" i="12"/>
  <c r="Y69" i="12"/>
  <c r="X70" i="12"/>
  <c r="X73" i="12"/>
  <c r="X74" i="12"/>
  <c r="Y74" i="12"/>
  <c r="X75" i="12"/>
  <c r="Y75" i="12"/>
  <c r="X77" i="12"/>
  <c r="Y77" i="12"/>
  <c r="X78" i="12"/>
  <c r="X80" i="12"/>
  <c r="Y80" i="12"/>
  <c r="X81" i="12"/>
  <c r="X82" i="12"/>
  <c r="X83" i="12"/>
  <c r="Y83" i="12"/>
  <c r="X84" i="12"/>
  <c r="X88" i="12"/>
  <c r="Y88" i="12"/>
  <c r="X90" i="12"/>
  <c r="Y90" i="12"/>
  <c r="X91" i="12"/>
  <c r="Y91" i="12"/>
  <c r="X93" i="12"/>
  <c r="Y93" i="12"/>
  <c r="X94" i="12"/>
  <c r="W95" i="12"/>
  <c r="T95" i="12"/>
  <c r="U95" i="12"/>
  <c r="V95" i="12"/>
  <c r="Z95" i="12"/>
  <c r="Y12" i="12"/>
  <c r="Y81" i="12"/>
  <c r="Y70" i="12"/>
  <c r="Y9" i="12"/>
  <c r="Y67" i="12"/>
  <c r="Y86" i="12"/>
  <c r="Y78" i="12"/>
  <c r="X95" i="12"/>
  <c r="Y26" i="12"/>
  <c r="Y20" i="12"/>
  <c r="Y54" i="12"/>
  <c r="Y82" i="12"/>
  <c r="Y7" i="12"/>
  <c r="Y84" i="12"/>
  <c r="Y57" i="12"/>
  <c r="Y73" i="12"/>
  <c r="Y94" i="12"/>
  <c r="Y71" i="12"/>
  <c r="Y13" i="12"/>
  <c r="Y65" i="12"/>
</calcChain>
</file>

<file path=xl/sharedStrings.xml><?xml version="1.0" encoding="utf-8"?>
<sst xmlns="http://schemas.openxmlformats.org/spreadsheetml/2006/main" count="518" uniqueCount="269">
  <si>
    <t>AVANCE</t>
  </si>
  <si>
    <t>Porcentaje de programas que desarrolla la Administración Central mantenidos.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</si>
  <si>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</si>
  <si>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</si>
  <si>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</si>
  <si>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</si>
  <si>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</si>
  <si>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</si>
  <si>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Mantener el 100% de los programas que desarrolla la Administración Central.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</si>
  <si>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</si>
  <si>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</si>
  <si>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</si>
  <si>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</si>
  <si>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</si>
  <si>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</si>
  <si>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</si>
  <si>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</si>
  <si>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</si>
  <si>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</si>
  <si>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</si>
  <si>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</si>
  <si>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</si>
  <si>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</si>
  <si>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</si>
  <si>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</si>
  <si>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</si>
  <si>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</si>
  <si>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</si>
  <si>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</si>
  <si>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</si>
  <si>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</si>
  <si>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</si>
  <si>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</si>
  <si>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</si>
  <si>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</si>
  <si>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</si>
  <si>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</si>
  <si>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</si>
  <si>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</si>
  <si>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</si>
  <si>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</si>
  <si>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</si>
  <si>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</si>
  <si>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</si>
  <si>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</si>
  <si>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</si>
  <si>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</si>
  <si>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</si>
  <si>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</si>
  <si>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Mantener la atención integral al 100% de las emergencias y desastres ocurridas en el municipio.</t>
  </si>
  <si>
    <t>Porcentaje de emergencias y desastres ocurridas en el municipio atendidas integralmente.</t>
  </si>
  <si>
    <t>Mantener las 4 Plazas de Mercado administradas por el Municipio.</t>
  </si>
  <si>
    <t>Número de plazas de mercado administradas por el Municipio mantenidas.</t>
  </si>
  <si>
    <t>Formular e implementar 1 programa de gestores de convivencia.</t>
  </si>
  <si>
    <t>Número de programas de gestores de convivencia formulados e implementados.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</si>
  <si>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</si>
  <si>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</si>
  <si>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</si>
  <si>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</si>
  <si>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</si>
  <si>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</si>
  <si>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Intervenir 10 puntos críticos de criminalidad con acciones integrales.</t>
  </si>
  <si>
    <t>Número de puntos críticos de criminalidad intervenidos con acciones integrales.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</si>
  <si>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</si>
  <si>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</si>
  <si>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</si>
  <si>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</si>
  <si>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</si>
  <si>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</si>
  <si>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</si>
  <si>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</si>
  <si>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</si>
  <si>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</si>
  <si>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</si>
  <si>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</si>
  <si>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Crear y mantener 1 observatorio de convivencia y seguridad ciudadana.</t>
  </si>
  <si>
    <t>Número de observatorios de convivencia y seguridad ciudadana creados y mantenidos.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</si>
  <si>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</si>
  <si>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</si>
  <si>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Formular 1 estrategia de diagnóstico y abordaje de las conflictividades sociales.</t>
  </si>
  <si>
    <t>Número de estrategias de diagnóstico y abordaje de las conflictividades sociales formuladas e implementadas.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</si>
  <si>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</si>
  <si>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</si>
  <si>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</si>
  <si>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</si>
  <si>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</si>
  <si>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</si>
  <si>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</si>
  <si>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</si>
  <si>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</si>
  <si>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</si>
  <si>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</si>
  <si>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</si>
  <si>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Formular e implementar el Plan de Acción Territorial.</t>
  </si>
  <si>
    <t>Número de Planes de Acción Territorial formulados e implementados.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</si>
  <si>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</si>
  <si>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</si>
  <si>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</si>
  <si>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</si>
  <si>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</si>
  <si>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</si>
  <si>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</si>
  <si>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</si>
  <si>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</si>
  <si>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</si>
  <si>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</si>
  <si>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</si>
  <si>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</si>
  <si>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</si>
  <si>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</si>
  <si>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</si>
  <si>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</si>
  <si>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</si>
  <si>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</si>
  <si>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</si>
  <si>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2. Reducción, Mitigación Del Riesgo Y Adaptación Al Cambio Climático</t>
  </si>
  <si>
    <t>APOYO AL CONOCIMIENTO OPERATIVO DE LA UNIDAD DE GESTIÓN DEL RIESGO. EMERGENCIAS Y DESASTRES PARA RESPUESTA A LOS EFECTOS DEL CAMBIO CLIMÁTICO EN EL MUNICIPIO DE BUCARAMANGA</t>
  </si>
  <si>
    <t>FORTALECIMIENTO A LA OPERATIVIDAD DE LOS CENTROS DE ACOPIO A CARGO DEL MUNICIPIO DE BUCARAMANGA</t>
  </si>
  <si>
    <t>APOYO A LA RECUPERACIÓN, CONTROL Y PRESERVACIÓN DEL ESPACIO PÚBLICO EN EL MUNICIPIO DE BUCARAMANGA</t>
  </si>
  <si>
    <t>IMPLEMENTACIÓN DE ACCIONES SOCIALES Y CULTURALES PARA LA GESTIÓN DE LA CONVIVENCIA EN EL MUNICIPIO DE BUCARAMANGA</t>
  </si>
  <si>
    <t>FORTALECIMIENTO DEL PROGRAMA “TOLERANCIA EN MOVIMIENTO", COMO PARTE DE LA POLÍTICA PÚBLICA DE SEGURIDAD Y CONVIVENCIA CIUDADANA DEL MUNICIPIO DE BUCARAMANGA</t>
  </si>
  <si>
    <t>FORTALECIMIENTO DE LA CAPACIDAD INSTITUCIONAL A INSPECCIONES Y COMISARIAS DEL MUNICIPIO DE BUCARAMANGA</t>
  </si>
  <si>
    <t>FORTALECIMIENTO A LA GESTIÓN OPERATIVA PARA LA EFICIENCIA DE LA PRESTACIÓN DE SERVICIOS DE LA SECRETARÍA DEL INTERIOR DIRIGIDOS A LA CIUDADANÍA DEL MUNICIPIO DE BUCARAMANGA</t>
  </si>
  <si>
    <t>FORTALECIMIENTO A LA ATENCIÓN INTEGRAL DE LA POBLACIÓN VICTIMA DEL CONFLICTO ARMADO EN EL MUNICIPIO DE BUCARAMANGA</t>
  </si>
  <si>
    <t>MANTENIMIENTO AL CIRCUITO CERRADO DE TELEVISIÓN CCTV PARA LAS ACCIONES DE VIGILANCIA EN EL MUNICIPIO DE BUCARAMANGA</t>
  </si>
  <si>
    <t>ADECUACIÓN DE SALAS DE PASO, ATENCIÓN AL USUARIO Y UNIDAD DE REACCIÓN INMEDIATA DE LA SEDE PRINCIPAL DE LA FISCALÍA GENERAL DE LA NACIÓN EN BUCARAMANGA</t>
  </si>
  <si>
    <t>Sec. Interior</t>
  </si>
  <si>
    <t>Jose David Cavanzo</t>
  </si>
  <si>
    <t>PLAN DE ACCIÓN
SECRETARÍA DE INTERIOR</t>
  </si>
  <si>
    <t>FORTALECIMIENTO DEL HOGAR DE PASO PARA PROTECCIÓN DE NIÑOS, NIÑAS Y ADOLESCENTES DEL MUNICIPIO DE BUCARAMANGA</t>
  </si>
  <si>
    <t>Capacidades Y Oportunidades Para Superar Brechas Sociales</t>
  </si>
  <si>
    <t>BUCARAMANGA EQUITATIVA E INCLUYENTE: UNA CIUDAD DE BIENESTAR</t>
  </si>
  <si>
    <t>RECURSOS GESTIONADOS</t>
  </si>
  <si>
    <t>Aceleradores De Desarrollo Social</t>
  </si>
  <si>
    <t>Conocimiento Del Riesgo Y Adaptación Al Cambio Climático</t>
  </si>
  <si>
    <t>Bucaramanga Gestiona El Riesgo De Desastre Y Se Adapta Al Proceso De Cambio Climático</t>
  </si>
  <si>
    <t>BUCARAMANGA SOSTENIBLE: UNA REGIÓN CON FUTURO</t>
  </si>
  <si>
    <t>Reducción, Mitigación Del Riesgo Y Adaptación Al Cambio Climático</t>
  </si>
  <si>
    <t>Manejo Del Riesgo Y Adaptación Al Cambio Climático</t>
  </si>
  <si>
    <t>BUCARAMANGA CIUDAD VITAL: LA VIDA ES SAGRADA</t>
  </si>
  <si>
    <t>Espacio Público Vital</t>
  </si>
  <si>
    <t>Equipamiento Comunitario</t>
  </si>
  <si>
    <t>Prevención Del Delito</t>
  </si>
  <si>
    <t>Bucaramanga Segura</t>
  </si>
  <si>
    <t>Promoción De La Seguridad Ciudadana, El Orden Público Y La Convivencia</t>
  </si>
  <si>
    <t>Fortalecimiento Institucional A Los Organismos De Seguridad</t>
  </si>
  <si>
    <t>Promoción De Los Métodos De Resolución De Conflictos, Acceso A La Justicia Y Aplicación De La Justicia Restaurativa</t>
  </si>
  <si>
    <t>Transformando Vidas</t>
  </si>
  <si>
    <t>Atención A Víctimas Del Conflicto Armado</t>
  </si>
  <si>
    <t>Sistema Penitenciario Carcelario En El Marco De Los Derechos Humanos</t>
  </si>
  <si>
    <t>Asuntos Religiosos</t>
  </si>
  <si>
    <t>Gobierno Fortalecido Para Ser Y Hacer</t>
  </si>
  <si>
    <t>En Bucaramanga Construimos Un Territorio De Paz</t>
  </si>
  <si>
    <t>Administración Pública Moderna E Innovadora</t>
  </si>
  <si>
    <t>BUCARAMANGA TERRITORIO LIBRE DE CORRUPCIÓN: INSTITUCIONES SÓLIDAS Y CONFIABLES</t>
  </si>
  <si>
    <t>APOYO A LA POBLACIÓN CARCELARIA DEL MUNICIPIO DE BUCARAMANGA</t>
  </si>
  <si>
    <t>IMPLEMENTACIÓN DE LA ESTRATEGIA DENOMINADA "OBSERVATORIO DE SEGURIDAD Y CONVIVENCIA CIUDADANA EN EL MUNICIPIO DE BUCARAMANGA</t>
  </si>
  <si>
    <t xml:space="preserve">APOYO A LA ATENCIÓN INTEGRAL A VÍCTIMAS DE TRATA DE PERSONAS Y LÍDERES SOCIALES </t>
  </si>
  <si>
    <t>SUBSIDIO Y ASIGNACIÓN DE RECURSOS COMPLEMENTARIOS PARA ATENDER EMERGENCIAS Y EVENTOS NATURALES EN EL MUNICIPIO DE BUCARAMANGA</t>
  </si>
  <si>
    <t>ADQUISICIÓN DE COMPONENTES ESTRUCTURALES Y FORMAS BÁSICAS PARA LA REDUCCIÓN Y MITIGACION DEL RIESGO DE DESASTRES EN EL MUNICIPIO DE BUCARAMANGA</t>
  </si>
  <si>
    <t>FORTALECIMIENTO DEL CENTRO ATENCIÓN ESPECIALIZADO PARA EL SISTEMA DE RESPONSABILIDAD PENAL ADOLESCENTE DEL MUNICIPIO DE BUCARAMANGA</t>
  </si>
  <si>
    <t>SGR</t>
  </si>
  <si>
    <t>TOTAL EJECUTADO</t>
  </si>
  <si>
    <t>PENDIENTE POR ADICIONAR</t>
  </si>
  <si>
    <t>2.3.2.01.01.005.02.03.01.01.4503004.201 - $ 22.000.000
2.3.2.02.02.008.4503004.201 - $ 277.740.256</t>
  </si>
  <si>
    <t xml:space="preserve">2.3.2.02.02.008.4503004.201 </t>
  </si>
  <si>
    <t>2.3.2.02.01.003.4503004.201 - $ 856.200.000</t>
  </si>
  <si>
    <t>Garantizar una eficaz gestión y funcionamiento de las plazas de mercado que se encuentran bajo la administración de la Alcaldía de Bucaramanga.</t>
  </si>
  <si>
    <t>2.3.2.02.02.006.4002014.201
2.3.2.02.02.008.4002017.201</t>
  </si>
  <si>
    <t>2.3.2.02.02.008.4501004.204</t>
  </si>
  <si>
    <t xml:space="preserve">2.3.2.02.02.008.4501004.204 </t>
  </si>
  <si>
    <t>2.3.2.02.02.008.4501056.204 - $1.049.000.000</t>
  </si>
  <si>
    <t>2.3.2.02.02.008.4501056.236 - $100.000.000
2.3.2.02.02.008.4501056.204 - $150.000.000</t>
  </si>
  <si>
    <t>ADQUISICIÓN DE RECURSOS TECNÓLOGICOS PARA LA SEGURIDAD DEL MUNICIPIO DE BUCARAMANGA</t>
  </si>
  <si>
    <t>FORTALECIMIENTO A LAS ESTRATEGIAS DE ORDEN PÚBLICO EN EL MARCO DEL PLAN INTEGRAL DE SEGURIDAD Y CONVIVENCIA CIUDADANA PISCC DEL MUNICIPIO DE BUCARAMANGA.</t>
  </si>
  <si>
    <t>Mejorar las condiciones de seguridad y convivencia ciudadana en el municipio de Bucaramanga.</t>
  </si>
  <si>
    <t>2.3.2.02.01.003.4501056.236 - $20.790.000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</si>
  <si>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</si>
  <si>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2.3.2.02.02.006.4102037.201 - $ 360.000.000</t>
  </si>
  <si>
    <t>Reducir los índices de inseguridad ciudadana e intolerancia social en el municipio de Bucaramanga.</t>
  </si>
  <si>
    <t>Mantener en óptimas condiciones el CCTV para la vigilancia, control y seguimiento de la inseguridad en el municipio de Bucaramanga.</t>
  </si>
  <si>
    <t>CTP</t>
  </si>
  <si>
    <t>Mejorar la capacidad operativa para la descongestión y atención de los procesos policivo de las Inspecciones y Comisarías del municipio de Bucaramanga.</t>
  </si>
  <si>
    <t>2.3.2.02.02.009.4501056.264 - $159.146.685,48</t>
  </si>
  <si>
    <t>JUSTICIA RESTAURATIVA</t>
  </si>
  <si>
    <t>2.3.2.02.02.006.4102046.201 - $ 2.564.591.998,26</t>
  </si>
  <si>
    <t>ADECUACIÓN DEL CENTRO DE INTERNAMIENTO PREVENTIVO PARA ADOLESCENTES Y JOVENES CON CONDUCTAS PUNIBLES EN EL  MUNICIPIO DE BUCARAMANGA</t>
  </si>
  <si>
    <t>2.3.2.02.02.008.4502021.201 - $ 20.000.000</t>
  </si>
  <si>
    <t xml:space="preserve">Alcanzar en el CAIV altos niveles de atención, asistencia y reparación integral  a la población víctima del conflicto armado reubicadas en el municipio de Bucaramanga. </t>
  </si>
  <si>
    <t>2.3.2.02.02.009.4101031.201 - $313.000.000</t>
  </si>
  <si>
    <t>2.3.2.02.02.008.4502017.201 - $17.000.000</t>
  </si>
  <si>
    <t>2.3.2.02.02.009.4101031.201 - $280.000.000</t>
  </si>
  <si>
    <t>2.3.2.02.02.009.4101031.201 - $70.000.000</t>
  </si>
  <si>
    <t>2.3.2.02.02.009.4101031.201 - $10.000.000</t>
  </si>
  <si>
    <t>2.3.2.02.02.008.4101023.201 - $13.500.000
2.3.2.02.02.008.4502017.201 - $76.500.000</t>
  </si>
  <si>
    <t>Fortalecer los servicios de apoyo psicosocial, jurídico y educativo de la población privada de la libertad en el municipio de Bucaramanga.</t>
  </si>
  <si>
    <t>2.3.2.01.01.003.03.02.1206007.201 - $ 50.000.000
2.3.2.02.01.003.1206007.201 - $ 50.000.000
2.3.2.02.02.008.1206007.201 - $ 100.000.000</t>
  </si>
  <si>
    <t>Mejorar la capacidad y eficiencia en la prestación de los servicios ofertados por la Secretaría del Interior para la ciudadanía del municipio de Bucaramanga.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</si>
  <si>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</si>
  <si>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Disminuir la prevalencia de conflictos sociales derivados de la frágil convivencia ciudadana en el municipio de Bucaramanga.</t>
  </si>
  <si>
    <t>Mejorar la capacidad operativa de la Unidad Municipal de gestión del Riesgo y Desastre para la respuesta eficiente a los eventos de desastre natural y otros en el municipio de Bucaramanga.</t>
  </si>
  <si>
    <t>Reducir la invasión y el uso inadecuado del espacio público en la ciudad de Bucaramanga.</t>
  </si>
  <si>
    <t>2.3.2.02.02.008.4002012.201
2.3.2.02.02.008.4002031.201</t>
  </si>
  <si>
    <t xml:space="preserve">2.3.2.02.02.008.4002012.201
2.3.2.02.02.008.4002031.201 </t>
  </si>
  <si>
    <t>2.3.2.02.02.008.4501056.204</t>
  </si>
  <si>
    <t>2.3.2.02.02.008.4502017.201
2.3.2.02.02.008.4502022.201</t>
  </si>
  <si>
    <t>31/06/2021</t>
  </si>
  <si>
    <t xml:space="preserve">2.3.2.02.02.006.4102037.201 </t>
  </si>
  <si>
    <t>2.3.2.02.02.008.4502017.201 
2.3.2.01.01.003.01.06.4101018.201</t>
  </si>
  <si>
    <t>2.3.2.02.02.006.4002014.201
2.3.2.02.02.008.4002017.201
2.3.2.02.02.008.4501004.204</t>
  </si>
  <si>
    <t>POR DEFINIR</t>
  </si>
  <si>
    <t>ADQUISICIÓN DE VEHÍCULOS PARA EL TRANSPORTE DE TROPA DEL BATALLÓN DE SERVICIOS N° 5 “MERCEDES ABREGO” DEL MUNICIPIO DE BUCARAMANGA</t>
  </si>
  <si>
    <t>2.3.2.01.01.003.07.01.4501056.204 - $350.000.000</t>
  </si>
  <si>
    <t>2.3.2.02.02.008.4501056.201 - $80.000.000
2.3.2.02.02.008.4501056.261 - $18.064.799</t>
  </si>
  <si>
    <t>2.3.2.01.01.005.02.03.01.01.4501056.204 - $80.000.000
2.3.2.02.02.008.4501056.204 - $27.602.268</t>
  </si>
  <si>
    <t>proyecto</t>
  </si>
  <si>
    <t>presupuestado</t>
  </si>
  <si>
    <t xml:space="preserve">2.3.2.02.02.008.4501056.204 </t>
  </si>
  <si>
    <t xml:space="preserve">2.3.2.01.01.004.01.01.02.4501056.204 </t>
  </si>
  <si>
    <t>2.3.2.01.01.003.03.02.4501056.204</t>
  </si>
  <si>
    <t xml:space="preserve">2.3.2.02.02.008.4501056.237 </t>
  </si>
  <si>
    <t xml:space="preserve">2.3.2.02.02.008.4501056.236 </t>
  </si>
  <si>
    <t>2.3.2.02.02.008.4501056.236 Tolerancia $259.2 millones
2.3.2.02.02.008.4501056.237 Tolerancia CPS $145.6 millones
2.3.2.01.01.003.03.02.4501056.204 FONSET Informática $16.631.440 
2.3.2.01.01.004.01.01.02.4501056.204 FONSET Mobiliario $9.627.100</t>
  </si>
  <si>
    <t>-</t>
  </si>
  <si>
    <t>Adquisición de vehículos para el transporte de tropa del batallón de servicios n° 5 “Mercedes Abrego” del municipio de Bucaramanga.</t>
  </si>
  <si>
    <t>IMPLEMENTACIÓN DE ACCIONES PARA EL MEJORAMIENTO DE LA OPERATIVIDAD SISTEMAS DE INFORMACIÓN Y TECNOLOGIA DE LOS CENTROS DE INFORMACIÓN ESTRATEGICA POLICIA SECCIONAL CIEPS DEL MUNICIPIO DE BUCARAMANGA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</si>
  <si>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</si>
  <si>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INCORPORACIÓN DE NUEVOS PATRULLEROS</t>
  </si>
  <si>
    <t>MANTENIMIENTO VEHICULOS,
GASTOS DE BIENESTAR SOCIAL</t>
  </si>
  <si>
    <t>2.3.2.01.01.003.07.01.4501056.204</t>
  </si>
  <si>
    <t>2.3.2.02.02.008.4503019.588 - $90.000.000</t>
  </si>
  <si>
    <t xml:space="preserve">2.3.2.02.02.008.4501004.504 </t>
  </si>
  <si>
    <t>FORTALEXIMIENTO ERP</t>
  </si>
  <si>
    <t>FORTALECIMIENTO POLICIA PISSC</t>
  </si>
  <si>
    <t>BUCARAMANGA INTELIGENTE Y SEGURA</t>
  </si>
  <si>
    <t xml:space="preserve">FORTALECIMIENTO INVESTIGACIÓN CRIMINAL POLICIA METROPOLITANA </t>
  </si>
  <si>
    <t>PROYECTO CORNETAS</t>
  </si>
  <si>
    <t>NUEVO PROYECTO TOLERANCIA</t>
  </si>
  <si>
    <t>2.3.2.02.02.008.4501056.536</t>
  </si>
  <si>
    <t>2.3.2.02.02.008.4501056.204 - $653.814.000
2.3.2.02.02.008.4501004.504 - $657.701.786</t>
  </si>
  <si>
    <t>DOTACIÓN GRUPO GOES Y SISER</t>
  </si>
  <si>
    <t>2.3.2.02.02.008.4501004.504 
$200,000,000</t>
  </si>
  <si>
    <t>FORTALECIMIENTO MODULO ERP INSPECCIONES</t>
  </si>
  <si>
    <t>PROYECTO MOVILIDAD FISCALIA E INFRAESTRUCTURA</t>
  </si>
  <si>
    <t>PROYECTO ENTORNOS ESCOLARES</t>
  </si>
  <si>
    <t>PROYECTO COMISARIAS</t>
  </si>
  <si>
    <t>2.3.2.02.02.008.4501004.504 - $2.008.061.368
2.3.2.02.02.008.4501056.536 - $115.743.935
2.3.2.02.02.008.4501056.537 - $98.839.932
2.3.2.02.02.008.4501004.504 - $135.416.133
2.3.2.02.02.008.4501004.504 - $3.279.000.000</t>
  </si>
  <si>
    <t>2.3.2.02.02.008.4501004.504</t>
  </si>
  <si>
    <t>TASR MIGRACIÓN</t>
  </si>
  <si>
    <t>PATALLAS OBSERVATORIO</t>
  </si>
  <si>
    <t>2.3.2.02.02.008.1202002.201 - $211.560.751
2.3.2.02.02.008.1202034.201 - $420.000.000
2.3.2.02.02.008.1202002.262 $1.739.249</t>
  </si>
  <si>
    <t xml:space="preserve">2.3.2.02.02.008.1202002.201 - $364.800.000
2.3.2.02.02.008.1202034.201 - $172.500.000
</t>
  </si>
  <si>
    <t>Por adicionar</t>
  </si>
  <si>
    <t xml:space="preserve">2.3.2.02.02.009.4101031.201 - $35.000.000
2.3.2.02.02.008.4101023.201 - $75.000.000 </t>
  </si>
  <si>
    <t>2.3.2.02.02.006.4501056.201 $399.075.264
2.3.2.02.02.006.4501056.597 $501.792.912
2.3.2.02.01.003.4501004.504 $65.124.297</t>
  </si>
  <si>
    <t>2.3.2.02.01.003.1206007.201 $1.431.000
2.3.2.01.01.003.03.02.1206007.201 $50.000.000</t>
  </si>
  <si>
    <t>2.3.2.01.01.003.03.02.4501056.204 - $1.549.407.553</t>
  </si>
  <si>
    <t>2.3.2.01.01.003.03.02.4501056.204
2.3.2.01.01.004.01.01.02.4501056.204 
2.3.2.02.02.008.4501056.204</t>
  </si>
  <si>
    <t>ADECUACIÓN DE SALA TRANSITORIA, ANTEJARDÍN Y OFICINAS ADMINISTRATIVAS DEL CENTRO FACILITADOR DE SERVICIOS MIGRATORIOS – CFSM DE MIGRACIÓN COLOMBIA – REGIONAL ORIENTE EN EL MUNICIPIO DE BUCARAMANGA</t>
  </si>
  <si>
    <t>2.3.2.02.01.002.4503004.201 - $ 109.200.000</t>
  </si>
  <si>
    <t>2.3.2.02.01.002.4503004.201 - $ 890.800.000
2.3.2.02.02.009.4503004.201 - $ 121.800.000
2.3.2.02.02.008.4503004.315 - $ 116.018.634</t>
  </si>
  <si>
    <t>IMPLEMENTACIÓN DE ACCIONES E INICIATIVAS SOCIALES PARA RESOLUCIÓN PACÍFICA DE CONFLICTOS Y LA SANA CONVIVENCIA EN LA CIUDAD DE BUCARAMANGA</t>
  </si>
  <si>
    <t>IMPLEMENTACIÓN DE ACCIONES PARA SALVAGUARDAR LA INTEGRIDAD Y SEGURIDAD DE LA OPERATIVIDAD DEL PERSONAL DE LA POLICÍA METROPOLITANA DE BUCARAMANGA</t>
  </si>
  <si>
    <t>2.3.2.02.01.003.4501030.201 - $800.000.000
2.3.2.02.01.003.4501056.204 - $799.658.449</t>
  </si>
  <si>
    <t>2.3.2.02.02.006.4501056.201
2.3.2.02.02.006.4501056.597
2.3.2.02.01.003.4501004.504
2.3.2.02.01.003.4501056.204 $7.355.578</t>
  </si>
  <si>
    <t>2.3.2.02.02.008.4501056.236
2.3.2.02.02.008.4501056.237</t>
  </si>
  <si>
    <t>2.3.2.01.01.004.01.01.02.4501056.204 $10.397.502
2.3.2.02.02.008.4501056.204 $49.993.637
2.3.2.02.02.008.4501056.236 $38.108.861
2.3.2.02.02.008.4501056.237</t>
  </si>
  <si>
    <t>2.3.2.02.02.008.4501004.504 - $1.563.000.000</t>
  </si>
  <si>
    <t>2.3.2.02.02.008.1202002.262 - $1.440.156
2.3.2.02.02.008.1202002.598 - $58.361.947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</si>
</sst>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</numFmts>
  <fonts count="18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6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6">
    <xf numFmtId="0" fontId="0" fillId="0" borderId="0" xfId="0"/>
    <xf numFmtId="0" fontId="3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justify" vertical="center" wrapText="1"/>
    </xf>
    <xf numFmtId="5" fontId="2" fillId="5" borderId="2" xfId="108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5" fontId="2" fillId="4" borderId="2" xfId="10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5" fontId="0" fillId="0" borderId="0" xfId="0" applyNumberFormat="1"/>
    <xf numFmtId="0" fontId="0" fillId="0" borderId="0" xfId="0" applyAlignment="1">
      <alignment horizontal="center" vertical="center" wrapText="1"/>
    </xf>
    <xf numFmtId="164" fontId="0" fillId="6" borderId="0" xfId="0" applyNumberFormat="1" applyFill="1"/>
    <xf numFmtId="164" fontId="0" fillId="7" borderId="0" xfId="0" applyNumberFormat="1" applyFill="1"/>
    <xf numFmtId="0" fontId="0" fillId="7" borderId="0" xfId="0" applyFill="1"/>
    <xf numFmtId="0" fontId="11" fillId="3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justify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9" fontId="2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66" fontId="9" fillId="2" borderId="2" xfId="108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9" fontId="9" fillId="2" borderId="4" xfId="107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9" fontId="1" fillId="0" borderId="1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wrapText="1"/>
    </xf>
    <xf numFmtId="0" fontId="2" fillId="2" borderId="6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  <xf numFmtId="0" fontId="2" fillId="2" borderId="7" xfId="0" applyFont="1" applyFill="1" applyBorder="1" applyAlignment="1">
      <alignment horizontal="justify" wrapText="1"/>
    </xf>
    <xf numFmtId="165" fontId="2" fillId="0" borderId="9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108" applyNumberFormat="1" applyFont="1" applyFill="1" applyBorder="1" applyAlignment="1">
      <alignment horizontal="center" vertical="center" wrapText="1"/>
    </xf>
    <xf numFmtId="166" fontId="1" fillId="0" borderId="2" xfId="108" applyNumberFormat="1" applyFont="1" applyFill="1" applyBorder="1" applyAlignment="1">
      <alignment vertical="center" wrapText="1"/>
    </xf>
    <xf numFmtId="166" fontId="1" fillId="0" borderId="5" xfId="108" applyNumberFormat="1" applyFont="1" applyFill="1" applyBorder="1" applyAlignment="1">
      <alignment horizontal="center" vertical="center" wrapText="1"/>
    </xf>
    <xf numFmtId="166" fontId="1" fillId="0" borderId="5" xfId="108" applyNumberFormat="1" applyFont="1" applyFill="1" applyBorder="1" applyAlignment="1">
      <alignment vertical="center" wrapText="1"/>
    </xf>
    <xf numFmtId="166" fontId="7" fillId="0" borderId="2" xfId="108" applyNumberFormat="1" applyFont="1" applyFill="1" applyBorder="1" applyAlignment="1">
      <alignment vertical="center" wrapText="1"/>
    </xf>
    <xf numFmtId="166" fontId="7" fillId="0" borderId="5" xfId="108" applyNumberFormat="1" applyFont="1" applyFill="1" applyBorder="1" applyAlignment="1">
      <alignment vertical="center" wrapText="1"/>
    </xf>
    <xf numFmtId="166" fontId="2" fillId="0" borderId="5" xfId="108" applyNumberFormat="1" applyFont="1" applyFill="1" applyBorder="1" applyAlignment="1">
      <alignment vertical="center" wrapText="1"/>
    </xf>
    <xf numFmtId="166" fontId="2" fillId="0" borderId="2" xfId="108" applyNumberFormat="1" applyFont="1" applyFill="1" applyBorder="1" applyAlignment="1">
      <alignment horizontal="center" vertical="center" wrapText="1"/>
    </xf>
    <xf numFmtId="166" fontId="8" fillId="0" borderId="2" xfId="108" applyNumberFormat="1" applyFont="1" applyFill="1" applyBorder="1" applyAlignment="1">
      <alignment horizontal="center" vertical="center" wrapText="1"/>
    </xf>
    <xf numFmtId="166" fontId="14" fillId="0" borderId="2" xfId="108" applyNumberFormat="1" applyFont="1" applyFill="1" applyBorder="1" applyAlignment="1">
      <alignment horizontal="center" vertical="center" wrapText="1"/>
    </xf>
    <xf numFmtId="166" fontId="13" fillId="0" borderId="3" xfId="108" applyNumberFormat="1" applyFont="1" applyFill="1" applyBorder="1" applyAlignment="1">
      <alignment horizontal="center" vertical="center" wrapText="1"/>
    </xf>
    <xf numFmtId="166" fontId="13" fillId="0" borderId="2" xfId="108" applyNumberFormat="1" applyFont="1" applyFill="1" applyBorder="1" applyAlignment="1">
      <alignment horizontal="center" vertical="center" wrapText="1"/>
    </xf>
    <xf numFmtId="166" fontId="1" fillId="3" borderId="2" xfId="108" applyNumberFormat="1" applyFont="1" applyFill="1" applyBorder="1" applyAlignment="1">
      <alignment horizontal="center" vertical="center" wrapText="1"/>
    </xf>
    <xf numFmtId="166" fontId="1" fillId="3" borderId="1" xfId="108" applyNumberFormat="1" applyFont="1" applyFill="1" applyBorder="1" applyAlignment="1">
      <alignment horizontal="center" vertical="center" wrapText="1"/>
    </xf>
    <xf numFmtId="166" fontId="16" fillId="2" borderId="2" xfId="108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justify" vertical="center" wrapText="1"/>
    </xf>
    <xf numFmtId="165" fontId="1" fillId="0" borderId="5" xfId="0" applyNumberFormat="1" applyFont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justify" vertical="center" wrapText="1"/>
    </xf>
    <xf numFmtId="16" fontId="2" fillId="0" borderId="0" xfId="0" applyNumberFormat="1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wrapText="1"/>
    </xf>
    <xf numFmtId="166" fontId="1" fillId="3" borderId="1" xfId="10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12" fillId="0" borderId="2" xfId="108" applyNumberFormat="1" applyFont="1" applyFill="1" applyBorder="1" applyAlignment="1">
      <alignment horizontal="center" vertical="center" wrapText="1"/>
    </xf>
    <xf numFmtId="166" fontId="12" fillId="0" borderId="3" xfId="108" applyNumberFormat="1" applyFont="1" applyFill="1" applyBorder="1" applyAlignment="1">
      <alignment horizontal="center" vertical="center" wrapText="1"/>
    </xf>
    <xf numFmtId="166" fontId="1" fillId="3" borderId="1" xfId="108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wrapText="1"/>
    </xf>
    <xf numFmtId="166" fontId="2" fillId="8" borderId="2" xfId="108" applyNumberFormat="1" applyFont="1" applyFill="1" applyBorder="1" applyAlignment="1">
      <alignment horizontal="center" vertical="center" wrapText="1"/>
    </xf>
    <xf numFmtId="166" fontId="1" fillId="8" borderId="2" xfId="108" applyNumberFormat="1" applyFont="1" applyFill="1" applyBorder="1" applyAlignment="1">
      <alignment horizontal="center" vertical="center" wrapText="1"/>
    </xf>
    <xf numFmtId="168" fontId="17" fillId="0" borderId="0" xfId="109" applyNumberFormat="1" applyFont="1" applyAlignment="1">
      <alignment wrapText="1"/>
    </xf>
    <xf numFmtId="166" fontId="1" fillId="8" borderId="2" xfId="108" applyNumberFormat="1" applyFont="1" applyFill="1" applyBorder="1" applyAlignment="1">
      <alignment vertical="center" wrapText="1"/>
    </xf>
    <xf numFmtId="166" fontId="1" fillId="8" borderId="5" xfId="108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6" fontId="1" fillId="3" borderId="1" xfId="108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6" fontId="1" fillId="8" borderId="1" xfId="108" applyNumberFormat="1" applyFont="1" applyFill="1" applyBorder="1" applyAlignment="1">
      <alignment vertical="center" wrapText="1"/>
    </xf>
    <xf numFmtId="166" fontId="1" fillId="0" borderId="1" xfId="108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166" fontId="10" fillId="2" borderId="2" xfId="108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5" xfId="107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 wrapText="1"/>
    </xf>
    <xf numFmtId="166" fontId="1" fillId="3" borderId="1" xfId="108" applyNumberFormat="1" applyFont="1" applyFill="1" applyBorder="1" applyAlignment="1">
      <alignment horizontal="center" vertical="center" wrapText="1"/>
    </xf>
    <xf numFmtId="166" fontId="1" fillId="3" borderId="5" xfId="108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1" fillId="3" borderId="8" xfId="10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9" fontId="1" fillId="0" borderId="8" xfId="107" applyFont="1" applyFill="1" applyBorder="1" applyAlignment="1">
      <alignment horizontal="center" vertical="center" wrapText="1"/>
    </xf>
    <xf numFmtId="5" fontId="1" fillId="0" borderId="8" xfId="108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1" fontId="11" fillId="0" borderId="1" xfId="0" applyNumberFormat="1" applyFont="1" applyFill="1" applyBorder="1" applyAlignment="1">
      <alignment horizontal="justify" vertical="center" wrapText="1"/>
    </xf>
    <xf numFmtId="1" fontId="11" fillId="0" borderId="5" xfId="0" applyNumberFormat="1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9" fontId="3" fillId="3" borderId="1" xfId="107" applyFont="1" applyFill="1" applyBorder="1" applyAlignment="1">
      <alignment horizontal="center" vertical="center" wrapText="1"/>
    </xf>
    <xf numFmtId="9" fontId="3" fillId="3" borderId="5" xfId="107" applyFont="1" applyFill="1" applyBorder="1" applyAlignment="1">
      <alignment horizontal="center" vertical="center" wrapText="1"/>
    </xf>
    <xf numFmtId="9" fontId="3" fillId="0" borderId="1" xfId="107" applyFont="1" applyFill="1" applyBorder="1" applyAlignment="1">
      <alignment horizontal="center" vertical="center" wrapText="1"/>
    </xf>
    <xf numFmtId="9" fontId="3" fillId="0" borderId="5" xfId="10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9" fontId="3" fillId="3" borderId="8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471203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"/>
  <sheetViews>
    <sheetView showGridLines="0" tabSelected="1" zoomScale="60" zoomScaleNormal="60" zoomScaleSheetLayoutView="90" workbookViewId="0">
      <pane ySplit="5" topLeftCell="A6" activePane="bottomLeft" state="frozen"/>
      <selection pane="bottomLeft" activeCell="D6" sqref="D6"/>
    </sheetView>
  </sheetViews>
  <sheetFormatPr baseColWidth="10" defaultColWidth="11" defaultRowHeight="15" x14ac:dyDescent="0.25"/>
  <cols>
    <col min="1" max="3" width="23" style="55" customWidth="1"/>
    <col min="4" max="4" width="35.3984375" style="55" customWidth="1"/>
    <col min="5" max="5" width="34" style="57" customWidth="1"/>
    <col min="6" max="6" width="28.296875" style="54" customWidth="1"/>
    <col min="7" max="7" width="44.69921875" style="57" customWidth="1"/>
    <col min="8" max="8" width="37.19921875" style="54" customWidth="1"/>
    <col min="9" max="9" width="18.09765625" style="54" customWidth="1"/>
    <col min="10" max="10" width="14.796875" style="54" customWidth="1"/>
    <col min="11" max="11" width="17.59765625" style="54" customWidth="1"/>
    <col min="12" max="12" width="17.5" style="54" customWidth="1"/>
    <col min="13" max="13" width="19.69921875" style="54" customWidth="1"/>
    <col min="14" max="14" width="36.296875" style="54" customWidth="1"/>
    <col min="15" max="15" width="24.19921875" style="54" customWidth="1"/>
    <col min="16" max="16" width="15" style="54" customWidth="1"/>
    <col min="17" max="17" width="23" style="54" customWidth="1"/>
    <col min="18" max="18" width="23.296875" style="54" customWidth="1"/>
    <col min="19" max="19" width="25.3984375" style="54" customWidth="1"/>
    <col min="20" max="20" width="23.09765625" style="54" customWidth="1"/>
    <col min="21" max="22" width="14.69921875" style="54" customWidth="1"/>
    <col min="23" max="23" width="23.296875" style="54" customWidth="1"/>
    <col min="24" max="24" width="24.59765625" style="54" customWidth="1"/>
    <col min="25" max="25" width="18.09765625" style="111" customWidth="1"/>
    <col min="26" max="26" width="19.5" style="54" customWidth="1"/>
    <col min="27" max="27" width="19.09765625" style="54" customWidth="1"/>
    <col min="28" max="28" width="18.19921875" style="54" customWidth="1"/>
    <col min="29" max="16384" width="11" style="63"/>
  </cols>
  <sheetData>
    <row r="1" spans="1:28" s="54" customFormat="1" ht="15.6" x14ac:dyDescent="0.25">
      <c r="A1" s="2" t="s">
        <v>20</v>
      </c>
      <c r="B1" s="55"/>
      <c r="C1" s="55"/>
      <c r="D1" s="55"/>
      <c r="E1" s="57"/>
      <c r="F1" s="250" t="s">
        <v>128</v>
      </c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Y1" s="250"/>
      <c r="Z1" s="49"/>
    </row>
    <row r="2" spans="1:28" s="54" customFormat="1" ht="15" customHeight="1" x14ac:dyDescent="0.25">
      <c r="A2" s="56">
        <v>44347</v>
      </c>
      <c r="B2" s="123"/>
      <c r="C2" s="55"/>
      <c r="D2" s="55"/>
      <c r="E2" s="57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Y2" s="250"/>
      <c r="Z2" s="49"/>
    </row>
    <row r="3" spans="1:28" s="54" customFormat="1" ht="15.6" x14ac:dyDescent="0.25">
      <c r="A3" s="111"/>
      <c r="B3" s="55"/>
      <c r="C3" s="55"/>
      <c r="D3" s="55"/>
      <c r="E3" s="57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Y3" s="251"/>
      <c r="Z3" s="58"/>
    </row>
    <row r="4" spans="1:28" s="59" customFormat="1" ht="23.25" customHeight="1" x14ac:dyDescent="0.25">
      <c r="A4" s="247" t="s">
        <v>12</v>
      </c>
      <c r="B4" s="248"/>
      <c r="C4" s="248"/>
      <c r="D4" s="248"/>
      <c r="E4" s="248"/>
      <c r="F4" s="247" t="s">
        <v>13</v>
      </c>
      <c r="G4" s="248"/>
      <c r="H4" s="248"/>
      <c r="I4" s="248"/>
      <c r="J4" s="248"/>
      <c r="K4" s="249" t="s">
        <v>30</v>
      </c>
      <c r="L4" s="249"/>
      <c r="M4" s="249"/>
      <c r="N4" s="249" t="s">
        <v>28</v>
      </c>
      <c r="O4" s="249"/>
      <c r="P4" s="249"/>
      <c r="Q4" s="249"/>
      <c r="R4" s="249"/>
      <c r="S4" s="249"/>
      <c r="T4" s="247" t="s">
        <v>22</v>
      </c>
      <c r="U4" s="248"/>
      <c r="V4" s="248"/>
      <c r="W4" s="248"/>
      <c r="X4" s="254"/>
      <c r="Y4" s="252" t="s">
        <v>23</v>
      </c>
      <c r="Z4" s="252" t="s">
        <v>132</v>
      </c>
      <c r="AA4" s="249" t="s">
        <v>29</v>
      </c>
      <c r="AB4" s="249"/>
    </row>
    <row r="5" spans="1:28" s="54" customFormat="1" ht="42" customHeight="1" x14ac:dyDescent="0.25">
      <c r="A5" s="112" t="s">
        <v>2</v>
      </c>
      <c r="B5" s="112" t="s">
        <v>7</v>
      </c>
      <c r="C5" s="112" t="s">
        <v>3</v>
      </c>
      <c r="D5" s="112" t="s">
        <v>9</v>
      </c>
      <c r="E5" s="113" t="s">
        <v>24</v>
      </c>
      <c r="F5" s="50" t="s">
        <v>18</v>
      </c>
      <c r="G5" s="86" t="s">
        <v>4</v>
      </c>
      <c r="H5" s="50" t="s">
        <v>19</v>
      </c>
      <c r="I5" s="50" t="s">
        <v>26</v>
      </c>
      <c r="J5" s="50" t="s">
        <v>27</v>
      </c>
      <c r="K5" s="50" t="s">
        <v>5</v>
      </c>
      <c r="L5" s="50" t="s">
        <v>6</v>
      </c>
      <c r="M5" s="50" t="s">
        <v>0</v>
      </c>
      <c r="N5" s="50" t="s">
        <v>11</v>
      </c>
      <c r="O5" s="50" t="s">
        <v>14</v>
      </c>
      <c r="P5" s="50" t="s">
        <v>10</v>
      </c>
      <c r="Q5" s="50" t="s">
        <v>161</v>
      </c>
      <c r="R5" s="50" t="s">
        <v>15</v>
      </c>
      <c r="S5" s="50" t="s">
        <v>25</v>
      </c>
      <c r="T5" s="50" t="s">
        <v>14</v>
      </c>
      <c r="U5" s="50" t="s">
        <v>10</v>
      </c>
      <c r="V5" s="50" t="s">
        <v>161</v>
      </c>
      <c r="W5" s="50" t="s">
        <v>15</v>
      </c>
      <c r="X5" s="50" t="s">
        <v>162</v>
      </c>
      <c r="Y5" s="253"/>
      <c r="Z5" s="253"/>
      <c r="AA5" s="50" t="s">
        <v>16</v>
      </c>
      <c r="AB5" s="50" t="s">
        <v>17</v>
      </c>
    </row>
    <row r="6" spans="1:28" ht="116.4" customHeight="1" x14ac:dyDescent="0.25">
      <c r="A6" s="124" t="s">
        <v>131</v>
      </c>
      <c r="B6" s="124" t="s">
        <v>130</v>
      </c>
      <c r="C6" s="125" t="s">
        <v>133</v>
      </c>
      <c r="D6" s="38" t="s">
        <v>31</v>
      </c>
      <c r="E6" s="1" t="s">
        <v>32</v>
      </c>
      <c r="F6" s="60"/>
      <c r="G6" s="13"/>
      <c r="H6" s="61"/>
      <c r="I6" s="16"/>
      <c r="J6" s="16"/>
      <c r="K6" s="12">
        <v>1</v>
      </c>
      <c r="L6" s="8">
        <v>0</v>
      </c>
      <c r="M6" s="62">
        <f>IFERROR(IF(L6/K6&gt;100%,100%,L6/K6),"-")</f>
        <v>0</v>
      </c>
      <c r="N6" s="18"/>
      <c r="O6" s="94"/>
      <c r="P6" s="95"/>
      <c r="Q6" s="95"/>
      <c r="R6" s="95"/>
      <c r="S6" s="107">
        <f>SUM(O6:R6)</f>
        <v>0</v>
      </c>
      <c r="T6" s="94"/>
      <c r="U6" s="95"/>
      <c r="V6" s="95"/>
      <c r="W6" s="95"/>
      <c r="X6" s="107">
        <f>SUM(T6:W6)</f>
        <v>0</v>
      </c>
      <c r="Y6" s="4" t="str">
        <f>IFERROR(X6/S6,"-")</f>
        <v>-</v>
      </c>
      <c r="Z6" s="3">
        <v>0</v>
      </c>
      <c r="AA6" s="48" t="s">
        <v>126</v>
      </c>
      <c r="AB6" s="48" t="s">
        <v>127</v>
      </c>
    </row>
    <row r="7" spans="1:28" ht="132" customHeight="1" x14ac:dyDescent="0.25">
      <c r="A7" s="223" t="s">
        <v>136</v>
      </c>
      <c r="B7" s="223" t="s">
        <v>135</v>
      </c>
      <c r="C7" s="230" t="s">
        <v>134</v>
      </c>
      <c r="D7" s="228" t="s">
        <v>33</v>
      </c>
      <c r="E7" s="179" t="s">
        <v>34</v>
      </c>
      <c r="F7" s="14">
        <v>20200680010038</v>
      </c>
      <c r="G7" s="7" t="s">
        <v>116</v>
      </c>
      <c r="H7" s="1" t="s">
        <v>200</v>
      </c>
      <c r="I7" s="16">
        <v>44202</v>
      </c>
      <c r="J7" s="16">
        <v>44561</v>
      </c>
      <c r="K7" s="188">
        <v>1</v>
      </c>
      <c r="L7" s="213">
        <v>0.2</v>
      </c>
      <c r="M7" s="191">
        <f>IFERROR(IF(L7/K7&gt;100%,100%,L7/K7),"-")</f>
        <v>0.2</v>
      </c>
      <c r="N7" s="18" t="s">
        <v>164</v>
      </c>
      <c r="O7" s="157">
        <v>299740256</v>
      </c>
      <c r="P7" s="95"/>
      <c r="Q7" s="95"/>
      <c r="R7" s="95"/>
      <c r="S7" s="195">
        <f>SUM(O7:R8)</f>
        <v>522000000</v>
      </c>
      <c r="T7" s="94">
        <v>161000000</v>
      </c>
      <c r="U7" s="95"/>
      <c r="V7" s="95"/>
      <c r="W7" s="95"/>
      <c r="X7" s="195">
        <f>SUM(T7:W8)</f>
        <v>161000000</v>
      </c>
      <c r="Y7" s="181">
        <f>IFERROR(X7/S7,"-")</f>
        <v>0.30842911877394635</v>
      </c>
      <c r="Z7" s="183">
        <v>0</v>
      </c>
      <c r="AA7" s="177" t="s">
        <v>126</v>
      </c>
      <c r="AB7" s="177" t="s">
        <v>127</v>
      </c>
    </row>
    <row r="8" spans="1:28" ht="39" customHeight="1" x14ac:dyDescent="0.25">
      <c r="A8" s="224"/>
      <c r="B8" s="224"/>
      <c r="C8" s="231"/>
      <c r="D8" s="229"/>
      <c r="E8" s="180"/>
      <c r="F8" s="12"/>
      <c r="G8" s="13" t="s">
        <v>163</v>
      </c>
      <c r="H8" s="1"/>
      <c r="I8" s="16"/>
      <c r="J8" s="16"/>
      <c r="K8" s="190"/>
      <c r="L8" s="214"/>
      <c r="M8" s="193"/>
      <c r="N8" s="18" t="s">
        <v>165</v>
      </c>
      <c r="O8" s="94">
        <v>222259744</v>
      </c>
      <c r="P8" s="95"/>
      <c r="Q8" s="95"/>
      <c r="R8" s="95"/>
      <c r="S8" s="196"/>
      <c r="T8" s="94"/>
      <c r="U8" s="95"/>
      <c r="V8" s="95"/>
      <c r="W8" s="95"/>
      <c r="X8" s="196"/>
      <c r="Y8" s="182"/>
      <c r="Z8" s="184"/>
      <c r="AA8" s="178"/>
      <c r="AB8" s="178"/>
    </row>
    <row r="9" spans="1:28" ht="81" customHeight="1" x14ac:dyDescent="0.25">
      <c r="A9" s="124" t="s">
        <v>136</v>
      </c>
      <c r="B9" s="124" t="s">
        <v>135</v>
      </c>
      <c r="C9" s="125" t="s">
        <v>134</v>
      </c>
      <c r="D9" s="38" t="s">
        <v>35</v>
      </c>
      <c r="E9" s="1" t="s">
        <v>36</v>
      </c>
      <c r="F9" s="61"/>
      <c r="G9" s="87"/>
      <c r="H9" s="61"/>
      <c r="I9" s="16"/>
      <c r="J9" s="16"/>
      <c r="K9" s="5">
        <v>3</v>
      </c>
      <c r="L9" s="9">
        <v>0</v>
      </c>
      <c r="M9" s="62">
        <f t="shared" ref="M9:M18" si="0">IFERROR(IF(L9/K9&gt;100%,100%,L9/K9),"-")</f>
        <v>0</v>
      </c>
      <c r="N9" s="18"/>
      <c r="O9" s="94"/>
      <c r="P9" s="95"/>
      <c r="Q9" s="95"/>
      <c r="R9" s="95"/>
      <c r="S9" s="107">
        <f t="shared" ref="S9:S15" si="1">SUM(O9:R9)</f>
        <v>0</v>
      </c>
      <c r="T9" s="94"/>
      <c r="U9" s="95"/>
      <c r="V9" s="95"/>
      <c r="W9" s="95"/>
      <c r="X9" s="107">
        <f t="shared" ref="X9:X15" si="2">SUM(T9:W9)</f>
        <v>0</v>
      </c>
      <c r="Y9" s="4" t="str">
        <f t="shared" ref="Y9:Y18" si="3">IFERROR(X9/S9,"-")</f>
        <v>-</v>
      </c>
      <c r="Z9" s="3">
        <v>0</v>
      </c>
      <c r="AA9" s="48" t="s">
        <v>126</v>
      </c>
      <c r="AB9" s="48" t="s">
        <v>127</v>
      </c>
    </row>
    <row r="10" spans="1:28" ht="92.25" customHeight="1" x14ac:dyDescent="0.25">
      <c r="A10" s="124" t="s">
        <v>136</v>
      </c>
      <c r="B10" s="124" t="s">
        <v>135</v>
      </c>
      <c r="C10" s="125" t="s">
        <v>134</v>
      </c>
      <c r="D10" s="38" t="s">
        <v>37</v>
      </c>
      <c r="E10" s="1" t="s">
        <v>38</v>
      </c>
      <c r="F10" s="114"/>
      <c r="G10" s="119"/>
      <c r="H10" s="114"/>
      <c r="I10" s="16"/>
      <c r="J10" s="16"/>
      <c r="K10" s="52">
        <v>1</v>
      </c>
      <c r="L10" s="9">
        <v>0</v>
      </c>
      <c r="M10" s="62">
        <f t="shared" si="0"/>
        <v>0</v>
      </c>
      <c r="N10" s="18" t="s">
        <v>230</v>
      </c>
      <c r="O10" s="94">
        <v>90000000</v>
      </c>
      <c r="P10" s="95"/>
      <c r="Q10" s="95"/>
      <c r="R10" s="95"/>
      <c r="S10" s="107">
        <f t="shared" si="1"/>
        <v>90000000</v>
      </c>
      <c r="T10" s="94"/>
      <c r="U10" s="95"/>
      <c r="V10" s="95"/>
      <c r="W10" s="95"/>
      <c r="X10" s="107">
        <f t="shared" si="2"/>
        <v>0</v>
      </c>
      <c r="Y10" s="4">
        <f t="shared" si="3"/>
        <v>0</v>
      </c>
      <c r="Z10" s="3">
        <v>0</v>
      </c>
      <c r="AA10" s="48" t="s">
        <v>126</v>
      </c>
      <c r="AB10" s="48" t="s">
        <v>127</v>
      </c>
    </row>
    <row r="11" spans="1:28" ht="105.6" customHeight="1" x14ac:dyDescent="0.25">
      <c r="A11" s="124" t="s">
        <v>136</v>
      </c>
      <c r="B11" s="124" t="s">
        <v>135</v>
      </c>
      <c r="C11" s="125" t="s">
        <v>137</v>
      </c>
      <c r="D11" s="38" t="s">
        <v>39</v>
      </c>
      <c r="E11" s="1" t="s">
        <v>40</v>
      </c>
      <c r="F11" s="61"/>
      <c r="G11" s="87"/>
      <c r="H11" s="61"/>
      <c r="I11" s="16"/>
      <c r="J11" s="16"/>
      <c r="K11" s="5">
        <v>1</v>
      </c>
      <c r="L11" s="9">
        <v>0</v>
      </c>
      <c r="M11" s="62">
        <f t="shared" si="0"/>
        <v>0</v>
      </c>
      <c r="N11" s="18"/>
      <c r="O11" s="94"/>
      <c r="P11" s="95"/>
      <c r="Q11" s="95"/>
      <c r="R11" s="95"/>
      <c r="S11" s="107">
        <f t="shared" si="1"/>
        <v>0</v>
      </c>
      <c r="T11" s="94"/>
      <c r="U11" s="95"/>
      <c r="V11" s="95"/>
      <c r="W11" s="95"/>
      <c r="X11" s="107">
        <f t="shared" si="2"/>
        <v>0</v>
      </c>
      <c r="Y11" s="4" t="str">
        <f t="shared" si="3"/>
        <v>-</v>
      </c>
      <c r="Z11" s="3">
        <v>0</v>
      </c>
      <c r="AA11" s="48" t="s">
        <v>126</v>
      </c>
      <c r="AB11" s="48" t="s">
        <v>127</v>
      </c>
    </row>
    <row r="12" spans="1:28" ht="81" customHeight="1" x14ac:dyDescent="0.25">
      <c r="A12" s="124" t="s">
        <v>136</v>
      </c>
      <c r="B12" s="124" t="s">
        <v>135</v>
      </c>
      <c r="C12" s="125" t="s">
        <v>137</v>
      </c>
      <c r="D12" s="38" t="s">
        <v>41</v>
      </c>
      <c r="E12" s="1" t="s">
        <v>42</v>
      </c>
      <c r="F12" s="61"/>
      <c r="G12" s="87"/>
      <c r="H12" s="61"/>
      <c r="I12" s="16"/>
      <c r="J12" s="16"/>
      <c r="K12" s="5">
        <v>10</v>
      </c>
      <c r="L12" s="9">
        <v>0</v>
      </c>
      <c r="M12" s="62">
        <f t="shared" si="0"/>
        <v>0</v>
      </c>
      <c r="N12" s="18"/>
      <c r="O12" s="94"/>
      <c r="P12" s="95"/>
      <c r="Q12" s="95"/>
      <c r="R12" s="95"/>
      <c r="S12" s="107">
        <f t="shared" si="1"/>
        <v>0</v>
      </c>
      <c r="T12" s="94"/>
      <c r="U12" s="95"/>
      <c r="V12" s="95"/>
      <c r="W12" s="95"/>
      <c r="X12" s="107">
        <f t="shared" si="2"/>
        <v>0</v>
      </c>
      <c r="Y12" s="4" t="str">
        <f t="shared" si="3"/>
        <v>-</v>
      </c>
      <c r="Z12" s="3">
        <v>0</v>
      </c>
      <c r="AA12" s="48" t="s">
        <v>126</v>
      </c>
      <c r="AB12" s="48" t="s">
        <v>127</v>
      </c>
    </row>
    <row r="13" spans="1:28" ht="101.25" customHeight="1" x14ac:dyDescent="0.25">
      <c r="A13" s="124" t="s">
        <v>136</v>
      </c>
      <c r="B13" s="124" t="s">
        <v>135</v>
      </c>
      <c r="C13" s="125" t="s">
        <v>137</v>
      </c>
      <c r="D13" s="38" t="s">
        <v>43</v>
      </c>
      <c r="E13" s="1" t="s">
        <v>44</v>
      </c>
      <c r="F13" s="61"/>
      <c r="G13" s="13"/>
      <c r="H13" s="61"/>
      <c r="I13" s="16"/>
      <c r="J13" s="16"/>
      <c r="K13" s="52">
        <v>4</v>
      </c>
      <c r="L13" s="9">
        <v>0</v>
      </c>
      <c r="M13" s="62">
        <f t="shared" si="0"/>
        <v>0</v>
      </c>
      <c r="N13" s="18"/>
      <c r="O13" s="94"/>
      <c r="P13" s="95"/>
      <c r="Q13" s="95"/>
      <c r="R13" s="95"/>
      <c r="S13" s="107">
        <f t="shared" si="1"/>
        <v>0</v>
      </c>
      <c r="T13" s="94"/>
      <c r="U13" s="95"/>
      <c r="V13" s="95"/>
      <c r="W13" s="95"/>
      <c r="X13" s="107">
        <f t="shared" si="2"/>
        <v>0</v>
      </c>
      <c r="Y13" s="4" t="str">
        <f t="shared" si="3"/>
        <v>-</v>
      </c>
      <c r="Z13" s="3">
        <v>0</v>
      </c>
      <c r="AA13" s="48" t="s">
        <v>126</v>
      </c>
      <c r="AB13" s="48" t="s">
        <v>127</v>
      </c>
    </row>
    <row r="14" spans="1:28" ht="101.4" customHeight="1" x14ac:dyDescent="0.25">
      <c r="A14" s="124" t="s">
        <v>136</v>
      </c>
      <c r="B14" s="124" t="s">
        <v>135</v>
      </c>
      <c r="C14" s="125" t="s">
        <v>115</v>
      </c>
      <c r="D14" s="38" t="s">
        <v>45</v>
      </c>
      <c r="E14" s="1" t="s">
        <v>46</v>
      </c>
      <c r="F14" s="61"/>
      <c r="G14" s="13"/>
      <c r="H14" s="61"/>
      <c r="I14" s="16"/>
      <c r="J14" s="16"/>
      <c r="K14" s="52">
        <v>1</v>
      </c>
      <c r="L14" s="9">
        <v>0</v>
      </c>
      <c r="M14" s="62">
        <f t="shared" si="0"/>
        <v>0</v>
      </c>
      <c r="N14" s="18"/>
      <c r="O14" s="94"/>
      <c r="P14" s="95"/>
      <c r="Q14" s="95"/>
      <c r="R14" s="95"/>
      <c r="S14" s="107">
        <f t="shared" si="1"/>
        <v>0</v>
      </c>
      <c r="T14" s="94"/>
      <c r="U14" s="95"/>
      <c r="V14" s="95"/>
      <c r="W14" s="95"/>
      <c r="X14" s="107">
        <f t="shared" si="2"/>
        <v>0</v>
      </c>
      <c r="Y14" s="4" t="str">
        <f t="shared" si="3"/>
        <v>-</v>
      </c>
      <c r="Z14" s="3">
        <v>0</v>
      </c>
      <c r="AA14" s="48" t="s">
        <v>126</v>
      </c>
      <c r="AB14" s="48" t="s">
        <v>127</v>
      </c>
    </row>
    <row r="15" spans="1:28" ht="114.6" customHeight="1" x14ac:dyDescent="0.25">
      <c r="A15" s="124" t="s">
        <v>136</v>
      </c>
      <c r="B15" s="124" t="s">
        <v>135</v>
      </c>
      <c r="C15" s="125" t="s">
        <v>137</v>
      </c>
      <c r="D15" s="38" t="s">
        <v>47</v>
      </c>
      <c r="E15" s="1" t="s">
        <v>48</v>
      </c>
      <c r="F15" s="61"/>
      <c r="G15" s="13" t="s">
        <v>159</v>
      </c>
      <c r="H15" s="61"/>
      <c r="I15" s="16"/>
      <c r="J15" s="16"/>
      <c r="K15" s="6">
        <v>1</v>
      </c>
      <c r="L15" s="10">
        <v>1</v>
      </c>
      <c r="M15" s="62">
        <f t="shared" si="0"/>
        <v>1</v>
      </c>
      <c r="N15" s="18" t="s">
        <v>166</v>
      </c>
      <c r="O15" s="94">
        <v>856200000</v>
      </c>
      <c r="P15" s="95"/>
      <c r="Q15" s="95"/>
      <c r="R15" s="95"/>
      <c r="S15" s="107">
        <f t="shared" si="1"/>
        <v>856200000</v>
      </c>
      <c r="T15" s="94"/>
      <c r="U15" s="95"/>
      <c r="V15" s="95"/>
      <c r="W15" s="95"/>
      <c r="X15" s="107">
        <f t="shared" si="2"/>
        <v>0</v>
      </c>
      <c r="Y15" s="4">
        <f t="shared" si="3"/>
        <v>0</v>
      </c>
      <c r="Z15" s="3">
        <v>0</v>
      </c>
      <c r="AA15" s="48" t="s">
        <v>126</v>
      </c>
      <c r="AB15" s="48" t="s">
        <v>127</v>
      </c>
    </row>
    <row r="16" spans="1:28" ht="100.2" customHeight="1" x14ac:dyDescent="0.25">
      <c r="A16" s="199" t="s">
        <v>136</v>
      </c>
      <c r="B16" s="199" t="s">
        <v>135</v>
      </c>
      <c r="C16" s="207" t="s">
        <v>138</v>
      </c>
      <c r="D16" s="205" t="s">
        <v>49</v>
      </c>
      <c r="E16" s="259" t="s">
        <v>50</v>
      </c>
      <c r="F16" s="14">
        <v>20200680010079</v>
      </c>
      <c r="G16" s="7" t="s">
        <v>158</v>
      </c>
      <c r="H16" s="61"/>
      <c r="I16" s="16"/>
      <c r="J16" s="16"/>
      <c r="K16" s="257">
        <v>1</v>
      </c>
      <c r="L16" s="255">
        <v>1</v>
      </c>
      <c r="M16" s="191">
        <f t="shared" si="0"/>
        <v>1</v>
      </c>
      <c r="N16" s="120" t="s">
        <v>259</v>
      </c>
      <c r="O16" s="157">
        <v>109200000</v>
      </c>
      <c r="P16" s="95"/>
      <c r="Q16" s="95"/>
      <c r="R16" s="95"/>
      <c r="S16" s="195">
        <f>SUM(O16:R17)</f>
        <v>1237818634</v>
      </c>
      <c r="T16" s="3">
        <v>15750000</v>
      </c>
      <c r="U16" s="95"/>
      <c r="V16" s="95"/>
      <c r="W16" s="95"/>
      <c r="X16" s="195">
        <f>SUM(T16:W17)</f>
        <v>15750000</v>
      </c>
      <c r="Y16" s="181">
        <f>IFERROR(X16/S16,"-")</f>
        <v>1.2723996526941927E-2</v>
      </c>
      <c r="Z16" s="183">
        <v>0</v>
      </c>
      <c r="AA16" s="177" t="s">
        <v>126</v>
      </c>
      <c r="AB16" s="177" t="s">
        <v>127</v>
      </c>
    </row>
    <row r="17" spans="1:28" ht="101.4" customHeight="1" x14ac:dyDescent="0.25">
      <c r="A17" s="200"/>
      <c r="B17" s="200"/>
      <c r="C17" s="208"/>
      <c r="D17" s="206"/>
      <c r="E17" s="260"/>
      <c r="F17" s="14"/>
      <c r="G17" s="13" t="s">
        <v>163</v>
      </c>
      <c r="H17" s="61"/>
      <c r="I17" s="91"/>
      <c r="J17" s="91"/>
      <c r="K17" s="258"/>
      <c r="L17" s="256"/>
      <c r="M17" s="193"/>
      <c r="N17" s="120" t="s">
        <v>260</v>
      </c>
      <c r="O17" s="94">
        <v>1128618634</v>
      </c>
      <c r="P17" s="95"/>
      <c r="Q17" s="95"/>
      <c r="R17" s="95"/>
      <c r="S17" s="196"/>
      <c r="T17" s="3"/>
      <c r="U17" s="95"/>
      <c r="V17" s="95"/>
      <c r="W17" s="95"/>
      <c r="X17" s="196"/>
      <c r="Y17" s="182"/>
      <c r="Z17" s="184"/>
      <c r="AA17" s="178"/>
      <c r="AB17" s="178"/>
    </row>
    <row r="18" spans="1:28" ht="96.6" customHeight="1" x14ac:dyDescent="0.25">
      <c r="A18" s="223" t="s">
        <v>139</v>
      </c>
      <c r="B18" s="223" t="s">
        <v>140</v>
      </c>
      <c r="C18" s="230" t="s">
        <v>141</v>
      </c>
      <c r="D18" s="228" t="s">
        <v>51</v>
      </c>
      <c r="E18" s="179" t="s">
        <v>52</v>
      </c>
      <c r="F18" s="14">
        <v>20200680010110</v>
      </c>
      <c r="G18" s="7" t="s">
        <v>117</v>
      </c>
      <c r="H18" s="1" t="s">
        <v>167</v>
      </c>
      <c r="I18" s="211">
        <v>44222</v>
      </c>
      <c r="J18" s="211">
        <v>44561</v>
      </c>
      <c r="K18" s="188">
        <v>4</v>
      </c>
      <c r="L18" s="185">
        <v>4</v>
      </c>
      <c r="M18" s="191">
        <f t="shared" si="0"/>
        <v>1</v>
      </c>
      <c r="N18" s="18" t="s">
        <v>203</v>
      </c>
      <c r="O18" s="157">
        <v>587726775</v>
      </c>
      <c r="P18" s="95"/>
      <c r="Q18" s="95"/>
      <c r="R18" s="95"/>
      <c r="S18" s="195">
        <f>SUM(O18:R19)</f>
        <v>617000000</v>
      </c>
      <c r="T18" s="94">
        <v>452748479</v>
      </c>
      <c r="U18" s="95"/>
      <c r="V18" s="95"/>
      <c r="W18" s="95"/>
      <c r="X18" s="195">
        <f>SUM(T18:W19)</f>
        <v>452748479</v>
      </c>
      <c r="Y18" s="181">
        <f t="shared" si="3"/>
        <v>0.73379007941653163</v>
      </c>
      <c r="Z18" s="183">
        <v>0</v>
      </c>
      <c r="AA18" s="177" t="s">
        <v>126</v>
      </c>
      <c r="AB18" s="177" t="s">
        <v>127</v>
      </c>
    </row>
    <row r="19" spans="1:28" ht="34.799999999999997" customHeight="1" x14ac:dyDescent="0.25">
      <c r="A19" s="224"/>
      <c r="B19" s="224"/>
      <c r="C19" s="231"/>
      <c r="D19" s="229"/>
      <c r="E19" s="180"/>
      <c r="F19" s="14"/>
      <c r="G19" s="13" t="s">
        <v>163</v>
      </c>
      <c r="H19" s="1"/>
      <c r="I19" s="212"/>
      <c r="J19" s="212"/>
      <c r="K19" s="190"/>
      <c r="L19" s="187"/>
      <c r="M19" s="193"/>
      <c r="N19" s="18" t="s">
        <v>202</v>
      </c>
      <c r="O19" s="94">
        <v>29273225</v>
      </c>
      <c r="P19" s="94"/>
      <c r="Q19" s="95"/>
      <c r="R19" s="95"/>
      <c r="S19" s="196"/>
      <c r="T19" s="94"/>
      <c r="U19" s="95"/>
      <c r="V19" s="95"/>
      <c r="W19" s="95"/>
      <c r="X19" s="196"/>
      <c r="Y19" s="182"/>
      <c r="Z19" s="184"/>
      <c r="AA19" s="178"/>
      <c r="AB19" s="178"/>
    </row>
    <row r="20" spans="1:28" ht="93" customHeight="1" x14ac:dyDescent="0.25">
      <c r="A20" s="225" t="s">
        <v>139</v>
      </c>
      <c r="B20" s="225" t="s">
        <v>143</v>
      </c>
      <c r="C20" s="225" t="s">
        <v>142</v>
      </c>
      <c r="D20" s="228" t="s">
        <v>53</v>
      </c>
      <c r="E20" s="179" t="s">
        <v>54</v>
      </c>
      <c r="F20" s="14">
        <v>20200680010062</v>
      </c>
      <c r="G20" s="7" t="s">
        <v>118</v>
      </c>
      <c r="H20" s="1" t="s">
        <v>201</v>
      </c>
      <c r="I20" s="51">
        <v>44209</v>
      </c>
      <c r="J20" s="51">
        <v>44561</v>
      </c>
      <c r="K20" s="246">
        <v>1</v>
      </c>
      <c r="L20" s="245">
        <v>1</v>
      </c>
      <c r="M20" s="191">
        <f>IFERROR(IF(L20/K20&gt;100%,100%,L20/K20),"-")</f>
        <v>1</v>
      </c>
      <c r="N20" s="17" t="s">
        <v>168</v>
      </c>
      <c r="O20" s="157">
        <v>577500000</v>
      </c>
      <c r="P20" s="96"/>
      <c r="Q20" s="96"/>
      <c r="R20" s="96"/>
      <c r="S20" s="195">
        <f>SUM(O20:R23)</f>
        <v>1566500000</v>
      </c>
      <c r="T20" s="94">
        <v>442500000</v>
      </c>
      <c r="U20" s="96"/>
      <c r="V20" s="96"/>
      <c r="W20" s="96"/>
      <c r="X20" s="195">
        <f>SUM(T20:W23)</f>
        <v>885499999</v>
      </c>
      <c r="Y20" s="181">
        <f>IFERROR(X20/S20,"-")</f>
        <v>0.56527290073412062</v>
      </c>
      <c r="Z20" s="183">
        <v>0</v>
      </c>
      <c r="AA20" s="177" t="s">
        <v>126</v>
      </c>
      <c r="AB20" s="177" t="s">
        <v>127</v>
      </c>
    </row>
    <row r="21" spans="1:28" ht="102.6" customHeight="1" x14ac:dyDescent="0.25">
      <c r="A21" s="226"/>
      <c r="B21" s="226"/>
      <c r="C21" s="226"/>
      <c r="D21" s="243"/>
      <c r="E21" s="194"/>
      <c r="F21" s="14">
        <v>20210680010041</v>
      </c>
      <c r="G21" s="7" t="s">
        <v>261</v>
      </c>
      <c r="H21" s="1"/>
      <c r="I21" s="51">
        <v>44330</v>
      </c>
      <c r="J21" s="51">
        <v>44561</v>
      </c>
      <c r="K21" s="246"/>
      <c r="L21" s="245"/>
      <c r="M21" s="192"/>
      <c r="N21" s="121" t="s">
        <v>231</v>
      </c>
      <c r="O21" s="97"/>
      <c r="P21" s="98"/>
      <c r="Q21" s="98"/>
      <c r="R21" s="157">
        <v>636000000</v>
      </c>
      <c r="S21" s="198"/>
      <c r="T21" s="97"/>
      <c r="U21" s="98"/>
      <c r="V21" s="98"/>
      <c r="W21" s="94">
        <v>132000000</v>
      </c>
      <c r="X21" s="198"/>
      <c r="Y21" s="201"/>
      <c r="Z21" s="202"/>
      <c r="AA21" s="244"/>
      <c r="AB21" s="244"/>
    </row>
    <row r="22" spans="1:28" ht="56.4" customHeight="1" x14ac:dyDescent="0.25">
      <c r="A22" s="226"/>
      <c r="B22" s="226"/>
      <c r="C22" s="226"/>
      <c r="D22" s="243"/>
      <c r="E22" s="194"/>
      <c r="F22" s="12"/>
      <c r="G22" s="13" t="s">
        <v>163</v>
      </c>
      <c r="H22" s="1"/>
      <c r="I22" s="17"/>
      <c r="J22" s="17"/>
      <c r="K22" s="246"/>
      <c r="L22" s="245"/>
      <c r="M22" s="192"/>
      <c r="N22" s="17" t="s">
        <v>209</v>
      </c>
      <c r="O22" s="97">
        <v>5500000</v>
      </c>
      <c r="P22" s="98"/>
      <c r="Q22" s="98"/>
      <c r="R22" s="94">
        <v>1800000</v>
      </c>
      <c r="S22" s="198"/>
      <c r="T22" s="98"/>
      <c r="U22" s="98"/>
      <c r="V22" s="98"/>
      <c r="W22" s="98"/>
      <c r="X22" s="198"/>
      <c r="Y22" s="201"/>
      <c r="Z22" s="202"/>
      <c r="AA22" s="244"/>
      <c r="AB22" s="244"/>
    </row>
    <row r="23" spans="1:28" ht="30" customHeight="1" x14ac:dyDescent="0.25">
      <c r="A23" s="226"/>
      <c r="B23" s="226"/>
      <c r="C23" s="226"/>
      <c r="D23" s="243"/>
      <c r="E23" s="194"/>
      <c r="F23" s="216">
        <v>20200680010156</v>
      </c>
      <c r="G23" s="217" t="s">
        <v>119</v>
      </c>
      <c r="H23" s="218" t="s">
        <v>199</v>
      </c>
      <c r="I23" s="17"/>
      <c r="J23" s="17"/>
      <c r="K23" s="246"/>
      <c r="L23" s="245"/>
      <c r="M23" s="192"/>
      <c r="N23" s="15" t="s">
        <v>169</v>
      </c>
      <c r="O23" s="98"/>
      <c r="P23" s="98"/>
      <c r="Q23" s="98"/>
      <c r="R23" s="157">
        <v>345700000</v>
      </c>
      <c r="S23" s="196"/>
      <c r="T23" s="98"/>
      <c r="U23" s="98"/>
      <c r="V23" s="98"/>
      <c r="W23" s="94">
        <f>370999999-W28</f>
        <v>310999999</v>
      </c>
      <c r="X23" s="196"/>
      <c r="Y23" s="182"/>
      <c r="Z23" s="184"/>
      <c r="AA23" s="178"/>
      <c r="AB23" s="178"/>
    </row>
    <row r="24" spans="1:28" ht="66" customHeight="1" x14ac:dyDescent="0.25">
      <c r="A24" s="199" t="s">
        <v>139</v>
      </c>
      <c r="B24" s="199" t="s">
        <v>143</v>
      </c>
      <c r="C24" s="207" t="s">
        <v>142</v>
      </c>
      <c r="D24" s="205" t="s">
        <v>61</v>
      </c>
      <c r="E24" s="179" t="s">
        <v>62</v>
      </c>
      <c r="F24" s="216"/>
      <c r="G24" s="217"/>
      <c r="H24" s="218"/>
      <c r="I24" s="51">
        <v>44202</v>
      </c>
      <c r="J24" s="51">
        <v>44561</v>
      </c>
      <c r="K24" s="188">
        <v>3</v>
      </c>
      <c r="L24" s="185">
        <v>1</v>
      </c>
      <c r="M24" s="191">
        <f>IFERROR(IF(L24/K24&gt;100%,100%,L24/K24),"-")</f>
        <v>0.33333333333333331</v>
      </c>
      <c r="N24" s="18" t="s">
        <v>169</v>
      </c>
      <c r="O24" s="94"/>
      <c r="P24" s="95"/>
      <c r="Q24" s="95"/>
      <c r="R24" s="157">
        <v>87300000</v>
      </c>
      <c r="S24" s="195">
        <f>SUM(O24:R25)</f>
        <v>168300000</v>
      </c>
      <c r="T24" s="94"/>
      <c r="U24" s="95"/>
      <c r="V24" s="95"/>
      <c r="W24" s="94">
        <v>38333333</v>
      </c>
      <c r="X24" s="195">
        <f>SUM(T24:W25)</f>
        <v>59333333</v>
      </c>
      <c r="Y24" s="181">
        <f>IFERROR(X24/S24,"-")</f>
        <v>0.35254505644682116</v>
      </c>
      <c r="Z24" s="183">
        <v>0</v>
      </c>
      <c r="AA24" s="177" t="s">
        <v>126</v>
      </c>
      <c r="AB24" s="177" t="s">
        <v>127</v>
      </c>
    </row>
    <row r="25" spans="1:28" ht="52.8" customHeight="1" x14ac:dyDescent="0.25">
      <c r="A25" s="200"/>
      <c r="B25" s="200"/>
      <c r="C25" s="208"/>
      <c r="D25" s="206"/>
      <c r="E25" s="180"/>
      <c r="F25" s="209">
        <v>20210680010041</v>
      </c>
      <c r="G25" s="203" t="s">
        <v>261</v>
      </c>
      <c r="H25" s="207"/>
      <c r="I25" s="211">
        <v>44330</v>
      </c>
      <c r="J25" s="211">
        <v>44561</v>
      </c>
      <c r="K25" s="190"/>
      <c r="L25" s="187"/>
      <c r="M25" s="193"/>
      <c r="N25" s="121" t="s">
        <v>231</v>
      </c>
      <c r="O25" s="94"/>
      <c r="P25" s="95"/>
      <c r="Q25" s="95"/>
      <c r="R25" s="157">
        <v>81000000</v>
      </c>
      <c r="S25" s="196"/>
      <c r="T25" s="94"/>
      <c r="U25" s="95"/>
      <c r="V25" s="95"/>
      <c r="W25" s="94">
        <v>21000000</v>
      </c>
      <c r="X25" s="196"/>
      <c r="Y25" s="182"/>
      <c r="Z25" s="184"/>
      <c r="AA25" s="178"/>
      <c r="AB25" s="178"/>
    </row>
    <row r="26" spans="1:28" ht="60" customHeight="1" x14ac:dyDescent="0.25">
      <c r="A26" s="199" t="s">
        <v>139</v>
      </c>
      <c r="B26" s="199" t="s">
        <v>143</v>
      </c>
      <c r="C26" s="207" t="s">
        <v>144</v>
      </c>
      <c r="D26" s="205" t="s">
        <v>77</v>
      </c>
      <c r="E26" s="179" t="s">
        <v>78</v>
      </c>
      <c r="F26" s="210"/>
      <c r="G26" s="204"/>
      <c r="H26" s="208"/>
      <c r="I26" s="212"/>
      <c r="J26" s="212"/>
      <c r="K26" s="188">
        <v>1</v>
      </c>
      <c r="L26" s="213">
        <v>0.3</v>
      </c>
      <c r="M26" s="191">
        <f>IFERROR(IF(L26/K26&gt;100%,100%,L26/K26),"-")</f>
        <v>0.3</v>
      </c>
      <c r="N26" s="121" t="s">
        <v>231</v>
      </c>
      <c r="O26" s="94"/>
      <c r="P26" s="95"/>
      <c r="Q26" s="95"/>
      <c r="R26" s="173">
        <v>45000000</v>
      </c>
      <c r="S26" s="195">
        <f>SUM(O26:R27)</f>
        <v>80200000</v>
      </c>
      <c r="T26" s="94"/>
      <c r="U26" s="95"/>
      <c r="V26" s="95"/>
      <c r="W26" s="174">
        <v>15000000</v>
      </c>
      <c r="X26" s="195">
        <f>SUM(T26:W27)</f>
        <v>40600000</v>
      </c>
      <c r="Y26" s="181">
        <f>IFERROR(X26/S26,"-")</f>
        <v>0.50623441396508728</v>
      </c>
      <c r="Z26" s="183">
        <v>0</v>
      </c>
      <c r="AA26" s="177" t="s">
        <v>126</v>
      </c>
      <c r="AB26" s="177" t="s">
        <v>127</v>
      </c>
    </row>
    <row r="27" spans="1:28" ht="61.8" customHeight="1" x14ac:dyDescent="0.25">
      <c r="A27" s="200"/>
      <c r="B27" s="200"/>
      <c r="C27" s="208"/>
      <c r="D27" s="206"/>
      <c r="E27" s="180"/>
      <c r="F27" s="219">
        <v>20200680010156</v>
      </c>
      <c r="G27" s="203" t="s">
        <v>119</v>
      </c>
      <c r="H27" s="207" t="s">
        <v>199</v>
      </c>
      <c r="I27" s="211">
        <v>44202</v>
      </c>
      <c r="J27" s="211">
        <v>44561</v>
      </c>
      <c r="K27" s="190"/>
      <c r="L27" s="214"/>
      <c r="M27" s="193"/>
      <c r="N27" s="17" t="s">
        <v>170</v>
      </c>
      <c r="O27" s="96"/>
      <c r="P27" s="99"/>
      <c r="Q27" s="99"/>
      <c r="R27" s="159">
        <v>35200000</v>
      </c>
      <c r="S27" s="196"/>
      <c r="T27" s="96"/>
      <c r="U27" s="99"/>
      <c r="V27" s="99"/>
      <c r="W27" s="174">
        <v>25600000</v>
      </c>
      <c r="X27" s="196"/>
      <c r="Y27" s="182"/>
      <c r="Z27" s="184"/>
      <c r="AA27" s="178"/>
      <c r="AB27" s="178"/>
    </row>
    <row r="28" spans="1:28" ht="30" customHeight="1" x14ac:dyDescent="0.25">
      <c r="A28" s="225" t="s">
        <v>139</v>
      </c>
      <c r="B28" s="225" t="s">
        <v>143</v>
      </c>
      <c r="C28" s="225" t="s">
        <v>145</v>
      </c>
      <c r="D28" s="228" t="s">
        <v>63</v>
      </c>
      <c r="E28" s="179" t="s">
        <v>64</v>
      </c>
      <c r="F28" s="220"/>
      <c r="G28" s="221"/>
      <c r="H28" s="222"/>
      <c r="I28" s="240"/>
      <c r="J28" s="240"/>
      <c r="K28" s="188">
        <v>1</v>
      </c>
      <c r="L28" s="185">
        <v>1</v>
      </c>
      <c r="M28" s="191">
        <f>IFERROR(IF(L28/K28&gt;100%,100%,L28/K28),"-")</f>
        <v>1</v>
      </c>
      <c r="N28" s="17" t="s">
        <v>170</v>
      </c>
      <c r="O28" s="98"/>
      <c r="P28" s="100"/>
      <c r="Q28" s="100"/>
      <c r="R28" s="160">
        <v>60000000</v>
      </c>
      <c r="S28" s="195">
        <f>SUM(O28:R48)</f>
        <v>13205566047.869995</v>
      </c>
      <c r="T28" s="98"/>
      <c r="U28" s="100"/>
      <c r="V28" s="100"/>
      <c r="W28" s="98">
        <v>60000000</v>
      </c>
      <c r="X28" s="195">
        <f>SUM(T28:W48)</f>
        <v>1141645625</v>
      </c>
      <c r="Y28" s="181">
        <f>IFERROR(X28/S28,"-")</f>
        <v>8.6451850746991868E-2</v>
      </c>
      <c r="Z28" s="183">
        <v>0</v>
      </c>
      <c r="AA28" s="177" t="s">
        <v>126</v>
      </c>
      <c r="AB28" s="177" t="s">
        <v>127</v>
      </c>
    </row>
    <row r="29" spans="1:28" ht="141.6" customHeight="1" x14ac:dyDescent="0.25">
      <c r="A29" s="226"/>
      <c r="B29" s="226"/>
      <c r="C29" s="226"/>
      <c r="D29" s="243"/>
      <c r="E29" s="194"/>
      <c r="F29" s="14">
        <v>20200680010131</v>
      </c>
      <c r="G29" s="7" t="s">
        <v>125</v>
      </c>
      <c r="H29" s="1" t="s">
        <v>198</v>
      </c>
      <c r="I29" s="16">
        <v>44221</v>
      </c>
      <c r="J29" s="16" t="s">
        <v>206</v>
      </c>
      <c r="K29" s="189"/>
      <c r="L29" s="186"/>
      <c r="M29" s="192"/>
      <c r="N29" s="17" t="s">
        <v>171</v>
      </c>
      <c r="O29" s="98"/>
      <c r="P29" s="98"/>
      <c r="Q29" s="98"/>
      <c r="R29" s="160">
        <v>1049000000</v>
      </c>
      <c r="S29" s="198"/>
      <c r="T29" s="96"/>
      <c r="U29" s="96"/>
      <c r="V29" s="96"/>
      <c r="W29" s="96"/>
      <c r="X29" s="198"/>
      <c r="Y29" s="201"/>
      <c r="Z29" s="202"/>
      <c r="AA29" s="244"/>
      <c r="AB29" s="244"/>
    </row>
    <row r="30" spans="1:28" ht="94.5" customHeight="1" x14ac:dyDescent="0.25">
      <c r="A30" s="226"/>
      <c r="B30" s="226"/>
      <c r="C30" s="226"/>
      <c r="D30" s="243"/>
      <c r="E30" s="194"/>
      <c r="F30" s="14">
        <v>2021680010023</v>
      </c>
      <c r="G30" s="26" t="s">
        <v>211</v>
      </c>
      <c r="H30" s="1" t="s">
        <v>224</v>
      </c>
      <c r="I30" s="16">
        <v>44258</v>
      </c>
      <c r="J30" s="16">
        <v>44350</v>
      </c>
      <c r="K30" s="189"/>
      <c r="L30" s="186"/>
      <c r="M30" s="192"/>
      <c r="N30" s="17" t="s">
        <v>212</v>
      </c>
      <c r="O30" s="98"/>
      <c r="P30" s="98"/>
      <c r="Q30" s="98"/>
      <c r="R30" s="94">
        <v>347157800</v>
      </c>
      <c r="S30" s="198"/>
      <c r="T30" s="98"/>
      <c r="U30" s="98"/>
      <c r="V30" s="98"/>
      <c r="W30" s="98">
        <v>297576901</v>
      </c>
      <c r="X30" s="198"/>
      <c r="Y30" s="201"/>
      <c r="Z30" s="202"/>
      <c r="AA30" s="244"/>
      <c r="AB30" s="244"/>
    </row>
    <row r="31" spans="1:28" ht="34.200000000000003" customHeight="1" x14ac:dyDescent="0.25">
      <c r="A31" s="226"/>
      <c r="B31" s="226"/>
      <c r="C31" s="226"/>
      <c r="D31" s="243"/>
      <c r="E31" s="194"/>
      <c r="F31" s="14"/>
      <c r="G31" s="84" t="s">
        <v>163</v>
      </c>
      <c r="H31" s="1"/>
      <c r="I31" s="16"/>
      <c r="J31" s="16"/>
      <c r="K31" s="189"/>
      <c r="L31" s="186"/>
      <c r="M31" s="192"/>
      <c r="N31" s="15" t="s">
        <v>229</v>
      </c>
      <c r="O31" s="98"/>
      <c r="P31" s="98"/>
      <c r="Q31" s="98"/>
      <c r="R31" s="94">
        <v>2842200</v>
      </c>
      <c r="S31" s="198"/>
      <c r="T31" s="98"/>
      <c r="U31" s="98"/>
      <c r="V31" s="98"/>
      <c r="W31" s="98"/>
      <c r="X31" s="198"/>
      <c r="Y31" s="201"/>
      <c r="Z31" s="202"/>
      <c r="AA31" s="244"/>
      <c r="AB31" s="244"/>
    </row>
    <row r="32" spans="1:28" ht="144.6" customHeight="1" x14ac:dyDescent="0.25">
      <c r="A32" s="226"/>
      <c r="B32" s="226"/>
      <c r="C32" s="226"/>
      <c r="D32" s="243"/>
      <c r="E32" s="194"/>
      <c r="F32" s="14">
        <v>20210680010040</v>
      </c>
      <c r="G32" s="7" t="s">
        <v>258</v>
      </c>
      <c r="H32" s="1"/>
      <c r="I32" s="16"/>
      <c r="J32" s="16"/>
      <c r="K32" s="189"/>
      <c r="L32" s="186"/>
      <c r="M32" s="192"/>
      <c r="N32" s="17" t="s">
        <v>204</v>
      </c>
      <c r="O32" s="98"/>
      <c r="P32" s="98"/>
      <c r="Q32" s="98"/>
      <c r="R32" s="157">
        <v>86602944.370000005</v>
      </c>
      <c r="S32" s="198"/>
      <c r="T32" s="98"/>
      <c r="U32" s="98"/>
      <c r="V32" s="98"/>
      <c r="W32" s="98"/>
      <c r="X32" s="198"/>
      <c r="Y32" s="201"/>
      <c r="Z32" s="202"/>
      <c r="AA32" s="244"/>
      <c r="AB32" s="244"/>
    </row>
    <row r="33" spans="1:28" ht="103.8" customHeight="1" x14ac:dyDescent="0.25">
      <c r="A33" s="226"/>
      <c r="B33" s="226"/>
      <c r="C33" s="226"/>
      <c r="D33" s="243"/>
      <c r="E33" s="194"/>
      <c r="F33" s="14">
        <v>20210680010041</v>
      </c>
      <c r="G33" s="7" t="s">
        <v>261</v>
      </c>
      <c r="H33" s="119"/>
      <c r="I33" s="51">
        <v>44330</v>
      </c>
      <c r="J33" s="51">
        <v>44561</v>
      </c>
      <c r="K33" s="189"/>
      <c r="L33" s="186"/>
      <c r="M33" s="192"/>
      <c r="N33" s="121" t="s">
        <v>231</v>
      </c>
      <c r="O33" s="98"/>
      <c r="P33" s="98"/>
      <c r="Q33" s="98"/>
      <c r="R33" s="157">
        <v>270000000</v>
      </c>
      <c r="S33" s="198"/>
      <c r="T33" s="98"/>
      <c r="U33" s="98"/>
      <c r="V33" s="98"/>
      <c r="W33" s="98">
        <v>135000000</v>
      </c>
      <c r="X33" s="198"/>
      <c r="Y33" s="201"/>
      <c r="Z33" s="202"/>
      <c r="AA33" s="244"/>
      <c r="AB33" s="244"/>
    </row>
    <row r="34" spans="1:28" ht="90.6" customHeight="1" x14ac:dyDescent="0.25">
      <c r="A34" s="226"/>
      <c r="B34" s="226"/>
      <c r="C34" s="226"/>
      <c r="D34" s="243"/>
      <c r="E34" s="194"/>
      <c r="F34" s="12"/>
      <c r="G34" s="39" t="s">
        <v>173</v>
      </c>
      <c r="H34" s="1"/>
      <c r="I34" s="16"/>
      <c r="J34" s="16"/>
      <c r="K34" s="189"/>
      <c r="L34" s="186"/>
      <c r="M34" s="192"/>
      <c r="N34" s="17" t="s">
        <v>214</v>
      </c>
      <c r="O34" s="98"/>
      <c r="P34" s="98"/>
      <c r="Q34" s="98"/>
      <c r="R34" s="94">
        <v>107602268</v>
      </c>
      <c r="S34" s="198"/>
      <c r="T34" s="98"/>
      <c r="U34" s="98"/>
      <c r="V34" s="98"/>
      <c r="W34" s="98"/>
      <c r="X34" s="198"/>
      <c r="Y34" s="201"/>
      <c r="Z34" s="202"/>
      <c r="AA34" s="244"/>
      <c r="AB34" s="244"/>
    </row>
    <row r="35" spans="1:28" ht="108" customHeight="1" x14ac:dyDescent="0.25">
      <c r="A35" s="226"/>
      <c r="B35" s="226"/>
      <c r="C35" s="226"/>
      <c r="D35" s="243"/>
      <c r="E35" s="194"/>
      <c r="F35" s="14">
        <v>20210680010045</v>
      </c>
      <c r="G35" s="7" t="s">
        <v>262</v>
      </c>
      <c r="H35" s="1"/>
      <c r="I35" s="16"/>
      <c r="J35" s="16"/>
      <c r="K35" s="189"/>
      <c r="L35" s="186"/>
      <c r="M35" s="192"/>
      <c r="N35" s="17" t="s">
        <v>263</v>
      </c>
      <c r="O35" s="157">
        <v>800000000</v>
      </c>
      <c r="P35" s="98"/>
      <c r="Q35" s="98"/>
      <c r="R35" s="157">
        <v>799658449</v>
      </c>
      <c r="S35" s="198"/>
      <c r="T35" s="98"/>
      <c r="U35" s="98"/>
      <c r="V35" s="98"/>
      <c r="W35" s="98"/>
      <c r="X35" s="198"/>
      <c r="Y35" s="201"/>
      <c r="Z35" s="202"/>
      <c r="AA35" s="244"/>
      <c r="AB35" s="244"/>
    </row>
    <row r="36" spans="1:28" ht="73.2" customHeight="1" x14ac:dyDescent="0.25">
      <c r="A36" s="226"/>
      <c r="B36" s="226"/>
      <c r="C36" s="226"/>
      <c r="D36" s="243"/>
      <c r="E36" s="194"/>
      <c r="F36" s="12"/>
      <c r="G36" s="39" t="s">
        <v>227</v>
      </c>
      <c r="H36" s="1"/>
      <c r="I36" s="16"/>
      <c r="J36" s="16"/>
      <c r="K36" s="189"/>
      <c r="L36" s="186"/>
      <c r="M36" s="192"/>
      <c r="N36" s="17" t="s">
        <v>239</v>
      </c>
      <c r="O36" s="3"/>
      <c r="P36" s="139"/>
      <c r="Q36" s="139"/>
      <c r="R36" s="94">
        <v>1311515786</v>
      </c>
      <c r="S36" s="198"/>
      <c r="T36" s="98"/>
      <c r="U36" s="98"/>
      <c r="V36" s="98"/>
      <c r="W36" s="98"/>
      <c r="X36" s="198"/>
      <c r="Y36" s="201"/>
      <c r="Z36" s="202"/>
      <c r="AA36" s="244"/>
      <c r="AB36" s="244"/>
    </row>
    <row r="37" spans="1:28" ht="49.2" customHeight="1" x14ac:dyDescent="0.25">
      <c r="A37" s="226"/>
      <c r="B37" s="226"/>
      <c r="C37" s="226"/>
      <c r="D37" s="243"/>
      <c r="E37" s="194"/>
      <c r="F37" s="12"/>
      <c r="G37" s="39" t="s">
        <v>240</v>
      </c>
      <c r="H37" s="1"/>
      <c r="I37" s="16"/>
      <c r="J37" s="16"/>
      <c r="K37" s="189"/>
      <c r="L37" s="186"/>
      <c r="M37" s="192"/>
      <c r="N37" s="17" t="s">
        <v>241</v>
      </c>
      <c r="O37" s="3"/>
      <c r="P37" s="139"/>
      <c r="Q37" s="139"/>
      <c r="R37" s="94">
        <v>200000000</v>
      </c>
      <c r="S37" s="198"/>
      <c r="T37" s="98"/>
      <c r="U37" s="98"/>
      <c r="V37" s="98"/>
      <c r="W37" s="98"/>
      <c r="X37" s="198"/>
      <c r="Y37" s="201"/>
      <c r="Z37" s="202"/>
      <c r="AA37" s="244"/>
      <c r="AB37" s="244"/>
    </row>
    <row r="38" spans="1:28" ht="139.80000000000001" customHeight="1" x14ac:dyDescent="0.25">
      <c r="A38" s="226"/>
      <c r="B38" s="226"/>
      <c r="C38" s="226"/>
      <c r="D38" s="243"/>
      <c r="E38" s="194"/>
      <c r="F38" s="14">
        <v>20210680010035</v>
      </c>
      <c r="G38" s="7" t="s">
        <v>225</v>
      </c>
      <c r="H38" s="1" t="s">
        <v>226</v>
      </c>
      <c r="I38" s="16"/>
      <c r="J38" s="16"/>
      <c r="K38" s="189"/>
      <c r="L38" s="186"/>
      <c r="M38" s="192"/>
      <c r="N38" s="17" t="s">
        <v>257</v>
      </c>
      <c r="O38" s="97"/>
      <c r="P38" s="98"/>
      <c r="Q38" s="98"/>
      <c r="R38" s="157">
        <v>42522133</v>
      </c>
      <c r="S38" s="198"/>
      <c r="T38" s="98"/>
      <c r="U38" s="98"/>
      <c r="V38" s="98"/>
      <c r="W38" s="98"/>
      <c r="X38" s="198"/>
      <c r="Y38" s="201"/>
      <c r="Z38" s="202"/>
      <c r="AA38" s="244"/>
      <c r="AB38" s="244"/>
    </row>
    <row r="39" spans="1:28" ht="95.4" customHeight="1" x14ac:dyDescent="0.25">
      <c r="A39" s="226"/>
      <c r="B39" s="226"/>
      <c r="C39" s="226"/>
      <c r="D39" s="243"/>
      <c r="E39" s="194"/>
      <c r="F39" s="93"/>
      <c r="G39" s="13" t="s">
        <v>163</v>
      </c>
      <c r="H39" s="93"/>
      <c r="I39" s="51"/>
      <c r="J39" s="51"/>
      <c r="K39" s="189"/>
      <c r="L39" s="186"/>
      <c r="M39" s="192"/>
      <c r="N39" s="17" t="s">
        <v>264</v>
      </c>
      <c r="O39" s="94">
        <v>6784935.1600000262</v>
      </c>
      <c r="P39" s="98"/>
      <c r="Q39" s="98"/>
      <c r="R39" s="106">
        <f>46947075+109813817.339996</f>
        <v>156760892.33999598</v>
      </c>
      <c r="S39" s="198"/>
      <c r="T39" s="98"/>
      <c r="U39" s="98"/>
      <c r="V39" s="98"/>
      <c r="W39" s="98"/>
      <c r="X39" s="198"/>
      <c r="Y39" s="201"/>
      <c r="Z39" s="202"/>
      <c r="AA39" s="244"/>
      <c r="AB39" s="244"/>
    </row>
    <row r="40" spans="1:28" ht="100.8" customHeight="1" x14ac:dyDescent="0.25">
      <c r="A40" s="226"/>
      <c r="B40" s="226"/>
      <c r="C40" s="226"/>
      <c r="D40" s="243"/>
      <c r="E40" s="194"/>
      <c r="F40" s="115">
        <v>20200680010136</v>
      </c>
      <c r="G40" s="92" t="s">
        <v>174</v>
      </c>
      <c r="H40" s="40" t="s">
        <v>175</v>
      </c>
      <c r="I40" s="16">
        <v>44252</v>
      </c>
      <c r="J40" s="16">
        <v>44561</v>
      </c>
      <c r="K40" s="189"/>
      <c r="L40" s="186"/>
      <c r="M40" s="192"/>
      <c r="N40" s="21" t="s">
        <v>254</v>
      </c>
      <c r="O40" s="157">
        <f>965992473-65124287</f>
        <v>900868186</v>
      </c>
      <c r="P40" s="98"/>
      <c r="Q40" s="98"/>
      <c r="R40" s="157">
        <v>65124287</v>
      </c>
      <c r="S40" s="198"/>
      <c r="T40" s="98">
        <v>399068768</v>
      </c>
      <c r="U40" s="98"/>
      <c r="V40" s="98"/>
      <c r="W40" s="98"/>
      <c r="X40" s="198"/>
      <c r="Y40" s="201"/>
      <c r="Z40" s="202"/>
      <c r="AA40" s="244"/>
      <c r="AB40" s="244"/>
    </row>
    <row r="41" spans="1:28" ht="63" customHeight="1" x14ac:dyDescent="0.25">
      <c r="A41" s="226"/>
      <c r="B41" s="226"/>
      <c r="C41" s="226"/>
      <c r="D41" s="243"/>
      <c r="E41" s="194"/>
      <c r="F41" s="93"/>
      <c r="G41" s="117" t="s">
        <v>242</v>
      </c>
      <c r="H41" s="93"/>
      <c r="I41" s="16"/>
      <c r="J41" s="16"/>
      <c r="K41" s="189"/>
      <c r="L41" s="186"/>
      <c r="M41" s="192"/>
      <c r="N41" s="17" t="s">
        <v>238</v>
      </c>
      <c r="O41" s="3"/>
      <c r="P41" s="139"/>
      <c r="Q41" s="139"/>
      <c r="R41" s="94">
        <v>28000000</v>
      </c>
      <c r="S41" s="198"/>
      <c r="T41" s="98"/>
      <c r="U41" s="98"/>
      <c r="V41" s="98"/>
      <c r="W41" s="98"/>
      <c r="X41" s="198"/>
      <c r="Y41" s="201"/>
      <c r="Z41" s="202"/>
      <c r="AA41" s="244"/>
      <c r="AB41" s="244"/>
    </row>
    <row r="42" spans="1:28" ht="165.6" customHeight="1" x14ac:dyDescent="0.25">
      <c r="A42" s="226"/>
      <c r="B42" s="226"/>
      <c r="C42" s="226"/>
      <c r="D42" s="243"/>
      <c r="E42" s="194"/>
      <c r="F42" s="93"/>
      <c r="G42" s="117" t="s">
        <v>243</v>
      </c>
      <c r="H42" s="93"/>
      <c r="I42" s="16"/>
      <c r="J42" s="16"/>
      <c r="K42" s="189"/>
      <c r="L42" s="186"/>
      <c r="M42" s="192"/>
      <c r="N42" s="17" t="s">
        <v>246</v>
      </c>
      <c r="O42" s="3"/>
      <c r="P42" s="139"/>
      <c r="Q42" s="139"/>
      <c r="R42" s="94">
        <v>5637061368</v>
      </c>
      <c r="S42" s="198"/>
      <c r="T42" s="98"/>
      <c r="U42" s="98"/>
      <c r="V42" s="98"/>
      <c r="W42" s="98"/>
      <c r="X42" s="198"/>
      <c r="Y42" s="201"/>
      <c r="Z42" s="202"/>
      <c r="AA42" s="244"/>
      <c r="AB42" s="244"/>
    </row>
    <row r="43" spans="1:28" ht="63" customHeight="1" x14ac:dyDescent="0.25">
      <c r="A43" s="226"/>
      <c r="B43" s="226"/>
      <c r="C43" s="226"/>
      <c r="D43" s="243"/>
      <c r="E43" s="194"/>
      <c r="F43" s="93"/>
      <c r="G43" s="117" t="s">
        <v>244</v>
      </c>
      <c r="H43" s="93"/>
      <c r="I43" s="16"/>
      <c r="J43" s="16"/>
      <c r="K43" s="189"/>
      <c r="L43" s="186"/>
      <c r="M43" s="192"/>
      <c r="N43" s="17" t="s">
        <v>231</v>
      </c>
      <c r="O43" s="3"/>
      <c r="P43" s="139"/>
      <c r="Q43" s="139"/>
      <c r="R43" s="94">
        <v>85000000</v>
      </c>
      <c r="S43" s="198"/>
      <c r="T43" s="98"/>
      <c r="U43" s="98"/>
      <c r="V43" s="98"/>
      <c r="W43" s="98"/>
      <c r="X43" s="198"/>
      <c r="Y43" s="201"/>
      <c r="Z43" s="202"/>
      <c r="AA43" s="244"/>
      <c r="AB43" s="244"/>
    </row>
    <row r="44" spans="1:28" ht="63" customHeight="1" x14ac:dyDescent="0.25">
      <c r="A44" s="226"/>
      <c r="B44" s="226"/>
      <c r="C44" s="226"/>
      <c r="D44" s="243"/>
      <c r="E44" s="194"/>
      <c r="F44" s="93"/>
      <c r="G44" s="117" t="s">
        <v>245</v>
      </c>
      <c r="H44" s="93"/>
      <c r="I44" s="16"/>
      <c r="J44" s="16"/>
      <c r="K44" s="189"/>
      <c r="L44" s="186"/>
      <c r="M44" s="192"/>
      <c r="N44" s="17" t="s">
        <v>231</v>
      </c>
      <c r="O44" s="3"/>
      <c r="P44" s="139"/>
      <c r="Q44" s="139"/>
      <c r="R44" s="94">
        <v>800000000</v>
      </c>
      <c r="S44" s="198"/>
      <c r="T44" s="98"/>
      <c r="U44" s="98"/>
      <c r="V44" s="98"/>
      <c r="W44" s="98"/>
      <c r="X44" s="198"/>
      <c r="Y44" s="201"/>
      <c r="Z44" s="202"/>
      <c r="AA44" s="244"/>
      <c r="AB44" s="244"/>
    </row>
    <row r="45" spans="1:28" ht="63" customHeight="1" x14ac:dyDescent="0.25">
      <c r="A45" s="226"/>
      <c r="B45" s="226"/>
      <c r="C45" s="226"/>
      <c r="D45" s="243"/>
      <c r="E45" s="194"/>
      <c r="F45" s="93"/>
      <c r="G45" s="117" t="s">
        <v>249</v>
      </c>
      <c r="H45" s="93"/>
      <c r="I45" s="16"/>
      <c r="J45" s="16"/>
      <c r="K45" s="189"/>
      <c r="L45" s="186"/>
      <c r="M45" s="192"/>
      <c r="N45" s="17" t="s">
        <v>231</v>
      </c>
      <c r="O45" s="3"/>
      <c r="P45" s="139"/>
      <c r="Q45" s="139"/>
      <c r="R45" s="94">
        <v>31000000</v>
      </c>
      <c r="S45" s="198"/>
      <c r="T45" s="98"/>
      <c r="U45" s="98"/>
      <c r="V45" s="98"/>
      <c r="W45" s="98"/>
      <c r="X45" s="198"/>
      <c r="Y45" s="201"/>
      <c r="Z45" s="202"/>
      <c r="AA45" s="244"/>
      <c r="AB45" s="244"/>
    </row>
    <row r="46" spans="1:28" ht="63" customHeight="1" x14ac:dyDescent="0.25">
      <c r="A46" s="226"/>
      <c r="B46" s="226"/>
      <c r="C46" s="226"/>
      <c r="D46" s="243"/>
      <c r="E46" s="194"/>
      <c r="F46" s="93"/>
      <c r="G46" s="117" t="s">
        <v>248</v>
      </c>
      <c r="H46" s="93"/>
      <c r="I46" s="16"/>
      <c r="J46" s="16"/>
      <c r="K46" s="189"/>
      <c r="L46" s="186"/>
      <c r="M46" s="192"/>
      <c r="N46" s="17" t="s">
        <v>247</v>
      </c>
      <c r="O46" s="3"/>
      <c r="P46" s="139"/>
      <c r="Q46" s="139"/>
      <c r="R46" s="94">
        <v>70000000</v>
      </c>
      <c r="S46" s="198"/>
      <c r="T46" s="98"/>
      <c r="U46" s="98"/>
      <c r="V46" s="98"/>
      <c r="W46" s="98"/>
      <c r="X46" s="198"/>
      <c r="Y46" s="201"/>
      <c r="Z46" s="202"/>
      <c r="AA46" s="244"/>
      <c r="AB46" s="244"/>
    </row>
    <row r="47" spans="1:28" ht="78" customHeight="1" x14ac:dyDescent="0.25">
      <c r="A47" s="226"/>
      <c r="B47" s="226"/>
      <c r="C47" s="226"/>
      <c r="D47" s="243"/>
      <c r="E47" s="194"/>
      <c r="F47" s="12"/>
      <c r="G47" s="23" t="s">
        <v>228</v>
      </c>
      <c r="H47" s="1"/>
      <c r="I47" s="16"/>
      <c r="J47" s="16"/>
      <c r="K47" s="189"/>
      <c r="L47" s="186"/>
      <c r="M47" s="192"/>
      <c r="N47" s="17" t="s">
        <v>213</v>
      </c>
      <c r="O47" s="94">
        <v>80000000</v>
      </c>
      <c r="P47" s="95"/>
      <c r="Q47" s="95"/>
      <c r="R47" s="94">
        <v>18064799</v>
      </c>
      <c r="S47" s="198"/>
      <c r="T47" s="98"/>
      <c r="U47" s="98"/>
      <c r="V47" s="98"/>
      <c r="W47" s="98"/>
      <c r="X47" s="198"/>
      <c r="Y47" s="201"/>
      <c r="Z47" s="202"/>
      <c r="AA47" s="244"/>
      <c r="AB47" s="244"/>
    </row>
    <row r="48" spans="1:28" ht="66" customHeight="1" x14ac:dyDescent="0.25">
      <c r="A48" s="226"/>
      <c r="B48" s="226"/>
      <c r="C48" s="226"/>
      <c r="D48" s="243"/>
      <c r="E48" s="194"/>
      <c r="F48" s="241">
        <v>20200680010162</v>
      </c>
      <c r="G48" s="217" t="s">
        <v>120</v>
      </c>
      <c r="H48" s="242" t="s">
        <v>179</v>
      </c>
      <c r="I48" s="51">
        <v>44225</v>
      </c>
      <c r="J48" s="51">
        <v>44561</v>
      </c>
      <c r="K48" s="189"/>
      <c r="L48" s="186"/>
      <c r="M48" s="192"/>
      <c r="N48" s="17" t="s">
        <v>172</v>
      </c>
      <c r="O48" s="101"/>
      <c r="P48" s="101"/>
      <c r="Q48" s="101"/>
      <c r="R48" s="160">
        <v>250000000</v>
      </c>
      <c r="S48" s="196"/>
      <c r="T48" s="98"/>
      <c r="U48" s="98"/>
      <c r="V48" s="98"/>
      <c r="W48" s="94">
        <v>249999956</v>
      </c>
      <c r="X48" s="196"/>
      <c r="Y48" s="182"/>
      <c r="Z48" s="184"/>
      <c r="AA48" s="178"/>
      <c r="AB48" s="178"/>
    </row>
    <row r="49" spans="1:28" ht="178.8" customHeight="1" x14ac:dyDescent="0.25">
      <c r="A49" s="199" t="s">
        <v>139</v>
      </c>
      <c r="B49" s="199" t="s">
        <v>143</v>
      </c>
      <c r="C49" s="207" t="s">
        <v>142</v>
      </c>
      <c r="D49" s="205" t="s">
        <v>59</v>
      </c>
      <c r="E49" s="179" t="s">
        <v>60</v>
      </c>
      <c r="F49" s="241"/>
      <c r="G49" s="217"/>
      <c r="H49" s="242"/>
      <c r="I49" s="197">
        <v>44225</v>
      </c>
      <c r="J49" s="197">
        <v>44561</v>
      </c>
      <c r="K49" s="188">
        <v>1</v>
      </c>
      <c r="L49" s="185">
        <v>1</v>
      </c>
      <c r="M49" s="191">
        <f>IFERROR(IF(L49/K49&gt;100%,100%,L49/K49),"-")</f>
        <v>1</v>
      </c>
      <c r="N49" s="17" t="s">
        <v>265</v>
      </c>
      <c r="O49" s="102"/>
      <c r="P49" s="103"/>
      <c r="Q49" s="103"/>
      <c r="R49" s="160">
        <v>400791139</v>
      </c>
      <c r="S49" s="195">
        <f>SUM(O49:R52)</f>
        <v>1800191139</v>
      </c>
      <c r="T49" s="94"/>
      <c r="U49" s="95"/>
      <c r="V49" s="95"/>
      <c r="W49" s="94">
        <v>347419490</v>
      </c>
      <c r="X49" s="195">
        <f>SUM(T49:W52)</f>
        <v>347419490</v>
      </c>
      <c r="Y49" s="181">
        <f>IFERROR(X49/S49,"-")</f>
        <v>0.19299033445581248</v>
      </c>
      <c r="Z49" s="183">
        <v>0</v>
      </c>
      <c r="AA49" s="177" t="s">
        <v>126</v>
      </c>
      <c r="AB49" s="177" t="s">
        <v>127</v>
      </c>
    </row>
    <row r="50" spans="1:28" ht="49.2" customHeight="1" x14ac:dyDescent="0.25">
      <c r="A50" s="215"/>
      <c r="B50" s="215"/>
      <c r="C50" s="222"/>
      <c r="D50" s="227"/>
      <c r="E50" s="194"/>
      <c r="F50" s="22"/>
      <c r="G50" s="39" t="s">
        <v>163</v>
      </c>
      <c r="H50" s="1"/>
      <c r="I50" s="197"/>
      <c r="J50" s="197"/>
      <c r="K50" s="189"/>
      <c r="L50" s="186"/>
      <c r="M50" s="192"/>
      <c r="N50" s="18" t="s">
        <v>220</v>
      </c>
      <c r="O50" s="102"/>
      <c r="P50" s="103"/>
      <c r="Q50" s="103"/>
      <c r="R50" s="94">
        <v>267400000</v>
      </c>
      <c r="S50" s="198"/>
      <c r="T50" s="94"/>
      <c r="U50" s="95"/>
      <c r="V50" s="95"/>
      <c r="W50" s="95"/>
      <c r="X50" s="198"/>
      <c r="Y50" s="201"/>
      <c r="Z50" s="202"/>
      <c r="AA50" s="244"/>
      <c r="AB50" s="244"/>
    </row>
    <row r="51" spans="1:28" ht="40.200000000000003" customHeight="1" x14ac:dyDescent="0.25">
      <c r="A51" s="215"/>
      <c r="B51" s="215"/>
      <c r="C51" s="222"/>
      <c r="D51" s="227"/>
      <c r="E51" s="194"/>
      <c r="F51" s="22"/>
      <c r="G51" s="175" t="s">
        <v>237</v>
      </c>
      <c r="H51" s="1"/>
      <c r="I51" s="51"/>
      <c r="J51" s="51"/>
      <c r="K51" s="189"/>
      <c r="L51" s="186"/>
      <c r="M51" s="192"/>
      <c r="N51" s="120" t="s">
        <v>238</v>
      </c>
      <c r="O51" s="94"/>
      <c r="P51" s="95"/>
      <c r="Q51" s="95"/>
      <c r="R51" s="94">
        <v>882000000</v>
      </c>
      <c r="S51" s="198"/>
      <c r="T51" s="94"/>
      <c r="U51" s="95"/>
      <c r="V51" s="95"/>
      <c r="W51" s="95"/>
      <c r="X51" s="198"/>
      <c r="Y51" s="201"/>
      <c r="Z51" s="202"/>
      <c r="AA51" s="244"/>
      <c r="AB51" s="244"/>
    </row>
    <row r="52" spans="1:28" ht="34.200000000000003" customHeight="1" x14ac:dyDescent="0.25">
      <c r="A52" s="200"/>
      <c r="B52" s="200"/>
      <c r="C52" s="208"/>
      <c r="D52" s="206"/>
      <c r="E52" s="180"/>
      <c r="F52" s="22"/>
      <c r="G52" s="125" t="s">
        <v>236</v>
      </c>
      <c r="H52" s="1"/>
      <c r="I52" s="51"/>
      <c r="J52" s="51"/>
      <c r="K52" s="190"/>
      <c r="L52" s="187"/>
      <c r="M52" s="193"/>
      <c r="N52" s="120" t="s">
        <v>231</v>
      </c>
      <c r="O52" s="94"/>
      <c r="P52" s="95"/>
      <c r="Q52" s="95"/>
      <c r="R52" s="94">
        <v>250000000</v>
      </c>
      <c r="S52" s="196"/>
      <c r="T52" s="94"/>
      <c r="U52" s="95"/>
      <c r="V52" s="95"/>
      <c r="W52" s="95"/>
      <c r="X52" s="196"/>
      <c r="Y52" s="182"/>
      <c r="Z52" s="184"/>
      <c r="AA52" s="178"/>
      <c r="AB52" s="178"/>
    </row>
    <row r="53" spans="1:28" ht="109.8" customHeight="1" x14ac:dyDescent="0.25">
      <c r="A53" s="124" t="s">
        <v>139</v>
      </c>
      <c r="B53" s="124" t="s">
        <v>143</v>
      </c>
      <c r="C53" s="125" t="s">
        <v>146</v>
      </c>
      <c r="D53" s="38" t="s">
        <v>81</v>
      </c>
      <c r="E53" s="1" t="s">
        <v>82</v>
      </c>
      <c r="F53" s="241">
        <v>20200680010162</v>
      </c>
      <c r="G53" s="203" t="s">
        <v>120</v>
      </c>
      <c r="H53" s="179" t="s">
        <v>179</v>
      </c>
      <c r="I53" s="16">
        <v>44225</v>
      </c>
      <c r="J53" s="16">
        <v>44561</v>
      </c>
      <c r="K53" s="5">
        <v>1</v>
      </c>
      <c r="L53" s="9">
        <v>1</v>
      </c>
      <c r="M53" s="62">
        <f>IFERROR(IF(L53/K53&gt;100%,100%,L53/K53),"-")</f>
        <v>1</v>
      </c>
      <c r="N53" s="120" t="s">
        <v>219</v>
      </c>
      <c r="O53" s="94"/>
      <c r="P53" s="95"/>
      <c r="Q53" s="95"/>
      <c r="R53" s="160">
        <v>24323426</v>
      </c>
      <c r="S53" s="107">
        <f>SUM(O53:R53)</f>
        <v>24323426</v>
      </c>
      <c r="T53" s="94"/>
      <c r="U53" s="95"/>
      <c r="V53" s="95"/>
      <c r="W53" s="102">
        <v>24000000</v>
      </c>
      <c r="X53" s="107">
        <f>SUM(T53:W53)</f>
        <v>24000000</v>
      </c>
      <c r="Y53" s="4">
        <f>IFERROR(X53/S53,"-")</f>
        <v>0.98670310670873418</v>
      </c>
      <c r="Z53" s="3">
        <v>0</v>
      </c>
      <c r="AA53" s="48" t="s">
        <v>126</v>
      </c>
      <c r="AB53" s="48" t="s">
        <v>127</v>
      </c>
    </row>
    <row r="54" spans="1:28" ht="117.6" customHeight="1" x14ac:dyDescent="0.25">
      <c r="A54" s="223" t="s">
        <v>139</v>
      </c>
      <c r="B54" s="223" t="s">
        <v>143</v>
      </c>
      <c r="C54" s="223" t="s">
        <v>144</v>
      </c>
      <c r="D54" s="228" t="s">
        <v>71</v>
      </c>
      <c r="E54" s="179" t="s">
        <v>72</v>
      </c>
      <c r="F54" s="241"/>
      <c r="G54" s="221"/>
      <c r="H54" s="194"/>
      <c r="I54" s="16">
        <v>44225</v>
      </c>
      <c r="J54" s="16">
        <v>44561</v>
      </c>
      <c r="K54" s="188">
        <v>1</v>
      </c>
      <c r="L54" s="185">
        <v>1</v>
      </c>
      <c r="M54" s="191">
        <f>IFERROR(IF(L54/K54&gt;100%,100%,L54/K54),"-")</f>
        <v>1</v>
      </c>
      <c r="N54" s="120" t="s">
        <v>266</v>
      </c>
      <c r="O54" s="94"/>
      <c r="P54" s="95"/>
      <c r="Q54" s="95"/>
      <c r="R54" s="160">
        <v>98500000</v>
      </c>
      <c r="S54" s="195">
        <f>SUM(O54:R55)</f>
        <v>119290000</v>
      </c>
      <c r="T54" s="94"/>
      <c r="U54" s="95"/>
      <c r="V54" s="95"/>
      <c r="W54" s="95"/>
      <c r="X54" s="195">
        <f>SUM(T54:W55)</f>
        <v>0</v>
      </c>
      <c r="Y54" s="181">
        <f>IFERROR(X54/S54,"-")</f>
        <v>0</v>
      </c>
      <c r="Z54" s="183">
        <v>0</v>
      </c>
      <c r="AA54" s="177" t="s">
        <v>126</v>
      </c>
      <c r="AB54" s="177" t="s">
        <v>127</v>
      </c>
    </row>
    <row r="55" spans="1:28" ht="65.400000000000006" customHeight="1" x14ac:dyDescent="0.25">
      <c r="A55" s="224"/>
      <c r="B55" s="224"/>
      <c r="C55" s="224"/>
      <c r="D55" s="229"/>
      <c r="E55" s="180"/>
      <c r="F55" s="11"/>
      <c r="G55" s="84" t="s">
        <v>173</v>
      </c>
      <c r="H55" s="1"/>
      <c r="I55" s="16"/>
      <c r="J55" s="16"/>
      <c r="K55" s="190"/>
      <c r="L55" s="187"/>
      <c r="M55" s="193"/>
      <c r="N55" s="120" t="s">
        <v>176</v>
      </c>
      <c r="O55" s="94"/>
      <c r="P55" s="95"/>
      <c r="Q55" s="95"/>
      <c r="R55" s="94">
        <v>20790000</v>
      </c>
      <c r="S55" s="196"/>
      <c r="T55" s="94"/>
      <c r="U55" s="95"/>
      <c r="V55" s="95"/>
      <c r="W55" s="95"/>
      <c r="X55" s="196">
        <f>SUM(T55:W55)</f>
        <v>0</v>
      </c>
      <c r="Y55" s="182"/>
      <c r="Z55" s="184"/>
      <c r="AA55" s="178"/>
      <c r="AB55" s="178"/>
    </row>
    <row r="56" spans="1:28" ht="133.19999999999999" customHeight="1" x14ac:dyDescent="0.25">
      <c r="A56" s="124" t="s">
        <v>139</v>
      </c>
      <c r="B56" s="124" t="s">
        <v>143</v>
      </c>
      <c r="C56" s="125" t="s">
        <v>142</v>
      </c>
      <c r="D56" s="38" t="s">
        <v>55</v>
      </c>
      <c r="E56" s="1" t="s">
        <v>56</v>
      </c>
      <c r="F56" s="12"/>
      <c r="G56" s="87"/>
      <c r="H56" s="61"/>
      <c r="I56" s="16"/>
      <c r="J56" s="16"/>
      <c r="K56" s="5">
        <v>1</v>
      </c>
      <c r="L56" s="9">
        <v>1</v>
      </c>
      <c r="M56" s="62">
        <f>IFERROR(IF(L56/K56&gt;100%,100%,L56/K56),"-")</f>
        <v>1</v>
      </c>
      <c r="N56" s="18"/>
      <c r="O56" s="94"/>
      <c r="P56" s="95"/>
      <c r="Q56" s="95"/>
      <c r="R56" s="95"/>
      <c r="S56" s="107">
        <f>SUM(O56:R56)</f>
        <v>0</v>
      </c>
      <c r="T56" s="94"/>
      <c r="U56" s="95"/>
      <c r="V56" s="95"/>
      <c r="W56" s="95"/>
      <c r="X56" s="107">
        <f>SUM(T56:W56)</f>
        <v>0</v>
      </c>
      <c r="Y56" s="4" t="str">
        <f>IFERROR(X56/S56,"-")</f>
        <v>-</v>
      </c>
      <c r="Z56" s="3">
        <v>0</v>
      </c>
      <c r="AA56" s="48" t="s">
        <v>126</v>
      </c>
      <c r="AB56" s="48" t="s">
        <v>127</v>
      </c>
    </row>
    <row r="57" spans="1:28" ht="142.19999999999999" customHeight="1" x14ac:dyDescent="0.25">
      <c r="A57" s="223" t="s">
        <v>139</v>
      </c>
      <c r="B57" s="223" t="s">
        <v>143</v>
      </c>
      <c r="C57" s="230" t="s">
        <v>142</v>
      </c>
      <c r="D57" s="228" t="s">
        <v>57</v>
      </c>
      <c r="E57" s="179" t="s">
        <v>58</v>
      </c>
      <c r="F57" s="65">
        <v>20210680010009</v>
      </c>
      <c r="G57" s="7" t="s">
        <v>129</v>
      </c>
      <c r="H57" s="1" t="s">
        <v>177</v>
      </c>
      <c r="I57" s="211">
        <v>44232</v>
      </c>
      <c r="J57" s="211">
        <v>44561</v>
      </c>
      <c r="K57" s="188">
        <v>1</v>
      </c>
      <c r="L57" s="185">
        <v>1</v>
      </c>
      <c r="M57" s="191">
        <f>IFERROR(IF(L57/K57&gt;100%,100%,L57/K57),"-")</f>
        <v>1</v>
      </c>
      <c r="N57" s="18" t="s">
        <v>178</v>
      </c>
      <c r="O57" s="160">
        <v>355773880</v>
      </c>
      <c r="P57" s="95"/>
      <c r="Q57" s="95"/>
      <c r="R57" s="95"/>
      <c r="S57" s="195">
        <f>SUM(O57:R58)</f>
        <v>360000000</v>
      </c>
      <c r="T57" s="94">
        <v>320207103</v>
      </c>
      <c r="U57" s="95"/>
      <c r="V57" s="95"/>
      <c r="W57" s="95"/>
      <c r="X57" s="195">
        <f>SUM(T57:W58)</f>
        <v>320207103</v>
      </c>
      <c r="Y57" s="181">
        <f>IFERROR(X57/S57,"-")</f>
        <v>0.88946417499999997</v>
      </c>
      <c r="Z57" s="183">
        <v>0</v>
      </c>
      <c r="AA57" s="177" t="s">
        <v>126</v>
      </c>
      <c r="AB57" s="177" t="s">
        <v>127</v>
      </c>
    </row>
    <row r="58" spans="1:28" ht="39" customHeight="1" x14ac:dyDescent="0.25">
      <c r="A58" s="224"/>
      <c r="B58" s="224"/>
      <c r="C58" s="231"/>
      <c r="D58" s="229"/>
      <c r="E58" s="180"/>
      <c r="F58" s="66"/>
      <c r="G58" s="13" t="s">
        <v>163</v>
      </c>
      <c r="H58" s="1"/>
      <c r="I58" s="212"/>
      <c r="J58" s="212"/>
      <c r="K58" s="190"/>
      <c r="L58" s="187"/>
      <c r="M58" s="193"/>
      <c r="N58" s="18" t="s">
        <v>207</v>
      </c>
      <c r="O58" s="94">
        <v>4226120</v>
      </c>
      <c r="P58" s="95"/>
      <c r="Q58" s="95"/>
      <c r="R58" s="95"/>
      <c r="S58" s="196"/>
      <c r="T58" s="94"/>
      <c r="U58" s="95"/>
      <c r="V58" s="95"/>
      <c r="W58" s="95"/>
      <c r="X58" s="196"/>
      <c r="Y58" s="182"/>
      <c r="Z58" s="184"/>
      <c r="AA58" s="178"/>
      <c r="AB58" s="178"/>
    </row>
    <row r="59" spans="1:28" ht="141" customHeight="1" x14ac:dyDescent="0.25">
      <c r="A59" s="223" t="s">
        <v>139</v>
      </c>
      <c r="B59" s="223" t="s">
        <v>143</v>
      </c>
      <c r="C59" s="230" t="s">
        <v>145</v>
      </c>
      <c r="D59" s="228" t="s">
        <v>65</v>
      </c>
      <c r="E59" s="225" t="s">
        <v>66</v>
      </c>
      <c r="F59" s="14">
        <v>2021680010035</v>
      </c>
      <c r="G59" s="7" t="s">
        <v>225</v>
      </c>
      <c r="H59" s="1" t="s">
        <v>226</v>
      </c>
      <c r="I59" s="16"/>
      <c r="J59" s="16"/>
      <c r="K59" s="235">
        <v>1</v>
      </c>
      <c r="L59" s="233">
        <v>1</v>
      </c>
      <c r="M59" s="191">
        <f>IFERROR(IF(L59/K59&gt;100%,100%,L59/K59),"-")</f>
        <v>1</v>
      </c>
      <c r="N59" s="18" t="s">
        <v>256</v>
      </c>
      <c r="O59" s="94"/>
      <c r="P59" s="95"/>
      <c r="Q59" s="3"/>
      <c r="R59" s="157">
        <v>1549407553</v>
      </c>
      <c r="S59" s="195">
        <f>SUM(O59:R63)</f>
        <v>9339608000.1000004</v>
      </c>
      <c r="T59" s="94"/>
      <c r="U59" s="95"/>
      <c r="V59" s="95"/>
      <c r="W59" s="94">
        <v>1591502000</v>
      </c>
      <c r="X59" s="195">
        <f>SUM(T59:W60)</f>
        <v>1591502000</v>
      </c>
      <c r="Y59" s="181">
        <f>IFERROR(X59/S59,"-")</f>
        <v>0.17040351158024614</v>
      </c>
      <c r="Z59" s="183">
        <v>0</v>
      </c>
      <c r="AA59" s="177" t="s">
        <v>126</v>
      </c>
      <c r="AB59" s="177" t="s">
        <v>127</v>
      </c>
    </row>
    <row r="60" spans="1:28" ht="33" customHeight="1" x14ac:dyDescent="0.25">
      <c r="A60" s="261"/>
      <c r="B60" s="261"/>
      <c r="C60" s="263"/>
      <c r="D60" s="243"/>
      <c r="E60" s="226"/>
      <c r="F60" s="14"/>
      <c r="G60" s="13" t="s">
        <v>163</v>
      </c>
      <c r="H60" s="1"/>
      <c r="I60" s="91"/>
      <c r="J60" s="91"/>
      <c r="K60" s="265"/>
      <c r="L60" s="264"/>
      <c r="M60" s="192"/>
      <c r="N60" s="18"/>
      <c r="O60" s="94"/>
      <c r="P60" s="95"/>
      <c r="Q60" s="140"/>
      <c r="R60" s="94">
        <v>48296444</v>
      </c>
      <c r="S60" s="198"/>
      <c r="T60" s="94"/>
      <c r="U60" s="95"/>
      <c r="V60" s="95"/>
      <c r="W60" s="95"/>
      <c r="X60" s="196"/>
      <c r="Y60" s="182"/>
      <c r="Z60" s="184"/>
      <c r="AA60" s="178"/>
      <c r="AB60" s="178"/>
    </row>
    <row r="61" spans="1:28" ht="71.400000000000006" customHeight="1" x14ac:dyDescent="0.25">
      <c r="A61" s="261"/>
      <c r="B61" s="261"/>
      <c r="C61" s="263"/>
      <c r="D61" s="243"/>
      <c r="E61" s="226"/>
      <c r="F61" s="14"/>
      <c r="G61" s="13" t="s">
        <v>233</v>
      </c>
      <c r="H61" s="1"/>
      <c r="I61" s="91"/>
      <c r="J61" s="91"/>
      <c r="K61" s="265"/>
      <c r="L61" s="264"/>
      <c r="M61" s="192"/>
      <c r="N61" s="18" t="s">
        <v>267</v>
      </c>
      <c r="O61" s="94"/>
      <c r="P61" s="95"/>
      <c r="Q61" s="140"/>
      <c r="R61" s="94">
        <v>1563000000</v>
      </c>
      <c r="S61" s="198"/>
      <c r="T61" s="94"/>
      <c r="U61" s="95"/>
      <c r="V61" s="95"/>
      <c r="W61" s="95"/>
      <c r="X61" s="107">
        <f t="shared" ref="X61:X66" si="4">SUM(T61:W61)</f>
        <v>0</v>
      </c>
      <c r="Y61" s="4" t="str">
        <f>IFERROR(X61/S61,"-")</f>
        <v>-</v>
      </c>
      <c r="Z61" s="3">
        <v>0</v>
      </c>
      <c r="AA61" s="118" t="s">
        <v>126</v>
      </c>
      <c r="AB61" s="118" t="s">
        <v>127</v>
      </c>
    </row>
    <row r="62" spans="1:28" ht="33" customHeight="1" x14ac:dyDescent="0.25">
      <c r="A62" s="261"/>
      <c r="B62" s="261"/>
      <c r="C62" s="263"/>
      <c r="D62" s="243"/>
      <c r="E62" s="226"/>
      <c r="F62" s="14"/>
      <c r="G62" s="13" t="s">
        <v>234</v>
      </c>
      <c r="H62" s="1"/>
      <c r="I62" s="91"/>
      <c r="J62" s="91"/>
      <c r="K62" s="265"/>
      <c r="L62" s="264"/>
      <c r="M62" s="192"/>
      <c r="N62" s="18" t="s">
        <v>231</v>
      </c>
      <c r="O62" s="94"/>
      <c r="P62" s="95"/>
      <c r="Q62" s="140"/>
      <c r="R62" s="94">
        <v>4000000000</v>
      </c>
      <c r="S62" s="198"/>
      <c r="T62" s="94"/>
      <c r="U62" s="95"/>
      <c r="V62" s="95"/>
      <c r="W62" s="95"/>
      <c r="X62" s="107">
        <f t="shared" si="4"/>
        <v>0</v>
      </c>
      <c r="Y62" s="4" t="str">
        <f>IFERROR(X62/S62,"-")</f>
        <v>-</v>
      </c>
      <c r="Z62" s="3">
        <v>0</v>
      </c>
      <c r="AA62" s="118" t="s">
        <v>126</v>
      </c>
      <c r="AB62" s="118" t="s">
        <v>127</v>
      </c>
    </row>
    <row r="63" spans="1:28" ht="48.6" customHeight="1" x14ac:dyDescent="0.25">
      <c r="A63" s="224"/>
      <c r="B63" s="224"/>
      <c r="C63" s="231"/>
      <c r="D63" s="229"/>
      <c r="E63" s="262"/>
      <c r="F63" s="14"/>
      <c r="G63" s="13" t="s">
        <v>235</v>
      </c>
      <c r="H63" s="1"/>
      <c r="I63" s="91"/>
      <c r="J63" s="91"/>
      <c r="K63" s="236"/>
      <c r="L63" s="234"/>
      <c r="M63" s="193"/>
      <c r="N63" s="18" t="s">
        <v>231</v>
      </c>
      <c r="O63" s="94"/>
      <c r="P63" s="95"/>
      <c r="Q63" s="140"/>
      <c r="R63" s="94">
        <v>2178904003.0999999</v>
      </c>
      <c r="S63" s="196"/>
      <c r="T63" s="94"/>
      <c r="U63" s="95"/>
      <c r="V63" s="95"/>
      <c r="W63" s="95"/>
      <c r="X63" s="107">
        <f t="shared" si="4"/>
        <v>0</v>
      </c>
      <c r="Y63" s="4" t="str">
        <f>IFERROR(X63/S63,"-")</f>
        <v>-</v>
      </c>
      <c r="Z63" s="3">
        <v>0</v>
      </c>
      <c r="AA63" s="118" t="s">
        <v>126</v>
      </c>
      <c r="AB63" s="118" t="s">
        <v>127</v>
      </c>
    </row>
    <row r="64" spans="1:28" ht="97.2" customHeight="1" x14ac:dyDescent="0.25">
      <c r="A64" s="161" t="s">
        <v>139</v>
      </c>
      <c r="B64" s="161" t="s">
        <v>143</v>
      </c>
      <c r="C64" s="161" t="s">
        <v>145</v>
      </c>
      <c r="D64" s="167" t="s">
        <v>67</v>
      </c>
      <c r="E64" s="172" t="s">
        <v>68</v>
      </c>
      <c r="F64" s="14">
        <v>20200680010176</v>
      </c>
      <c r="G64" s="7" t="s">
        <v>124</v>
      </c>
      <c r="H64" s="1" t="s">
        <v>180</v>
      </c>
      <c r="I64" s="166">
        <v>44221</v>
      </c>
      <c r="J64" s="166">
        <v>44561</v>
      </c>
      <c r="K64" s="165">
        <v>1</v>
      </c>
      <c r="L64" s="164">
        <v>0</v>
      </c>
      <c r="M64" s="163">
        <f>IFERROR(IF(L64/K64&gt;100%,100%,L64/K64),"-")</f>
        <v>0</v>
      </c>
      <c r="N64" s="18" t="s">
        <v>204</v>
      </c>
      <c r="O64" s="94"/>
      <c r="P64" s="95"/>
      <c r="Q64" s="140"/>
      <c r="R64" s="157">
        <v>457000000</v>
      </c>
      <c r="S64" s="162">
        <f>SUM(O64:R64)</f>
        <v>457000000</v>
      </c>
      <c r="T64" s="94"/>
      <c r="U64" s="95"/>
      <c r="V64" s="95"/>
      <c r="W64" s="95"/>
      <c r="X64" s="162">
        <f t="shared" si="4"/>
        <v>0</v>
      </c>
      <c r="Y64" s="171">
        <f>IFERROR(X64/S64,"-")</f>
        <v>0</v>
      </c>
      <c r="Z64" s="170">
        <v>0</v>
      </c>
      <c r="AA64" s="169" t="s">
        <v>126</v>
      </c>
      <c r="AB64" s="169" t="s">
        <v>127</v>
      </c>
    </row>
    <row r="65" spans="1:28" ht="136.80000000000001" customHeight="1" x14ac:dyDescent="0.25">
      <c r="A65" s="124" t="s">
        <v>139</v>
      </c>
      <c r="B65" s="124" t="s">
        <v>143</v>
      </c>
      <c r="C65" s="125" t="s">
        <v>145</v>
      </c>
      <c r="D65" s="38" t="s">
        <v>69</v>
      </c>
      <c r="E65" s="1" t="s">
        <v>70</v>
      </c>
      <c r="F65" s="12"/>
      <c r="G65" s="13" t="s">
        <v>181</v>
      </c>
      <c r="H65" s="61"/>
      <c r="I65" s="16"/>
      <c r="J65" s="16"/>
      <c r="K65" s="5">
        <v>1</v>
      </c>
      <c r="L65" s="9">
        <v>0</v>
      </c>
      <c r="M65" s="62">
        <f>IFERROR(IF(L65/K65&gt;100%,100%,L65/K65),"-")</f>
        <v>0</v>
      </c>
      <c r="N65" s="18"/>
      <c r="O65" s="94"/>
      <c r="P65" s="95"/>
      <c r="Q65" s="140"/>
      <c r="R65" s="95"/>
      <c r="S65" s="107">
        <f>SUM(O65:R65)</f>
        <v>0</v>
      </c>
      <c r="T65" s="94"/>
      <c r="U65" s="95"/>
      <c r="V65" s="95"/>
      <c r="W65" s="95"/>
      <c r="X65" s="107">
        <f t="shared" si="4"/>
        <v>0</v>
      </c>
      <c r="Y65" s="4" t="str">
        <f t="shared" ref="Y65:Y75" si="5">IFERROR(X65/S65,"-")</f>
        <v>-</v>
      </c>
      <c r="Z65" s="3">
        <v>0</v>
      </c>
      <c r="AA65" s="48" t="s">
        <v>126</v>
      </c>
      <c r="AB65" s="48" t="s">
        <v>127</v>
      </c>
    </row>
    <row r="66" spans="1:28" ht="63.6" customHeight="1" x14ac:dyDescent="0.25">
      <c r="A66" s="199" t="s">
        <v>139</v>
      </c>
      <c r="B66" s="199" t="s">
        <v>143</v>
      </c>
      <c r="C66" s="207" t="s">
        <v>144</v>
      </c>
      <c r="D66" s="205" t="s">
        <v>73</v>
      </c>
      <c r="E66" s="179" t="s">
        <v>74</v>
      </c>
      <c r="F66" s="19"/>
      <c r="G66" s="117" t="s">
        <v>232</v>
      </c>
      <c r="H66" s="61"/>
      <c r="I66" s="16"/>
      <c r="J66" s="16"/>
      <c r="K66" s="188">
        <v>1</v>
      </c>
      <c r="L66" s="185">
        <v>1</v>
      </c>
      <c r="M66" s="191">
        <f>IFERROR(IF(L66/K66&gt;100%,100%,L66/K66),"-")</f>
        <v>1</v>
      </c>
      <c r="N66" s="18" t="s">
        <v>238</v>
      </c>
      <c r="O66" s="94">
        <v>92000000</v>
      </c>
      <c r="P66" s="95"/>
      <c r="Q66" s="141"/>
      <c r="R66" s="95"/>
      <c r="S66" s="195">
        <f>SUM(O66:R68)</f>
        <v>960802103</v>
      </c>
      <c r="T66" s="94"/>
      <c r="U66" s="95"/>
      <c r="V66" s="95"/>
      <c r="W66" s="95"/>
      <c r="X66" s="107">
        <f t="shared" si="4"/>
        <v>0</v>
      </c>
      <c r="Y66" s="4">
        <f t="shared" ref="Y66" si="6">IFERROR(X66/S66,"-")</f>
        <v>0</v>
      </c>
      <c r="Z66" s="3">
        <v>0</v>
      </c>
      <c r="AA66" s="118" t="s">
        <v>126</v>
      </c>
      <c r="AB66" s="118" t="s">
        <v>127</v>
      </c>
    </row>
    <row r="67" spans="1:28" ht="84" customHeight="1" x14ac:dyDescent="0.25">
      <c r="A67" s="215"/>
      <c r="B67" s="215"/>
      <c r="C67" s="222"/>
      <c r="D67" s="227"/>
      <c r="E67" s="194"/>
      <c r="F67" s="19"/>
      <c r="G67" s="84" t="s">
        <v>163</v>
      </c>
      <c r="H67" s="61"/>
      <c r="I67" s="51"/>
      <c r="J67" s="51"/>
      <c r="K67" s="189"/>
      <c r="L67" s="186"/>
      <c r="M67" s="192"/>
      <c r="N67" s="18" t="s">
        <v>268</v>
      </c>
      <c r="O67" s="94">
        <v>234061947</v>
      </c>
      <c r="P67" s="95"/>
      <c r="Q67" s="141"/>
      <c r="R67" s="94">
        <v>1440156</v>
      </c>
      <c r="S67" s="198"/>
      <c r="T67" s="94"/>
      <c r="U67" s="95"/>
      <c r="V67" s="95"/>
      <c r="W67" s="95"/>
      <c r="X67" s="195">
        <f>SUM(T67:W68)</f>
        <v>608000000</v>
      </c>
      <c r="Y67" s="181">
        <f>IFERROR(X67/S66,"-")</f>
        <v>0.63280460992080068</v>
      </c>
      <c r="Z67" s="183">
        <v>0</v>
      </c>
      <c r="AA67" s="177" t="s">
        <v>126</v>
      </c>
      <c r="AB67" s="177" t="s">
        <v>127</v>
      </c>
    </row>
    <row r="68" spans="1:28" ht="115.2" customHeight="1" x14ac:dyDescent="0.25">
      <c r="A68" s="200"/>
      <c r="B68" s="200"/>
      <c r="C68" s="208"/>
      <c r="D68" s="206"/>
      <c r="E68" s="180"/>
      <c r="F68" s="219">
        <v>20200680010034</v>
      </c>
      <c r="G68" s="203" t="s">
        <v>121</v>
      </c>
      <c r="H68" s="239" t="s">
        <v>182</v>
      </c>
      <c r="I68" s="51">
        <v>44202</v>
      </c>
      <c r="J68" s="51">
        <v>44561</v>
      </c>
      <c r="K68" s="190"/>
      <c r="L68" s="187"/>
      <c r="M68" s="193"/>
      <c r="N68" s="53" t="s">
        <v>250</v>
      </c>
      <c r="O68" s="156">
        <v>631560751</v>
      </c>
      <c r="P68" s="104"/>
      <c r="Q68" s="105"/>
      <c r="R68" s="157">
        <v>1739249</v>
      </c>
      <c r="S68" s="196"/>
      <c r="T68" s="94">
        <v>606260751</v>
      </c>
      <c r="U68" s="95"/>
      <c r="V68" s="95"/>
      <c r="W68" s="94">
        <v>1739249</v>
      </c>
      <c r="X68" s="196"/>
      <c r="Y68" s="182"/>
      <c r="Z68" s="184"/>
      <c r="AA68" s="178"/>
      <c r="AB68" s="178"/>
    </row>
    <row r="69" spans="1:28" ht="111.6" customHeight="1" x14ac:dyDescent="0.25">
      <c r="A69" s="130" t="s">
        <v>139</v>
      </c>
      <c r="B69" s="130" t="s">
        <v>143</v>
      </c>
      <c r="C69" s="129" t="s">
        <v>146</v>
      </c>
      <c r="D69" s="138" t="s">
        <v>83</v>
      </c>
      <c r="E69" s="137" t="s">
        <v>84</v>
      </c>
      <c r="F69" s="220"/>
      <c r="G69" s="221"/>
      <c r="H69" s="239"/>
      <c r="I69" s="51"/>
      <c r="J69" s="51"/>
      <c r="K69" s="133">
        <v>3</v>
      </c>
      <c r="L69" s="132">
        <v>3</v>
      </c>
      <c r="M69" s="131">
        <f t="shared" ref="M69:M75" si="7">IFERROR(IF(L69/K69&gt;100%,100%,L69/K69),"-")</f>
        <v>1</v>
      </c>
      <c r="N69" s="53" t="s">
        <v>251</v>
      </c>
      <c r="O69" s="156">
        <v>537300000</v>
      </c>
      <c r="P69" s="104"/>
      <c r="Q69" s="104"/>
      <c r="R69" s="104"/>
      <c r="S69" s="128">
        <f>SUM(O69:R69)</f>
        <v>537300000</v>
      </c>
      <c r="T69" s="94">
        <v>252000000</v>
      </c>
      <c r="U69" s="95"/>
      <c r="V69" s="95"/>
      <c r="W69" s="95"/>
      <c r="X69" s="128">
        <f>SUM(T69:W69)</f>
        <v>252000000</v>
      </c>
      <c r="Y69" s="134">
        <f>IFERROR(X69/S69,"-")</f>
        <v>0.46901172529313234</v>
      </c>
      <c r="Z69" s="135">
        <v>0</v>
      </c>
      <c r="AA69" s="136" t="s">
        <v>126</v>
      </c>
      <c r="AB69" s="136" t="s">
        <v>127</v>
      </c>
    </row>
    <row r="70" spans="1:28" ht="65.400000000000006" customHeight="1" x14ac:dyDescent="0.25">
      <c r="A70" s="124" t="s">
        <v>139</v>
      </c>
      <c r="B70" s="124" t="s">
        <v>143</v>
      </c>
      <c r="C70" s="125" t="s">
        <v>144</v>
      </c>
      <c r="D70" s="38" t="s">
        <v>75</v>
      </c>
      <c r="E70" s="1" t="s">
        <v>76</v>
      </c>
      <c r="F70" s="12"/>
      <c r="G70" s="207" t="s">
        <v>156</v>
      </c>
      <c r="H70" s="61"/>
      <c r="I70" s="16"/>
      <c r="J70" s="16"/>
      <c r="K70" s="5">
        <v>1</v>
      </c>
      <c r="L70" s="9"/>
      <c r="M70" s="62">
        <f t="shared" si="7"/>
        <v>0</v>
      </c>
      <c r="N70" s="18" t="s">
        <v>183</v>
      </c>
      <c r="O70" s="94"/>
      <c r="P70" s="95"/>
      <c r="Q70" s="95"/>
      <c r="R70" s="94">
        <v>159146685</v>
      </c>
      <c r="S70" s="107">
        <f>SUM(O70:R70)</f>
        <v>159146685</v>
      </c>
      <c r="T70" s="94"/>
      <c r="U70" s="95"/>
      <c r="V70" s="95"/>
      <c r="W70" s="95"/>
      <c r="X70" s="107">
        <f>SUM(T70:W70)</f>
        <v>0</v>
      </c>
      <c r="Y70" s="4">
        <f t="shared" si="5"/>
        <v>0</v>
      </c>
      <c r="Z70" s="3">
        <v>0</v>
      </c>
      <c r="AA70" s="48" t="s">
        <v>126</v>
      </c>
      <c r="AB70" s="48" t="s">
        <v>127</v>
      </c>
    </row>
    <row r="71" spans="1:28" ht="54.6" customHeight="1" x14ac:dyDescent="0.25">
      <c r="A71" s="199" t="s">
        <v>139</v>
      </c>
      <c r="B71" s="199" t="s">
        <v>143</v>
      </c>
      <c r="C71" s="207" t="s">
        <v>144</v>
      </c>
      <c r="D71" s="205" t="s">
        <v>79</v>
      </c>
      <c r="E71" s="179" t="s">
        <v>80</v>
      </c>
      <c r="F71" s="12"/>
      <c r="G71" s="208"/>
      <c r="H71" s="61"/>
      <c r="I71" s="16"/>
      <c r="J71" s="16"/>
      <c r="K71" s="188">
        <v>1</v>
      </c>
      <c r="L71" s="185">
        <v>0</v>
      </c>
      <c r="M71" s="191">
        <f t="shared" si="7"/>
        <v>0</v>
      </c>
      <c r="N71" s="18"/>
      <c r="O71" s="94"/>
      <c r="P71" s="95"/>
      <c r="Q71" s="95"/>
      <c r="R71" s="95"/>
      <c r="S71" s="195">
        <f>SUM(O71:R72)</f>
        <v>30000000</v>
      </c>
      <c r="T71" s="94"/>
      <c r="U71" s="95"/>
      <c r="V71" s="95"/>
      <c r="W71" s="95"/>
      <c r="X71" s="195">
        <f>SUM(T71:W72)</f>
        <v>30000000</v>
      </c>
      <c r="Y71" s="181">
        <f t="shared" si="5"/>
        <v>1</v>
      </c>
      <c r="Z71" s="183">
        <v>0</v>
      </c>
      <c r="AA71" s="177" t="s">
        <v>126</v>
      </c>
      <c r="AB71" s="177" t="s">
        <v>127</v>
      </c>
    </row>
    <row r="72" spans="1:28" ht="121.2" customHeight="1" x14ac:dyDescent="0.25">
      <c r="A72" s="200"/>
      <c r="B72" s="200"/>
      <c r="C72" s="208"/>
      <c r="D72" s="206"/>
      <c r="E72" s="180"/>
      <c r="F72" s="14">
        <v>20210680010041</v>
      </c>
      <c r="G72" s="168" t="s">
        <v>261</v>
      </c>
      <c r="H72" s="61"/>
      <c r="I72" s="16">
        <v>44330</v>
      </c>
      <c r="J72" s="51">
        <v>44561</v>
      </c>
      <c r="K72" s="190"/>
      <c r="L72" s="187"/>
      <c r="M72" s="193"/>
      <c r="N72" s="121" t="s">
        <v>231</v>
      </c>
      <c r="O72" s="94"/>
      <c r="P72" s="95"/>
      <c r="Q72" s="95"/>
      <c r="R72" s="157">
        <v>30000000</v>
      </c>
      <c r="S72" s="196"/>
      <c r="T72" s="94"/>
      <c r="U72" s="95"/>
      <c r="V72" s="95"/>
      <c r="W72" s="94">
        <v>30000000</v>
      </c>
      <c r="X72" s="196"/>
      <c r="Y72" s="182"/>
      <c r="Z72" s="184"/>
      <c r="AA72" s="178"/>
      <c r="AB72" s="178"/>
    </row>
    <row r="73" spans="1:28" ht="135" customHeight="1" x14ac:dyDescent="0.25">
      <c r="A73" s="124" t="s">
        <v>139</v>
      </c>
      <c r="B73" s="124" t="s">
        <v>143</v>
      </c>
      <c r="C73" s="125" t="s">
        <v>146</v>
      </c>
      <c r="D73" s="38" t="s">
        <v>85</v>
      </c>
      <c r="E73" s="1" t="s">
        <v>86</v>
      </c>
      <c r="F73" s="12"/>
      <c r="G73" s="13" t="s">
        <v>184</v>
      </c>
      <c r="H73" s="61"/>
      <c r="I73" s="16"/>
      <c r="J73" s="16"/>
      <c r="K73" s="5">
        <v>1</v>
      </c>
      <c r="L73" s="9">
        <v>0</v>
      </c>
      <c r="M73" s="62">
        <f t="shared" si="7"/>
        <v>0</v>
      </c>
      <c r="N73" s="18"/>
      <c r="O73" s="94"/>
      <c r="P73" s="95"/>
      <c r="Q73" s="95"/>
      <c r="R73" s="95"/>
      <c r="S73" s="107">
        <f>SUM(O73:R73)</f>
        <v>0</v>
      </c>
      <c r="T73" s="94"/>
      <c r="U73" s="95"/>
      <c r="V73" s="95"/>
      <c r="W73" s="95"/>
      <c r="X73" s="107">
        <f>SUM(T73:W73)</f>
        <v>0</v>
      </c>
      <c r="Y73" s="4" t="str">
        <f t="shared" si="5"/>
        <v>-</v>
      </c>
      <c r="Z73" s="3">
        <v>0</v>
      </c>
      <c r="AA73" s="48" t="s">
        <v>126</v>
      </c>
      <c r="AB73" s="48" t="s">
        <v>127</v>
      </c>
    </row>
    <row r="74" spans="1:28" ht="96.6" customHeight="1" x14ac:dyDescent="0.25">
      <c r="A74" s="124" t="s">
        <v>139</v>
      </c>
      <c r="B74" s="124" t="s">
        <v>152</v>
      </c>
      <c r="C74" s="125" t="s">
        <v>147</v>
      </c>
      <c r="D74" s="38" t="s">
        <v>87</v>
      </c>
      <c r="E74" s="1" t="s">
        <v>88</v>
      </c>
      <c r="F74" s="12"/>
      <c r="G74" s="13" t="s">
        <v>210</v>
      </c>
      <c r="H74" s="61"/>
      <c r="I74" s="16"/>
      <c r="J74" s="16"/>
      <c r="K74" s="5">
        <v>1</v>
      </c>
      <c r="L74" s="9">
        <v>0</v>
      </c>
      <c r="M74" s="62">
        <f t="shared" si="7"/>
        <v>0</v>
      </c>
      <c r="N74" s="18"/>
      <c r="O74" s="94"/>
      <c r="P74" s="95"/>
      <c r="Q74" s="95"/>
      <c r="R74" s="95"/>
      <c r="S74" s="107">
        <f>SUM(O74:R74)</f>
        <v>0</v>
      </c>
      <c r="T74" s="94"/>
      <c r="U74" s="95"/>
      <c r="V74" s="95"/>
      <c r="W74" s="95"/>
      <c r="X74" s="107">
        <f>SUM(T74:W74)</f>
        <v>0</v>
      </c>
      <c r="Y74" s="4" t="str">
        <f t="shared" si="5"/>
        <v>-</v>
      </c>
      <c r="Z74" s="3">
        <v>0</v>
      </c>
      <c r="AA74" s="48" t="s">
        <v>126</v>
      </c>
      <c r="AB74" s="48" t="s">
        <v>127</v>
      </c>
    </row>
    <row r="75" spans="1:28" ht="105.75" customHeight="1" x14ac:dyDescent="0.25">
      <c r="A75" s="223" t="s">
        <v>139</v>
      </c>
      <c r="B75" s="223" t="s">
        <v>152</v>
      </c>
      <c r="C75" s="230" t="s">
        <v>147</v>
      </c>
      <c r="D75" s="228" t="s">
        <v>89</v>
      </c>
      <c r="E75" s="179" t="s">
        <v>90</v>
      </c>
      <c r="F75" s="12"/>
      <c r="G75" s="13" t="s">
        <v>160</v>
      </c>
      <c r="H75" s="61"/>
      <c r="I75" s="16"/>
      <c r="J75" s="16"/>
      <c r="K75" s="235">
        <v>1</v>
      </c>
      <c r="L75" s="233">
        <v>0</v>
      </c>
      <c r="M75" s="191">
        <f t="shared" si="7"/>
        <v>0</v>
      </c>
      <c r="N75" s="17" t="s">
        <v>185</v>
      </c>
      <c r="O75" s="94">
        <v>2604591998</v>
      </c>
      <c r="P75" s="95"/>
      <c r="Q75" s="95"/>
      <c r="R75" s="95"/>
      <c r="S75" s="195">
        <f>SUM(O75:R76)</f>
        <v>2604591998</v>
      </c>
      <c r="T75" s="94"/>
      <c r="U75" s="95"/>
      <c r="V75" s="95"/>
      <c r="W75" s="95"/>
      <c r="X75" s="195">
        <f>SUM(T75:W76)</f>
        <v>0</v>
      </c>
      <c r="Y75" s="181">
        <f t="shared" si="5"/>
        <v>0</v>
      </c>
      <c r="Z75" s="183">
        <v>0</v>
      </c>
      <c r="AA75" s="177" t="s">
        <v>126</v>
      </c>
      <c r="AB75" s="177" t="s">
        <v>127</v>
      </c>
    </row>
    <row r="76" spans="1:28" ht="105.75" customHeight="1" x14ac:dyDescent="0.25">
      <c r="A76" s="224"/>
      <c r="B76" s="224"/>
      <c r="C76" s="231"/>
      <c r="D76" s="229"/>
      <c r="E76" s="180"/>
      <c r="F76" s="12"/>
      <c r="G76" s="13" t="s">
        <v>186</v>
      </c>
      <c r="H76" s="61"/>
      <c r="I76" s="16"/>
      <c r="J76" s="16"/>
      <c r="K76" s="236"/>
      <c r="L76" s="234"/>
      <c r="M76" s="193"/>
      <c r="N76" s="17"/>
      <c r="O76" s="94"/>
      <c r="P76" s="95"/>
      <c r="Q76" s="95"/>
      <c r="R76" s="95"/>
      <c r="S76" s="196"/>
      <c r="T76" s="94"/>
      <c r="U76" s="95"/>
      <c r="V76" s="95"/>
      <c r="W76" s="95"/>
      <c r="X76" s="196"/>
      <c r="Y76" s="182"/>
      <c r="Z76" s="184"/>
      <c r="AA76" s="178"/>
      <c r="AB76" s="178"/>
    </row>
    <row r="77" spans="1:28" ht="96" customHeight="1" x14ac:dyDescent="0.25">
      <c r="A77" s="124" t="s">
        <v>139</v>
      </c>
      <c r="B77" s="124" t="s">
        <v>152</v>
      </c>
      <c r="C77" s="125" t="s">
        <v>147</v>
      </c>
      <c r="D77" s="38" t="s">
        <v>91</v>
      </c>
      <c r="E77" s="1" t="s">
        <v>92</v>
      </c>
      <c r="F77" s="12"/>
      <c r="G77" s="13" t="s">
        <v>157</v>
      </c>
      <c r="H77" s="61"/>
      <c r="I77" s="16"/>
      <c r="J77" s="16"/>
      <c r="K77" s="5">
        <v>1</v>
      </c>
      <c r="L77" s="9">
        <v>0</v>
      </c>
      <c r="M77" s="62">
        <f>IFERROR(IF(L77/K77&gt;100%,100%,L77/K77),"-")</f>
        <v>0</v>
      </c>
      <c r="N77" s="18" t="s">
        <v>187</v>
      </c>
      <c r="O77" s="94">
        <v>20000000</v>
      </c>
      <c r="P77" s="95"/>
      <c r="Q77" s="95"/>
      <c r="R77" s="95"/>
      <c r="S77" s="107">
        <f>SUM(O77:R77)</f>
        <v>20000000</v>
      </c>
      <c r="T77" s="94"/>
      <c r="U77" s="95"/>
      <c r="V77" s="95"/>
      <c r="W77" s="95"/>
      <c r="X77" s="107">
        <f>SUM(T77:W77)</f>
        <v>0</v>
      </c>
      <c r="Y77" s="4">
        <f t="shared" ref="Y77:Y93" si="8">IFERROR(X77/S77,"-")</f>
        <v>0</v>
      </c>
      <c r="Z77" s="3">
        <v>0</v>
      </c>
      <c r="AA77" s="48" t="s">
        <v>126</v>
      </c>
      <c r="AB77" s="48" t="s">
        <v>127</v>
      </c>
    </row>
    <row r="78" spans="1:28" ht="70.8" customHeight="1" x14ac:dyDescent="0.25">
      <c r="A78" s="223" t="s">
        <v>139</v>
      </c>
      <c r="B78" s="223" t="s">
        <v>152</v>
      </c>
      <c r="C78" s="230" t="s">
        <v>148</v>
      </c>
      <c r="D78" s="228" t="s">
        <v>93</v>
      </c>
      <c r="E78" s="179" t="s">
        <v>94</v>
      </c>
      <c r="F78" s="20"/>
      <c r="G78" s="84" t="s">
        <v>163</v>
      </c>
      <c r="H78" s="40"/>
      <c r="I78" s="211">
        <v>44211</v>
      </c>
      <c r="J78" s="211">
        <v>44561</v>
      </c>
      <c r="K78" s="188">
        <v>1</v>
      </c>
      <c r="L78" s="185">
        <v>1</v>
      </c>
      <c r="M78" s="191">
        <f>IFERROR(IF(L78/K78&gt;100%,100%,L78/K78),"-")</f>
        <v>1</v>
      </c>
      <c r="N78" s="17" t="s">
        <v>189</v>
      </c>
      <c r="O78" s="102">
        <v>313000000</v>
      </c>
      <c r="P78" s="106"/>
      <c r="Q78" s="95"/>
      <c r="R78" s="95"/>
      <c r="S78" s="195">
        <f>SUM(O78:R79)</f>
        <v>313000000</v>
      </c>
      <c r="T78" s="94"/>
      <c r="U78" s="95"/>
      <c r="V78" s="95"/>
      <c r="W78" s="95"/>
      <c r="X78" s="195">
        <f>SUM(T78:W79)</f>
        <v>0</v>
      </c>
      <c r="Y78" s="181">
        <f t="shared" si="8"/>
        <v>0</v>
      </c>
      <c r="Z78" s="183">
        <v>0</v>
      </c>
      <c r="AA78" s="177" t="s">
        <v>126</v>
      </c>
      <c r="AB78" s="177" t="s">
        <v>127</v>
      </c>
    </row>
    <row r="79" spans="1:28" ht="32.4" customHeight="1" x14ac:dyDescent="0.25">
      <c r="A79" s="224"/>
      <c r="B79" s="224"/>
      <c r="C79" s="231"/>
      <c r="D79" s="229"/>
      <c r="E79" s="180"/>
      <c r="F79" s="219">
        <v>20200680010052</v>
      </c>
      <c r="G79" s="203" t="s">
        <v>123</v>
      </c>
      <c r="H79" s="179" t="s">
        <v>188</v>
      </c>
      <c r="I79" s="212"/>
      <c r="J79" s="212"/>
      <c r="K79" s="190"/>
      <c r="L79" s="187"/>
      <c r="M79" s="193"/>
      <c r="N79" s="15"/>
      <c r="O79" s="102"/>
      <c r="P79" s="106"/>
      <c r="Q79" s="95"/>
      <c r="R79" s="95"/>
      <c r="S79" s="196"/>
      <c r="T79" s="94"/>
      <c r="U79" s="95"/>
      <c r="V79" s="95"/>
      <c r="W79" s="95"/>
      <c r="X79" s="196"/>
      <c r="Y79" s="182"/>
      <c r="Z79" s="184"/>
      <c r="AA79" s="178"/>
      <c r="AB79" s="178"/>
    </row>
    <row r="80" spans="1:28" ht="115.2" customHeight="1" x14ac:dyDescent="0.25">
      <c r="A80" s="126" t="s">
        <v>139</v>
      </c>
      <c r="B80" s="126" t="s">
        <v>152</v>
      </c>
      <c r="C80" s="116" t="s">
        <v>148</v>
      </c>
      <c r="D80" s="45" t="s">
        <v>95</v>
      </c>
      <c r="E80" s="83" t="s">
        <v>96</v>
      </c>
      <c r="F80" s="220"/>
      <c r="G80" s="221"/>
      <c r="H80" s="194"/>
      <c r="I80" s="42">
        <v>44211</v>
      </c>
      <c r="J80" s="42">
        <v>44561</v>
      </c>
      <c r="K80" s="44">
        <v>1</v>
      </c>
      <c r="L80" s="43"/>
      <c r="M80" s="64">
        <f>IFERROR(IF(L80/K80&gt;100%,100%,L80/K80),"-")</f>
        <v>0</v>
      </c>
      <c r="N80" s="41" t="s">
        <v>190</v>
      </c>
      <c r="O80" s="157">
        <v>17000000</v>
      </c>
      <c r="P80" s="106"/>
      <c r="Q80" s="95"/>
      <c r="R80" s="95"/>
      <c r="S80" s="108">
        <f>SUM(O80:R80)</f>
        <v>17000000</v>
      </c>
      <c r="T80" s="94">
        <v>16000000</v>
      </c>
      <c r="U80" s="95"/>
      <c r="V80" s="95"/>
      <c r="W80" s="95"/>
      <c r="X80" s="108">
        <f>SUM(T80:W80)</f>
        <v>16000000</v>
      </c>
      <c r="Y80" s="85">
        <f>IFERROR(X80/S80,"-")</f>
        <v>0.94117647058823528</v>
      </c>
      <c r="Z80" s="47">
        <v>0</v>
      </c>
      <c r="AA80" s="46" t="s">
        <v>126</v>
      </c>
      <c r="AB80" s="46" t="s">
        <v>127</v>
      </c>
    </row>
    <row r="81" spans="1:28" ht="130.80000000000001" customHeight="1" x14ac:dyDescent="0.25">
      <c r="A81" s="124" t="s">
        <v>139</v>
      </c>
      <c r="B81" s="124" t="s">
        <v>152</v>
      </c>
      <c r="C81" s="125" t="s">
        <v>148</v>
      </c>
      <c r="D81" s="38" t="s">
        <v>97</v>
      </c>
      <c r="E81" s="1" t="s">
        <v>98</v>
      </c>
      <c r="F81" s="220"/>
      <c r="G81" s="221"/>
      <c r="H81" s="194"/>
      <c r="I81" s="16">
        <v>44211</v>
      </c>
      <c r="J81" s="16">
        <v>44561</v>
      </c>
      <c r="K81" s="6">
        <v>1</v>
      </c>
      <c r="L81" s="10">
        <v>1</v>
      </c>
      <c r="M81" s="62">
        <f>IFERROR(IF(L81/K81&gt;100%,100%,L81/K81),"-")</f>
        <v>1</v>
      </c>
      <c r="N81" s="18" t="s">
        <v>191</v>
      </c>
      <c r="O81" s="157">
        <v>280000000</v>
      </c>
      <c r="P81" s="106"/>
      <c r="Q81" s="95"/>
      <c r="R81" s="95"/>
      <c r="S81" s="107">
        <f>SUM(O81:R81)</f>
        <v>280000000</v>
      </c>
      <c r="T81" s="94">
        <v>50371494</v>
      </c>
      <c r="U81" s="95"/>
      <c r="V81" s="95"/>
      <c r="W81" s="95"/>
      <c r="X81" s="107">
        <f>SUM(T81:W81)</f>
        <v>50371494</v>
      </c>
      <c r="Y81" s="4">
        <f t="shared" si="8"/>
        <v>0.17989819285714287</v>
      </c>
      <c r="Z81" s="3">
        <v>0</v>
      </c>
      <c r="AA81" s="48" t="s">
        <v>126</v>
      </c>
      <c r="AB81" s="48" t="s">
        <v>127</v>
      </c>
    </row>
    <row r="82" spans="1:28" ht="105.75" customHeight="1" x14ac:dyDescent="0.25">
      <c r="A82" s="124" t="s">
        <v>139</v>
      </c>
      <c r="B82" s="124" t="s">
        <v>152</v>
      </c>
      <c r="C82" s="125" t="s">
        <v>148</v>
      </c>
      <c r="D82" s="38" t="s">
        <v>99</v>
      </c>
      <c r="E82" s="1" t="s">
        <v>100</v>
      </c>
      <c r="F82" s="220"/>
      <c r="G82" s="221"/>
      <c r="H82" s="194"/>
      <c r="I82" s="16">
        <v>44211</v>
      </c>
      <c r="J82" s="16">
        <v>44561</v>
      </c>
      <c r="K82" s="6">
        <v>1</v>
      </c>
      <c r="L82" s="10">
        <v>1</v>
      </c>
      <c r="M82" s="62">
        <f>IFERROR(IF(L82/K82&gt;100%,100%,L82/K82),"-")</f>
        <v>1</v>
      </c>
      <c r="N82" s="18" t="s">
        <v>192</v>
      </c>
      <c r="O82" s="157">
        <v>70000000</v>
      </c>
      <c r="P82" s="106"/>
      <c r="Q82" s="95"/>
      <c r="R82" s="95"/>
      <c r="S82" s="107">
        <f>SUM(O82:R82)</f>
        <v>70000000</v>
      </c>
      <c r="T82" s="94">
        <v>70000000</v>
      </c>
      <c r="U82" s="95"/>
      <c r="V82" s="95"/>
      <c r="W82" s="95"/>
      <c r="X82" s="107">
        <f>SUM(T82:W82)</f>
        <v>70000000</v>
      </c>
      <c r="Y82" s="4">
        <f t="shared" si="8"/>
        <v>1</v>
      </c>
      <c r="Z82" s="3">
        <v>0</v>
      </c>
      <c r="AA82" s="48" t="s">
        <v>126</v>
      </c>
      <c r="AB82" s="48" t="s">
        <v>127</v>
      </c>
    </row>
    <row r="83" spans="1:28" ht="129" customHeight="1" x14ac:dyDescent="0.25">
      <c r="A83" s="124" t="s">
        <v>139</v>
      </c>
      <c r="B83" s="124" t="s">
        <v>152</v>
      </c>
      <c r="C83" s="125" t="s">
        <v>148</v>
      </c>
      <c r="D83" s="38" t="s">
        <v>101</v>
      </c>
      <c r="E83" s="1" t="s">
        <v>102</v>
      </c>
      <c r="F83" s="220"/>
      <c r="G83" s="221"/>
      <c r="H83" s="194"/>
      <c r="I83" s="16">
        <v>44211</v>
      </c>
      <c r="J83" s="16">
        <v>44561</v>
      </c>
      <c r="K83" s="6">
        <v>1</v>
      </c>
      <c r="L83" s="10">
        <v>1</v>
      </c>
      <c r="M83" s="62">
        <f>IFERROR(IF(L83/K83&gt;100%,100%,L83/K83),"-")</f>
        <v>1</v>
      </c>
      <c r="N83" s="18" t="s">
        <v>193</v>
      </c>
      <c r="O83" s="157">
        <v>10000000</v>
      </c>
      <c r="P83" s="106"/>
      <c r="Q83" s="95"/>
      <c r="R83" s="95"/>
      <c r="S83" s="107">
        <f>SUM(O83:R83)</f>
        <v>10000000</v>
      </c>
      <c r="T83" s="94">
        <v>2335899</v>
      </c>
      <c r="U83" s="95"/>
      <c r="V83" s="95"/>
      <c r="W83" s="95"/>
      <c r="X83" s="107">
        <f>SUM(T83:W83)</f>
        <v>2335899</v>
      </c>
      <c r="Y83" s="4">
        <f t="shared" si="8"/>
        <v>0.23358989999999999</v>
      </c>
      <c r="Z83" s="3">
        <v>0</v>
      </c>
      <c r="AA83" s="48" t="s">
        <v>126</v>
      </c>
      <c r="AB83" s="48" t="s">
        <v>127</v>
      </c>
    </row>
    <row r="84" spans="1:28" ht="37.799999999999997" customHeight="1" x14ac:dyDescent="0.25">
      <c r="A84" s="223" t="s">
        <v>139</v>
      </c>
      <c r="B84" s="223" t="s">
        <v>152</v>
      </c>
      <c r="C84" s="230" t="s">
        <v>148</v>
      </c>
      <c r="D84" s="228" t="s">
        <v>103</v>
      </c>
      <c r="E84" s="179" t="s">
        <v>104</v>
      </c>
      <c r="F84" s="232"/>
      <c r="G84" s="204"/>
      <c r="H84" s="180"/>
      <c r="I84" s="211">
        <v>44211</v>
      </c>
      <c r="J84" s="211">
        <v>44561</v>
      </c>
      <c r="K84" s="188">
        <v>1</v>
      </c>
      <c r="L84" s="185">
        <v>1</v>
      </c>
      <c r="M84" s="191">
        <f>IFERROR(IF(L84/K84&gt;100%,100%,L84/K84),"-")</f>
        <v>1</v>
      </c>
      <c r="N84" s="237" t="s">
        <v>208</v>
      </c>
      <c r="O84" s="157">
        <v>292100000</v>
      </c>
      <c r="P84" s="102"/>
      <c r="Q84" s="103"/>
      <c r="R84" s="103"/>
      <c r="S84" s="195">
        <f>SUM(O84:R85)</f>
        <v>310000000</v>
      </c>
      <c r="T84" s="94">
        <v>208800000</v>
      </c>
      <c r="U84" s="95"/>
      <c r="V84" s="95"/>
      <c r="W84" s="95"/>
      <c r="X84" s="195">
        <f>SUM(T84:W85)</f>
        <v>208800000</v>
      </c>
      <c r="Y84" s="181">
        <f t="shared" si="8"/>
        <v>0.67354838709677423</v>
      </c>
      <c r="Z84" s="183">
        <v>0</v>
      </c>
      <c r="AA84" s="177" t="s">
        <v>126</v>
      </c>
      <c r="AB84" s="177" t="s">
        <v>127</v>
      </c>
    </row>
    <row r="85" spans="1:28" ht="36" customHeight="1" x14ac:dyDescent="0.25">
      <c r="A85" s="224"/>
      <c r="B85" s="224"/>
      <c r="C85" s="231"/>
      <c r="D85" s="229"/>
      <c r="E85" s="180"/>
      <c r="F85" s="24"/>
      <c r="G85" s="13" t="s">
        <v>163</v>
      </c>
      <c r="H85" s="25"/>
      <c r="I85" s="212"/>
      <c r="J85" s="212"/>
      <c r="K85" s="190"/>
      <c r="L85" s="187"/>
      <c r="M85" s="193"/>
      <c r="N85" s="238"/>
      <c r="O85" s="102">
        <v>17900000</v>
      </c>
      <c r="P85" s="102"/>
      <c r="Q85" s="103"/>
      <c r="R85" s="103"/>
      <c r="S85" s="196"/>
      <c r="T85" s="94"/>
      <c r="U85" s="95"/>
      <c r="V85" s="95"/>
      <c r="W85" s="95"/>
      <c r="X85" s="196"/>
      <c r="Y85" s="182"/>
      <c r="Z85" s="184"/>
      <c r="AA85" s="178"/>
      <c r="AB85" s="178"/>
    </row>
    <row r="86" spans="1:28" ht="112.8" customHeight="1" x14ac:dyDescent="0.25">
      <c r="A86" s="199" t="s">
        <v>139</v>
      </c>
      <c r="B86" s="199" t="s">
        <v>152</v>
      </c>
      <c r="C86" s="207" t="s">
        <v>148</v>
      </c>
      <c r="D86" s="205" t="s">
        <v>107</v>
      </c>
      <c r="E86" s="179" t="s">
        <v>108</v>
      </c>
      <c r="F86" s="219">
        <v>20200680010052</v>
      </c>
      <c r="G86" s="203" t="s">
        <v>123</v>
      </c>
      <c r="H86" s="179" t="s">
        <v>188</v>
      </c>
      <c r="I86" s="211">
        <v>44211</v>
      </c>
      <c r="J86" s="211">
        <v>44561</v>
      </c>
      <c r="K86" s="188">
        <v>1</v>
      </c>
      <c r="L86" s="185">
        <v>1</v>
      </c>
      <c r="M86" s="191">
        <f>IFERROR(IF(L86/K86&gt;100%,100%,L86/K86),"-")</f>
        <v>1</v>
      </c>
      <c r="N86" s="18" t="s">
        <v>194</v>
      </c>
      <c r="O86" s="157">
        <v>90000000</v>
      </c>
      <c r="P86" s="106"/>
      <c r="Q86" s="95"/>
      <c r="R86" s="95"/>
      <c r="S86" s="195">
        <f>SUM(O86:R87)</f>
        <v>115000000</v>
      </c>
      <c r="T86" s="94">
        <v>18576966</v>
      </c>
      <c r="U86" s="95"/>
      <c r="V86" s="95"/>
      <c r="W86" s="95"/>
      <c r="X86" s="195">
        <f>SUM(T86:W87)</f>
        <v>18576966</v>
      </c>
      <c r="Y86" s="4">
        <f t="shared" ref="Y86" si="9">IFERROR(X86/S86,"-")</f>
        <v>0.16153883478260869</v>
      </c>
      <c r="Z86" s="3">
        <v>0</v>
      </c>
      <c r="AA86" s="48" t="s">
        <v>126</v>
      </c>
      <c r="AB86" s="48" t="s">
        <v>127</v>
      </c>
    </row>
    <row r="87" spans="1:28" ht="40.200000000000003" customHeight="1" x14ac:dyDescent="0.25">
      <c r="A87" s="200"/>
      <c r="B87" s="200"/>
      <c r="C87" s="208"/>
      <c r="D87" s="206"/>
      <c r="E87" s="180"/>
      <c r="F87" s="220"/>
      <c r="G87" s="221"/>
      <c r="H87" s="194"/>
      <c r="I87" s="212"/>
      <c r="J87" s="212"/>
      <c r="K87" s="190"/>
      <c r="L87" s="187"/>
      <c r="M87" s="193"/>
      <c r="N87" s="122" t="s">
        <v>252</v>
      </c>
      <c r="O87" s="94">
        <v>25000000</v>
      </c>
      <c r="P87" s="106"/>
      <c r="Q87" s="95"/>
      <c r="R87" s="95"/>
      <c r="S87" s="196"/>
      <c r="T87" s="94"/>
      <c r="U87" s="95"/>
      <c r="V87" s="95"/>
      <c r="W87" s="95"/>
      <c r="X87" s="196"/>
      <c r="Y87" s="4" t="str">
        <f t="shared" ref="Y87" si="10">IFERROR(X87/S87,"-")</f>
        <v>-</v>
      </c>
      <c r="Z87" s="3">
        <v>0</v>
      </c>
      <c r="AA87" s="118" t="s">
        <v>126</v>
      </c>
      <c r="AB87" s="118" t="s">
        <v>127</v>
      </c>
    </row>
    <row r="88" spans="1:28" ht="63" customHeight="1" x14ac:dyDescent="0.25">
      <c r="A88" s="223" t="s">
        <v>139</v>
      </c>
      <c r="B88" s="223" t="s">
        <v>152</v>
      </c>
      <c r="C88" s="230" t="s">
        <v>148</v>
      </c>
      <c r="D88" s="228" t="s">
        <v>105</v>
      </c>
      <c r="E88" s="179" t="s">
        <v>106</v>
      </c>
      <c r="F88" s="232"/>
      <c r="G88" s="204"/>
      <c r="H88" s="180"/>
      <c r="I88" s="211">
        <v>44211</v>
      </c>
      <c r="J88" s="211">
        <v>44561</v>
      </c>
      <c r="K88" s="235">
        <v>1</v>
      </c>
      <c r="L88" s="233">
        <v>1</v>
      </c>
      <c r="M88" s="191">
        <f>IFERROR(IF(L88/K88&gt;100%,100%,L88/K88),"-")</f>
        <v>1</v>
      </c>
      <c r="N88" s="237" t="s">
        <v>253</v>
      </c>
      <c r="O88" s="156">
        <v>35000000</v>
      </c>
      <c r="P88" s="106"/>
      <c r="Q88" s="95"/>
      <c r="R88" s="95"/>
      <c r="S88" s="195">
        <f>SUM(O88:R89)</f>
        <v>122000000</v>
      </c>
      <c r="T88" s="94">
        <v>5430003</v>
      </c>
      <c r="U88" s="95"/>
      <c r="V88" s="95"/>
      <c r="W88" s="95"/>
      <c r="X88" s="195">
        <f>SUM(T88:W89)</f>
        <v>5430003</v>
      </c>
      <c r="Y88" s="181">
        <f t="shared" si="8"/>
        <v>4.4508221311475409E-2</v>
      </c>
      <c r="Z88" s="183">
        <v>0</v>
      </c>
      <c r="AA88" s="177" t="s">
        <v>126</v>
      </c>
      <c r="AB88" s="177" t="s">
        <v>127</v>
      </c>
    </row>
    <row r="89" spans="1:28" ht="48" customHeight="1" x14ac:dyDescent="0.25">
      <c r="A89" s="224"/>
      <c r="B89" s="224"/>
      <c r="C89" s="231"/>
      <c r="D89" s="229"/>
      <c r="E89" s="180"/>
      <c r="F89" s="24"/>
      <c r="G89" s="13" t="s">
        <v>163</v>
      </c>
      <c r="H89" s="25"/>
      <c r="I89" s="212"/>
      <c r="J89" s="212"/>
      <c r="K89" s="236"/>
      <c r="L89" s="234"/>
      <c r="M89" s="193"/>
      <c r="N89" s="238"/>
      <c r="O89" s="102">
        <v>87000000</v>
      </c>
      <c r="P89" s="106"/>
      <c r="Q89" s="95"/>
      <c r="R89" s="95"/>
      <c r="S89" s="196"/>
      <c r="T89" s="94"/>
      <c r="U89" s="95"/>
      <c r="V89" s="95"/>
      <c r="W89" s="95"/>
      <c r="X89" s="196"/>
      <c r="Y89" s="182"/>
      <c r="Z89" s="184"/>
      <c r="AA89" s="178"/>
      <c r="AB89" s="178"/>
    </row>
    <row r="90" spans="1:28" ht="130.19999999999999" customHeight="1" x14ac:dyDescent="0.25">
      <c r="A90" s="124" t="s">
        <v>139</v>
      </c>
      <c r="B90" s="124" t="s">
        <v>152</v>
      </c>
      <c r="C90" s="125" t="s">
        <v>149</v>
      </c>
      <c r="D90" s="38" t="s">
        <v>109</v>
      </c>
      <c r="E90" s="1" t="s">
        <v>110</v>
      </c>
      <c r="F90" s="12"/>
      <c r="G90" s="84" t="s">
        <v>210</v>
      </c>
      <c r="H90" s="40"/>
      <c r="I90" s="16"/>
      <c r="J90" s="16"/>
      <c r="K90" s="5">
        <v>1</v>
      </c>
      <c r="L90" s="9">
        <v>0</v>
      </c>
      <c r="M90" s="62">
        <f>IFERROR(IF(L90/K90&gt;100%,100%,L90/K90),"-")</f>
        <v>0</v>
      </c>
      <c r="N90" s="18"/>
      <c r="O90" s="94"/>
      <c r="P90" s="95"/>
      <c r="Q90" s="95"/>
      <c r="R90" s="95"/>
      <c r="S90" s="107">
        <f>SUM(O90:R90)</f>
        <v>0</v>
      </c>
      <c r="T90" s="94"/>
      <c r="U90" s="95"/>
      <c r="V90" s="95"/>
      <c r="W90" s="95"/>
      <c r="X90" s="107">
        <f>SUM(T90:W90)</f>
        <v>0</v>
      </c>
      <c r="Y90" s="4" t="str">
        <f t="shared" si="8"/>
        <v>-</v>
      </c>
      <c r="Z90" s="3">
        <v>0</v>
      </c>
      <c r="AA90" s="48" t="s">
        <v>126</v>
      </c>
      <c r="AB90" s="48" t="s">
        <v>127</v>
      </c>
    </row>
    <row r="91" spans="1:28" ht="94.8" customHeight="1" x14ac:dyDescent="0.25">
      <c r="A91" s="223" t="s">
        <v>139</v>
      </c>
      <c r="B91" s="223" t="s">
        <v>152</v>
      </c>
      <c r="C91" s="230" t="s">
        <v>149</v>
      </c>
      <c r="D91" s="228" t="s">
        <v>111</v>
      </c>
      <c r="E91" s="179" t="s">
        <v>112</v>
      </c>
      <c r="F91" s="14">
        <v>20200680010164</v>
      </c>
      <c r="G91" s="82" t="s">
        <v>155</v>
      </c>
      <c r="H91" s="40" t="s">
        <v>195</v>
      </c>
      <c r="I91" s="211">
        <v>44245</v>
      </c>
      <c r="J91" s="211">
        <v>44561</v>
      </c>
      <c r="K91" s="188">
        <v>1</v>
      </c>
      <c r="L91" s="185">
        <v>1</v>
      </c>
      <c r="M91" s="191">
        <f>IFERROR(IF(L91/K91&gt;100%,100%,L91/K91),"-")</f>
        <v>1</v>
      </c>
      <c r="N91" s="18" t="s">
        <v>196</v>
      </c>
      <c r="O91" s="156">
        <v>148569000</v>
      </c>
      <c r="P91" s="106"/>
      <c r="Q91" s="95"/>
      <c r="R91" s="95"/>
      <c r="S91" s="195">
        <f>SUM(O91:R92)</f>
        <v>200000000</v>
      </c>
      <c r="T91" s="94">
        <v>97169856</v>
      </c>
      <c r="U91" s="95"/>
      <c r="V91" s="95"/>
      <c r="W91" s="95"/>
      <c r="X91" s="195">
        <f>SUM(T91:W92)</f>
        <v>97169856</v>
      </c>
      <c r="Y91" s="181">
        <f t="shared" si="8"/>
        <v>0.48584927999999999</v>
      </c>
      <c r="Z91" s="183">
        <v>0</v>
      </c>
      <c r="AA91" s="177" t="s">
        <v>126</v>
      </c>
      <c r="AB91" s="177" t="s">
        <v>127</v>
      </c>
    </row>
    <row r="92" spans="1:28" ht="71.400000000000006" customHeight="1" x14ac:dyDescent="0.25">
      <c r="A92" s="224"/>
      <c r="B92" s="224"/>
      <c r="C92" s="231"/>
      <c r="D92" s="229"/>
      <c r="E92" s="180"/>
      <c r="F92" s="12"/>
      <c r="G92" s="13" t="s">
        <v>163</v>
      </c>
      <c r="H92" s="1"/>
      <c r="I92" s="212"/>
      <c r="J92" s="212"/>
      <c r="K92" s="190"/>
      <c r="L92" s="187"/>
      <c r="M92" s="193"/>
      <c r="N92" s="18" t="s">
        <v>255</v>
      </c>
      <c r="O92" s="94">
        <v>51431000</v>
      </c>
      <c r="P92" s="106"/>
      <c r="Q92" s="95"/>
      <c r="R92" s="95"/>
      <c r="S92" s="196"/>
      <c r="T92" s="94"/>
      <c r="U92" s="95"/>
      <c r="V92" s="95"/>
      <c r="W92" s="95"/>
      <c r="X92" s="196"/>
      <c r="Y92" s="182"/>
      <c r="Z92" s="184"/>
      <c r="AA92" s="178"/>
      <c r="AB92" s="178"/>
    </row>
    <row r="93" spans="1:28" ht="166.2" customHeight="1" x14ac:dyDescent="0.25">
      <c r="A93" s="124" t="s">
        <v>139</v>
      </c>
      <c r="B93" s="124" t="s">
        <v>152</v>
      </c>
      <c r="C93" s="125" t="s">
        <v>150</v>
      </c>
      <c r="D93" s="38" t="s">
        <v>113</v>
      </c>
      <c r="E93" s="1" t="s">
        <v>114</v>
      </c>
      <c r="F93" s="14">
        <v>20210680010041</v>
      </c>
      <c r="G93" s="168" t="s">
        <v>261</v>
      </c>
      <c r="H93" s="61"/>
      <c r="I93" s="16">
        <v>44330</v>
      </c>
      <c r="J93" s="51">
        <v>44561</v>
      </c>
      <c r="K93" s="5">
        <v>1</v>
      </c>
      <c r="L93" s="9">
        <v>0</v>
      </c>
      <c r="M93" s="62">
        <f>IFERROR(IF(L93/K93&gt;100%,100%,L93/K93),"-")</f>
        <v>0</v>
      </c>
      <c r="N93" s="120" t="s">
        <v>231</v>
      </c>
      <c r="O93" s="94"/>
      <c r="P93" s="95"/>
      <c r="Q93" s="95"/>
      <c r="R93" s="157">
        <v>15000000</v>
      </c>
      <c r="S93" s="107">
        <f>SUM(O93:R93)</f>
        <v>15000000</v>
      </c>
      <c r="T93" s="94"/>
      <c r="U93" s="95"/>
      <c r="V93" s="95"/>
      <c r="W93" s="94"/>
      <c r="X93" s="107">
        <f>SUM(T93:W93)</f>
        <v>0</v>
      </c>
      <c r="Y93" s="4">
        <f t="shared" si="8"/>
        <v>0</v>
      </c>
      <c r="Z93" s="3">
        <v>0</v>
      </c>
      <c r="AA93" s="48" t="s">
        <v>126</v>
      </c>
      <c r="AB93" s="48" t="s">
        <v>127</v>
      </c>
    </row>
    <row r="94" spans="1:28" ht="110.4" customHeight="1" x14ac:dyDescent="0.25">
      <c r="A94" s="146" t="s">
        <v>154</v>
      </c>
      <c r="B94" s="146" t="s">
        <v>153</v>
      </c>
      <c r="C94" s="147" t="s">
        <v>151</v>
      </c>
      <c r="D94" s="148" t="s">
        <v>8</v>
      </c>
      <c r="E94" s="144" t="s">
        <v>1</v>
      </c>
      <c r="F94" s="14">
        <v>20200680010035</v>
      </c>
      <c r="G94" s="7" t="s">
        <v>122</v>
      </c>
      <c r="H94" s="1" t="s">
        <v>197</v>
      </c>
      <c r="I94" s="145">
        <v>44202</v>
      </c>
      <c r="J94" s="145">
        <v>44561</v>
      </c>
      <c r="K94" s="152">
        <v>1</v>
      </c>
      <c r="L94" s="151">
        <v>1</v>
      </c>
      <c r="M94" s="143">
        <f>IFERROR(IF(L94/K94&gt;100%,100%,L94/K94),"-")</f>
        <v>1</v>
      </c>
      <c r="N94" s="18" t="s">
        <v>205</v>
      </c>
      <c r="O94" s="157">
        <v>912400000</v>
      </c>
      <c r="P94" s="95"/>
      <c r="Q94" s="95"/>
      <c r="R94" s="95"/>
      <c r="S94" s="142">
        <f>SUM(O94:R94)</f>
        <v>912400000</v>
      </c>
      <c r="T94" s="94">
        <v>581900000</v>
      </c>
      <c r="U94" s="95"/>
      <c r="V94" s="95"/>
      <c r="W94" s="94"/>
      <c r="X94" s="142">
        <f>SUM(T94:W94)</f>
        <v>581900000</v>
      </c>
      <c r="Y94" s="150">
        <f>IFERROR(X94/S94,"-")</f>
        <v>0.6377685225778168</v>
      </c>
      <c r="Z94" s="149">
        <v>0</v>
      </c>
      <c r="AA94" s="153" t="s">
        <v>126</v>
      </c>
      <c r="AB94" s="154" t="s">
        <v>127</v>
      </c>
    </row>
    <row r="95" spans="1:28" ht="27.75" customHeight="1" x14ac:dyDescent="0.25">
      <c r="A95" s="127"/>
      <c r="B95" s="68"/>
      <c r="C95" s="68"/>
      <c r="D95" s="68"/>
      <c r="E95" s="90"/>
      <c r="F95" s="67"/>
      <c r="G95" s="88"/>
      <c r="H95" s="69"/>
      <c r="I95" s="67"/>
      <c r="J95" s="67"/>
      <c r="K95" s="70"/>
      <c r="L95" s="71" t="s">
        <v>21</v>
      </c>
      <c r="M95" s="72">
        <f>AVERAGE(M6:M94)</f>
        <v>0.53100775193798444</v>
      </c>
      <c r="N95" s="73"/>
      <c r="O95" s="176">
        <f t="shared" ref="O95:R95" si="11">SUM(O6:O94)</f>
        <v>12522586451.16</v>
      </c>
      <c r="P95" s="176">
        <f t="shared" si="11"/>
        <v>0</v>
      </c>
      <c r="Q95" s="176">
        <f t="shared" si="11"/>
        <v>0</v>
      </c>
      <c r="R95" s="176">
        <f t="shared" si="11"/>
        <v>24597651581.809994</v>
      </c>
      <c r="S95" s="74">
        <f t="shared" ref="S95:X95" si="12">SUM(S6:S94)</f>
        <v>37120238032.969994</v>
      </c>
      <c r="T95" s="109">
        <f t="shared" si="12"/>
        <v>3700119319</v>
      </c>
      <c r="U95" s="109">
        <f t="shared" si="12"/>
        <v>0</v>
      </c>
      <c r="V95" s="109">
        <f t="shared" si="12"/>
        <v>0</v>
      </c>
      <c r="W95" s="109">
        <f t="shared" si="12"/>
        <v>3280170928</v>
      </c>
      <c r="X95" s="74">
        <f t="shared" si="12"/>
        <v>6980290247</v>
      </c>
      <c r="Y95" s="81">
        <f>IFERROR(X95/S95,"-")</f>
        <v>0.18804540641146061</v>
      </c>
      <c r="Z95" s="74">
        <f>SUM(Z6:Z94)</f>
        <v>0</v>
      </c>
      <c r="AA95" s="75"/>
      <c r="AB95" s="76"/>
    </row>
    <row r="96" spans="1:28" s="80" customFormat="1" x14ac:dyDescent="0.25">
      <c r="A96" s="79"/>
      <c r="B96" s="79"/>
      <c r="C96" s="79"/>
      <c r="D96" s="79"/>
      <c r="E96" s="77"/>
      <c r="F96" s="78"/>
      <c r="G96" s="8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110"/>
      <c r="Z96" s="78"/>
      <c r="AA96" s="78"/>
      <c r="AB96" s="78"/>
    </row>
    <row r="98" spans="19:19" ht="21" x14ac:dyDescent="0.4">
      <c r="S98" s="158"/>
    </row>
    <row r="100" spans="19:19" x14ac:dyDescent="0.25">
      <c r="S100" s="155"/>
    </row>
  </sheetData>
  <mergeCells count="319">
    <mergeCell ref="S78:S79"/>
    <mergeCell ref="N84:N85"/>
    <mergeCell ref="S84:S85"/>
    <mergeCell ref="I88:I89"/>
    <mergeCell ref="M84:M85"/>
    <mergeCell ref="L84:L85"/>
    <mergeCell ref="J84:J85"/>
    <mergeCell ref="D66:D68"/>
    <mergeCell ref="M66:M68"/>
    <mergeCell ref="L66:L68"/>
    <mergeCell ref="K66:K68"/>
    <mergeCell ref="K75:K76"/>
    <mergeCell ref="L75:L76"/>
    <mergeCell ref="M75:M76"/>
    <mergeCell ref="AA28:AA48"/>
    <mergeCell ref="AB28:AB48"/>
    <mergeCell ref="S57:S58"/>
    <mergeCell ref="AB57:AB58"/>
    <mergeCell ref="AA57:AA58"/>
    <mergeCell ref="Z57:Z58"/>
    <mergeCell ref="Y57:Y58"/>
    <mergeCell ref="X57:X58"/>
    <mergeCell ref="AA54:AA55"/>
    <mergeCell ref="AB54:AB55"/>
    <mergeCell ref="AA49:AA52"/>
    <mergeCell ref="AB49:AB52"/>
    <mergeCell ref="B16:B17"/>
    <mergeCell ref="A16:A17"/>
    <mergeCell ref="F53:F54"/>
    <mergeCell ref="G53:G54"/>
    <mergeCell ref="H53:H54"/>
    <mergeCell ref="K54:K55"/>
    <mergeCell ref="L54:L55"/>
    <mergeCell ref="M54:M55"/>
    <mergeCell ref="Z59:Z60"/>
    <mergeCell ref="S28:S48"/>
    <mergeCell ref="X28:X48"/>
    <mergeCell ref="Y28:Y48"/>
    <mergeCell ref="Z28:Z48"/>
    <mergeCell ref="X59:X60"/>
    <mergeCell ref="Y59:Y60"/>
    <mergeCell ref="S24:S25"/>
    <mergeCell ref="S49:S52"/>
    <mergeCell ref="A59:A63"/>
    <mergeCell ref="E59:E63"/>
    <mergeCell ref="D59:D63"/>
    <mergeCell ref="C59:C63"/>
    <mergeCell ref="B59:B63"/>
    <mergeCell ref="M59:M63"/>
    <mergeCell ref="L59:L63"/>
    <mergeCell ref="K59:K63"/>
    <mergeCell ref="S59:S63"/>
    <mergeCell ref="AA4:AB4"/>
    <mergeCell ref="Z7:Z8"/>
    <mergeCell ref="AA7:AA8"/>
    <mergeCell ref="AB7:AB8"/>
    <mergeCell ref="AB18:AB19"/>
    <mergeCell ref="S18:S19"/>
    <mergeCell ref="X18:X19"/>
    <mergeCell ref="Y18:Y19"/>
    <mergeCell ref="Z18:Z19"/>
    <mergeCell ref="AA18:AA19"/>
    <mergeCell ref="X7:X8"/>
    <mergeCell ref="Y7:Y8"/>
    <mergeCell ref="S16:S17"/>
    <mergeCell ref="X16:X17"/>
    <mergeCell ref="Y16:Y17"/>
    <mergeCell ref="Z16:Z17"/>
    <mergeCell ref="AA16:AA17"/>
    <mergeCell ref="AB16:AB17"/>
    <mergeCell ref="S7:S8"/>
    <mergeCell ref="A4:E4"/>
    <mergeCell ref="N4:S4"/>
    <mergeCell ref="F1:Q3"/>
    <mergeCell ref="Z4:Z5"/>
    <mergeCell ref="F4:J4"/>
    <mergeCell ref="K4:M4"/>
    <mergeCell ref="Y1:Y3"/>
    <mergeCell ref="T4:X4"/>
    <mergeCell ref="Y4:Y5"/>
    <mergeCell ref="A7:A8"/>
    <mergeCell ref="B7:B8"/>
    <mergeCell ref="D7:D8"/>
    <mergeCell ref="A18:A19"/>
    <mergeCell ref="B18:B19"/>
    <mergeCell ref="C18:C19"/>
    <mergeCell ref="D18:D19"/>
    <mergeCell ref="M7:M8"/>
    <mergeCell ref="K7:K8"/>
    <mergeCell ref="L7:L8"/>
    <mergeCell ref="E18:E19"/>
    <mergeCell ref="M18:M19"/>
    <mergeCell ref="I18:I19"/>
    <mergeCell ref="J18:J19"/>
    <mergeCell ref="K18:K19"/>
    <mergeCell ref="L18:L19"/>
    <mergeCell ref="E7:E8"/>
    <mergeCell ref="M16:M17"/>
    <mergeCell ref="L16:L17"/>
    <mergeCell ref="K16:K17"/>
    <mergeCell ref="D16:D17"/>
    <mergeCell ref="C7:C8"/>
    <mergeCell ref="E16:E17"/>
    <mergeCell ref="C16:C17"/>
    <mergeCell ref="Y75:Y76"/>
    <mergeCell ref="Z75:Z76"/>
    <mergeCell ref="Z67:Z68"/>
    <mergeCell ref="AA67:AA68"/>
    <mergeCell ref="AB67:AB68"/>
    <mergeCell ref="S75:S76"/>
    <mergeCell ref="X75:X76"/>
    <mergeCell ref="AA75:AA76"/>
    <mergeCell ref="AB75:AB76"/>
    <mergeCell ref="X67:X68"/>
    <mergeCell ref="Y67:Y68"/>
    <mergeCell ref="Y20:Y23"/>
    <mergeCell ref="X20:X23"/>
    <mergeCell ref="AB20:AB23"/>
    <mergeCell ref="AA20:AA23"/>
    <mergeCell ref="A20:A23"/>
    <mergeCell ref="B20:B23"/>
    <mergeCell ref="C20:C23"/>
    <mergeCell ref="D20:D23"/>
    <mergeCell ref="E20:E23"/>
    <mergeCell ref="L20:L23"/>
    <mergeCell ref="K20:K23"/>
    <mergeCell ref="M20:M23"/>
    <mergeCell ref="S20:S23"/>
    <mergeCell ref="Z20:Z23"/>
    <mergeCell ref="B75:B76"/>
    <mergeCell ref="C75:C76"/>
    <mergeCell ref="E75:E76"/>
    <mergeCell ref="G68:G69"/>
    <mergeCell ref="H68:H69"/>
    <mergeCell ref="B54:B55"/>
    <mergeCell ref="C54:C55"/>
    <mergeCell ref="F68:F69"/>
    <mergeCell ref="E57:E58"/>
    <mergeCell ref="G70:G71"/>
    <mergeCell ref="B57:B58"/>
    <mergeCell ref="E66:E68"/>
    <mergeCell ref="C66:C68"/>
    <mergeCell ref="D75:D76"/>
    <mergeCell ref="D71:D72"/>
    <mergeCell ref="C71:C72"/>
    <mergeCell ref="B71:B72"/>
    <mergeCell ref="C57:C58"/>
    <mergeCell ref="D54:D55"/>
    <mergeCell ref="E54:E55"/>
    <mergeCell ref="D57:D58"/>
    <mergeCell ref="AB91:AB92"/>
    <mergeCell ref="AA91:AA92"/>
    <mergeCell ref="Z91:Z92"/>
    <mergeCell ref="Y91:Y92"/>
    <mergeCell ref="X91:X92"/>
    <mergeCell ref="L88:L89"/>
    <mergeCell ref="K88:K89"/>
    <mergeCell ref="J88:J89"/>
    <mergeCell ref="X88:X89"/>
    <mergeCell ref="AB88:AB89"/>
    <mergeCell ref="AA88:AA89"/>
    <mergeCell ref="Z88:Z89"/>
    <mergeCell ref="Y88:Y89"/>
    <mergeCell ref="N88:N89"/>
    <mergeCell ref="M88:M89"/>
    <mergeCell ref="S91:S92"/>
    <mergeCell ref="S88:S89"/>
    <mergeCell ref="M91:M92"/>
    <mergeCell ref="L91:L92"/>
    <mergeCell ref="K91:K92"/>
    <mergeCell ref="J91:J92"/>
    <mergeCell ref="AB84:AB85"/>
    <mergeCell ref="AA84:AA85"/>
    <mergeCell ref="Z84:Z85"/>
    <mergeCell ref="Y84:Y85"/>
    <mergeCell ref="X78:X79"/>
    <mergeCell ref="AB78:AB79"/>
    <mergeCell ref="AA78:AA79"/>
    <mergeCell ref="Z78:Z79"/>
    <mergeCell ref="Y78:Y79"/>
    <mergeCell ref="X84:X85"/>
    <mergeCell ref="A91:A92"/>
    <mergeCell ref="E91:E92"/>
    <mergeCell ref="I91:I92"/>
    <mergeCell ref="C91:C92"/>
    <mergeCell ref="B91:B92"/>
    <mergeCell ref="M78:M79"/>
    <mergeCell ref="L78:L79"/>
    <mergeCell ref="K78:K79"/>
    <mergeCell ref="J78:J79"/>
    <mergeCell ref="E86:E87"/>
    <mergeCell ref="D86:D87"/>
    <mergeCell ref="K84:K85"/>
    <mergeCell ref="B88:B89"/>
    <mergeCell ref="C88:C89"/>
    <mergeCell ref="D91:D92"/>
    <mergeCell ref="E88:E89"/>
    <mergeCell ref="D88:D89"/>
    <mergeCell ref="F86:F88"/>
    <mergeCell ref="G86:G88"/>
    <mergeCell ref="A78:A79"/>
    <mergeCell ref="A84:A85"/>
    <mergeCell ref="B84:B85"/>
    <mergeCell ref="I78:I79"/>
    <mergeCell ref="F79:F84"/>
    <mergeCell ref="A88:A89"/>
    <mergeCell ref="B66:B68"/>
    <mergeCell ref="X86:X87"/>
    <mergeCell ref="H86:H88"/>
    <mergeCell ref="C86:C87"/>
    <mergeCell ref="B86:B87"/>
    <mergeCell ref="A86:A87"/>
    <mergeCell ref="M86:M87"/>
    <mergeCell ref="L86:L87"/>
    <mergeCell ref="K86:K87"/>
    <mergeCell ref="J86:J87"/>
    <mergeCell ref="I86:I87"/>
    <mergeCell ref="S86:S87"/>
    <mergeCell ref="G79:G84"/>
    <mergeCell ref="H79:H84"/>
    <mergeCell ref="E84:E85"/>
    <mergeCell ref="D84:D85"/>
    <mergeCell ref="C84:C85"/>
    <mergeCell ref="I84:I85"/>
    <mergeCell ref="E78:E79"/>
    <mergeCell ref="D78:D79"/>
    <mergeCell ref="C78:C79"/>
    <mergeCell ref="B78:B79"/>
    <mergeCell ref="A75:A76"/>
    <mergeCell ref="B24:B25"/>
    <mergeCell ref="A24:A25"/>
    <mergeCell ref="B26:B27"/>
    <mergeCell ref="A26:A27"/>
    <mergeCell ref="B49:B52"/>
    <mergeCell ref="A49:A52"/>
    <mergeCell ref="A54:A55"/>
    <mergeCell ref="A57:A58"/>
    <mergeCell ref="B28:B48"/>
    <mergeCell ref="A28:A48"/>
    <mergeCell ref="F23:F24"/>
    <mergeCell ref="G23:G24"/>
    <mergeCell ref="H23:H24"/>
    <mergeCell ref="F27:F28"/>
    <mergeCell ref="G27:G28"/>
    <mergeCell ref="H27:H28"/>
    <mergeCell ref="E24:E25"/>
    <mergeCell ref="D24:D25"/>
    <mergeCell ref="C24:C25"/>
    <mergeCell ref="E28:E48"/>
    <mergeCell ref="D28:D48"/>
    <mergeCell ref="C28:C48"/>
    <mergeCell ref="X24:X25"/>
    <mergeCell ref="Y24:Y25"/>
    <mergeCell ref="Z24:Z25"/>
    <mergeCell ref="AA24:AA25"/>
    <mergeCell ref="AB24:AB25"/>
    <mergeCell ref="G25:G26"/>
    <mergeCell ref="E26:E27"/>
    <mergeCell ref="D26:D27"/>
    <mergeCell ref="C26:C27"/>
    <mergeCell ref="F25:F26"/>
    <mergeCell ref="H25:H26"/>
    <mergeCell ref="I25:I26"/>
    <mergeCell ref="J25:J26"/>
    <mergeCell ref="M24:M25"/>
    <mergeCell ref="L24:L25"/>
    <mergeCell ref="K24:K25"/>
    <mergeCell ref="M26:M27"/>
    <mergeCell ref="L26:L27"/>
    <mergeCell ref="K26:K27"/>
    <mergeCell ref="S26:S27"/>
    <mergeCell ref="X26:X27"/>
    <mergeCell ref="Y26:Y27"/>
    <mergeCell ref="Z26:Z27"/>
    <mergeCell ref="AA26:AA27"/>
    <mergeCell ref="A71:A72"/>
    <mergeCell ref="M71:M72"/>
    <mergeCell ref="L71:L72"/>
    <mergeCell ref="K71:K72"/>
    <mergeCell ref="S71:S72"/>
    <mergeCell ref="X71:X72"/>
    <mergeCell ref="X49:X52"/>
    <mergeCell ref="Y49:Y52"/>
    <mergeCell ref="Z49:Z52"/>
    <mergeCell ref="A66:A68"/>
    <mergeCell ref="D49:D52"/>
    <mergeCell ref="C49:C52"/>
    <mergeCell ref="K57:K58"/>
    <mergeCell ref="I57:I58"/>
    <mergeCell ref="J57:J58"/>
    <mergeCell ref="F48:F49"/>
    <mergeCell ref="G48:G49"/>
    <mergeCell ref="H48:H49"/>
    <mergeCell ref="J49:J50"/>
    <mergeCell ref="S54:S55"/>
    <mergeCell ref="AB26:AB27"/>
    <mergeCell ref="E71:E72"/>
    <mergeCell ref="Y71:Y72"/>
    <mergeCell ref="Z71:Z72"/>
    <mergeCell ref="AA71:AA72"/>
    <mergeCell ref="AB71:AB72"/>
    <mergeCell ref="L49:L52"/>
    <mergeCell ref="K49:K52"/>
    <mergeCell ref="M49:M52"/>
    <mergeCell ref="E49:E52"/>
    <mergeCell ref="X54:X55"/>
    <mergeCell ref="Y54:Y55"/>
    <mergeCell ref="Z54:Z55"/>
    <mergeCell ref="I49:I50"/>
    <mergeCell ref="S66:S68"/>
    <mergeCell ref="M57:M58"/>
    <mergeCell ref="L57:L58"/>
    <mergeCell ref="M28:M48"/>
    <mergeCell ref="L28:L48"/>
    <mergeCell ref="K28:K48"/>
    <mergeCell ref="I27:I28"/>
    <mergeCell ref="J27:J28"/>
    <mergeCell ref="AA59:AA60"/>
    <mergeCell ref="AB59:AB60"/>
  </mergeCells>
  <phoneticPr fontId="15" type="noConversion"/>
  <conditionalFormatting sqref="M6:M7 M56:M57 M49 M77:M78 M9:M16 M20:M21 M24 M53 M59 M80:M84 M88 M90:M91 M69:M71 M64:M66 M18 M28 M26 M73:M75 M93:M94">
    <cfRule type="cellIs" dxfId="8" priority="8" operator="between">
      <formula>0.67</formula>
      <formula>1</formula>
    </cfRule>
    <cfRule type="cellIs" dxfId="7" priority="9" operator="between">
      <formula>0.34</formula>
      <formula>0.67</formula>
    </cfRule>
    <cfRule type="cellIs" dxfId="6" priority="10" operator="between">
      <formula>0</formula>
      <formula>0.34</formula>
    </cfRule>
  </conditionalFormatting>
  <conditionalFormatting sqref="M54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8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71"/>
  <sheetViews>
    <sheetView workbookViewId="0">
      <selection activeCell="B14" sqref="B14"/>
    </sheetView>
  </sheetViews>
  <sheetFormatPr baseColWidth="10" defaultRowHeight="13.8" x14ac:dyDescent="0.25"/>
  <cols>
    <col min="1" max="1" width="5.19921875" customWidth="1"/>
    <col min="2" max="2" width="13" bestFit="1" customWidth="1"/>
    <col min="3" max="4" width="12" bestFit="1" customWidth="1"/>
    <col min="5" max="6" width="13" bestFit="1" customWidth="1"/>
    <col min="8" max="8" width="21.09765625" customWidth="1"/>
    <col min="9" max="9" width="41.59765625" customWidth="1"/>
    <col min="11" max="11" width="19.5" customWidth="1"/>
  </cols>
  <sheetData>
    <row r="2" spans="2:15" ht="62.25" customHeight="1" x14ac:dyDescent="0.25">
      <c r="B2" s="34" t="s">
        <v>217</v>
      </c>
      <c r="C2" s="34" t="s">
        <v>218</v>
      </c>
      <c r="D2" s="34" t="s">
        <v>219</v>
      </c>
      <c r="E2" s="34" t="s">
        <v>220</v>
      </c>
      <c r="F2" s="34" t="s">
        <v>221</v>
      </c>
      <c r="G2" s="34"/>
      <c r="H2" s="31" t="s">
        <v>215</v>
      </c>
      <c r="I2" s="31" t="s">
        <v>216</v>
      </c>
    </row>
    <row r="3" spans="2:15" ht="15" x14ac:dyDescent="0.25">
      <c r="B3" s="32">
        <v>199993637</v>
      </c>
      <c r="C3" s="32">
        <v>10397502</v>
      </c>
      <c r="D3" s="32">
        <v>24323426</v>
      </c>
      <c r="E3" s="32">
        <v>182600000</v>
      </c>
      <c r="F3" s="32">
        <v>356300000</v>
      </c>
      <c r="H3" s="32">
        <v>773614565</v>
      </c>
      <c r="I3" s="33">
        <f>+SUM(K3:K7)</f>
        <v>1196917222</v>
      </c>
      <c r="K3" s="29">
        <v>250000000</v>
      </c>
    </row>
    <row r="4" spans="2:15" ht="15" x14ac:dyDescent="0.25">
      <c r="I4" s="32">
        <f>+I3-H3</f>
        <v>423302657</v>
      </c>
      <c r="K4" s="29">
        <v>765417222</v>
      </c>
    </row>
    <row r="5" spans="2:15" ht="15" x14ac:dyDescent="0.25">
      <c r="B5" s="35">
        <v>150000000</v>
      </c>
      <c r="C5" s="36">
        <v>17658118</v>
      </c>
      <c r="D5" s="36">
        <v>18549104</v>
      </c>
      <c r="E5" s="36">
        <v>425000000</v>
      </c>
      <c r="F5" s="35">
        <v>100000000</v>
      </c>
      <c r="K5" s="27"/>
    </row>
    <row r="6" spans="2:15" ht="15" x14ac:dyDescent="0.25">
      <c r="B6" s="36">
        <v>304210000</v>
      </c>
      <c r="H6" s="32">
        <f>+SUM(B10:F15)</f>
        <v>1383600000</v>
      </c>
      <c r="I6" s="33">
        <f>+K7+K6+K3</f>
        <v>431500000</v>
      </c>
      <c r="K6" s="28">
        <v>33000000</v>
      </c>
      <c r="M6">
        <v>0</v>
      </c>
      <c r="O6">
        <f>+COUNTIF($M$6:$M$111,0)</f>
        <v>21</v>
      </c>
    </row>
    <row r="7" spans="2:15" ht="15" x14ac:dyDescent="0.25">
      <c r="B7" s="32">
        <v>33000000</v>
      </c>
      <c r="I7" s="33">
        <f>+H3-I6</f>
        <v>342114565</v>
      </c>
      <c r="K7" s="28">
        <v>148500000</v>
      </c>
      <c r="M7" t="s">
        <v>223</v>
      </c>
      <c r="O7">
        <f>+COUNTIF($M$6:$M$111,1)</f>
        <v>17</v>
      </c>
    </row>
    <row r="8" spans="2:15" x14ac:dyDescent="0.25">
      <c r="B8" s="32">
        <v>148500000</v>
      </c>
      <c r="O8">
        <f>+COUNTIF($M$6:$M$111,0.333333333333333)</f>
        <v>1</v>
      </c>
    </row>
    <row r="9" spans="2:15" x14ac:dyDescent="0.25">
      <c r="M9">
        <v>0</v>
      </c>
      <c r="O9">
        <f>+COUNTIF($M$6:$M$111,0.2)</f>
        <v>1</v>
      </c>
    </row>
    <row r="10" spans="2:15" ht="151.80000000000001" x14ac:dyDescent="0.25">
      <c r="B10" s="35">
        <v>150000000</v>
      </c>
      <c r="E10" s="37">
        <v>182600000</v>
      </c>
      <c r="F10" s="35">
        <v>100000000</v>
      </c>
      <c r="I10" s="30" t="s">
        <v>222</v>
      </c>
      <c r="M10" t="s">
        <v>223</v>
      </c>
    </row>
    <row r="11" spans="2:15" x14ac:dyDescent="0.25">
      <c r="F11" s="35">
        <v>259200000</v>
      </c>
      <c r="M11">
        <v>0</v>
      </c>
    </row>
    <row r="12" spans="2:15" x14ac:dyDescent="0.25">
      <c r="M12">
        <v>0</v>
      </c>
    </row>
    <row r="13" spans="2:15" x14ac:dyDescent="0.25">
      <c r="F13" s="32"/>
      <c r="M13">
        <v>0</v>
      </c>
    </row>
    <row r="14" spans="2:15" x14ac:dyDescent="0.25">
      <c r="B14" s="32">
        <f>+SUM(B10:B13)</f>
        <v>150000000</v>
      </c>
      <c r="C14" s="32">
        <f t="shared" ref="C14:F14" si="0">+SUM(C10:C13)</f>
        <v>0</v>
      </c>
      <c r="D14" s="32">
        <f t="shared" si="0"/>
        <v>0</v>
      </c>
      <c r="E14" s="32">
        <f t="shared" si="0"/>
        <v>182600000</v>
      </c>
      <c r="F14" s="32">
        <f t="shared" si="0"/>
        <v>359200000</v>
      </c>
      <c r="M14" t="s">
        <v>223</v>
      </c>
    </row>
    <row r="15" spans="2:15" x14ac:dyDescent="0.25">
      <c r="M15">
        <v>1</v>
      </c>
    </row>
    <row r="16" spans="2:15" ht="14.25" customHeight="1" x14ac:dyDescent="0.25">
      <c r="B16" s="32">
        <f>+B3-B14</f>
        <v>49993637</v>
      </c>
      <c r="C16" s="32">
        <f t="shared" ref="C16:F16" si="1">+C3-C14</f>
        <v>10397502</v>
      </c>
      <c r="D16" s="32">
        <f t="shared" si="1"/>
        <v>24323426</v>
      </c>
      <c r="E16" s="32">
        <f t="shared" si="1"/>
        <v>0</v>
      </c>
      <c r="F16" s="32">
        <f t="shared" si="1"/>
        <v>-2900000</v>
      </c>
      <c r="M16">
        <v>0</v>
      </c>
    </row>
    <row r="17" spans="2:13" ht="14.25" customHeight="1" x14ac:dyDescent="0.25">
      <c r="B17" s="32">
        <f>+SUM(B5:B8)-B14</f>
        <v>485710000</v>
      </c>
      <c r="M17">
        <v>1</v>
      </c>
    </row>
    <row r="19" spans="2:13" x14ac:dyDescent="0.25">
      <c r="M19">
        <v>1</v>
      </c>
    </row>
    <row r="22" spans="2:13" x14ac:dyDescent="0.25">
      <c r="M22">
        <v>0.33333333333333298</v>
      </c>
    </row>
    <row r="23" spans="2:13" x14ac:dyDescent="0.25">
      <c r="M23">
        <v>0.2</v>
      </c>
    </row>
    <row r="24" spans="2:13" x14ac:dyDescent="0.25">
      <c r="M24">
        <v>1</v>
      </c>
    </row>
    <row r="34" spans="13:13" x14ac:dyDescent="0.25">
      <c r="M34">
        <v>1</v>
      </c>
    </row>
    <row r="36" spans="13:13" x14ac:dyDescent="0.25">
      <c r="M36">
        <v>1</v>
      </c>
    </row>
    <row r="37" spans="13:13" x14ac:dyDescent="0.25">
      <c r="M37">
        <v>1</v>
      </c>
    </row>
    <row r="39" spans="13:13" x14ac:dyDescent="0.25">
      <c r="M39">
        <v>1</v>
      </c>
    </row>
    <row r="40" spans="13:13" x14ac:dyDescent="0.25">
      <c r="M40">
        <v>1</v>
      </c>
    </row>
    <row r="42" spans="13:13" x14ac:dyDescent="0.25">
      <c r="M42">
        <v>0</v>
      </c>
    </row>
    <row r="43" spans="13:13" x14ac:dyDescent="0.25">
      <c r="M43">
        <v>0</v>
      </c>
    </row>
    <row r="45" spans="13:13" x14ac:dyDescent="0.25">
      <c r="M45">
        <v>0</v>
      </c>
    </row>
    <row r="46" spans="13:13" x14ac:dyDescent="0.25">
      <c r="M46">
        <v>1</v>
      </c>
    </row>
    <row r="48" spans="13:13" x14ac:dyDescent="0.25">
      <c r="M48">
        <v>1</v>
      </c>
    </row>
    <row r="49" spans="13:13" x14ac:dyDescent="0.25">
      <c r="M49">
        <v>0</v>
      </c>
    </row>
    <row r="50" spans="13:13" x14ac:dyDescent="0.25">
      <c r="M50">
        <v>0</v>
      </c>
    </row>
    <row r="51" spans="13:13" x14ac:dyDescent="0.25">
      <c r="M51">
        <v>0</v>
      </c>
    </row>
    <row r="52" spans="13:13" x14ac:dyDescent="0.25">
      <c r="M52">
        <v>0</v>
      </c>
    </row>
    <row r="53" spans="13:13" x14ac:dyDescent="0.25">
      <c r="M53">
        <v>0</v>
      </c>
    </row>
    <row r="55" spans="13:13" x14ac:dyDescent="0.25">
      <c r="M55">
        <v>0</v>
      </c>
    </row>
    <row r="56" spans="13:13" x14ac:dyDescent="0.25">
      <c r="M56">
        <v>1</v>
      </c>
    </row>
    <row r="58" spans="13:13" x14ac:dyDescent="0.25">
      <c r="M58">
        <v>0</v>
      </c>
    </row>
    <row r="59" spans="13:13" x14ac:dyDescent="0.25">
      <c r="M59">
        <v>1</v>
      </c>
    </row>
    <row r="60" spans="13:13" x14ac:dyDescent="0.25">
      <c r="M60">
        <v>1</v>
      </c>
    </row>
    <row r="61" spans="13:13" x14ac:dyDescent="0.25">
      <c r="M61">
        <v>1</v>
      </c>
    </row>
    <row r="62" spans="13:13" x14ac:dyDescent="0.25">
      <c r="M62">
        <v>1</v>
      </c>
    </row>
    <row r="64" spans="13:13" x14ac:dyDescent="0.25">
      <c r="M64">
        <v>0</v>
      </c>
    </row>
    <row r="65" spans="13:13" x14ac:dyDescent="0.25">
      <c r="M65">
        <v>0</v>
      </c>
    </row>
    <row r="67" spans="13:13" x14ac:dyDescent="0.25">
      <c r="M67">
        <v>0</v>
      </c>
    </row>
    <row r="68" spans="13:13" x14ac:dyDescent="0.25">
      <c r="M68">
        <v>0</v>
      </c>
    </row>
    <row r="70" spans="13:13" x14ac:dyDescent="0.25">
      <c r="M70">
        <v>0</v>
      </c>
    </row>
    <row r="71" spans="13:13" x14ac:dyDescent="0.25">
      <c r="M7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2021-07-07T23:24:35Z</dcterms:modified>
</cp:coreProperties>
</file>