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6 - Junio\Publicados\"/>
    </mc:Choice>
  </mc:AlternateContent>
  <xr:revisionPtr revIDLastSave="0" documentId="13_ncr:1_{3575596A-6B72-4DC7-8F02-2643FF9DBB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de Acción" sheetId="14" r:id="rId1"/>
  </sheets>
  <definedNames>
    <definedName name="_xlnm._FilterDatabase" localSheetId="0" hidden="1">'Plan de Acción'!$A$9:$AA$111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76" i="14" l="1"/>
  <c r="U71" i="14"/>
  <c r="U70" i="14"/>
  <c r="U69" i="14"/>
  <c r="U64" i="14"/>
  <c r="U38" i="14"/>
  <c r="U36" i="14"/>
  <c r="U32" i="14"/>
  <c r="U30" i="14"/>
  <c r="U29" i="14"/>
  <c r="U24" i="14"/>
  <c r="U22" i="14"/>
  <c r="U20" i="14"/>
  <c r="U19" i="14"/>
  <c r="U18" i="14"/>
  <c r="U17" i="14"/>
  <c r="U16" i="14"/>
  <c r="U15" i="14"/>
  <c r="U14" i="14"/>
  <c r="U13" i="14"/>
  <c r="U11" i="14"/>
  <c r="U10" i="14"/>
  <c r="S111" i="14"/>
  <c r="T26" i="14"/>
  <c r="A111" i="14"/>
  <c r="AA103" i="14"/>
  <c r="U103" i="14"/>
  <c r="N103" i="14"/>
  <c r="AA80" i="14"/>
  <c r="U80" i="14"/>
  <c r="N80" i="14"/>
  <c r="T77" i="14"/>
  <c r="AA76" i="14"/>
  <c r="N76" i="14"/>
  <c r="AA71" i="14"/>
  <c r="N71" i="14"/>
  <c r="AA70" i="14"/>
  <c r="N70" i="14"/>
  <c r="AA69" i="14"/>
  <c r="N69" i="14"/>
  <c r="AA64" i="14"/>
  <c r="N64" i="14"/>
  <c r="AA30" i="14"/>
  <c r="N30" i="14"/>
  <c r="AA29" i="14"/>
  <c r="N29" i="14"/>
  <c r="AA32" i="14"/>
  <c r="N32" i="14"/>
  <c r="T57" i="14"/>
  <c r="Z52" i="14"/>
  <c r="AA38" i="14" s="1"/>
  <c r="T52" i="14"/>
  <c r="T47" i="14"/>
  <c r="T43" i="14"/>
  <c r="N38" i="14"/>
  <c r="Q111" i="14"/>
  <c r="R111" i="14"/>
  <c r="V111" i="14"/>
  <c r="W111" i="14"/>
  <c r="X111" i="14"/>
  <c r="Y111" i="14"/>
  <c r="AA105" i="14"/>
  <c r="U105" i="14"/>
  <c r="AA82" i="14"/>
  <c r="AA24" i="14"/>
  <c r="AA13" i="14"/>
  <c r="AA11" i="14"/>
  <c r="AA10" i="14"/>
  <c r="AA110" i="14"/>
  <c r="AA109" i="14"/>
  <c r="AA108" i="14"/>
  <c r="AA107" i="14"/>
  <c r="AA100" i="14"/>
  <c r="AA99" i="14"/>
  <c r="AA98" i="14"/>
  <c r="AA97" i="14"/>
  <c r="AA96" i="14"/>
  <c r="AA94" i="14"/>
  <c r="AA93" i="14"/>
  <c r="AA92" i="14"/>
  <c r="AA91" i="14"/>
  <c r="AA90" i="14"/>
  <c r="AA88" i="14"/>
  <c r="AA85" i="14"/>
  <c r="AA78" i="14"/>
  <c r="AA22" i="14"/>
  <c r="AA20" i="14"/>
  <c r="AA19" i="14"/>
  <c r="AA18" i="14"/>
  <c r="AA17" i="14"/>
  <c r="AA16" i="14"/>
  <c r="AA15" i="14"/>
  <c r="AA14" i="14"/>
  <c r="U78" i="14"/>
  <c r="U110" i="14"/>
  <c r="U109" i="14"/>
  <c r="U108" i="14"/>
  <c r="U107" i="14"/>
  <c r="U99" i="14"/>
  <c r="U98" i="14"/>
  <c r="U97" i="14"/>
  <c r="U96" i="14"/>
  <c r="U94" i="14"/>
  <c r="U93" i="14"/>
  <c r="U92" i="14"/>
  <c r="U91" i="14"/>
  <c r="U90" i="14"/>
  <c r="U88" i="14"/>
  <c r="U85" i="14"/>
  <c r="U82" i="14"/>
  <c r="AC13" i="14"/>
  <c r="AC111" i="14" s="1"/>
  <c r="Z36" i="14"/>
  <c r="Z111" i="14" s="1"/>
  <c r="N110" i="14"/>
  <c r="N109" i="14"/>
  <c r="N108" i="14"/>
  <c r="N107" i="14"/>
  <c r="N105" i="14"/>
  <c r="T102" i="14"/>
  <c r="U100" i="14" s="1"/>
  <c r="N100" i="14"/>
  <c r="N99" i="14"/>
  <c r="N98" i="14"/>
  <c r="N97" i="14"/>
  <c r="N96" i="14"/>
  <c r="N94" i="14"/>
  <c r="N93" i="14"/>
  <c r="N92" i="14"/>
  <c r="N91" i="14"/>
  <c r="N90" i="14"/>
  <c r="N88" i="14"/>
  <c r="N85" i="14"/>
  <c r="N82" i="14"/>
  <c r="N78" i="14"/>
  <c r="N36" i="14"/>
  <c r="N24" i="14"/>
  <c r="N22" i="14"/>
  <c r="N20" i="14"/>
  <c r="N19" i="14"/>
  <c r="N18" i="14"/>
  <c r="N17" i="14"/>
  <c r="P16" i="14"/>
  <c r="N16" i="14"/>
  <c r="P15" i="14"/>
  <c r="N15" i="14"/>
  <c r="N14" i="14"/>
  <c r="N13" i="14"/>
  <c r="N11" i="14"/>
  <c r="N10" i="14"/>
  <c r="AB76" i="14" l="1"/>
  <c r="AB103" i="14"/>
  <c r="AB80" i="14"/>
  <c r="AB70" i="14"/>
  <c r="AB71" i="14"/>
  <c r="AB29" i="14"/>
  <c r="AB69" i="14"/>
  <c r="AB64" i="14"/>
  <c r="AB30" i="14"/>
  <c r="AB32" i="14"/>
  <c r="AB90" i="14"/>
  <c r="AB38" i="14"/>
  <c r="AB105" i="14"/>
  <c r="P19" i="14"/>
  <c r="AB19" i="14" s="1"/>
  <c r="AB92" i="14"/>
  <c r="AB110" i="14"/>
  <c r="AB93" i="14"/>
  <c r="AB107" i="14"/>
  <c r="N111" i="14"/>
  <c r="AB20" i="14"/>
  <c r="AB94" i="14"/>
  <c r="AB108" i="14"/>
  <c r="AB82" i="14"/>
  <c r="AB22" i="14"/>
  <c r="AB96" i="14"/>
  <c r="AB109" i="14"/>
  <c r="AB14" i="14"/>
  <c r="AB78" i="14"/>
  <c r="AB88" i="14"/>
  <c r="AB97" i="14"/>
  <c r="AB85" i="14"/>
  <c r="AB98" i="14"/>
  <c r="AB18" i="14"/>
  <c r="AB99" i="14"/>
  <c r="AB11" i="14"/>
  <c r="AB17" i="14"/>
  <c r="AB91" i="14"/>
  <c r="AB13" i="14"/>
  <c r="AB24" i="14"/>
  <c r="AB100" i="14"/>
  <c r="AB15" i="14"/>
  <c r="AA36" i="14"/>
  <c r="AB36" i="14" s="1"/>
  <c r="AB10" i="14"/>
  <c r="T111" i="14"/>
  <c r="U111" i="14" l="1"/>
  <c r="P111" i="14"/>
  <c r="AB16" i="14"/>
  <c r="AA111" i="14"/>
  <c r="AB111" i="14" l="1"/>
</calcChain>
</file>

<file path=xl/sharedStrings.xml><?xml version="1.0" encoding="utf-8"?>
<sst xmlns="http://schemas.openxmlformats.org/spreadsheetml/2006/main" count="848" uniqueCount="294">
  <si>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</si>
  <si>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</si>
  <si>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</si>
  <si>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</si>
  <si>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</si>
  <si>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</si>
  <si>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</si>
  <si>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</si>
  <si>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</si>
  <si>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</si>
  <si>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</si>
  <si>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</si>
  <si>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</si>
  <si>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</si>
  <si>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</si>
  <si>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</si>
  <si>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</si>
  <si>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</si>
  <si>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</si>
  <si>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</si>
  <si>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</si>
  <si>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</si>
  <si>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</si>
  <si>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</si>
  <si>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</si>
  <si>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</si>
  <si>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</si>
  <si>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</si>
  <si>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</si>
  <si>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</si>
  <si>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</si>
  <si>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</si>
  <si>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</si>
  <si>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</si>
  <si>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 xml:space="preserve">Código:  </t>
    </r>
    <r>
      <rPr>
        <sz val="11"/>
        <rFont val="Arial"/>
        <family val="2"/>
      </rPr>
      <t>F-DPM-1210-238,37-031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</si>
  <si>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</si>
  <si>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</si>
  <si>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</si>
  <si>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</si>
  <si>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</si>
  <si>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</si>
  <si>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</si>
  <si>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</si>
  <si>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</si>
  <si>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BUCARAMANGA CIUDAD VITAL: LA VIDA ES SAGRADA</t>
  </si>
  <si>
    <t>Bucaramanga Segura</t>
  </si>
  <si>
    <t>Prevención Del Delito</t>
  </si>
  <si>
    <t>PENDIENTE POR ADICIONAR</t>
  </si>
  <si>
    <t>Aceleradores De Desarrollo Social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</si>
  <si>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</si>
  <si>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</si>
  <si>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Mantener el 100% de los programas que desarrolla la Administración Central.</t>
  </si>
  <si>
    <t>Porcentaje de programas que desarrolla la Administración Central mantenidos.</t>
  </si>
  <si>
    <t>NUEVO PROYECTO DE TOLERANCIA</t>
  </si>
  <si>
    <t>2.3.2.02.02.008.4501056.536 -$16.000.000</t>
  </si>
  <si>
    <t>Sec. Interior</t>
  </si>
  <si>
    <t>Jose David Cavanzo</t>
  </si>
  <si>
    <t>BUCARAMANGA SOSTENIBLE: UNA REGIÓN CON FUTURO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</si>
  <si>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</si>
  <si>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</si>
  <si>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</si>
  <si>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</si>
  <si>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APOYO AL CONOCIMIENTO OPERATIVO DE LA UNIDAD DE GESTIÓN DEL RIESGO. EMERGENCIAS Y DESASTRES PARA RESPUESTA A LOS EFECTOS DEL CAMBIO CLIMÁTICO EN EL MUNICIPIO DE BUCARAMANGA</t>
  </si>
  <si>
    <t>Mejorar la capacidad operativa de la Unidad Municipal de gestión del Riesgo y Desastre para la respuesta eficiente a los eventos de desastre natural y otros en el municipio de Bucaramanga.</t>
  </si>
  <si>
    <t>2.3.2.01.01.005.02.03.01.01.4503004.201 - $ 22.000.000
2.3.2.02.02.008.4503004.201 - $ 500.000.000</t>
  </si>
  <si>
    <t>Realizar 9 estudios en áreas o zonas con situaciones de riesgo.</t>
  </si>
  <si>
    <t>Número de estudios en áreas o zonas con situaciones de riesgo realizados.</t>
  </si>
  <si>
    <t>Adquirir 5 Sistema de Alertas Tempranas e Innovación para la gestión del riesgo.</t>
  </si>
  <si>
    <t>Número de Sistemas de Alertas Tempranas e Innovación adquiridos para la gestión del riesgo.</t>
  </si>
  <si>
    <t>2.3.2.02.02.008.4503019.588 - $90.000.000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</si>
  <si>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</si>
  <si>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</si>
  <si>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>Número de estrategias de respuesta a emergencia - EMRE que contenga el protocolo de atención de emergencias por calidad del aire formuladas e implementadas.</t>
  </si>
  <si>
    <t>2.3.2.02.01.003.4503004.201 - $ 20.000.000</t>
  </si>
  <si>
    <t xml:space="preserve">Fortalecer 30 instancias sociales del Sistema Municipal de Gestión de Riesgo. </t>
  </si>
  <si>
    <t>Número instancias sociales fortalecidas del Sistema Municipal de Gestión de Riesgo.</t>
  </si>
  <si>
    <t>2.3.2.02.01.003.4503004.201 - $20.000.000</t>
  </si>
  <si>
    <t>Intervenir estratégicamente 6 zonas de riesgo de desastre.</t>
  </si>
  <si>
    <t>Número de zonas de riesgo de desastre intervenidas estratégicamente.</t>
  </si>
  <si>
    <t>2. Reducción, Mitigación Del Riesgo Y Adaptación Al Cambio Climático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</si>
  <si>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</si>
  <si>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</si>
  <si>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</si>
  <si>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</si>
  <si>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ADQUISICIÓN DE COMPONENTES ESTRUCTURALES Y FORMAS BÁSICAS PARA LA REDUCCIÓN Y MITIGACION DEL RIESGO DE DESASTRES EN EL MUNICIPIO DE BUCARAMANGA</t>
  </si>
  <si>
    <t>2.3.2.02.01.003.4503004.201 - $ 816.000.000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</si>
  <si>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</si>
  <si>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</si>
  <si>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</si>
  <si>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t>SUBSIDIO Y ASIGNACIÓN DE RECURSOS COMPLEMENTARIOS PARA ATENDER EMERGENCIAS Y EVENTOS NATURALES EN EL MUNICIPIO DE BUCARAMANGA</t>
  </si>
  <si>
    <t>2.3.2.02.01.002.4503004.201 - $ 442.848.126
2.3.2.01.01.003.03.02.4503004.201 - $ 54.735.904
2.3.2.01.01.003.07.01.4503004.201 - $ 134.254.307
2.3.2.02.01.003.4503004.201 - $ 368.161.663
2.3.2.02.02.009.4503004.201 - $     121.800.000
2.3.2.02.02.008.4503004.315 - $     116.018.634</t>
  </si>
  <si>
    <t>Espacio Público Vital</t>
  </si>
  <si>
    <t>Equipamiento Comunitario</t>
  </si>
  <si>
    <t>Mantener las 4 Plazas de Mercado administradas por el Municipio.</t>
  </si>
  <si>
    <t>Número de plazas de mercado administradas por el Municipio mantenidas.</t>
  </si>
  <si>
    <t>FORTALECIMIENTO A LA OPERATIVIDAD DE LOS CENTROS DE ACOPIO A CARGO DEL MUNICIPIO DE BUCARAMANGA</t>
  </si>
  <si>
    <t>Garantizar una eficaz gestión y funcionamiento de las plazas de mercado que se encuentran bajo la administración de la Alcaldía de Bucaramanga.</t>
  </si>
  <si>
    <t>2.3.2.02.01.003.4002031.201 -  $  78.151.521
2.3.2.02.02.008.4002012.201 - $ 279.700.000
2.3.2.02.02.008.4002031.201 - $ 259.148.479</t>
  </si>
  <si>
    <t>Formular e implementar 1 programa de gestores de convivencia.</t>
  </si>
  <si>
    <t>Número de programas de gestores de convivencia formulados e implementados.</t>
  </si>
  <si>
    <t>APOYO A LA RECUPERACIÓN, CONTROL Y PRESERVACIÓN DEL ESPACIO PÚBLICO EN EL MUNICIPIO DE BUCARAMANGA</t>
  </si>
  <si>
    <t>Reducir la invasión y el uso inadecuado del espacio público en la ciudad de Bucaramanga.</t>
  </si>
  <si>
    <t>2.3.2.02.02.006.4002014.201 - $ 165.000.000
2.3.2.02.02.008.4002017.201 - $ 388.000.000
2.3.2.02.01.003.4002014.201 - $ 30.000.000</t>
  </si>
  <si>
    <t>IMPLEMENTACIÓN DE ACCIONES E INICIATIVAS SOCIALES PARA RESOLUCIÓN PACÍFICA DE CONFLICTOS Y LA SANA CONVIVENCIA EN LA CIUDAD DE BUCARAMANGA</t>
  </si>
  <si>
    <t xml:space="preserve">Promover la resolución pacífica de conflictos sociales  a través de acciones para la sana convivencia de las diferentes comunas y corregimientos de la ciudad de Bucaramanga. </t>
  </si>
  <si>
    <t>2.3.2.02.02.008.4501004.204 - $ 347.500.000</t>
  </si>
  <si>
    <t>IMPLEMENTACIÓN DE ACCIONES SOCIALES Y CULTURALES PARA LA GESTIÓN DE LA CONVIVENCIA EN EL MUNICIPIO DE BUCARAMANGA</t>
  </si>
  <si>
    <t>Disminuir la prevalencia de conflictos sociales derivados de la frágil convivencia ciudadana en el municipio de Bucaramanga.</t>
  </si>
  <si>
    <t>Intervenir 10 puntos críticos de criminalidad con acciones integrales.</t>
  </si>
  <si>
    <t>Número de puntos críticos de criminalidad intervenidos con acciones integrales.</t>
  </si>
  <si>
    <t>2.3.2.02.02.008.4501004.204 - $ 87.300.000</t>
  </si>
  <si>
    <t>2.3.2.02.02.008.4501004.504 -$81.000.000</t>
  </si>
  <si>
    <t>Promoción De La Seguridad Ciudadana, El Orden Público Y La Convivencia</t>
  </si>
  <si>
    <t>Desarrollar e implementar 1 protocolo para la coordinación de acciones de respeto y garantía a la protesta pacífica.</t>
  </si>
  <si>
    <t>Número de protocolos desarrollados e implementados para la coordinación de acciones de respeto y garantía a la protesta pacífica.</t>
  </si>
  <si>
    <t>2.3.2.02.02.008.4501004.504 - $45.000.000</t>
  </si>
  <si>
    <t>2.3.2.02.02.008.4501004.204 - $ 35.200.000</t>
  </si>
  <si>
    <t>Fortalecimiento Institucional A Los Organismos De Seguridad</t>
  </si>
  <si>
    <t>Formular e implementar el Plan Integral de Seguridad y Convivencia Ciudadana (PISCC) en conjunto con las entidades pertinentes.</t>
  </si>
  <si>
    <t>Número de Planes Integral de Seguridad y Convivencia Ciudadana (PISCC) formulados e implementados en conjunto con las entidades pertinentes.</t>
  </si>
  <si>
    <t>2.3.2.02.02.008.4501004.204 - $ 60.000.000</t>
  </si>
  <si>
    <t>ADECUACIÓN DE SALAS DE PASO, ATENCIÓN AL USUARIO Y UNIDAD DE REACCIÓN INMEDIATA DE LA SEDE PRINCIPAL DE LA FISCALÍA GENERAL DE LA NACIÓN EN BUCARAMANGA</t>
  </si>
  <si>
    <t xml:space="preserve">Mejorar la infraestructura física de algunas instalaciones donde opera y presta el servicio la Fiscalía General de la Nación en el municipio de Bucaramanga, buscando una eficiente prestación del servicio en el marco del orden público. </t>
  </si>
  <si>
    <t>2.3.2.02.02.008.4501056.204 - $1.049.000.000</t>
  </si>
  <si>
    <t>ADQUISICIÓN DE VEHÍCULOS PARA EL TRANSPORTE DE TROPA DEL BATALLÓN DE SERVICIOS N° 5 “MERCEDES ABREGO” DEL MUNICIPIO DE BUCARAMANGA</t>
  </si>
  <si>
    <t>Adquisición de vehículos para el transporte de tropa del batallón de servicios n° 5 “Mercedes Abrego” del municipio de Bucaramanga.</t>
  </si>
  <si>
    <t>2.3.2.01.01.003.07.01.4501056.204 - $350.000.000</t>
  </si>
  <si>
    <t>ADECUACIÓN DE SALA TRANSITORIA, ANTEJARDÍN Y OFICINAS ADMINISTRATIVAS DEL CENTRO FACILITADOR DE SERVICIOS MIGRATORIOS – CFSM DE MIGRACIÓN COLOMBIA – REGIONAL ORIENTE EN EL MUNICIPIO DE BUCARAMANGA</t>
  </si>
  <si>
    <t>Mejorar la prestación del servicio del usuario y ciudadano del CFSM de Bucaramanga, a través de la adecuación de las condiciones físicas del CFSM para la atención de trámites migratorios y retención temporal de ciudadanos extranjeros por parte de Migración Colombia en el Municipio de Bucaramanga.</t>
  </si>
  <si>
    <t>2.3.2.02.02.008.4501056.204 - $104.627.439</t>
  </si>
  <si>
    <t>2.3.2.02.02.008.4501004.504 - $270.000.000</t>
  </si>
  <si>
    <t>ADQUISICIÓN DE RECURSOS TECNÓLOGICOS PARA LA SEGURIDAD DEL MUNICIPIO DE BUCARAMANGA</t>
  </si>
  <si>
    <t>2.3.2.01.01.005.02.03.01.01.4501056.204 - $80.000.000
2.3.2.02.02.008.4501056.204 - $27.602.268</t>
  </si>
  <si>
    <t>IMPLEMENTACIÓN DE ACCIONES PARA SALVAGUARDAR LA INTEGRIDAD Y SEGURIDAD DE LA OPERATIVIDAD DEL PERSONAL DE LA POLICÍA METROPOLITANA DE BUCARAMANGA</t>
  </si>
  <si>
    <t xml:space="preserve">Aumentar el nivel de protección y seguridad de la integridad física de los miembros de la policía metropolitana de Bucaramanga </t>
  </si>
  <si>
    <t>2.3.2.02.01.003.4501056.204 - $807.014.027
2.3.2.02.01.003.4501030.201 - $800.000.000</t>
  </si>
  <si>
    <t>INCORPORACIÓN DE NUEVOS PATRULLEROS</t>
  </si>
  <si>
    <t>2.3.2.02.02.008.4501056.204 - $653.814.000
2.3.2.02.02.008.4501004.504 - $657.701.786</t>
  </si>
  <si>
    <t>DOTACIÓN GRUPO GOES Y SISER</t>
  </si>
  <si>
    <t>2.3.2.02.02.008.4501004.504 -$200,000,000</t>
  </si>
  <si>
    <t>FORTALECIMIENTO A LAS ESTRATEGIAS DE ORDEN PÚBLICO EN EL MARCO DEL PLAN INTEGRAL DE SEGURIDAD Y CONVIVENCIA CIUDADANA PISCC DEL MUNICIPIO DE BUCARAMANGA.</t>
  </si>
  <si>
    <t>Mejorar las condiciones de seguridad y convivencia ciudadana en el municipio de Bucaramanga.</t>
  </si>
  <si>
    <t>2.3.2.02.02.006.4501056.201 - $400.000.000
2.3.2.02.02.006.4501056.597 - $502.777.408
2.3.2.02.02.008.4501004.504 - $70.000.000</t>
  </si>
  <si>
    <t>IMPLEMENTACIÓN DE ACCIONES PARA EL MEJORAMIENTO DE LA OPERATIVIDAD SISTEMAS DE INFORMACIÓN Y TECNOLOGIA DE LOS CENTROS DE INFORMACIÓN ESTRATEGICA POLICIA SECCIONAL CIEPS DEL MUNICIPIO DE BUCARAMANGA</t>
  </si>
  <si>
    <t>Mejorar la operatividad de los sistemas de información para el desarrollo de las acciones encaminadas a la vigilancia, seguridad y convivencia ciudadana de los centros de información estratégica policial seccional CIEPS de la metropolitana de Bucaramanga.</t>
  </si>
  <si>
    <t>2.3.2.01.01.004.01.01.02.4501056.204 - $7.410.000
2.3.2.02.02.008.4501056.204 - $34.308.800
2.3.2.01.01.003.03.02.4501056.204 - $805.200</t>
  </si>
  <si>
    <t>SALAS CIEPS MOBILIARIO</t>
  </si>
  <si>
    <t>2.3.2.02.02.008.4501004.504-$82.113.630</t>
  </si>
  <si>
    <t>FORTALECIMIENTO AL MODULO ERP INSPECCIONES</t>
  </si>
  <si>
    <t>2.3.2.02.02.008.4501056.536 - $28.000.000</t>
  </si>
  <si>
    <t>PROYECTO MOVILIDAD FISCALIA E INFRAESTRUCTURA</t>
  </si>
  <si>
    <t>2.3.2.02.02.008.4501004.504 - $297.744.110
2.3.2.02.02.008.4501056.536 - $115.743.935
2.3.2.02.02.008.4501056.537 - $98.839.932
2.3.2.02.02.008.4501004.504 - $135.416.133
2.3.2.01.01.003.07.01.4501004.504 - $ 2.905.817.258
2.3.2.01.01.003.07.07.02.4501004.504 - $350.000.000
2.3.2.01.01.003.02.08.4501004.504 - $ 1.067.000.000
2.3.2.01.01.003.03.02.4501004.504 - $ 283.500.000
2.3.2.01.01.003.07.02.4501004.504 - $ 65.000.000
2.3.2.01.01.005.02.03.01.01.4501004.504 - $ 148.000.000
2.3.2.01.01.005.02.03.01.01.4501004.504 - $ 170.000.000</t>
  </si>
  <si>
    <t>2.3.2.02.02.008.4501004.504 -$85.000.000</t>
  </si>
  <si>
    <t>NUEVO PROYECTO DE INSPECCIONES Y COMISARIAS FONSET</t>
  </si>
  <si>
    <t>2.3.2.02.02.008.4501004.504 - $249.991.790</t>
  </si>
  <si>
    <t>2.3.2.01.01.003.03.02.4501004.504 - $31.000.000</t>
  </si>
  <si>
    <t>2.3.2.02.02.008.4501056.537 - $120.000.000
2.3.2.02.02.008.4501056.536 -$390.973.331</t>
  </si>
  <si>
    <t>TASER MIGRACIÓN</t>
  </si>
  <si>
    <t>2.3.2.02.01.003.4501004.504 - $70.000.000</t>
  </si>
  <si>
    <t>IMPLEMENTACIÓN DE ACCIONES PARA EL MEJORAMIENTO DE LA CONSOLIDACIÓN Y MANEJO DE DATOS DEL OBSERVATORIO DE LA INFORMACIÓN ASOCIADA A LA SEGURIDAD Y CONVIVENCIA CIUDADANA EN EL MUNICIPIO DE BUCARAMANGA</t>
  </si>
  <si>
    <t>Mejorar la capacidad operativa para la consolidación y reporte de los datos de criminalidad del observatorio de seguridad y convivencia ciudadana del municipio de Bucaramanga.</t>
  </si>
  <si>
    <t>2.3.2.02.02.009.4501056.264 - $14.189.560</t>
  </si>
  <si>
    <t>MANTENIMIENTO VEHICULOS,
GASTOS DE BIENESTAR SOCIAL</t>
  </si>
  <si>
    <t>2.3.2.02.02.008.4501056.201 - $80.000.000
2.3.2.02.02.008.4501056.261 - $18.064.799</t>
  </si>
  <si>
    <t>FORTALECIMIENTO DEL PROGRAMA “TOLERANCIA EN MOVIMIENTO", COMO PARTE DE LA POLÍTICA PÚBLICA DE SEGURIDAD Y CONVIVENCIA CIUDADANA DEL MUNICIPIO DE BUCARAMANGA</t>
  </si>
  <si>
    <t>Reducir los índices de inseguridad ciudadana e intolerancia social en el municipio de Bucaramanga.</t>
  </si>
  <si>
    <t>2.3.2.02.02.008.4501056.236 - $100.000.000
2.3.2.02.02.008.4501056.204 - $150.000.000</t>
  </si>
  <si>
    <t>Mantener el Programa de Tolerancia en Movimiento con el objetivo de fortalecer la convivencia y seguridad ciudadana.</t>
  </si>
  <si>
    <t>Número de Programas de Tolerancia en Movimiento mantenidos con el objetivo de fortalecer la convivencia y seguridad ciudadana.</t>
  </si>
  <si>
    <t>2.3.2.02.02.008.4501056.236 - $205.710.000
2.3.2.02.02.008.4501056.237 - $425.000.000
2.3.2.01.01.003.03.02.4501056.204 - $18.549.104
2.3.2.01.01.004.01.01.02.4501056.204 - $17.658.118
2.3.2.02.02.008.4501056.204 - $148.500.000</t>
  </si>
  <si>
    <t>2.3.2.02.02.008.4501056.536 -$194.826.669</t>
  </si>
  <si>
    <t>PROYECTO CORNETAS</t>
  </si>
  <si>
    <t>2.3.2.02.02.008.4501004.504 -$250.000.000</t>
  </si>
  <si>
    <t>Promoción De Los Métodos De Resolución De Conflictos, Acceso A La Justicia Y Aplicación De La Justicia Restaurativa</t>
  </si>
  <si>
    <t>Mantener la casa de justicia como espacio de atención y descongestión de los servicios de justicia garantizando la asesoría de las personas que solicitan el servicio.</t>
  </si>
  <si>
    <t>Número de casas de justicia mantenidas como espacio de atención y descongestión de los servicios de justicia garantizando la asesoría de las personas que solicitan el servicio.</t>
  </si>
  <si>
    <t>2.3.2.02.02.008.4501056.536 -$7.700.000</t>
  </si>
  <si>
    <t>ADICCIÓN DE PASIVOS EXIGIBLES</t>
  </si>
  <si>
    <t>2.3.7.06.02.4599002.601 - $ 220.000</t>
  </si>
  <si>
    <t>2.3.2.02.02.008.4501056.204 - $33.000.000</t>
  </si>
  <si>
    <t xml:space="preserve">Formular e implementar 1 estrategia de promoción y efectividad del Código Nacional de Seguridad y Convivencia Ciudadana. </t>
  </si>
  <si>
    <t xml:space="preserve">Número de estrategias formuladas e implementadas de promoción y efectividad del Código Nacional de Seguridad y Convivencia Ciudadana. </t>
  </si>
  <si>
    <t>2.3.2.02.02.008.4501056.236 - $98.500.000</t>
  </si>
  <si>
    <t>2.3.2.02.02.008.4501056.536 -$62.500.000</t>
  </si>
  <si>
    <t>2.3.2.02.01.003.4501056.236 - $20.790.000</t>
  </si>
  <si>
    <t>Formular e implementar 1 estrategia orientada a erradicar la violencia y fortalecer la protección en niños, niñas y adolescentes, mujeres, líderes sociales y personas mayores en entornos de violencia.</t>
  </si>
  <si>
    <t>Número de estrategias formuladas e implementadas orientadas a erradicar la violencia y fortalecer la protección en niños, niñas y adolescentes, mujeres, líderes sociales y personas mayores en entornos de violencia.</t>
  </si>
  <si>
    <t>2.3.2.02.02.008.1202034.201 - $50.000.000</t>
  </si>
  <si>
    <t>Mantener 1 hogar de paso para la protección de niños y niñas en riesgo y/o vulnerabilidad.</t>
  </si>
  <si>
    <t>Número de hogares de paso para las niñas y niños en riesgo y/o vulnerabilidad mantenidos.</t>
  </si>
  <si>
    <t>FORTALECIMIENTO DEL HOGAR DE PASO PARA PROTECCIÓN DE NIÑOS, NIÑAS Y ADOLESCENTES DEL MUNICIPIO DE BUCARAMANGA</t>
  </si>
  <si>
    <t>Garantizar la prestación del servicio mediante la modalidad de hogar de paso como medida de protección provisional de niñas, niños y adolescente con derechos amenazados y/o vulnerados y en estado de inobservancia del municipio de Bucaramanga.</t>
  </si>
  <si>
    <t>2.3.2.02.02.006.4102037.201 - $ 360.000.000</t>
  </si>
  <si>
    <t>Mantener la adquisición del 100% las herramientas de innovación, ciencia y tecnología aprobadas a los organismos de orden público en marco de una ciudad inteligente.</t>
  </si>
  <si>
    <t>Porcentaje de herramientas de innovación, ciencia y tecnología adquiridas aprobadas a los organismos de orden público en marco de una ciudad inteligente.</t>
  </si>
  <si>
    <t>2.3.2.01.01.003.03.02.4501056.204 - $1.555.179.988</t>
  </si>
  <si>
    <t>FORTALECIMIENTO POLICIA PISSC</t>
  </si>
  <si>
    <t>2.3.2.02.02.008.4501004.504 - $1.563.000.000</t>
  </si>
  <si>
    <t>BUCARAMANGA INTELIGENTE Y SEGURA</t>
  </si>
  <si>
    <t>2.3.2.02.02.008.4501004.504 - $4.000.000.000</t>
  </si>
  <si>
    <t xml:space="preserve">FORTALECIMIENTO INVESTIGACIÓN CRIMINAL POLICIA METROPOLITANA </t>
  </si>
  <si>
    <t>2.3.2.02.02.008.4501004.504  - $1.400.000.000
2.3.2.02.02.008.4501056.537 - $   778.904.003</t>
  </si>
  <si>
    <t>Mantener en funcionamiento el Circuito Cerrado de Televisión.</t>
  </si>
  <si>
    <t>Número de Circuitos Cerrados de Televisión en funcionamiento.</t>
  </si>
  <si>
    <t>MANTENIMIENTO AL CIRCUITO CERRADO DE TELEVISIÓN CCTV PARA LAS ACCIONES DE VIGILANCIA EN EL MUNICIPIO DE BUCARAMANGA</t>
  </si>
  <si>
    <t>Mantener en óptimas condiciones el CCTV para la vigilancia, control y seguimiento de la inseguridad en el municipio de Bucaramanga.</t>
  </si>
  <si>
    <t>2.3.2.02.02.008.4501056.204 - $457.000.000</t>
  </si>
  <si>
    <t>Formular e implementar el plan de acción para la habilitación  del Centro de Traslado por Protección - CTP en cumplimiento por el Código Nacional de Seguridad y Convicencia Ciudadana.</t>
  </si>
  <si>
    <t>Número de planes de acción formulados e implementados para la habilitación  del Centro de Traslado por Protección - CTP en cumplimiento por el Código Nacional de Seguridad y Convicencia Ciudadana.</t>
  </si>
  <si>
    <t>CTP</t>
  </si>
  <si>
    <t>Formular e implementar 1 estrategia para mejorar la prestación del servicio de las inspecciones de policía y el seguimiento a los procesos policivos.</t>
  </si>
  <si>
    <t>Número de estrategias formuladas e implementadas para mejorar la prestación del servicio de las inspecciones de policía y el seguimiento a los procesos policivos.</t>
  </si>
  <si>
    <t>2.3.2.02.02.008.4501056.536 - $92.000.000</t>
  </si>
  <si>
    <t>2.3.7.06.02.4599002.601 - $ 1.133.333</t>
  </si>
  <si>
    <t>2.3.2.02.02.008.4501056.536 -$90.000.000</t>
  </si>
  <si>
    <t>2.3.2.02.02.008.1202002.201 - $317.260.751
2.3.2.02.02.008.1202034.201 - $440.000.000
2.3.2.02.02.008.1202002.262 - $3.179.405
2.3.2.02.02.008.1202002.598 - $58.361.947</t>
  </si>
  <si>
    <t>FORTALECIMIENTO DE LA CAPACIDAD INSTITUCIONAL A INSPECCIONES Y COMISARIAS DEL MUNICIPIO DE BUCARAMANGA</t>
  </si>
  <si>
    <t>Mejorar la capacidad operativa para la descongestión y atención de los procesos policivo de las Inspecciones y Comisarías del municipio de Bucaramanga.</t>
  </si>
  <si>
    <t>Mantener y fortalecer la prestación integral del servicio en las 3 comisarías de familia para prevenir la violencia intrafamiliar.</t>
  </si>
  <si>
    <t>Número de comisarías de familia mantenidas con la prestación integral del servicio para prevenir la violencia intrafamiliar.</t>
  </si>
  <si>
    <t>2.3.2.02.02.008.1202002.201 - $259.100.000
2.3.2.02.02.008.1202034.201 - $172.500.000</t>
  </si>
  <si>
    <t xml:space="preserve">NUEVO PROYECTO DE INFRAESTRUCTURA Y COMISARIAS (FONSET) </t>
  </si>
  <si>
    <t>2.3.2.02.02.008.4501004.504 -$550.008210</t>
  </si>
  <si>
    <t>Crear y mantener 1 observatorio de convivencia y seguridad ciudadana.</t>
  </si>
  <si>
    <t>Número de observatorios de convivencia y seguridad ciudadana creados y mantenidos.</t>
  </si>
  <si>
    <t>2.3.2.02.02.009.4501056.264 - $144.957.125</t>
  </si>
  <si>
    <t>Formular 1 estrategia de diagnóstico y abordaje de las conflictividades sociales.</t>
  </si>
  <si>
    <t>Número de estrategias de diagnóstico y abordaje de las conflictividades sociales formuladas e implementadas.</t>
  </si>
  <si>
    <t>2.3.2.02.02.008.4501004.504 - $30.000.000</t>
  </si>
  <si>
    <t>Formular e implementar 1 estrategia de promoción comunitaria de los mecanismos alternativos de solución de conflictos y  aplicación de la justicia restaurativa.</t>
  </si>
  <si>
    <t>Número de estrategias de  promoción comunitaria de los mecanismos alternativos de solución de conflictos y de aplicación de la justicia restaurativa formuladas e implementadas.</t>
  </si>
  <si>
    <t>JUSTICIA RESTAURATIVA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</si>
  <si>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</si>
  <si>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</si>
  <si>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</si>
  <si>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 xml:space="preserve">Número de planes de acción formulados e implementados concon la Agencia para la Reincorporación y la Normalización - ARN. </t>
  </si>
  <si>
    <t>POR DEFINIR</t>
  </si>
  <si>
    <t xml:space="preserve">Mantener la atención integral al 100% de la población adolescente en conflicto con la ley penal. </t>
  </si>
  <si>
    <t>Porcentaje de población adolescente en conflicto con la ley penal mantenidos con atención integal.</t>
  </si>
  <si>
    <t>FORTALECIMIENTO DEL CENTRO ATENCIÓN ESPECIALIZADO PARA EL SISTEMA DE RESPONSABILIDAD PENAL ADOLESCENTE DEL MUNICIPIO DE BUCARAMANGA</t>
  </si>
  <si>
    <t>2.3.2.02.02.006.4102046.201 - $ 1.962.310.978,26
2.3.2.02.02.008.4102046.201 - $ 602.281.020
2.3.2.02.02.006.4102046.501 - $40.000.000</t>
  </si>
  <si>
    <t>Desarrollar 4 iniciativas para la prevención de la trata de personas y explotación sexual comercial de niñas, niños y adolescentes.</t>
  </si>
  <si>
    <t>Número de iniciativas desarrolladas para la prevención de la trata de personas y explotación sexual comercial en niñas, niños y adolescentes.</t>
  </si>
  <si>
    <t xml:space="preserve">APOYO A LA ATENCIÓN INTEGRAL A VÍCTIMAS DE TRATA DE PERSONAS Y LÍDERES SOCIALES </t>
  </si>
  <si>
    <t>2.3.2.02.02.008.4502021.201 - $ 20.000.000</t>
  </si>
  <si>
    <t>Atención A Víctimas Del Conflicto Armado</t>
  </si>
  <si>
    <t>Formular e implementar el Plan de Acción Territorial.</t>
  </si>
  <si>
    <t>Número de Planes de Acción Territorial formulados e implementados.</t>
  </si>
  <si>
    <t>2.3.2.02.02.009.4101031.201 - $313.000.000</t>
  </si>
  <si>
    <t>FORTALECIMIENTO A LA ATENCIÓN INTEGRAL DE LA POBLACIÓN VICTIMA DEL CONFLICTO ARMADO EN EL MUNICIPIO DE BUCARAMANGA</t>
  </si>
  <si>
    <t xml:space="preserve">Alcanzar en el CAIV altos niveles de atención, asistencia y reparación integral  a la población víctima del conflicto armado reubicadas en el municipio de Bucaramanga. </t>
  </si>
  <si>
    <t>Formular e implementar el Plan Integral de prevención de violaciones a derechos humanos e infracciones al derecho internacional humanitario.</t>
  </si>
  <si>
    <t>Número de Planes Integrales de prevención de violaciones a derechos humanos e infracciones al derecho internacional humanitario formulados e implementados.</t>
  </si>
  <si>
    <t>2.3.2.02.02.008.4502017.201 - $17.000.000</t>
  </si>
  <si>
    <t>Mantener la ayuda y atención humanitaria de emergencia y en transición al 100% de la población víctima del conflicto interno armado que cumpla con los requisitos de ley.</t>
  </si>
  <si>
    <t>Porcentaje de población víctima del conflicto interno armado que cumpla con los requisitos de ley con ayuda humanitaria de emergencia y en transición .</t>
  </si>
  <si>
    <t>2.3.2.02.02.009.4101031.201 - $280.000.000</t>
  </si>
  <si>
    <t>Mantener la asistencia funeraria al 100% de la población víctima del conflicto que cumpla con los requisitos de ley.</t>
  </si>
  <si>
    <t>Porcentaje de población víctima del conflicto que cumpla con los requisitos de ley con asistencia funeraria.</t>
  </si>
  <si>
    <t>2.3.2.02.02.009.4101031.201 - $70.000.000</t>
  </si>
  <si>
    <t>Mantener las medidas de protección para prevenir riesgos y proteger a víctimas del conflicto interno armado al 100% de las solicitudes que cumplan con los requisitos de ley.</t>
  </si>
  <si>
    <t>Porcentaje de solicitudes que cumplan con los requisitos de ley con medidas de protección mantenidas para prevenir riesgos y proteger a víctimas del conflicto interno armado.</t>
  </si>
  <si>
    <t>2.3.2.02.02.009.4101031.201 - $10.000.000</t>
  </si>
  <si>
    <t>Mantener el Centro de Atención Integral a Víctimas del conflicto interno - CAIV.</t>
  </si>
  <si>
    <t>Número de Centros de Atención Integral para las Víctimas del conflicto interno mantenidos.</t>
  </si>
  <si>
    <t>2.3.2.02.02.008.4502017.201 
2.3.2.01.01.003.01.06.4101018.201</t>
  </si>
  <si>
    <t>2.3.7.06.02.4599002.601 - $ 5.633.333</t>
  </si>
  <si>
    <t>Realizar 4 iniciativas encaminadas a generar garantías de no repetición, memoria histórica y medidas de satisfacción a víctimas del conflicto interno armado.</t>
  </si>
  <si>
    <t>Número de iniciativas realizadas encaminadas a generar garantías de no repetición, memoria histórica y medidas de satisfacción a víctimas del conflicto interno armado.</t>
  </si>
  <si>
    <t>2.3.2.02.02.008.4101023.201 - $13.500.000
2.3.2.02.02.008.4502017.201 - $76.500.000
2.3.2-02.02.008.4502017.501 - $25.000.000</t>
  </si>
  <si>
    <t>Mantener el 100% de los espacios de participación de las víctimas del conflicto establecidos por la ley en la implementación de la política pública de víctimas.</t>
  </si>
  <si>
    <t>Porcentaje de espacios de participación de las víctimas del conflicto establecidos por la ley en la implementación de la política pública de víctimas mantenidos.</t>
  </si>
  <si>
    <t>2.3.2.02.02.008.4101023.201 - $54.300.000
2.3.2.02.02.009.4101031.201 - $20.700.000 
2.3.2.02.02.009.4101031.201 - $35.000.000
2.3.2.02.02.009.4101031.501 - $12.000.000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</si>
  <si>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</si>
  <si>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</si>
  <si>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Número de planes de acción formulados e implementados con el Instituto Nacional Penitenciario y Carcelario - INPEC para construir la red de apoyo intersectorial de la casa de libertad.</t>
  </si>
  <si>
    <t>2.3.2.01.01.003.03.02.1206007.201 - $ 50.000.000
2.3.2.02.01.003.1206007.201 - $1.431.000</t>
  </si>
  <si>
    <t>Desarrollar 4 jornadas tendientes a garantizar los derechos humanos para la población carcelaria.</t>
  </si>
  <si>
    <t>Número de jornadas desarrolladas tendientes a garantizar los derechos humanos para la población carcelaria.</t>
  </si>
  <si>
    <t>APOYO A LA POBLACIÓN CARCELARIA DEL MUNICIPIO DE BUCARAMANGA</t>
  </si>
  <si>
    <t>Fortalecer los servicios de apoyo psicosocial, jurídico y educativo de la población privada de la libertad en el municipio de Bucaramanga.</t>
  </si>
  <si>
    <t>2.3.2.01.01.003.03.02.1206007.201 - $ 50.000.000
2.3.2.02.01.003.1206007.201 - $ 50.000.000
2.3.2.02.02.008.1206007.201 - $ 100.000.000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</si>
  <si>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</si>
  <si>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</si>
  <si>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Número de programas diseñados e implementados que promuevan las acciones para el reconocimiento y participación de las formas asociativas de la sociedad civil basadas en los principios de libertad religiosa de cultos y conciencia.</t>
  </si>
  <si>
    <t>2.3.2.02.02.008.4501004.504 - $15.000.000</t>
  </si>
  <si>
    <t>FORTALECIMIENTO A LA GESTIÓN OPERATIVA PARA LA EFICIENCIA DE LA PRESTACIÓN DE SERVICIOS DE LA SECRETARÍA DEL INTERIOR DIRIGIDOS A LA CIUDADANÍA DEL MUNICIPIO DE BUCARAMANGA</t>
  </si>
  <si>
    <t>Mejorar la capacidad y eficiencia en la prestación de los servicios ofertados por la Secretaría del Interior para la ciudadanía del municipio de Bucaramanga.</t>
  </si>
  <si>
    <t>2.3.2.02.02.008.4502017.201 - $ 501.500.000 
2.3.2.02.02.008.4502022.201 - $ 379.500.000</t>
  </si>
  <si>
    <t xml:space="preserve"> PLAN DE ACCIÓN - PLAN DE DESARROLLO MUNICIPAL
SECRETARÍA DEL INTERIOR</t>
  </si>
  <si>
    <t>Pendiente por adicionar</t>
  </si>
  <si>
    <t>2.3.2.02.02.008.4501004.504 -$703.800.000</t>
  </si>
  <si>
    <t>PROYECTO DE ENTORNOS ESCOLARES</t>
  </si>
  <si>
    <t>PANTALLAS OBSERVATORIO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</si>
</sst>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#,##0.0"/>
    <numFmt numFmtId="167" formatCode="0.0"/>
  </numFmts>
  <fonts count="16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</cellStyleXfs>
  <cellXfs count="142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vertical="center"/>
    </xf>
    <xf numFmtId="9" fontId="9" fillId="0" borderId="2" xfId="107" applyFont="1" applyFill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/>
    </xf>
    <xf numFmtId="0" fontId="6" fillId="2" borderId="3" xfId="0" applyFont="1" applyFill="1" applyBorder="1"/>
    <xf numFmtId="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165" fontId="6" fillId="2" borderId="3" xfId="108" applyNumberFormat="1" applyFont="1" applyFill="1" applyBorder="1" applyAlignment="1">
      <alignment vertical="center"/>
    </xf>
    <xf numFmtId="9" fontId="7" fillId="2" borderId="3" xfId="107" applyFont="1" applyFill="1" applyBorder="1" applyAlignment="1">
      <alignment horizontal="center" vertical="center" wrapText="1"/>
    </xf>
    <xf numFmtId="165" fontId="7" fillId="2" borderId="3" xfId="108" applyNumberFormat="1" applyFont="1" applyFill="1" applyBorder="1" applyAlignment="1">
      <alignment vertical="center"/>
    </xf>
    <xf numFmtId="0" fontId="11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1" fontId="11" fillId="0" borderId="2" xfId="0" applyNumberFormat="1" applyFont="1" applyBorder="1" applyAlignment="1">
      <alignment horizontal="center" vertical="center" wrapText="1"/>
    </xf>
    <xf numFmtId="167" fontId="11" fillId="2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justify" vertical="center" wrapText="1"/>
    </xf>
    <xf numFmtId="165" fontId="8" fillId="0" borderId="2" xfId="108" applyNumberFormat="1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justify" wrapText="1"/>
    </xf>
    <xf numFmtId="0" fontId="9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3" fontId="10" fillId="0" borderId="2" xfId="0" applyNumberFormat="1" applyFont="1" applyBorder="1" applyAlignment="1">
      <alignment horizontal="justify" vertical="center" wrapText="1"/>
    </xf>
    <xf numFmtId="3" fontId="9" fillId="0" borderId="2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/>
    </xf>
    <xf numFmtId="1" fontId="13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justify" vertical="center" wrapText="1"/>
    </xf>
    <xf numFmtId="0" fontId="0" fillId="3" borderId="2" xfId="0" applyFont="1" applyFill="1" applyBorder="1" applyAlignment="1">
      <alignment vertical="top"/>
    </xf>
    <xf numFmtId="0" fontId="0" fillId="3" borderId="2" xfId="0" applyFont="1" applyFill="1" applyBorder="1"/>
    <xf numFmtId="165" fontId="9" fillId="0" borderId="2" xfId="108" applyNumberFormat="1" applyFont="1" applyFill="1" applyBorder="1" applyAlignment="1">
      <alignment vertical="center" wrapText="1"/>
    </xf>
    <xf numFmtId="0" fontId="0" fillId="0" borderId="2" xfId="0" applyFont="1" applyBorder="1"/>
    <xf numFmtId="3" fontId="10" fillId="0" borderId="2" xfId="0" applyNumberFormat="1" applyFont="1" applyBorder="1" applyAlignment="1">
      <alignment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horizontal="justify"/>
    </xf>
    <xf numFmtId="0" fontId="0" fillId="0" borderId="0" xfId="0" applyFont="1" applyAlignment="1">
      <alignment horizontal="justify"/>
    </xf>
    <xf numFmtId="0" fontId="7" fillId="2" borderId="2" xfId="0" applyFont="1" applyFill="1" applyBorder="1" applyAlignment="1">
      <alignment horizontal="justify" vertical="center" wrapText="1"/>
    </xf>
    <xf numFmtId="1" fontId="12" fillId="0" borderId="2" xfId="0" applyNumberFormat="1" applyFont="1" applyBorder="1" applyAlignment="1">
      <alignment vertical="center" wrapText="1"/>
    </xf>
    <xf numFmtId="1" fontId="1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5" fontId="9" fillId="2" borderId="2" xfId="108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5" fontId="9" fillId="0" borderId="2" xfId="108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0" fillId="0" borderId="2" xfId="0" applyNumberFormat="1" applyFont="1" applyBorder="1"/>
    <xf numFmtId="164" fontId="6" fillId="0" borderId="1" xfId="0" applyNumberFormat="1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 wrapText="1"/>
    </xf>
    <xf numFmtId="9" fontId="8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5" fontId="9" fillId="2" borderId="1" xfId="108" applyNumberFormat="1" applyFont="1" applyFill="1" applyBorder="1" applyAlignment="1">
      <alignment horizontal="center" vertical="center" wrapText="1"/>
    </xf>
    <xf numFmtId="165" fontId="9" fillId="2" borderId="5" xfId="108" applyNumberFormat="1" applyFont="1" applyFill="1" applyBorder="1" applyAlignment="1">
      <alignment horizontal="center" vertical="center" wrapText="1"/>
    </xf>
    <xf numFmtId="165" fontId="9" fillId="2" borderId="3" xfId="108" applyNumberFormat="1" applyFont="1" applyFill="1" applyBorder="1" applyAlignment="1">
      <alignment horizontal="center" vertical="center" wrapText="1"/>
    </xf>
    <xf numFmtId="9" fontId="9" fillId="0" borderId="1" xfId="107" applyFont="1" applyFill="1" applyBorder="1" applyAlignment="1">
      <alignment horizontal="center" vertical="center" wrapText="1"/>
    </xf>
    <xf numFmtId="9" fontId="9" fillId="0" borderId="5" xfId="107" applyFont="1" applyFill="1" applyBorder="1" applyAlignment="1">
      <alignment horizontal="center" vertical="center" wrapText="1"/>
    </xf>
    <xf numFmtId="9" fontId="9" fillId="0" borderId="3" xfId="107" applyFont="1" applyFill="1" applyBorder="1" applyAlignment="1">
      <alignment horizontal="center" vertical="center" wrapText="1"/>
    </xf>
    <xf numFmtId="5" fontId="9" fillId="0" borderId="1" xfId="108" applyNumberFormat="1" applyFont="1" applyFill="1" applyBorder="1" applyAlignment="1">
      <alignment horizontal="center" vertical="center" wrapText="1"/>
    </xf>
    <xf numFmtId="5" fontId="9" fillId="0" borderId="5" xfId="108" applyNumberFormat="1" applyFont="1" applyFill="1" applyBorder="1" applyAlignment="1">
      <alignment horizontal="center" vertical="center" wrapText="1"/>
    </xf>
    <xf numFmtId="5" fontId="9" fillId="0" borderId="3" xfId="108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9" fontId="11" fillId="2" borderId="5" xfId="0" applyNumberFormat="1" applyFont="1" applyFill="1" applyBorder="1" applyAlignment="1">
      <alignment horizontal="center" vertical="center" wrapText="1"/>
    </xf>
    <xf numFmtId="9" fontId="11" fillId="2" borderId="3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2" fontId="7" fillId="0" borderId="1" xfId="109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6" fillId="0" borderId="1" xfId="109" applyNumberFormat="1" applyFont="1" applyBorder="1" applyAlignment="1">
      <alignment horizontal="center" vertical="center" wrapText="1"/>
    </xf>
    <xf numFmtId="2" fontId="6" fillId="0" borderId="5" xfId="109" applyNumberFormat="1" applyFont="1" applyBorder="1" applyAlignment="1">
      <alignment horizontal="center" vertical="center" wrapText="1"/>
    </xf>
    <xf numFmtId="2" fontId="6" fillId="0" borderId="3" xfId="109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14" fontId="0" fillId="0" borderId="6" xfId="0" applyNumberFormat="1" applyFont="1" applyFill="1" applyBorder="1" applyAlignment="1">
      <alignment horizontal="center" vertical="top"/>
    </xf>
    <xf numFmtId="14" fontId="0" fillId="0" borderId="7" xfId="0" applyNumberFormat="1" applyFont="1" applyFill="1" applyBorder="1" applyAlignment="1">
      <alignment horizontal="center" vertical="top"/>
    </xf>
    <xf numFmtId="14" fontId="0" fillId="0" borderId="8" xfId="0" applyNumberFormat="1" applyFont="1" applyFill="1" applyBorder="1" applyAlignment="1">
      <alignment horizontal="center" vertical="top"/>
    </xf>
    <xf numFmtId="2" fontId="7" fillId="0" borderId="9" xfId="109" applyNumberFormat="1" applyFont="1" applyBorder="1" applyAlignment="1">
      <alignment horizontal="center" vertical="center" wrapText="1"/>
    </xf>
    <xf numFmtId="2" fontId="7" fillId="0" borderId="10" xfId="109" applyNumberFormat="1" applyFont="1" applyBorder="1" applyAlignment="1">
      <alignment horizontal="center" vertical="center" wrapText="1"/>
    </xf>
    <xf numFmtId="2" fontId="7" fillId="0" borderId="11" xfId="109" applyNumberFormat="1" applyFont="1" applyBorder="1" applyAlignment="1">
      <alignment horizontal="center" vertical="center" wrapText="1"/>
    </xf>
    <xf numFmtId="2" fontId="7" fillId="0" borderId="12" xfId="109" applyNumberFormat="1" applyFont="1" applyBorder="1" applyAlignment="1">
      <alignment horizontal="center" vertical="center" wrapText="1"/>
    </xf>
    <xf numFmtId="2" fontId="7" fillId="0" borderId="0" xfId="109" applyNumberFormat="1" applyFont="1" applyBorder="1" applyAlignment="1">
      <alignment horizontal="center" vertical="center" wrapText="1"/>
    </xf>
    <xf numFmtId="2" fontId="7" fillId="0" borderId="13" xfId="109" applyNumberFormat="1" applyFont="1" applyBorder="1" applyAlignment="1">
      <alignment horizontal="center" vertical="center" wrapText="1"/>
    </xf>
    <xf numFmtId="2" fontId="7" fillId="0" borderId="4" xfId="109" applyNumberFormat="1" applyFont="1" applyBorder="1" applyAlignment="1">
      <alignment horizontal="center" vertical="center" wrapText="1"/>
    </xf>
    <xf numFmtId="2" fontId="7" fillId="0" borderId="14" xfId="109" applyNumberFormat="1" applyFont="1" applyBorder="1" applyAlignment="1">
      <alignment horizontal="center" vertical="center" wrapText="1"/>
    </xf>
    <xf numFmtId="2" fontId="7" fillId="0" borderId="15" xfId="109" applyNumberFormat="1" applyFont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9" fontId="11" fillId="0" borderId="1" xfId="107" applyFont="1" applyFill="1" applyBorder="1" applyAlignment="1">
      <alignment horizontal="center" vertical="center" wrapText="1"/>
    </xf>
    <xf numFmtId="9" fontId="11" fillId="0" borderId="3" xfId="107" applyFont="1" applyFill="1" applyBorder="1" applyAlignment="1">
      <alignment horizontal="center" vertical="center" wrapText="1"/>
    </xf>
    <xf numFmtId="9" fontId="11" fillId="2" borderId="1" xfId="107" applyFont="1" applyFill="1" applyBorder="1" applyAlignment="1">
      <alignment horizontal="center" vertical="center" wrapText="1"/>
    </xf>
    <xf numFmtId="9" fontId="11" fillId="2" borderId="3" xfId="107" applyFont="1" applyFill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0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1</xdr:row>
      <xdr:rowOff>38100</xdr:rowOff>
    </xdr:from>
    <xdr:to>
      <xdr:col>1</xdr:col>
      <xdr:colOff>331305</xdr:colOff>
      <xdr:row>4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20"/>
  <sheetViews>
    <sheetView tabSelected="1" zoomScale="50" zoomScaleNormal="50" workbookViewId="0">
      <selection activeCell="H9" sqref="H9"/>
    </sheetView>
  </sheetViews>
  <sheetFormatPr baseColWidth="10" defaultRowHeight="13.8" x14ac:dyDescent="0.25"/>
  <cols>
    <col min="1" max="1" width="9.69921875" style="1" customWidth="1"/>
    <col min="2" max="4" width="21.09765625" style="1" customWidth="1"/>
    <col min="5" max="6" width="50.59765625" style="56" customWidth="1"/>
    <col min="7" max="7" width="21.59765625" style="1" customWidth="1"/>
    <col min="8" max="8" width="47.59765625" style="1" customWidth="1"/>
    <col min="9" max="9" width="53.19921875" style="1" customWidth="1"/>
    <col min="10" max="10" width="11.3984375" style="1" bestFit="1" customWidth="1"/>
    <col min="11" max="11" width="16" style="1" customWidth="1"/>
    <col min="12" max="13" width="14.8984375" style="1" customWidth="1"/>
    <col min="14" max="14" width="11.296875" style="1" bestFit="1" customWidth="1"/>
    <col min="15" max="15" width="41.296875" style="1" customWidth="1"/>
    <col min="16" max="27" width="23.5" style="1" customWidth="1"/>
    <col min="28" max="28" width="16.296875" style="1" customWidth="1"/>
    <col min="29" max="29" width="21.296875" style="1" customWidth="1"/>
    <col min="30" max="31" width="22" style="1" customWidth="1"/>
    <col min="32" max="16384" width="11.19921875" style="1"/>
  </cols>
  <sheetData>
    <row r="2" spans="1:31" ht="13.8" customHeight="1" x14ac:dyDescent="0.25">
      <c r="A2" s="110"/>
      <c r="B2" s="119" t="s">
        <v>289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1"/>
      <c r="AC2" s="106" t="s">
        <v>34</v>
      </c>
      <c r="AD2" s="106"/>
      <c r="AE2" s="106"/>
    </row>
    <row r="3" spans="1:31" x14ac:dyDescent="0.25">
      <c r="A3" s="111"/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4"/>
      <c r="AC3" s="107" t="s">
        <v>38</v>
      </c>
      <c r="AD3" s="107"/>
      <c r="AE3" s="107"/>
    </row>
    <row r="4" spans="1:31" x14ac:dyDescent="0.25">
      <c r="A4" s="111"/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  <c r="AC4" s="107" t="s">
        <v>35</v>
      </c>
      <c r="AD4" s="107"/>
      <c r="AE4" s="107"/>
    </row>
    <row r="5" spans="1:31" x14ac:dyDescent="0.25">
      <c r="A5" s="112"/>
      <c r="B5" s="125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08" t="s">
        <v>33</v>
      </c>
      <c r="AD5" s="108"/>
      <c r="AE5" s="108"/>
    </row>
    <row r="6" spans="1:31" x14ac:dyDescent="0.25">
      <c r="A6" s="113" t="s">
        <v>31</v>
      </c>
      <c r="B6" s="114"/>
      <c r="C6" s="115"/>
      <c r="D6" s="116">
        <v>44385</v>
      </c>
      <c r="E6" s="117"/>
      <c r="F6" s="117"/>
      <c r="G6" s="117"/>
      <c r="H6" s="117"/>
      <c r="I6" s="117"/>
      <c r="J6" s="117"/>
      <c r="K6" s="117"/>
      <c r="L6" s="11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1" x14ac:dyDescent="0.25">
      <c r="A7" s="113" t="s">
        <v>32</v>
      </c>
      <c r="B7" s="114"/>
      <c r="C7" s="115"/>
      <c r="D7" s="116">
        <v>44377</v>
      </c>
      <c r="E7" s="117"/>
      <c r="F7" s="117"/>
      <c r="G7" s="117"/>
      <c r="H7" s="117"/>
      <c r="I7" s="117"/>
      <c r="J7" s="117"/>
      <c r="K7" s="117"/>
      <c r="L7" s="11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  <c r="AE7" s="49"/>
    </row>
    <row r="8" spans="1:31" ht="13.8" customHeight="1" x14ac:dyDescent="0.25">
      <c r="A8" s="2"/>
      <c r="B8" s="103" t="s">
        <v>10</v>
      </c>
      <c r="C8" s="104"/>
      <c r="D8" s="104"/>
      <c r="E8" s="104"/>
      <c r="F8" s="105"/>
      <c r="G8" s="103" t="s">
        <v>11</v>
      </c>
      <c r="H8" s="104"/>
      <c r="I8" s="104"/>
      <c r="J8" s="104"/>
      <c r="K8" s="105"/>
      <c r="L8" s="103" t="s">
        <v>26</v>
      </c>
      <c r="M8" s="104"/>
      <c r="N8" s="105"/>
      <c r="O8" s="103" t="s">
        <v>24</v>
      </c>
      <c r="P8" s="104"/>
      <c r="Q8" s="104"/>
      <c r="R8" s="104"/>
      <c r="S8" s="104"/>
      <c r="T8" s="104"/>
      <c r="U8" s="105"/>
      <c r="V8" s="103" t="s">
        <v>18</v>
      </c>
      <c r="W8" s="104"/>
      <c r="X8" s="104"/>
      <c r="Y8" s="104"/>
      <c r="Z8" s="104"/>
      <c r="AA8" s="105"/>
      <c r="AB8" s="130" t="s">
        <v>19</v>
      </c>
      <c r="AC8" s="109" t="s">
        <v>27</v>
      </c>
      <c r="AD8" s="109" t="s">
        <v>25</v>
      </c>
      <c r="AE8" s="109"/>
    </row>
    <row r="9" spans="1:31" ht="27.6" x14ac:dyDescent="0.25">
      <c r="A9" s="66" t="s">
        <v>30</v>
      </c>
      <c r="B9" s="67" t="s">
        <v>1</v>
      </c>
      <c r="C9" s="66" t="s">
        <v>6</v>
      </c>
      <c r="D9" s="66" t="s">
        <v>2</v>
      </c>
      <c r="E9" s="54" t="s">
        <v>7</v>
      </c>
      <c r="F9" s="57" t="s">
        <v>20</v>
      </c>
      <c r="G9" s="67" t="s">
        <v>15</v>
      </c>
      <c r="H9" s="67" t="s">
        <v>3</v>
      </c>
      <c r="I9" s="67" t="s">
        <v>16</v>
      </c>
      <c r="J9" s="67" t="s">
        <v>22</v>
      </c>
      <c r="K9" s="67" t="s">
        <v>23</v>
      </c>
      <c r="L9" s="67" t="s">
        <v>4</v>
      </c>
      <c r="M9" s="67" t="s">
        <v>5</v>
      </c>
      <c r="N9" s="67" t="s">
        <v>0</v>
      </c>
      <c r="O9" s="66" t="s">
        <v>9</v>
      </c>
      <c r="P9" s="67" t="s">
        <v>37</v>
      </c>
      <c r="Q9" s="67" t="s">
        <v>8</v>
      </c>
      <c r="R9" s="67" t="s">
        <v>28</v>
      </c>
      <c r="S9" s="67" t="s">
        <v>36</v>
      </c>
      <c r="T9" s="67" t="s">
        <v>12</v>
      </c>
      <c r="U9" s="67" t="s">
        <v>21</v>
      </c>
      <c r="V9" s="67" t="s">
        <v>37</v>
      </c>
      <c r="W9" s="67" t="s">
        <v>8</v>
      </c>
      <c r="X9" s="67" t="s">
        <v>28</v>
      </c>
      <c r="Y9" s="67" t="s">
        <v>36</v>
      </c>
      <c r="Z9" s="67" t="s">
        <v>12</v>
      </c>
      <c r="AA9" s="67" t="s">
        <v>29</v>
      </c>
      <c r="AB9" s="131"/>
      <c r="AC9" s="109"/>
      <c r="AD9" s="25" t="s">
        <v>13</v>
      </c>
      <c r="AE9" s="25" t="s">
        <v>14</v>
      </c>
    </row>
    <row r="10" spans="1:31" ht="75" x14ac:dyDescent="0.25">
      <c r="A10" s="66">
        <v>99</v>
      </c>
      <c r="B10" s="26" t="s">
        <v>42</v>
      </c>
      <c r="C10" s="26" t="s">
        <v>43</v>
      </c>
      <c r="D10" s="27" t="s">
        <v>48</v>
      </c>
      <c r="E10" s="21" t="s">
        <v>49</v>
      </c>
      <c r="F10" s="19" t="s">
        <v>50</v>
      </c>
      <c r="G10" s="5"/>
      <c r="H10" s="7" t="s">
        <v>53</v>
      </c>
      <c r="I10" s="28"/>
      <c r="J10" s="70"/>
      <c r="K10" s="70"/>
      <c r="L10" s="29">
        <v>1</v>
      </c>
      <c r="M10" s="30">
        <v>0.5</v>
      </c>
      <c r="N10" s="61">
        <f>IFERROR(IF(M10/L10&gt;100%,100%,M10/L10),"-")</f>
        <v>0.5</v>
      </c>
      <c r="O10" s="31" t="s">
        <v>54</v>
      </c>
      <c r="P10" s="32"/>
      <c r="Q10" s="32"/>
      <c r="R10" s="32"/>
      <c r="S10" s="32"/>
      <c r="T10" s="32">
        <v>16000000</v>
      </c>
      <c r="U10" s="65">
        <f>SUM(P10:T10)</f>
        <v>16000000</v>
      </c>
      <c r="V10" s="32"/>
      <c r="W10" s="32"/>
      <c r="X10" s="32"/>
      <c r="Y10" s="32"/>
      <c r="Z10" s="69"/>
      <c r="AA10" s="65">
        <f>SUM(V10:Z10)</f>
        <v>0</v>
      </c>
      <c r="AB10" s="3">
        <f>IFERROR(AA10/U10,"-")</f>
        <v>0</v>
      </c>
      <c r="AC10" s="4">
        <v>0</v>
      </c>
      <c r="AD10" s="5" t="s">
        <v>55</v>
      </c>
      <c r="AE10" s="5" t="s">
        <v>56</v>
      </c>
    </row>
    <row r="11" spans="1:31" ht="93.6" x14ac:dyDescent="0.25">
      <c r="A11" s="66">
        <v>169</v>
      </c>
      <c r="B11" s="9" t="s">
        <v>57</v>
      </c>
      <c r="C11" s="9" t="s">
        <v>58</v>
      </c>
      <c r="D11" s="20" t="s">
        <v>59</v>
      </c>
      <c r="E11" s="21" t="s">
        <v>60</v>
      </c>
      <c r="F11" s="19" t="s">
        <v>61</v>
      </c>
      <c r="G11" s="33">
        <v>20200680010038</v>
      </c>
      <c r="H11" s="34" t="s">
        <v>62</v>
      </c>
      <c r="I11" s="19" t="s">
        <v>63</v>
      </c>
      <c r="J11" s="70">
        <v>44202</v>
      </c>
      <c r="K11" s="70">
        <v>44561</v>
      </c>
      <c r="L11" s="82">
        <v>1</v>
      </c>
      <c r="M11" s="128">
        <v>0.2</v>
      </c>
      <c r="N11" s="77">
        <f>IFERROR(IF(M11/L11&gt;100%,100%,M11/L11),"-")</f>
        <v>0.2</v>
      </c>
      <c r="O11" s="80" t="s">
        <v>64</v>
      </c>
      <c r="P11" s="32">
        <v>354701511</v>
      </c>
      <c r="Q11" s="32"/>
      <c r="R11" s="32"/>
      <c r="S11" s="32"/>
      <c r="T11" s="50"/>
      <c r="U11" s="86">
        <f>SUM(P11:T12)</f>
        <v>522000000</v>
      </c>
      <c r="V11" s="32">
        <v>161000000</v>
      </c>
      <c r="W11" s="32"/>
      <c r="X11" s="32"/>
      <c r="Y11" s="32"/>
      <c r="Z11" s="69"/>
      <c r="AA11" s="86">
        <f>SUM(V11:Z12)</f>
        <v>161000000</v>
      </c>
      <c r="AB11" s="89">
        <f>IFERROR(AA11/U11,"-")</f>
        <v>0.30842911877394635</v>
      </c>
      <c r="AC11" s="92">
        <v>0</v>
      </c>
      <c r="AD11" s="139" t="s">
        <v>55</v>
      </c>
      <c r="AE11" s="139" t="s">
        <v>56</v>
      </c>
    </row>
    <row r="12" spans="1:31" ht="75" x14ac:dyDescent="0.25">
      <c r="A12" s="66">
        <v>169</v>
      </c>
      <c r="B12" s="9" t="s">
        <v>57</v>
      </c>
      <c r="C12" s="9" t="s">
        <v>58</v>
      </c>
      <c r="D12" s="20" t="s">
        <v>59</v>
      </c>
      <c r="E12" s="21" t="s">
        <v>60</v>
      </c>
      <c r="F12" s="19" t="s">
        <v>61</v>
      </c>
      <c r="G12" s="29"/>
      <c r="H12" s="7" t="s">
        <v>47</v>
      </c>
      <c r="I12" s="19"/>
      <c r="J12" s="70"/>
      <c r="K12" s="70"/>
      <c r="L12" s="83"/>
      <c r="M12" s="129"/>
      <c r="N12" s="79"/>
      <c r="O12" s="81"/>
      <c r="P12" s="32">
        <v>167298489</v>
      </c>
      <c r="Q12" s="32"/>
      <c r="R12" s="32"/>
      <c r="S12" s="32"/>
      <c r="T12" s="50"/>
      <c r="U12" s="88"/>
      <c r="V12" s="32"/>
      <c r="W12" s="32"/>
      <c r="X12" s="32"/>
      <c r="Y12" s="32"/>
      <c r="Z12" s="69"/>
      <c r="AA12" s="88"/>
      <c r="AB12" s="91"/>
      <c r="AC12" s="94"/>
      <c r="AD12" s="140"/>
      <c r="AE12" s="140"/>
    </row>
    <row r="13" spans="1:31" ht="75" x14ac:dyDescent="0.25">
      <c r="A13" s="66">
        <v>170</v>
      </c>
      <c r="B13" s="26" t="s">
        <v>57</v>
      </c>
      <c r="C13" s="26" t="s">
        <v>58</v>
      </c>
      <c r="D13" s="27" t="s">
        <v>59</v>
      </c>
      <c r="E13" s="21" t="s">
        <v>65</v>
      </c>
      <c r="F13" s="19" t="s">
        <v>66</v>
      </c>
      <c r="G13" s="35"/>
      <c r="H13" s="36"/>
      <c r="I13" s="28"/>
      <c r="J13" s="70"/>
      <c r="K13" s="70"/>
      <c r="L13" s="63">
        <v>3</v>
      </c>
      <c r="M13" s="64">
        <v>3</v>
      </c>
      <c r="N13" s="61">
        <f t="shared" ref="N13:N22" si="0">IFERROR(IF(M13/L13&gt;100%,100%,M13/L13),"-")</f>
        <v>1</v>
      </c>
      <c r="O13" s="31"/>
      <c r="P13" s="32"/>
      <c r="Q13" s="32"/>
      <c r="R13" s="32"/>
      <c r="S13" s="32"/>
      <c r="T13" s="69"/>
      <c r="U13" s="65">
        <f t="shared" ref="U13:U19" si="1">SUM(P13:T13)</f>
        <v>0</v>
      </c>
      <c r="V13" s="32"/>
      <c r="W13" s="32"/>
      <c r="X13" s="32"/>
      <c r="Y13" s="32"/>
      <c r="Z13" s="69"/>
      <c r="AA13" s="65">
        <f t="shared" ref="AA13:AA19" si="2">SUM(V13:Z13)</f>
        <v>0</v>
      </c>
      <c r="AB13" s="3" t="str">
        <f t="shared" ref="AB13:AB20" si="3">IFERROR(AA13/U13,"-")</f>
        <v>-</v>
      </c>
      <c r="AC13" s="4">
        <f>3*120000000</f>
        <v>360000000</v>
      </c>
      <c r="AD13" s="5" t="s">
        <v>55</v>
      </c>
      <c r="AE13" s="5" t="s">
        <v>56</v>
      </c>
    </row>
    <row r="14" spans="1:31" ht="75" x14ac:dyDescent="0.25">
      <c r="A14" s="66">
        <v>171</v>
      </c>
      <c r="B14" s="26" t="s">
        <v>57</v>
      </c>
      <c r="C14" s="26" t="s">
        <v>58</v>
      </c>
      <c r="D14" s="27" t="s">
        <v>59</v>
      </c>
      <c r="E14" s="21" t="s">
        <v>67</v>
      </c>
      <c r="F14" s="19" t="s">
        <v>68</v>
      </c>
      <c r="G14" s="5"/>
      <c r="H14" s="37"/>
      <c r="I14" s="5"/>
      <c r="J14" s="70"/>
      <c r="K14" s="70"/>
      <c r="L14" s="63">
        <v>1</v>
      </c>
      <c r="M14" s="64">
        <v>0</v>
      </c>
      <c r="N14" s="61">
        <f t="shared" si="0"/>
        <v>0</v>
      </c>
      <c r="O14" s="31" t="s">
        <v>69</v>
      </c>
      <c r="P14" s="32">
        <v>90000000</v>
      </c>
      <c r="Q14" s="32"/>
      <c r="R14" s="32"/>
      <c r="S14" s="32"/>
      <c r="T14" s="69"/>
      <c r="U14" s="65">
        <f t="shared" si="1"/>
        <v>90000000</v>
      </c>
      <c r="V14" s="32"/>
      <c r="W14" s="32"/>
      <c r="X14" s="32"/>
      <c r="Y14" s="32"/>
      <c r="Z14" s="69"/>
      <c r="AA14" s="65">
        <f t="shared" si="2"/>
        <v>0</v>
      </c>
      <c r="AB14" s="3">
        <f t="shared" si="3"/>
        <v>0</v>
      </c>
      <c r="AC14" s="4">
        <v>0</v>
      </c>
      <c r="AD14" s="5" t="s">
        <v>55</v>
      </c>
      <c r="AE14" s="5" t="s">
        <v>56</v>
      </c>
    </row>
    <row r="15" spans="1:31" ht="75" x14ac:dyDescent="0.25">
      <c r="A15" s="66">
        <v>172</v>
      </c>
      <c r="B15" s="26" t="s">
        <v>57</v>
      </c>
      <c r="C15" s="26" t="s">
        <v>58</v>
      </c>
      <c r="D15" s="27" t="s">
        <v>70</v>
      </c>
      <c r="E15" s="21" t="s">
        <v>71</v>
      </c>
      <c r="F15" s="19" t="s">
        <v>72</v>
      </c>
      <c r="G15" s="35"/>
      <c r="H15" s="36"/>
      <c r="I15" s="28"/>
      <c r="J15" s="70"/>
      <c r="K15" s="70"/>
      <c r="L15" s="63">
        <v>1</v>
      </c>
      <c r="M15" s="64">
        <v>0</v>
      </c>
      <c r="N15" s="61">
        <f t="shared" si="0"/>
        <v>0</v>
      </c>
      <c r="O15" s="31" t="s">
        <v>73</v>
      </c>
      <c r="P15" s="32">
        <f>(5*4000000)</f>
        <v>20000000</v>
      </c>
      <c r="Q15" s="32"/>
      <c r="R15" s="32"/>
      <c r="S15" s="32"/>
      <c r="T15" s="69"/>
      <c r="U15" s="65">
        <f t="shared" si="1"/>
        <v>20000000</v>
      </c>
      <c r="V15" s="32"/>
      <c r="W15" s="32"/>
      <c r="X15" s="32"/>
      <c r="Y15" s="32"/>
      <c r="Z15" s="69"/>
      <c r="AA15" s="65">
        <f t="shared" si="2"/>
        <v>0</v>
      </c>
      <c r="AB15" s="3">
        <f t="shared" si="3"/>
        <v>0</v>
      </c>
      <c r="AC15" s="4">
        <v>0</v>
      </c>
      <c r="AD15" s="5" t="s">
        <v>55</v>
      </c>
      <c r="AE15" s="5" t="s">
        <v>56</v>
      </c>
    </row>
    <row r="16" spans="1:31" ht="75" x14ac:dyDescent="0.25">
      <c r="A16" s="66">
        <v>173</v>
      </c>
      <c r="B16" s="26" t="s">
        <v>57</v>
      </c>
      <c r="C16" s="26" t="s">
        <v>58</v>
      </c>
      <c r="D16" s="27" t="s">
        <v>70</v>
      </c>
      <c r="E16" s="21" t="s">
        <v>74</v>
      </c>
      <c r="F16" s="19" t="s">
        <v>75</v>
      </c>
      <c r="G16" s="35"/>
      <c r="H16" s="36"/>
      <c r="I16" s="28"/>
      <c r="J16" s="70"/>
      <c r="K16" s="70"/>
      <c r="L16" s="63">
        <v>10</v>
      </c>
      <c r="M16" s="64">
        <v>0</v>
      </c>
      <c r="N16" s="61">
        <f t="shared" si="0"/>
        <v>0</v>
      </c>
      <c r="O16" s="31" t="s">
        <v>76</v>
      </c>
      <c r="P16" s="32">
        <f>(5*4000000)</f>
        <v>20000000</v>
      </c>
      <c r="Q16" s="32"/>
      <c r="R16" s="32"/>
      <c r="S16" s="32"/>
      <c r="T16" s="69"/>
      <c r="U16" s="65">
        <f t="shared" si="1"/>
        <v>20000000</v>
      </c>
      <c r="V16" s="32"/>
      <c r="W16" s="32"/>
      <c r="X16" s="32"/>
      <c r="Y16" s="32"/>
      <c r="Z16" s="69"/>
      <c r="AA16" s="65">
        <f t="shared" si="2"/>
        <v>0</v>
      </c>
      <c r="AB16" s="3">
        <f t="shared" si="3"/>
        <v>0</v>
      </c>
      <c r="AC16" s="4">
        <v>0</v>
      </c>
      <c r="AD16" s="5" t="s">
        <v>55</v>
      </c>
      <c r="AE16" s="5" t="s">
        <v>56</v>
      </c>
    </row>
    <row r="17" spans="1:31" ht="75" x14ac:dyDescent="0.25">
      <c r="A17" s="66">
        <v>174</v>
      </c>
      <c r="B17" s="26" t="s">
        <v>57</v>
      </c>
      <c r="C17" s="26" t="s">
        <v>58</v>
      </c>
      <c r="D17" s="27" t="s">
        <v>70</v>
      </c>
      <c r="E17" s="21" t="s">
        <v>77</v>
      </c>
      <c r="F17" s="19" t="s">
        <v>78</v>
      </c>
      <c r="G17" s="35"/>
      <c r="H17" s="7"/>
      <c r="I17" s="28"/>
      <c r="J17" s="70"/>
      <c r="K17" s="70"/>
      <c r="L17" s="63">
        <v>4</v>
      </c>
      <c r="M17" s="64">
        <v>4</v>
      </c>
      <c r="N17" s="61">
        <f t="shared" si="0"/>
        <v>1</v>
      </c>
      <c r="O17" s="31"/>
      <c r="P17" s="32"/>
      <c r="Q17" s="32"/>
      <c r="R17" s="32"/>
      <c r="S17" s="32"/>
      <c r="T17" s="69"/>
      <c r="U17" s="65">
        <f t="shared" si="1"/>
        <v>0</v>
      </c>
      <c r="V17" s="32"/>
      <c r="W17" s="32"/>
      <c r="X17" s="32"/>
      <c r="Y17" s="32"/>
      <c r="Z17" s="69"/>
      <c r="AA17" s="65">
        <f t="shared" si="2"/>
        <v>0</v>
      </c>
      <c r="AB17" s="3" t="str">
        <f t="shared" si="3"/>
        <v>-</v>
      </c>
      <c r="AC17" s="4">
        <v>17230795743</v>
      </c>
      <c r="AD17" s="5" t="s">
        <v>55</v>
      </c>
      <c r="AE17" s="5" t="s">
        <v>56</v>
      </c>
    </row>
    <row r="18" spans="1:31" ht="75" x14ac:dyDescent="0.25">
      <c r="A18" s="66">
        <v>175</v>
      </c>
      <c r="B18" s="26" t="s">
        <v>57</v>
      </c>
      <c r="C18" s="26" t="s">
        <v>58</v>
      </c>
      <c r="D18" s="27" t="s">
        <v>79</v>
      </c>
      <c r="E18" s="21" t="s">
        <v>80</v>
      </c>
      <c r="F18" s="19" t="s">
        <v>81</v>
      </c>
      <c r="G18" s="35"/>
      <c r="H18" s="7"/>
      <c r="I18" s="28"/>
      <c r="J18" s="70"/>
      <c r="K18" s="70"/>
      <c r="L18" s="63">
        <v>1</v>
      </c>
      <c r="M18" s="64">
        <v>0</v>
      </c>
      <c r="N18" s="61">
        <f t="shared" si="0"/>
        <v>0</v>
      </c>
      <c r="O18" s="31"/>
      <c r="P18" s="32"/>
      <c r="Q18" s="32"/>
      <c r="R18" s="32"/>
      <c r="S18" s="32"/>
      <c r="T18" s="69"/>
      <c r="U18" s="65">
        <f t="shared" si="1"/>
        <v>0</v>
      </c>
      <c r="V18" s="32"/>
      <c r="W18" s="32"/>
      <c r="X18" s="32"/>
      <c r="Y18" s="32"/>
      <c r="Z18" s="69"/>
      <c r="AA18" s="65">
        <f t="shared" si="2"/>
        <v>0</v>
      </c>
      <c r="AB18" s="3" t="str">
        <f t="shared" si="3"/>
        <v>-</v>
      </c>
      <c r="AC18" s="4">
        <v>0</v>
      </c>
      <c r="AD18" s="5" t="s">
        <v>55</v>
      </c>
      <c r="AE18" s="5" t="s">
        <v>56</v>
      </c>
    </row>
    <row r="19" spans="1:31" ht="75" x14ac:dyDescent="0.25">
      <c r="A19" s="66">
        <v>176</v>
      </c>
      <c r="B19" s="26" t="s">
        <v>57</v>
      </c>
      <c r="C19" s="26" t="s">
        <v>58</v>
      </c>
      <c r="D19" s="27" t="s">
        <v>70</v>
      </c>
      <c r="E19" s="21" t="s">
        <v>82</v>
      </c>
      <c r="F19" s="19" t="s">
        <v>83</v>
      </c>
      <c r="G19" s="35"/>
      <c r="H19" s="7" t="s">
        <v>84</v>
      </c>
      <c r="I19" s="28"/>
      <c r="J19" s="70"/>
      <c r="K19" s="70"/>
      <c r="L19" s="71">
        <v>1</v>
      </c>
      <c r="M19" s="72">
        <v>1</v>
      </c>
      <c r="N19" s="61">
        <f t="shared" si="0"/>
        <v>1</v>
      </c>
      <c r="O19" s="31" t="s">
        <v>85</v>
      </c>
      <c r="P19" s="32">
        <f>856200000-P15-P16-P17-P18</f>
        <v>816200000</v>
      </c>
      <c r="Q19" s="32"/>
      <c r="R19" s="32"/>
      <c r="S19" s="32"/>
      <c r="T19" s="69"/>
      <c r="U19" s="65">
        <f t="shared" si="1"/>
        <v>816200000</v>
      </c>
      <c r="V19" s="32"/>
      <c r="W19" s="32"/>
      <c r="X19" s="32"/>
      <c r="Y19" s="32"/>
      <c r="Z19" s="69"/>
      <c r="AA19" s="65">
        <f t="shared" si="2"/>
        <v>0</v>
      </c>
      <c r="AB19" s="3">
        <f t="shared" si="3"/>
        <v>0</v>
      </c>
      <c r="AC19" s="4">
        <v>0</v>
      </c>
      <c r="AD19" s="5" t="s">
        <v>55</v>
      </c>
      <c r="AE19" s="5" t="s">
        <v>56</v>
      </c>
    </row>
    <row r="20" spans="1:31" ht="75" customHeight="1" x14ac:dyDescent="0.25">
      <c r="A20" s="66">
        <v>177</v>
      </c>
      <c r="B20" s="9" t="s">
        <v>57</v>
      </c>
      <c r="C20" s="9" t="s">
        <v>58</v>
      </c>
      <c r="D20" s="20" t="s">
        <v>86</v>
      </c>
      <c r="E20" s="23" t="s">
        <v>87</v>
      </c>
      <c r="F20" s="24" t="s">
        <v>88</v>
      </c>
      <c r="G20" s="33">
        <v>20200680010079</v>
      </c>
      <c r="H20" s="34" t="s">
        <v>89</v>
      </c>
      <c r="I20" s="28"/>
      <c r="J20" s="70"/>
      <c r="K20" s="70"/>
      <c r="L20" s="134">
        <v>1</v>
      </c>
      <c r="M20" s="136">
        <v>1</v>
      </c>
      <c r="N20" s="77">
        <f t="shared" si="0"/>
        <v>1</v>
      </c>
      <c r="O20" s="80" t="s">
        <v>90</v>
      </c>
      <c r="P20" s="32">
        <v>109200000</v>
      </c>
      <c r="Q20" s="32"/>
      <c r="R20" s="32"/>
      <c r="S20" s="32"/>
      <c r="T20" s="50"/>
      <c r="U20" s="86">
        <f>SUM(P20:T21)</f>
        <v>1237818634</v>
      </c>
      <c r="V20" s="32">
        <v>18900000</v>
      </c>
      <c r="W20" s="32"/>
      <c r="X20" s="32"/>
      <c r="Y20" s="32"/>
      <c r="Z20" s="69"/>
      <c r="AA20" s="86">
        <f>SUM(V20:Z21)</f>
        <v>18900000</v>
      </c>
      <c r="AB20" s="89">
        <f t="shared" si="3"/>
        <v>1.5268795832330312E-2</v>
      </c>
      <c r="AC20" s="92">
        <v>0</v>
      </c>
      <c r="AD20" s="139" t="s">
        <v>55</v>
      </c>
      <c r="AE20" s="139" t="s">
        <v>56</v>
      </c>
    </row>
    <row r="21" spans="1:31" ht="75" x14ac:dyDescent="0.25">
      <c r="A21" s="66">
        <v>177</v>
      </c>
      <c r="B21" s="9" t="s">
        <v>57</v>
      </c>
      <c r="C21" s="9" t="s">
        <v>58</v>
      </c>
      <c r="D21" s="20" t="s">
        <v>86</v>
      </c>
      <c r="E21" s="23" t="s">
        <v>87</v>
      </c>
      <c r="F21" s="24" t="s">
        <v>88</v>
      </c>
      <c r="G21" s="33"/>
      <c r="H21" s="7" t="s">
        <v>47</v>
      </c>
      <c r="I21" s="28"/>
      <c r="J21" s="70"/>
      <c r="K21" s="70"/>
      <c r="L21" s="135"/>
      <c r="M21" s="137"/>
      <c r="N21" s="79"/>
      <c r="O21" s="81"/>
      <c r="P21" s="32">
        <v>1128618634</v>
      </c>
      <c r="Q21" s="32"/>
      <c r="R21" s="32"/>
      <c r="S21" s="32"/>
      <c r="T21" s="50"/>
      <c r="U21" s="88"/>
      <c r="V21" s="32"/>
      <c r="W21" s="32"/>
      <c r="X21" s="32"/>
      <c r="Y21" s="32"/>
      <c r="Z21" s="69"/>
      <c r="AA21" s="88"/>
      <c r="AB21" s="91"/>
      <c r="AC21" s="94"/>
      <c r="AD21" s="140"/>
      <c r="AE21" s="140"/>
    </row>
    <row r="22" spans="1:31" ht="46.8" x14ac:dyDescent="0.25">
      <c r="A22" s="66">
        <v>217</v>
      </c>
      <c r="B22" s="9" t="s">
        <v>44</v>
      </c>
      <c r="C22" s="9" t="s">
        <v>91</v>
      </c>
      <c r="D22" s="20" t="s">
        <v>92</v>
      </c>
      <c r="E22" s="23" t="s">
        <v>93</v>
      </c>
      <c r="F22" s="24" t="s">
        <v>94</v>
      </c>
      <c r="G22" s="33">
        <v>20200680010110</v>
      </c>
      <c r="H22" s="34" t="s">
        <v>95</v>
      </c>
      <c r="I22" s="19" t="s">
        <v>96</v>
      </c>
      <c r="J22" s="132">
        <v>44222</v>
      </c>
      <c r="K22" s="132">
        <v>44561</v>
      </c>
      <c r="L22" s="82">
        <v>4</v>
      </c>
      <c r="M22" s="84">
        <v>4</v>
      </c>
      <c r="N22" s="77">
        <f t="shared" si="0"/>
        <v>1</v>
      </c>
      <c r="O22" s="80" t="s">
        <v>97</v>
      </c>
      <c r="P22" s="32">
        <v>587726775</v>
      </c>
      <c r="Q22" s="32"/>
      <c r="R22" s="32"/>
      <c r="S22" s="32"/>
      <c r="T22" s="50"/>
      <c r="U22" s="86">
        <f>SUM(P22:T23)</f>
        <v>617000000</v>
      </c>
      <c r="V22" s="32">
        <v>452748479</v>
      </c>
      <c r="W22" s="32"/>
      <c r="X22" s="32"/>
      <c r="Y22" s="32"/>
      <c r="Z22" s="69"/>
      <c r="AA22" s="86">
        <f>SUM(V22:Z23)</f>
        <v>452748479</v>
      </c>
      <c r="AB22" s="89">
        <f>IFERROR(AA22/U22,"-")</f>
        <v>0.73379007941653163</v>
      </c>
      <c r="AC22" s="92">
        <v>0</v>
      </c>
      <c r="AD22" s="139" t="s">
        <v>55</v>
      </c>
      <c r="AE22" s="139" t="s">
        <v>56</v>
      </c>
    </row>
    <row r="23" spans="1:31" ht="45" x14ac:dyDescent="0.25">
      <c r="A23" s="66">
        <v>217</v>
      </c>
      <c r="B23" s="9" t="s">
        <v>44</v>
      </c>
      <c r="C23" s="9" t="s">
        <v>91</v>
      </c>
      <c r="D23" s="20" t="s">
        <v>92</v>
      </c>
      <c r="E23" s="23" t="s">
        <v>93</v>
      </c>
      <c r="F23" s="24" t="s">
        <v>94</v>
      </c>
      <c r="G23" s="33"/>
      <c r="H23" s="7" t="s">
        <v>47</v>
      </c>
      <c r="I23" s="19"/>
      <c r="J23" s="133"/>
      <c r="K23" s="133"/>
      <c r="L23" s="83"/>
      <c r="M23" s="85"/>
      <c r="N23" s="79"/>
      <c r="O23" s="81"/>
      <c r="P23" s="32">
        <v>29273225</v>
      </c>
      <c r="Q23" s="32"/>
      <c r="R23" s="32"/>
      <c r="S23" s="32"/>
      <c r="T23" s="50"/>
      <c r="U23" s="88"/>
      <c r="V23" s="32"/>
      <c r="W23" s="32"/>
      <c r="X23" s="32"/>
      <c r="Y23" s="32"/>
      <c r="Z23" s="69"/>
      <c r="AA23" s="88"/>
      <c r="AB23" s="91"/>
      <c r="AC23" s="94"/>
      <c r="AD23" s="140"/>
      <c r="AE23" s="140"/>
    </row>
    <row r="24" spans="1:31" ht="46.8" x14ac:dyDescent="0.25">
      <c r="A24" s="66">
        <v>229</v>
      </c>
      <c r="B24" s="24" t="s">
        <v>44</v>
      </c>
      <c r="C24" s="24" t="s">
        <v>45</v>
      </c>
      <c r="D24" s="24" t="s">
        <v>46</v>
      </c>
      <c r="E24" s="23" t="s">
        <v>98</v>
      </c>
      <c r="F24" s="24" t="s">
        <v>99</v>
      </c>
      <c r="G24" s="33">
        <v>20200680010062</v>
      </c>
      <c r="H24" s="34" t="s">
        <v>100</v>
      </c>
      <c r="I24" s="19" t="s">
        <v>101</v>
      </c>
      <c r="J24" s="132">
        <v>44209</v>
      </c>
      <c r="K24" s="132">
        <v>44561</v>
      </c>
      <c r="L24" s="82">
        <v>1</v>
      </c>
      <c r="M24" s="84">
        <v>1</v>
      </c>
      <c r="N24" s="77">
        <f>IFERROR(IF(M24/L24&gt;100%,100%,M24/L24),"-")</f>
        <v>1</v>
      </c>
      <c r="O24" s="80" t="s">
        <v>102</v>
      </c>
      <c r="P24" s="32">
        <v>577500000</v>
      </c>
      <c r="Q24" s="32"/>
      <c r="R24" s="32"/>
      <c r="S24" s="32"/>
      <c r="T24" s="50"/>
      <c r="U24" s="86">
        <f>SUM(P24:T28)</f>
        <v>1632500000</v>
      </c>
      <c r="V24" s="32">
        <v>442500000</v>
      </c>
      <c r="W24" s="32"/>
      <c r="X24" s="32"/>
      <c r="Y24" s="32"/>
      <c r="Z24" s="69"/>
      <c r="AA24" s="86">
        <f>SUM(V24:Z28)</f>
        <v>1338499999</v>
      </c>
      <c r="AB24" s="89">
        <f>IFERROR(AA24/U24,"-")</f>
        <v>0.81990811577335376</v>
      </c>
      <c r="AC24" s="92">
        <v>0</v>
      </c>
      <c r="AD24" s="139" t="s">
        <v>55</v>
      </c>
      <c r="AE24" s="139" t="s">
        <v>56</v>
      </c>
    </row>
    <row r="25" spans="1:31" ht="46.8" x14ac:dyDescent="0.25">
      <c r="A25" s="66">
        <v>229</v>
      </c>
      <c r="B25" s="24" t="s">
        <v>44</v>
      </c>
      <c r="C25" s="24" t="s">
        <v>45</v>
      </c>
      <c r="D25" s="24" t="s">
        <v>46</v>
      </c>
      <c r="E25" s="23" t="s">
        <v>98</v>
      </c>
      <c r="F25" s="24" t="s">
        <v>99</v>
      </c>
      <c r="G25" s="33">
        <v>20200680010062</v>
      </c>
      <c r="H25" s="34" t="s">
        <v>100</v>
      </c>
      <c r="I25" s="20" t="s">
        <v>290</v>
      </c>
      <c r="J25" s="133"/>
      <c r="K25" s="133"/>
      <c r="L25" s="101"/>
      <c r="M25" s="102"/>
      <c r="N25" s="78"/>
      <c r="O25" s="81"/>
      <c r="P25" s="32">
        <v>5500000</v>
      </c>
      <c r="Q25" s="32"/>
      <c r="R25" s="32"/>
      <c r="S25" s="32"/>
      <c r="T25" s="50"/>
      <c r="U25" s="87"/>
      <c r="V25" s="32"/>
      <c r="W25" s="32"/>
      <c r="X25" s="32"/>
      <c r="Y25" s="32"/>
      <c r="Z25" s="69"/>
      <c r="AA25" s="87"/>
      <c r="AB25" s="90"/>
      <c r="AC25" s="93"/>
      <c r="AD25" s="141"/>
      <c r="AE25" s="141"/>
    </row>
    <row r="26" spans="1:31" ht="62.4" x14ac:dyDescent="0.25">
      <c r="A26" s="66">
        <v>229</v>
      </c>
      <c r="B26" s="24" t="s">
        <v>44</v>
      </c>
      <c r="C26" s="24" t="s">
        <v>45</v>
      </c>
      <c r="D26" s="24" t="s">
        <v>46</v>
      </c>
      <c r="E26" s="23" t="s">
        <v>98</v>
      </c>
      <c r="F26" s="24" t="s">
        <v>99</v>
      </c>
      <c r="G26" s="33">
        <v>20210680010041</v>
      </c>
      <c r="H26" s="34" t="s">
        <v>103</v>
      </c>
      <c r="I26" s="19" t="s">
        <v>104</v>
      </c>
      <c r="J26" s="70">
        <v>44330</v>
      </c>
      <c r="K26" s="70">
        <v>44561</v>
      </c>
      <c r="L26" s="101"/>
      <c r="M26" s="102"/>
      <c r="N26" s="78"/>
      <c r="O26" s="75" t="s">
        <v>291</v>
      </c>
      <c r="P26" s="32"/>
      <c r="Q26" s="32"/>
      <c r="R26" s="32"/>
      <c r="S26" s="51"/>
      <c r="T26" s="32">
        <f>676000000+5000000</f>
        <v>681000000</v>
      </c>
      <c r="U26" s="87"/>
      <c r="V26" s="32"/>
      <c r="W26" s="32"/>
      <c r="X26" s="32"/>
      <c r="Y26" s="51"/>
      <c r="Z26" s="32">
        <v>564000000</v>
      </c>
      <c r="AA26" s="87"/>
      <c r="AB26" s="90"/>
      <c r="AC26" s="93"/>
      <c r="AD26" s="141"/>
      <c r="AE26" s="141"/>
    </row>
    <row r="27" spans="1:31" ht="62.4" x14ac:dyDescent="0.25">
      <c r="A27" s="66">
        <v>229</v>
      </c>
      <c r="B27" s="24" t="s">
        <v>44</v>
      </c>
      <c r="C27" s="24" t="s">
        <v>45</v>
      </c>
      <c r="D27" s="24" t="s">
        <v>46</v>
      </c>
      <c r="E27" s="23" t="s">
        <v>98</v>
      </c>
      <c r="F27" s="24" t="s">
        <v>99</v>
      </c>
      <c r="G27" s="33">
        <v>20210680010041</v>
      </c>
      <c r="H27" s="34" t="s">
        <v>103</v>
      </c>
      <c r="I27" s="20" t="s">
        <v>290</v>
      </c>
      <c r="J27" s="8"/>
      <c r="K27" s="8"/>
      <c r="L27" s="101"/>
      <c r="M27" s="102"/>
      <c r="N27" s="78"/>
      <c r="O27" s="76"/>
      <c r="P27" s="32"/>
      <c r="Q27" s="32"/>
      <c r="R27" s="32"/>
      <c r="S27" s="51"/>
      <c r="T27" s="32">
        <v>22800000</v>
      </c>
      <c r="U27" s="87"/>
      <c r="V27" s="32"/>
      <c r="W27" s="32"/>
      <c r="X27" s="32"/>
      <c r="Y27" s="51"/>
      <c r="Z27" s="32"/>
      <c r="AA27" s="87"/>
      <c r="AB27" s="90"/>
      <c r="AC27" s="93"/>
      <c r="AD27" s="141"/>
      <c r="AE27" s="141"/>
    </row>
    <row r="28" spans="1:31" ht="62.4" x14ac:dyDescent="0.25">
      <c r="A28" s="66">
        <v>229</v>
      </c>
      <c r="B28" s="24" t="s">
        <v>44</v>
      </c>
      <c r="C28" s="24" t="s">
        <v>45</v>
      </c>
      <c r="D28" s="24" t="s">
        <v>46</v>
      </c>
      <c r="E28" s="23" t="s">
        <v>98</v>
      </c>
      <c r="F28" s="24" t="s">
        <v>99</v>
      </c>
      <c r="G28" s="58">
        <v>20200680010156</v>
      </c>
      <c r="H28" s="22" t="s">
        <v>106</v>
      </c>
      <c r="I28" s="20" t="s">
        <v>107</v>
      </c>
      <c r="J28" s="132">
        <v>44202</v>
      </c>
      <c r="K28" s="132">
        <v>44561</v>
      </c>
      <c r="L28" s="83"/>
      <c r="M28" s="85"/>
      <c r="N28" s="79"/>
      <c r="O28" s="39" t="s">
        <v>105</v>
      </c>
      <c r="P28" s="32"/>
      <c r="Q28" s="32"/>
      <c r="R28" s="32"/>
      <c r="S28" s="51"/>
      <c r="T28" s="32">
        <v>345700000</v>
      </c>
      <c r="U28" s="88"/>
      <c r="V28" s="32"/>
      <c r="W28" s="32"/>
      <c r="X28" s="32"/>
      <c r="Y28" s="51"/>
      <c r="Z28" s="32">
        <v>331999999</v>
      </c>
      <c r="AA28" s="88"/>
      <c r="AB28" s="91"/>
      <c r="AC28" s="94"/>
      <c r="AD28" s="140"/>
      <c r="AE28" s="140"/>
    </row>
    <row r="29" spans="1:31" ht="78" x14ac:dyDescent="0.25">
      <c r="A29" s="66">
        <v>230</v>
      </c>
      <c r="B29" s="26" t="s">
        <v>44</v>
      </c>
      <c r="C29" s="26" t="s">
        <v>45</v>
      </c>
      <c r="D29" s="27" t="s">
        <v>46</v>
      </c>
      <c r="E29" s="21" t="s">
        <v>185</v>
      </c>
      <c r="F29" s="19" t="s">
        <v>186</v>
      </c>
      <c r="G29" s="29"/>
      <c r="H29" s="7" t="s">
        <v>153</v>
      </c>
      <c r="I29" s="28"/>
      <c r="J29" s="138"/>
      <c r="K29" s="138"/>
      <c r="L29" s="63">
        <v>1</v>
      </c>
      <c r="M29" s="64">
        <v>1</v>
      </c>
      <c r="N29" s="61">
        <f>IFERROR(IF(M29/L29&gt;100%,100%,M29/L29),"-")</f>
        <v>1</v>
      </c>
      <c r="O29" s="31" t="s">
        <v>187</v>
      </c>
      <c r="P29" s="32">
        <v>50000000</v>
      </c>
      <c r="Q29" s="32"/>
      <c r="R29" s="32"/>
      <c r="S29" s="51"/>
      <c r="T29" s="32"/>
      <c r="U29" s="65">
        <f>SUM(P29:T29)</f>
        <v>50000000</v>
      </c>
      <c r="V29" s="32"/>
      <c r="W29" s="32"/>
      <c r="X29" s="32"/>
      <c r="Y29" s="51"/>
      <c r="Z29" s="32"/>
      <c r="AA29" s="65">
        <f>SUM(V29:Z29)</f>
        <v>0</v>
      </c>
      <c r="AB29" s="3">
        <f>IFERROR(AA29/U29,"-")</f>
        <v>0</v>
      </c>
      <c r="AC29" s="4">
        <v>0</v>
      </c>
      <c r="AD29" s="5" t="s">
        <v>55</v>
      </c>
      <c r="AE29" s="5" t="s">
        <v>56</v>
      </c>
    </row>
    <row r="30" spans="1:31" ht="75" x14ac:dyDescent="0.25">
      <c r="A30" s="66">
        <v>231</v>
      </c>
      <c r="B30" s="9" t="s">
        <v>44</v>
      </c>
      <c r="C30" s="9" t="s">
        <v>45</v>
      </c>
      <c r="D30" s="20" t="s">
        <v>46</v>
      </c>
      <c r="E30" s="23" t="s">
        <v>188</v>
      </c>
      <c r="F30" s="24" t="s">
        <v>189</v>
      </c>
      <c r="G30" s="44">
        <v>20210680010009</v>
      </c>
      <c r="H30" s="34" t="s">
        <v>190</v>
      </c>
      <c r="I30" s="19" t="s">
        <v>191</v>
      </c>
      <c r="J30" s="138"/>
      <c r="K30" s="138"/>
      <c r="L30" s="82">
        <v>1</v>
      </c>
      <c r="M30" s="84">
        <v>1</v>
      </c>
      <c r="N30" s="77">
        <f>IFERROR(IF(M30/L30&gt;100%,100%,M30/L30),"-")</f>
        <v>1</v>
      </c>
      <c r="O30" s="80" t="s">
        <v>192</v>
      </c>
      <c r="P30" s="32">
        <v>355773880</v>
      </c>
      <c r="Q30" s="32"/>
      <c r="R30" s="32"/>
      <c r="S30" s="51"/>
      <c r="T30" s="32"/>
      <c r="U30" s="86">
        <f>SUM(P30:T31)</f>
        <v>360000000</v>
      </c>
      <c r="V30" s="32">
        <v>320207103</v>
      </c>
      <c r="W30" s="32"/>
      <c r="X30" s="32"/>
      <c r="Y30" s="51"/>
      <c r="Z30" s="32"/>
      <c r="AA30" s="86">
        <f>SUM(V30:Z31)</f>
        <v>320207103</v>
      </c>
      <c r="AB30" s="89">
        <f>IFERROR(AA30/U30,"-")</f>
        <v>0.88946417499999997</v>
      </c>
      <c r="AC30" s="92">
        <v>0</v>
      </c>
      <c r="AD30" s="139" t="s">
        <v>55</v>
      </c>
      <c r="AE30" s="139" t="s">
        <v>56</v>
      </c>
    </row>
    <row r="31" spans="1:31" ht="45" x14ac:dyDescent="0.25">
      <c r="A31" s="66">
        <v>231</v>
      </c>
      <c r="B31" s="9" t="s">
        <v>44</v>
      </c>
      <c r="C31" s="9" t="s">
        <v>45</v>
      </c>
      <c r="D31" s="20" t="s">
        <v>46</v>
      </c>
      <c r="E31" s="23" t="s">
        <v>188</v>
      </c>
      <c r="F31" s="24" t="s">
        <v>189</v>
      </c>
      <c r="G31" s="53"/>
      <c r="H31" s="7" t="s">
        <v>47</v>
      </c>
      <c r="I31" s="19"/>
      <c r="J31" s="138"/>
      <c r="K31" s="138"/>
      <c r="L31" s="83"/>
      <c r="M31" s="85"/>
      <c r="N31" s="79"/>
      <c r="O31" s="81"/>
      <c r="P31" s="32">
        <v>4226120</v>
      </c>
      <c r="Q31" s="32"/>
      <c r="R31" s="32"/>
      <c r="S31" s="51"/>
      <c r="T31" s="32"/>
      <c r="U31" s="88"/>
      <c r="V31" s="32"/>
      <c r="W31" s="32"/>
      <c r="X31" s="32"/>
      <c r="Y31" s="51"/>
      <c r="Z31" s="32"/>
      <c r="AA31" s="88"/>
      <c r="AB31" s="91"/>
      <c r="AC31" s="94"/>
      <c r="AD31" s="140"/>
      <c r="AE31" s="140"/>
    </row>
    <row r="32" spans="1:31" ht="78" customHeight="1" x14ac:dyDescent="0.25">
      <c r="A32" s="66">
        <v>232</v>
      </c>
      <c r="B32" s="9" t="s">
        <v>44</v>
      </c>
      <c r="C32" s="9" t="s">
        <v>45</v>
      </c>
      <c r="D32" s="20" t="s">
        <v>46</v>
      </c>
      <c r="E32" s="23" t="s">
        <v>167</v>
      </c>
      <c r="F32" s="24" t="s">
        <v>168</v>
      </c>
      <c r="G32" s="59">
        <v>20200680010162</v>
      </c>
      <c r="H32" s="60" t="s">
        <v>164</v>
      </c>
      <c r="I32" s="42" t="s">
        <v>165</v>
      </c>
      <c r="J32" s="138"/>
      <c r="K32" s="138"/>
      <c r="L32" s="82">
        <v>1</v>
      </c>
      <c r="M32" s="84">
        <v>1</v>
      </c>
      <c r="N32" s="77">
        <f>IFERROR(IF(M32/L32&gt;100%,100%,M32/L32),"-")</f>
        <v>1</v>
      </c>
      <c r="O32" s="80" t="s">
        <v>169</v>
      </c>
      <c r="P32" s="32"/>
      <c r="Q32" s="32"/>
      <c r="R32" s="32"/>
      <c r="S32" s="51"/>
      <c r="T32" s="32">
        <v>392114565</v>
      </c>
      <c r="U32" s="86">
        <f>SUM(P32:T35)</f>
        <v>1260243891</v>
      </c>
      <c r="V32" s="32"/>
      <c r="W32" s="32"/>
      <c r="X32" s="32"/>
      <c r="Y32" s="51"/>
      <c r="Z32" s="32">
        <v>347419490</v>
      </c>
      <c r="AA32" s="86">
        <f>SUM(V32:Z35)</f>
        <v>347419490</v>
      </c>
      <c r="AB32" s="89">
        <f>IFERROR(AA32/U32,"-")</f>
        <v>0.27567639286418094</v>
      </c>
      <c r="AC32" s="92">
        <v>0</v>
      </c>
      <c r="AD32" s="139" t="s">
        <v>55</v>
      </c>
      <c r="AE32" s="139" t="s">
        <v>56</v>
      </c>
    </row>
    <row r="33" spans="1:31" ht="46.8" x14ac:dyDescent="0.25">
      <c r="A33" s="66">
        <v>232</v>
      </c>
      <c r="B33" s="9" t="s">
        <v>44</v>
      </c>
      <c r="C33" s="9" t="s">
        <v>45</v>
      </c>
      <c r="D33" s="20" t="s">
        <v>46</v>
      </c>
      <c r="E33" s="23" t="s">
        <v>167</v>
      </c>
      <c r="F33" s="24" t="s">
        <v>168</v>
      </c>
      <c r="G33" s="33"/>
      <c r="H33" s="41" t="s">
        <v>47</v>
      </c>
      <c r="I33" s="19"/>
      <c r="J33" s="138"/>
      <c r="K33" s="138"/>
      <c r="L33" s="101"/>
      <c r="M33" s="102"/>
      <c r="N33" s="78"/>
      <c r="O33" s="81"/>
      <c r="P33" s="32"/>
      <c r="Q33" s="32"/>
      <c r="R33" s="32"/>
      <c r="S33" s="51"/>
      <c r="T33" s="32">
        <v>423302657</v>
      </c>
      <c r="U33" s="87"/>
      <c r="V33" s="32"/>
      <c r="W33" s="32"/>
      <c r="X33" s="32"/>
      <c r="Y33" s="51"/>
      <c r="Z33" s="32"/>
      <c r="AA33" s="87"/>
      <c r="AB33" s="90"/>
      <c r="AC33" s="93"/>
      <c r="AD33" s="141"/>
      <c r="AE33" s="141"/>
    </row>
    <row r="34" spans="1:31" ht="46.8" x14ac:dyDescent="0.25">
      <c r="A34" s="66">
        <v>232</v>
      </c>
      <c r="B34" s="9" t="s">
        <v>44</v>
      </c>
      <c r="C34" s="9" t="s">
        <v>45</v>
      </c>
      <c r="D34" s="20" t="s">
        <v>46</v>
      </c>
      <c r="E34" s="23" t="s">
        <v>167</v>
      </c>
      <c r="F34" s="24" t="s">
        <v>168</v>
      </c>
      <c r="G34" s="33"/>
      <c r="H34" s="7" t="s">
        <v>53</v>
      </c>
      <c r="I34" s="19"/>
      <c r="J34" s="138"/>
      <c r="K34" s="138"/>
      <c r="L34" s="101"/>
      <c r="M34" s="102"/>
      <c r="N34" s="78"/>
      <c r="O34" s="31" t="s">
        <v>170</v>
      </c>
      <c r="P34" s="32"/>
      <c r="Q34" s="32"/>
      <c r="R34" s="32"/>
      <c r="S34" s="51"/>
      <c r="T34" s="32">
        <v>194826669</v>
      </c>
      <c r="U34" s="87"/>
      <c r="V34" s="32"/>
      <c r="W34" s="32"/>
      <c r="X34" s="32"/>
      <c r="Y34" s="51"/>
      <c r="Z34" s="32"/>
      <c r="AA34" s="87"/>
      <c r="AB34" s="90"/>
      <c r="AC34" s="93"/>
      <c r="AD34" s="141"/>
      <c r="AE34" s="141"/>
    </row>
    <row r="35" spans="1:31" ht="46.8" x14ac:dyDescent="0.25">
      <c r="A35" s="66">
        <v>232</v>
      </c>
      <c r="B35" s="9" t="s">
        <v>44</v>
      </c>
      <c r="C35" s="9" t="s">
        <v>45</v>
      </c>
      <c r="D35" s="20" t="s">
        <v>46</v>
      </c>
      <c r="E35" s="23" t="s">
        <v>167</v>
      </c>
      <c r="F35" s="24" t="s">
        <v>168</v>
      </c>
      <c r="G35" s="33"/>
      <c r="H35" s="27" t="s">
        <v>171</v>
      </c>
      <c r="I35" s="19"/>
      <c r="J35" s="138"/>
      <c r="K35" s="138"/>
      <c r="L35" s="83"/>
      <c r="M35" s="85"/>
      <c r="N35" s="79"/>
      <c r="O35" s="31" t="s">
        <v>172</v>
      </c>
      <c r="P35" s="32"/>
      <c r="Q35" s="32"/>
      <c r="R35" s="32"/>
      <c r="S35" s="51"/>
      <c r="T35" s="32">
        <v>250000000</v>
      </c>
      <c r="U35" s="88"/>
      <c r="V35" s="32"/>
      <c r="W35" s="32"/>
      <c r="X35" s="32"/>
      <c r="Y35" s="51"/>
      <c r="Z35" s="32"/>
      <c r="AA35" s="88"/>
      <c r="AB35" s="91"/>
      <c r="AC35" s="94"/>
      <c r="AD35" s="140"/>
      <c r="AE35" s="140"/>
    </row>
    <row r="36" spans="1:31" ht="62.4" x14ac:dyDescent="0.25">
      <c r="A36" s="66">
        <v>233</v>
      </c>
      <c r="B36" s="9" t="s">
        <v>44</v>
      </c>
      <c r="C36" s="9" t="s">
        <v>45</v>
      </c>
      <c r="D36" s="20" t="s">
        <v>46</v>
      </c>
      <c r="E36" s="23" t="s">
        <v>108</v>
      </c>
      <c r="F36" s="24" t="s">
        <v>109</v>
      </c>
      <c r="G36" s="58">
        <v>20200680010156</v>
      </c>
      <c r="H36" s="22" t="s">
        <v>106</v>
      </c>
      <c r="I36" s="20" t="s">
        <v>107</v>
      </c>
      <c r="J36" s="133"/>
      <c r="K36" s="133"/>
      <c r="L36" s="82">
        <v>3</v>
      </c>
      <c r="M36" s="84">
        <v>3</v>
      </c>
      <c r="N36" s="77">
        <f>IFERROR(IF(M36/L36&gt;100%,100%,M36/L36),"-")</f>
        <v>1</v>
      </c>
      <c r="O36" s="38" t="s">
        <v>110</v>
      </c>
      <c r="P36" s="32"/>
      <c r="Q36" s="32"/>
      <c r="R36" s="32"/>
      <c r="S36" s="51"/>
      <c r="T36" s="32">
        <v>87300000</v>
      </c>
      <c r="U36" s="86">
        <f>SUM(P36:T37)</f>
        <v>168300000</v>
      </c>
      <c r="V36" s="32"/>
      <c r="W36" s="32"/>
      <c r="X36" s="32"/>
      <c r="Y36" s="51"/>
      <c r="Z36" s="32">
        <f>23333333+15000000</f>
        <v>38333333</v>
      </c>
      <c r="AA36" s="86">
        <f>SUM(V36:Z37)</f>
        <v>95333333</v>
      </c>
      <c r="AB36" s="89">
        <f>IFERROR(AA36/U36,"-")</f>
        <v>0.5664487997623292</v>
      </c>
      <c r="AC36" s="92">
        <v>0</v>
      </c>
      <c r="AD36" s="139" t="s">
        <v>55</v>
      </c>
      <c r="AE36" s="139" t="s">
        <v>56</v>
      </c>
    </row>
    <row r="37" spans="1:31" ht="62.4" x14ac:dyDescent="0.25">
      <c r="A37" s="66">
        <v>233</v>
      </c>
      <c r="B37" s="9" t="s">
        <v>44</v>
      </c>
      <c r="C37" s="9" t="s">
        <v>45</v>
      </c>
      <c r="D37" s="20" t="s">
        <v>46</v>
      </c>
      <c r="E37" s="23" t="s">
        <v>108</v>
      </c>
      <c r="F37" s="24" t="s">
        <v>109</v>
      </c>
      <c r="G37" s="58">
        <v>20210680010041</v>
      </c>
      <c r="H37" s="22" t="s">
        <v>103</v>
      </c>
      <c r="I37" s="20" t="s">
        <v>104</v>
      </c>
      <c r="J37" s="132">
        <v>44330</v>
      </c>
      <c r="K37" s="132">
        <v>44561</v>
      </c>
      <c r="L37" s="83"/>
      <c r="M37" s="85"/>
      <c r="N37" s="79"/>
      <c r="O37" s="38" t="s">
        <v>111</v>
      </c>
      <c r="P37" s="32"/>
      <c r="Q37" s="32"/>
      <c r="R37" s="32"/>
      <c r="S37" s="51"/>
      <c r="T37" s="32">
        <v>81000000</v>
      </c>
      <c r="U37" s="88"/>
      <c r="V37" s="32"/>
      <c r="W37" s="32"/>
      <c r="X37" s="32"/>
      <c r="Y37" s="51"/>
      <c r="Z37" s="32">
        <v>57000000</v>
      </c>
      <c r="AA37" s="88"/>
      <c r="AB37" s="91"/>
      <c r="AC37" s="94"/>
      <c r="AD37" s="140"/>
      <c r="AE37" s="140"/>
    </row>
    <row r="38" spans="1:31" ht="62.4" x14ac:dyDescent="0.25">
      <c r="A38" s="66">
        <v>235</v>
      </c>
      <c r="B38" s="24" t="s">
        <v>44</v>
      </c>
      <c r="C38" s="24" t="s">
        <v>45</v>
      </c>
      <c r="D38" s="24" t="s">
        <v>117</v>
      </c>
      <c r="E38" s="23" t="s">
        <v>118</v>
      </c>
      <c r="F38" s="24" t="s">
        <v>119</v>
      </c>
      <c r="G38" s="58">
        <v>20200680010156</v>
      </c>
      <c r="H38" s="22" t="s">
        <v>106</v>
      </c>
      <c r="I38" s="20" t="s">
        <v>107</v>
      </c>
      <c r="J38" s="138"/>
      <c r="K38" s="138"/>
      <c r="L38" s="82">
        <v>1</v>
      </c>
      <c r="M38" s="84">
        <v>1</v>
      </c>
      <c r="N38" s="77">
        <f>IFERROR(IF(M38/L38&gt;100%,100%,M38/L38),"-")</f>
        <v>1</v>
      </c>
      <c r="O38" s="39" t="s">
        <v>120</v>
      </c>
      <c r="P38" s="32"/>
      <c r="Q38" s="32"/>
      <c r="R38" s="32"/>
      <c r="S38" s="51"/>
      <c r="T38" s="32">
        <v>60000000</v>
      </c>
      <c r="U38" s="86">
        <f>SUM(P38:T63)</f>
        <v>13131455406</v>
      </c>
      <c r="V38" s="32"/>
      <c r="W38" s="32"/>
      <c r="X38" s="32"/>
      <c r="Y38" s="51"/>
      <c r="Z38" s="32">
        <v>60000000</v>
      </c>
      <c r="AA38" s="86">
        <f>SUM(V38:Z63)</f>
        <v>1518519710</v>
      </c>
      <c r="AB38" s="89">
        <f>IFERROR(AA38/U38,"-")</f>
        <v>0.11563986344622249</v>
      </c>
      <c r="AC38" s="92">
        <v>0</v>
      </c>
      <c r="AD38" s="139" t="s">
        <v>55</v>
      </c>
      <c r="AE38" s="139" t="s">
        <v>56</v>
      </c>
    </row>
    <row r="39" spans="1:31" ht="78" x14ac:dyDescent="0.25">
      <c r="A39" s="66">
        <v>235</v>
      </c>
      <c r="B39" s="24" t="s">
        <v>44</v>
      </c>
      <c r="C39" s="24" t="s">
        <v>45</v>
      </c>
      <c r="D39" s="24" t="s">
        <v>117</v>
      </c>
      <c r="E39" s="23" t="s">
        <v>118</v>
      </c>
      <c r="F39" s="24" t="s">
        <v>119</v>
      </c>
      <c r="G39" s="33">
        <v>20200680010131</v>
      </c>
      <c r="H39" s="34" t="s">
        <v>121</v>
      </c>
      <c r="I39" s="19" t="s">
        <v>122</v>
      </c>
      <c r="J39" s="138"/>
      <c r="K39" s="138"/>
      <c r="L39" s="101"/>
      <c r="M39" s="102"/>
      <c r="N39" s="78"/>
      <c r="O39" s="39" t="s">
        <v>123</v>
      </c>
      <c r="P39" s="32"/>
      <c r="Q39" s="32"/>
      <c r="R39" s="32"/>
      <c r="S39" s="51"/>
      <c r="T39" s="32">
        <v>1049000000</v>
      </c>
      <c r="U39" s="87"/>
      <c r="V39" s="32"/>
      <c r="W39" s="32"/>
      <c r="X39" s="32"/>
      <c r="Y39" s="51"/>
      <c r="Z39" s="32"/>
      <c r="AA39" s="87"/>
      <c r="AB39" s="90"/>
      <c r="AC39" s="93"/>
      <c r="AD39" s="141"/>
      <c r="AE39" s="141"/>
    </row>
    <row r="40" spans="1:31" ht="62.4" x14ac:dyDescent="0.25">
      <c r="A40" s="66">
        <v>235</v>
      </c>
      <c r="B40" s="24" t="s">
        <v>44</v>
      </c>
      <c r="C40" s="24" t="s">
        <v>45</v>
      </c>
      <c r="D40" s="24" t="s">
        <v>117</v>
      </c>
      <c r="E40" s="23" t="s">
        <v>118</v>
      </c>
      <c r="F40" s="24" t="s">
        <v>119</v>
      </c>
      <c r="G40" s="33">
        <v>2021680010023</v>
      </c>
      <c r="H40" s="40" t="s">
        <v>124</v>
      </c>
      <c r="I40" s="19" t="s">
        <v>125</v>
      </c>
      <c r="J40" s="138"/>
      <c r="K40" s="138"/>
      <c r="L40" s="101"/>
      <c r="M40" s="102"/>
      <c r="N40" s="78"/>
      <c r="O40" s="80" t="s">
        <v>126</v>
      </c>
      <c r="P40" s="32"/>
      <c r="Q40" s="32"/>
      <c r="R40" s="32"/>
      <c r="S40" s="51"/>
      <c r="T40" s="32">
        <v>347157800</v>
      </c>
      <c r="U40" s="87"/>
      <c r="V40" s="32"/>
      <c r="W40" s="32"/>
      <c r="X40" s="32"/>
      <c r="Y40" s="51"/>
      <c r="Z40" s="32">
        <v>297576901</v>
      </c>
      <c r="AA40" s="87"/>
      <c r="AB40" s="90"/>
      <c r="AC40" s="93"/>
      <c r="AD40" s="141"/>
      <c r="AE40" s="141"/>
    </row>
    <row r="41" spans="1:31" ht="60" x14ac:dyDescent="0.25">
      <c r="A41" s="66">
        <v>235</v>
      </c>
      <c r="B41" s="24" t="s">
        <v>44</v>
      </c>
      <c r="C41" s="24" t="s">
        <v>45</v>
      </c>
      <c r="D41" s="24" t="s">
        <v>117</v>
      </c>
      <c r="E41" s="23" t="s">
        <v>118</v>
      </c>
      <c r="F41" s="24" t="s">
        <v>119</v>
      </c>
      <c r="G41" s="33"/>
      <c r="H41" s="7" t="s">
        <v>47</v>
      </c>
      <c r="I41" s="19"/>
      <c r="J41" s="138"/>
      <c r="K41" s="138"/>
      <c r="L41" s="101"/>
      <c r="M41" s="102"/>
      <c r="N41" s="78"/>
      <c r="O41" s="81"/>
      <c r="P41" s="32"/>
      <c r="Q41" s="32"/>
      <c r="R41" s="32"/>
      <c r="S41" s="51"/>
      <c r="T41" s="32">
        <v>2842200</v>
      </c>
      <c r="U41" s="87"/>
      <c r="V41" s="32"/>
      <c r="W41" s="32"/>
      <c r="X41" s="32"/>
      <c r="Y41" s="51"/>
      <c r="Z41" s="32"/>
      <c r="AA41" s="87"/>
      <c r="AB41" s="90"/>
      <c r="AC41" s="93"/>
      <c r="AD41" s="141"/>
      <c r="AE41" s="141"/>
    </row>
    <row r="42" spans="1:31" ht="93.6" x14ac:dyDescent="0.25">
      <c r="A42" s="66">
        <v>235</v>
      </c>
      <c r="B42" s="24" t="s">
        <v>44</v>
      </c>
      <c r="C42" s="24" t="s">
        <v>45</v>
      </c>
      <c r="D42" s="24" t="s">
        <v>117</v>
      </c>
      <c r="E42" s="23" t="s">
        <v>118</v>
      </c>
      <c r="F42" s="24" t="s">
        <v>119</v>
      </c>
      <c r="G42" s="33">
        <v>2021680010040</v>
      </c>
      <c r="H42" s="40" t="s">
        <v>127</v>
      </c>
      <c r="I42" s="19" t="s">
        <v>128</v>
      </c>
      <c r="J42" s="138"/>
      <c r="K42" s="138"/>
      <c r="L42" s="101"/>
      <c r="M42" s="102"/>
      <c r="N42" s="78"/>
      <c r="O42" s="80" t="s">
        <v>129</v>
      </c>
      <c r="P42" s="32"/>
      <c r="Q42" s="32"/>
      <c r="R42" s="32"/>
      <c r="S42" s="51"/>
      <c r="T42" s="32">
        <v>86602944.370000005</v>
      </c>
      <c r="U42" s="87"/>
      <c r="V42" s="32"/>
      <c r="W42" s="32"/>
      <c r="X42" s="32"/>
      <c r="Y42" s="51"/>
      <c r="Z42" s="32"/>
      <c r="AA42" s="87"/>
      <c r="AB42" s="90"/>
      <c r="AC42" s="93"/>
      <c r="AD42" s="141"/>
      <c r="AE42" s="141"/>
    </row>
    <row r="43" spans="1:31" ht="60" x14ac:dyDescent="0.25">
      <c r="A43" s="66">
        <v>235</v>
      </c>
      <c r="B43" s="24" t="s">
        <v>44</v>
      </c>
      <c r="C43" s="24" t="s">
        <v>45</v>
      </c>
      <c r="D43" s="24" t="s">
        <v>117</v>
      </c>
      <c r="E43" s="23" t="s">
        <v>118</v>
      </c>
      <c r="F43" s="24" t="s">
        <v>119</v>
      </c>
      <c r="G43" s="33"/>
      <c r="H43" s="7" t="s">
        <v>47</v>
      </c>
      <c r="I43" s="19"/>
      <c r="J43" s="138"/>
      <c r="K43" s="138"/>
      <c r="L43" s="101"/>
      <c r="M43" s="102"/>
      <c r="N43" s="78"/>
      <c r="O43" s="81"/>
      <c r="P43" s="32"/>
      <c r="Q43" s="32"/>
      <c r="R43" s="32"/>
      <c r="S43" s="51"/>
      <c r="T43" s="32">
        <f>104627439-T42</f>
        <v>18024494.629999995</v>
      </c>
      <c r="U43" s="87"/>
      <c r="V43" s="32"/>
      <c r="W43" s="32"/>
      <c r="X43" s="32"/>
      <c r="Y43" s="51"/>
      <c r="Z43" s="32"/>
      <c r="AA43" s="87"/>
      <c r="AB43" s="90"/>
      <c r="AC43" s="93"/>
      <c r="AD43" s="141"/>
      <c r="AE43" s="141"/>
    </row>
    <row r="44" spans="1:31" ht="62.4" x14ac:dyDescent="0.25">
      <c r="A44" s="66">
        <v>235</v>
      </c>
      <c r="B44" s="24" t="s">
        <v>44</v>
      </c>
      <c r="C44" s="24" t="s">
        <v>45</v>
      </c>
      <c r="D44" s="24" t="s">
        <v>117</v>
      </c>
      <c r="E44" s="23" t="s">
        <v>118</v>
      </c>
      <c r="F44" s="24" t="s">
        <v>119</v>
      </c>
      <c r="G44" s="33">
        <v>20210680010041</v>
      </c>
      <c r="H44" s="34" t="s">
        <v>103</v>
      </c>
      <c r="I44" s="19" t="s">
        <v>104</v>
      </c>
      <c r="J44" s="138"/>
      <c r="K44" s="138"/>
      <c r="L44" s="101"/>
      <c r="M44" s="102"/>
      <c r="N44" s="78"/>
      <c r="O44" s="38" t="s">
        <v>130</v>
      </c>
      <c r="P44" s="32"/>
      <c r="Q44" s="32"/>
      <c r="R44" s="32"/>
      <c r="S44" s="51"/>
      <c r="T44" s="32">
        <v>270000000</v>
      </c>
      <c r="U44" s="87"/>
      <c r="V44" s="32"/>
      <c r="W44" s="32"/>
      <c r="X44" s="32"/>
      <c r="Y44" s="51"/>
      <c r="Z44" s="32">
        <v>270000000</v>
      </c>
      <c r="AA44" s="87"/>
      <c r="AB44" s="90"/>
      <c r="AC44" s="93"/>
      <c r="AD44" s="141"/>
      <c r="AE44" s="141"/>
    </row>
    <row r="45" spans="1:31" ht="60" x14ac:dyDescent="0.25">
      <c r="A45" s="66">
        <v>235</v>
      </c>
      <c r="B45" s="24" t="s">
        <v>44</v>
      </c>
      <c r="C45" s="24" t="s">
        <v>45</v>
      </c>
      <c r="D45" s="24" t="s">
        <v>117</v>
      </c>
      <c r="E45" s="23" t="s">
        <v>118</v>
      </c>
      <c r="F45" s="24" t="s">
        <v>119</v>
      </c>
      <c r="G45" s="29"/>
      <c r="H45" s="41" t="s">
        <v>131</v>
      </c>
      <c r="I45" s="19"/>
      <c r="J45" s="138"/>
      <c r="K45" s="138"/>
      <c r="L45" s="101"/>
      <c r="M45" s="102"/>
      <c r="N45" s="78"/>
      <c r="O45" s="39" t="s">
        <v>132</v>
      </c>
      <c r="P45" s="32"/>
      <c r="Q45" s="32"/>
      <c r="R45" s="32"/>
      <c r="S45" s="51"/>
      <c r="T45" s="32">
        <v>107602268</v>
      </c>
      <c r="U45" s="87"/>
      <c r="V45" s="32"/>
      <c r="W45" s="32"/>
      <c r="X45" s="32"/>
      <c r="Y45" s="51"/>
      <c r="Z45" s="32"/>
      <c r="AA45" s="87"/>
      <c r="AB45" s="90"/>
      <c r="AC45" s="93"/>
      <c r="AD45" s="141"/>
      <c r="AE45" s="141"/>
    </row>
    <row r="46" spans="1:31" ht="78" x14ac:dyDescent="0.25">
      <c r="A46" s="66">
        <v>235</v>
      </c>
      <c r="B46" s="24" t="s">
        <v>44</v>
      </c>
      <c r="C46" s="24" t="s">
        <v>45</v>
      </c>
      <c r="D46" s="24" t="s">
        <v>117</v>
      </c>
      <c r="E46" s="23" t="s">
        <v>118</v>
      </c>
      <c r="F46" s="24" t="s">
        <v>119</v>
      </c>
      <c r="G46" s="33">
        <v>2021680010045</v>
      </c>
      <c r="H46" s="34" t="s">
        <v>133</v>
      </c>
      <c r="I46" s="19" t="s">
        <v>134</v>
      </c>
      <c r="J46" s="138"/>
      <c r="K46" s="138"/>
      <c r="L46" s="101"/>
      <c r="M46" s="102"/>
      <c r="N46" s="78"/>
      <c r="O46" s="80" t="s">
        <v>135</v>
      </c>
      <c r="P46" s="32">
        <v>800000000</v>
      </c>
      <c r="Q46" s="32"/>
      <c r="R46" s="32"/>
      <c r="S46" s="51"/>
      <c r="T46" s="32">
        <v>799658449</v>
      </c>
      <c r="U46" s="87"/>
      <c r="V46" s="32"/>
      <c r="W46" s="32"/>
      <c r="X46" s="32"/>
      <c r="Y46" s="51"/>
      <c r="Z46" s="32"/>
      <c r="AA46" s="87"/>
      <c r="AB46" s="90"/>
      <c r="AC46" s="93"/>
      <c r="AD46" s="141"/>
      <c r="AE46" s="141"/>
    </row>
    <row r="47" spans="1:31" ht="60" x14ac:dyDescent="0.25">
      <c r="A47" s="66">
        <v>235</v>
      </c>
      <c r="B47" s="24" t="s">
        <v>44</v>
      </c>
      <c r="C47" s="24" t="s">
        <v>45</v>
      </c>
      <c r="D47" s="24" t="s">
        <v>117</v>
      </c>
      <c r="E47" s="23" t="s">
        <v>118</v>
      </c>
      <c r="F47" s="24" t="s">
        <v>119</v>
      </c>
      <c r="G47" s="33"/>
      <c r="H47" s="7" t="s">
        <v>47</v>
      </c>
      <c r="I47" s="19"/>
      <c r="J47" s="138"/>
      <c r="K47" s="138"/>
      <c r="L47" s="101"/>
      <c r="M47" s="102"/>
      <c r="N47" s="78"/>
      <c r="O47" s="81"/>
      <c r="P47" s="32"/>
      <c r="Q47" s="32"/>
      <c r="R47" s="32"/>
      <c r="S47" s="51"/>
      <c r="T47" s="32">
        <f>807014027-T46</f>
        <v>7355578</v>
      </c>
      <c r="U47" s="87"/>
      <c r="V47" s="32"/>
      <c r="W47" s="32"/>
      <c r="X47" s="32"/>
      <c r="Y47" s="51"/>
      <c r="Z47" s="32"/>
      <c r="AA47" s="87"/>
      <c r="AB47" s="90"/>
      <c r="AC47" s="93"/>
      <c r="AD47" s="141"/>
      <c r="AE47" s="141"/>
    </row>
    <row r="48" spans="1:31" ht="60" x14ac:dyDescent="0.25">
      <c r="A48" s="66">
        <v>235</v>
      </c>
      <c r="B48" s="24" t="s">
        <v>44</v>
      </c>
      <c r="C48" s="24" t="s">
        <v>45</v>
      </c>
      <c r="D48" s="24" t="s">
        <v>117</v>
      </c>
      <c r="E48" s="23" t="s">
        <v>118</v>
      </c>
      <c r="F48" s="24" t="s">
        <v>119</v>
      </c>
      <c r="G48" s="29"/>
      <c r="H48" s="41" t="s">
        <v>136</v>
      </c>
      <c r="I48" s="19"/>
      <c r="J48" s="138"/>
      <c r="K48" s="138"/>
      <c r="L48" s="101"/>
      <c r="M48" s="102"/>
      <c r="N48" s="78"/>
      <c r="O48" s="39" t="s">
        <v>137</v>
      </c>
      <c r="P48" s="32"/>
      <c r="Q48" s="32"/>
      <c r="R48" s="32"/>
      <c r="S48" s="51"/>
      <c r="T48" s="32">
        <v>1311515786</v>
      </c>
      <c r="U48" s="87"/>
      <c r="V48" s="32"/>
      <c r="W48" s="32"/>
      <c r="X48" s="32"/>
      <c r="Y48" s="51"/>
      <c r="Z48" s="32"/>
      <c r="AA48" s="87"/>
      <c r="AB48" s="90"/>
      <c r="AC48" s="93"/>
      <c r="AD48" s="141"/>
      <c r="AE48" s="141"/>
    </row>
    <row r="49" spans="1:31" ht="60" x14ac:dyDescent="0.25">
      <c r="A49" s="66">
        <v>235</v>
      </c>
      <c r="B49" s="24" t="s">
        <v>44</v>
      </c>
      <c r="C49" s="24" t="s">
        <v>45</v>
      </c>
      <c r="D49" s="24" t="s">
        <v>117</v>
      </c>
      <c r="E49" s="23" t="s">
        <v>118</v>
      </c>
      <c r="F49" s="24" t="s">
        <v>119</v>
      </c>
      <c r="G49" s="29"/>
      <c r="H49" s="41" t="s">
        <v>138</v>
      </c>
      <c r="I49" s="19"/>
      <c r="J49" s="138"/>
      <c r="K49" s="138"/>
      <c r="L49" s="101"/>
      <c r="M49" s="102"/>
      <c r="N49" s="78"/>
      <c r="O49" s="39" t="s">
        <v>139</v>
      </c>
      <c r="P49" s="32"/>
      <c r="Q49" s="32"/>
      <c r="R49" s="32"/>
      <c r="S49" s="51"/>
      <c r="T49" s="32">
        <v>200000000</v>
      </c>
      <c r="U49" s="87"/>
      <c r="V49" s="32"/>
      <c r="W49" s="32"/>
      <c r="X49" s="32"/>
      <c r="Y49" s="51"/>
      <c r="Z49" s="32"/>
      <c r="AA49" s="87"/>
      <c r="AB49" s="90"/>
      <c r="AC49" s="93"/>
      <c r="AD49" s="141"/>
      <c r="AE49" s="141"/>
    </row>
    <row r="50" spans="1:31" ht="78" x14ac:dyDescent="0.25">
      <c r="A50" s="66">
        <v>235</v>
      </c>
      <c r="B50" s="24" t="s">
        <v>44</v>
      </c>
      <c r="C50" s="24" t="s">
        <v>45</v>
      </c>
      <c r="D50" s="24" t="s">
        <v>117</v>
      </c>
      <c r="E50" s="23" t="s">
        <v>118</v>
      </c>
      <c r="F50" s="24" t="s">
        <v>119</v>
      </c>
      <c r="G50" s="33">
        <v>20200680010136</v>
      </c>
      <c r="H50" s="52" t="s">
        <v>140</v>
      </c>
      <c r="I50" s="24" t="s">
        <v>141</v>
      </c>
      <c r="J50" s="138"/>
      <c r="K50" s="138"/>
      <c r="L50" s="101"/>
      <c r="M50" s="102"/>
      <c r="N50" s="78"/>
      <c r="O50" s="75" t="s">
        <v>142</v>
      </c>
      <c r="P50" s="32">
        <v>900868176</v>
      </c>
      <c r="Q50" s="32"/>
      <c r="R50" s="32"/>
      <c r="S50" s="32"/>
      <c r="T50" s="32">
        <v>65124297</v>
      </c>
      <c r="U50" s="87"/>
      <c r="V50" s="32">
        <v>598418853</v>
      </c>
      <c r="W50" s="32"/>
      <c r="X50" s="32"/>
      <c r="Y50" s="51"/>
      <c r="Z50" s="32"/>
      <c r="AA50" s="87"/>
      <c r="AB50" s="90"/>
      <c r="AC50" s="93"/>
      <c r="AD50" s="141"/>
      <c r="AE50" s="141"/>
    </row>
    <row r="51" spans="1:31" ht="60" x14ac:dyDescent="0.25">
      <c r="A51" s="66">
        <v>235</v>
      </c>
      <c r="B51" s="24" t="s">
        <v>44</v>
      </c>
      <c r="C51" s="24" t="s">
        <v>45</v>
      </c>
      <c r="D51" s="24" t="s">
        <v>117</v>
      </c>
      <c r="E51" s="23" t="s">
        <v>118</v>
      </c>
      <c r="F51" s="24" t="s">
        <v>119</v>
      </c>
      <c r="G51" s="33"/>
      <c r="H51" s="7" t="s">
        <v>47</v>
      </c>
      <c r="I51" s="24"/>
      <c r="J51" s="138"/>
      <c r="K51" s="138"/>
      <c r="L51" s="101"/>
      <c r="M51" s="102"/>
      <c r="N51" s="78"/>
      <c r="O51" s="76"/>
      <c r="P51" s="32">
        <v>1909232</v>
      </c>
      <c r="Q51" s="32"/>
      <c r="R51" s="32"/>
      <c r="S51" s="51"/>
      <c r="T51" s="32">
        <v>4875703</v>
      </c>
      <c r="U51" s="87"/>
      <c r="V51" s="32"/>
      <c r="W51" s="32"/>
      <c r="X51" s="32"/>
      <c r="Y51" s="51"/>
      <c r="Z51" s="32"/>
      <c r="AA51" s="87"/>
      <c r="AB51" s="90"/>
      <c r="AC51" s="93"/>
      <c r="AD51" s="141"/>
      <c r="AE51" s="141"/>
    </row>
    <row r="52" spans="1:31" ht="93.6" x14ac:dyDescent="0.25">
      <c r="A52" s="66">
        <v>235</v>
      </c>
      <c r="B52" s="24" t="s">
        <v>44</v>
      </c>
      <c r="C52" s="24" t="s">
        <v>45</v>
      </c>
      <c r="D52" s="24" t="s">
        <v>117</v>
      </c>
      <c r="E52" s="23" t="s">
        <v>118</v>
      </c>
      <c r="F52" s="24" t="s">
        <v>119</v>
      </c>
      <c r="G52" s="33">
        <v>2021680010035</v>
      </c>
      <c r="H52" s="34" t="s">
        <v>143</v>
      </c>
      <c r="I52" s="19" t="s">
        <v>144</v>
      </c>
      <c r="J52" s="138"/>
      <c r="K52" s="138"/>
      <c r="L52" s="101"/>
      <c r="M52" s="102"/>
      <c r="N52" s="78"/>
      <c r="O52" s="62" t="s">
        <v>145</v>
      </c>
      <c r="P52" s="32"/>
      <c r="Q52" s="32"/>
      <c r="R52" s="32"/>
      <c r="S52" s="51"/>
      <c r="T52" s="32">
        <f>7410000+34308800+805200</f>
        <v>42524000</v>
      </c>
      <c r="U52" s="87"/>
      <c r="V52" s="32"/>
      <c r="W52" s="32"/>
      <c r="X52" s="32"/>
      <c r="Y52" s="51"/>
      <c r="Z52" s="32">
        <f>35118000+7406000</f>
        <v>42524000</v>
      </c>
      <c r="AA52" s="87"/>
      <c r="AB52" s="90"/>
      <c r="AC52" s="93"/>
      <c r="AD52" s="141"/>
      <c r="AE52" s="141"/>
    </row>
    <row r="53" spans="1:31" ht="60" x14ac:dyDescent="0.25">
      <c r="A53" s="66">
        <v>235</v>
      </c>
      <c r="B53" s="24" t="s">
        <v>44</v>
      </c>
      <c r="C53" s="24" t="s">
        <v>45</v>
      </c>
      <c r="D53" s="24" t="s">
        <v>117</v>
      </c>
      <c r="E53" s="23" t="s">
        <v>118</v>
      </c>
      <c r="F53" s="24" t="s">
        <v>119</v>
      </c>
      <c r="G53" s="33"/>
      <c r="H53" s="7" t="s">
        <v>146</v>
      </c>
      <c r="I53" s="19"/>
      <c r="J53" s="138"/>
      <c r="K53" s="138"/>
      <c r="L53" s="101"/>
      <c r="M53" s="102"/>
      <c r="N53" s="78"/>
      <c r="O53" s="62" t="s">
        <v>147</v>
      </c>
      <c r="P53" s="32"/>
      <c r="Q53" s="32"/>
      <c r="R53" s="32"/>
      <c r="S53" s="51"/>
      <c r="T53" s="32">
        <v>82113630</v>
      </c>
      <c r="U53" s="87"/>
      <c r="V53" s="32"/>
      <c r="W53" s="32"/>
      <c r="X53" s="32"/>
      <c r="Y53" s="51"/>
      <c r="Z53" s="32"/>
      <c r="AA53" s="87"/>
      <c r="AB53" s="90"/>
      <c r="AC53" s="93"/>
      <c r="AD53" s="141"/>
      <c r="AE53" s="141"/>
    </row>
    <row r="54" spans="1:31" ht="60" x14ac:dyDescent="0.25">
      <c r="A54" s="66">
        <v>235</v>
      </c>
      <c r="B54" s="24" t="s">
        <v>44</v>
      </c>
      <c r="C54" s="24" t="s">
        <v>45</v>
      </c>
      <c r="D54" s="24" t="s">
        <v>117</v>
      </c>
      <c r="E54" s="23" t="s">
        <v>118</v>
      </c>
      <c r="F54" s="24" t="s">
        <v>119</v>
      </c>
      <c r="G54" s="35"/>
      <c r="H54" s="7" t="s">
        <v>148</v>
      </c>
      <c r="I54" s="28"/>
      <c r="J54" s="138"/>
      <c r="K54" s="138"/>
      <c r="L54" s="101"/>
      <c r="M54" s="102"/>
      <c r="N54" s="78"/>
      <c r="O54" s="39" t="s">
        <v>149</v>
      </c>
      <c r="P54" s="32"/>
      <c r="Q54" s="32"/>
      <c r="R54" s="32"/>
      <c r="S54" s="51"/>
      <c r="T54" s="32">
        <v>28000000</v>
      </c>
      <c r="U54" s="87"/>
      <c r="V54" s="32"/>
      <c r="W54" s="32"/>
      <c r="X54" s="32"/>
      <c r="Y54" s="51"/>
      <c r="Z54" s="32"/>
      <c r="AA54" s="87"/>
      <c r="AB54" s="90"/>
      <c r="AC54" s="93"/>
      <c r="AD54" s="141"/>
      <c r="AE54" s="141"/>
    </row>
    <row r="55" spans="1:31" ht="227.4" customHeight="1" x14ac:dyDescent="0.25">
      <c r="A55" s="66">
        <v>235</v>
      </c>
      <c r="B55" s="24" t="s">
        <v>44</v>
      </c>
      <c r="C55" s="24" t="s">
        <v>45</v>
      </c>
      <c r="D55" s="24" t="s">
        <v>117</v>
      </c>
      <c r="E55" s="23" t="s">
        <v>118</v>
      </c>
      <c r="F55" s="24" t="s">
        <v>119</v>
      </c>
      <c r="G55" s="35"/>
      <c r="H55" s="7" t="s">
        <v>150</v>
      </c>
      <c r="I55" s="28"/>
      <c r="J55" s="138"/>
      <c r="K55" s="138"/>
      <c r="L55" s="101"/>
      <c r="M55" s="102"/>
      <c r="N55" s="78"/>
      <c r="O55" s="39" t="s">
        <v>151</v>
      </c>
      <c r="P55" s="32"/>
      <c r="Q55" s="32"/>
      <c r="R55" s="32"/>
      <c r="S55" s="51"/>
      <c r="T55" s="32">
        <v>5637061368</v>
      </c>
      <c r="U55" s="87"/>
      <c r="V55" s="32"/>
      <c r="W55" s="32"/>
      <c r="X55" s="32"/>
      <c r="Y55" s="51"/>
      <c r="Z55" s="32"/>
      <c r="AA55" s="87"/>
      <c r="AB55" s="90"/>
      <c r="AC55" s="93"/>
      <c r="AD55" s="141"/>
      <c r="AE55" s="141"/>
    </row>
    <row r="56" spans="1:31" ht="60" x14ac:dyDescent="0.25">
      <c r="A56" s="66">
        <v>235</v>
      </c>
      <c r="B56" s="24" t="s">
        <v>44</v>
      </c>
      <c r="C56" s="24" t="s">
        <v>45</v>
      </c>
      <c r="D56" s="24" t="s">
        <v>117</v>
      </c>
      <c r="E56" s="23" t="s">
        <v>118</v>
      </c>
      <c r="F56" s="24" t="s">
        <v>119</v>
      </c>
      <c r="G56" s="35"/>
      <c r="H56" s="7" t="s">
        <v>292</v>
      </c>
      <c r="I56" s="28"/>
      <c r="J56" s="138"/>
      <c r="K56" s="138"/>
      <c r="L56" s="101"/>
      <c r="M56" s="102"/>
      <c r="N56" s="78"/>
      <c r="O56" s="39" t="s">
        <v>152</v>
      </c>
      <c r="P56" s="32"/>
      <c r="Q56" s="32"/>
      <c r="R56" s="32"/>
      <c r="S56" s="51"/>
      <c r="T56" s="32">
        <v>85000000</v>
      </c>
      <c r="U56" s="87"/>
      <c r="V56" s="32"/>
      <c r="W56" s="32"/>
      <c r="X56" s="32"/>
      <c r="Y56" s="51"/>
      <c r="Z56" s="32"/>
      <c r="AA56" s="87"/>
      <c r="AB56" s="90"/>
      <c r="AC56" s="93"/>
      <c r="AD56" s="141"/>
      <c r="AE56" s="141"/>
    </row>
    <row r="57" spans="1:31" ht="60" x14ac:dyDescent="0.25">
      <c r="A57" s="66">
        <v>235</v>
      </c>
      <c r="B57" s="24" t="s">
        <v>44</v>
      </c>
      <c r="C57" s="24" t="s">
        <v>45</v>
      </c>
      <c r="D57" s="24" t="s">
        <v>117</v>
      </c>
      <c r="E57" s="23" t="s">
        <v>118</v>
      </c>
      <c r="F57" s="24" t="s">
        <v>119</v>
      </c>
      <c r="G57" s="35"/>
      <c r="H57" s="7" t="s">
        <v>153</v>
      </c>
      <c r="I57" s="28"/>
      <c r="J57" s="138"/>
      <c r="K57" s="138"/>
      <c r="L57" s="101"/>
      <c r="M57" s="102"/>
      <c r="N57" s="78"/>
      <c r="O57" s="39" t="s">
        <v>154</v>
      </c>
      <c r="P57" s="32"/>
      <c r="Q57" s="32"/>
      <c r="R57" s="32"/>
      <c r="S57" s="51"/>
      <c r="T57" s="32">
        <f>800000000-550008210</f>
        <v>249991790</v>
      </c>
      <c r="U57" s="87"/>
      <c r="V57" s="32"/>
      <c r="W57" s="32"/>
      <c r="X57" s="32"/>
      <c r="Y57" s="51"/>
      <c r="Z57" s="32"/>
      <c r="AA57" s="87"/>
      <c r="AB57" s="90"/>
      <c r="AC57" s="93"/>
      <c r="AD57" s="141"/>
      <c r="AE57" s="141"/>
    </row>
    <row r="58" spans="1:31" ht="60" x14ac:dyDescent="0.25">
      <c r="A58" s="66">
        <v>235</v>
      </c>
      <c r="B58" s="24" t="s">
        <v>44</v>
      </c>
      <c r="C58" s="24" t="s">
        <v>45</v>
      </c>
      <c r="D58" s="24" t="s">
        <v>117</v>
      </c>
      <c r="E58" s="23" t="s">
        <v>118</v>
      </c>
      <c r="F58" s="24" t="s">
        <v>119</v>
      </c>
      <c r="G58" s="35"/>
      <c r="H58" s="7" t="s">
        <v>293</v>
      </c>
      <c r="I58" s="28"/>
      <c r="J58" s="138"/>
      <c r="K58" s="138"/>
      <c r="L58" s="101"/>
      <c r="M58" s="102"/>
      <c r="N58" s="78"/>
      <c r="O58" s="39" t="s">
        <v>155</v>
      </c>
      <c r="P58" s="32"/>
      <c r="Q58" s="32"/>
      <c r="R58" s="32"/>
      <c r="S58" s="51"/>
      <c r="T58" s="32">
        <v>31000000</v>
      </c>
      <c r="U58" s="87"/>
      <c r="V58" s="32"/>
      <c r="W58" s="32"/>
      <c r="X58" s="32"/>
      <c r="Y58" s="51"/>
      <c r="Z58" s="32"/>
      <c r="AA58" s="87"/>
      <c r="AB58" s="90"/>
      <c r="AC58" s="93"/>
      <c r="AD58" s="141"/>
      <c r="AE58" s="141"/>
    </row>
    <row r="59" spans="1:31" ht="60" x14ac:dyDescent="0.25">
      <c r="A59" s="66">
        <v>235</v>
      </c>
      <c r="B59" s="24" t="s">
        <v>44</v>
      </c>
      <c r="C59" s="24" t="s">
        <v>45</v>
      </c>
      <c r="D59" s="24" t="s">
        <v>117</v>
      </c>
      <c r="E59" s="23" t="s">
        <v>118</v>
      </c>
      <c r="F59" s="24" t="s">
        <v>119</v>
      </c>
      <c r="G59" s="35"/>
      <c r="H59" s="7" t="s">
        <v>53</v>
      </c>
      <c r="I59" s="28"/>
      <c r="J59" s="138"/>
      <c r="K59" s="138"/>
      <c r="L59" s="101"/>
      <c r="M59" s="102"/>
      <c r="N59" s="78"/>
      <c r="O59" s="39" t="s">
        <v>156</v>
      </c>
      <c r="P59" s="32"/>
      <c r="Q59" s="32"/>
      <c r="R59" s="32"/>
      <c r="S59" s="51"/>
      <c r="T59" s="32">
        <v>510973331</v>
      </c>
      <c r="U59" s="87"/>
      <c r="V59" s="32"/>
      <c r="W59" s="32"/>
      <c r="X59" s="32"/>
      <c r="Y59" s="51"/>
      <c r="Z59" s="32"/>
      <c r="AA59" s="87"/>
      <c r="AB59" s="90"/>
      <c r="AC59" s="93"/>
      <c r="AD59" s="141"/>
      <c r="AE59" s="141"/>
    </row>
    <row r="60" spans="1:31" ht="60" x14ac:dyDescent="0.25">
      <c r="A60" s="66">
        <v>235</v>
      </c>
      <c r="B60" s="24" t="s">
        <v>44</v>
      </c>
      <c r="C60" s="24" t="s">
        <v>45</v>
      </c>
      <c r="D60" s="24" t="s">
        <v>117</v>
      </c>
      <c r="E60" s="23" t="s">
        <v>118</v>
      </c>
      <c r="F60" s="24" t="s">
        <v>119</v>
      </c>
      <c r="G60" s="35"/>
      <c r="H60" s="7" t="s">
        <v>157</v>
      </c>
      <c r="I60" s="28"/>
      <c r="J60" s="138"/>
      <c r="K60" s="138"/>
      <c r="L60" s="101"/>
      <c r="M60" s="102"/>
      <c r="N60" s="78"/>
      <c r="O60" s="39" t="s">
        <v>158</v>
      </c>
      <c r="P60" s="32"/>
      <c r="Q60" s="32"/>
      <c r="R60" s="32"/>
      <c r="S60" s="51"/>
      <c r="T60" s="32">
        <v>70000000</v>
      </c>
      <c r="U60" s="87"/>
      <c r="V60" s="32"/>
      <c r="W60" s="32"/>
      <c r="X60" s="32"/>
      <c r="Y60" s="51"/>
      <c r="Z60" s="32"/>
      <c r="AA60" s="87"/>
      <c r="AB60" s="90"/>
      <c r="AC60" s="93"/>
      <c r="AD60" s="141"/>
      <c r="AE60" s="141"/>
    </row>
    <row r="61" spans="1:31" ht="93.6" x14ac:dyDescent="0.25">
      <c r="A61" s="66">
        <v>235</v>
      </c>
      <c r="B61" s="24" t="s">
        <v>44</v>
      </c>
      <c r="C61" s="24" t="s">
        <v>45</v>
      </c>
      <c r="D61" s="24" t="s">
        <v>117</v>
      </c>
      <c r="E61" s="23" t="s">
        <v>118</v>
      </c>
      <c r="F61" s="24" t="s">
        <v>119</v>
      </c>
      <c r="G61" s="33">
        <v>20210680010056</v>
      </c>
      <c r="H61" s="34" t="s">
        <v>159</v>
      </c>
      <c r="I61" s="43" t="s">
        <v>160</v>
      </c>
      <c r="J61" s="138"/>
      <c r="K61" s="138"/>
      <c r="L61" s="101"/>
      <c r="M61" s="102"/>
      <c r="N61" s="78"/>
      <c r="O61" s="39" t="s">
        <v>161</v>
      </c>
      <c r="P61" s="32"/>
      <c r="Q61" s="32"/>
      <c r="R61" s="32"/>
      <c r="S61" s="51"/>
      <c r="T61" s="32">
        <v>14189560</v>
      </c>
      <c r="U61" s="87"/>
      <c r="V61" s="32"/>
      <c r="W61" s="32"/>
      <c r="X61" s="32"/>
      <c r="Y61" s="51"/>
      <c r="Z61" s="32"/>
      <c r="AA61" s="87"/>
      <c r="AB61" s="90"/>
      <c r="AC61" s="93"/>
      <c r="AD61" s="141"/>
      <c r="AE61" s="141"/>
    </row>
    <row r="62" spans="1:31" ht="60" x14ac:dyDescent="0.25">
      <c r="A62" s="66">
        <v>235</v>
      </c>
      <c r="B62" s="24" t="s">
        <v>44</v>
      </c>
      <c r="C62" s="24" t="s">
        <v>45</v>
      </c>
      <c r="D62" s="24" t="s">
        <v>117</v>
      </c>
      <c r="E62" s="23" t="s">
        <v>118</v>
      </c>
      <c r="F62" s="24" t="s">
        <v>119</v>
      </c>
      <c r="G62" s="29"/>
      <c r="H62" s="41" t="s">
        <v>162</v>
      </c>
      <c r="I62" s="19"/>
      <c r="J62" s="138"/>
      <c r="K62" s="138"/>
      <c r="L62" s="101"/>
      <c r="M62" s="102"/>
      <c r="N62" s="78"/>
      <c r="O62" s="39" t="s">
        <v>163</v>
      </c>
      <c r="P62" s="32">
        <v>80000000</v>
      </c>
      <c r="Q62" s="32"/>
      <c r="R62" s="32"/>
      <c r="S62" s="51"/>
      <c r="T62" s="32">
        <v>18064799</v>
      </c>
      <c r="U62" s="87"/>
      <c r="V62" s="32"/>
      <c r="W62" s="32"/>
      <c r="X62" s="32"/>
      <c r="Y62" s="51"/>
      <c r="Z62" s="32"/>
      <c r="AA62" s="87"/>
      <c r="AB62" s="90"/>
      <c r="AC62" s="93"/>
      <c r="AD62" s="141"/>
      <c r="AE62" s="141"/>
    </row>
    <row r="63" spans="1:31" ht="78" x14ac:dyDescent="0.25">
      <c r="A63" s="66">
        <v>235</v>
      </c>
      <c r="B63" s="24" t="s">
        <v>44</v>
      </c>
      <c r="C63" s="24" t="s">
        <v>45</v>
      </c>
      <c r="D63" s="24" t="s">
        <v>117</v>
      </c>
      <c r="E63" s="23" t="s">
        <v>118</v>
      </c>
      <c r="F63" s="24" t="s">
        <v>119</v>
      </c>
      <c r="G63" s="59">
        <v>20200680010162</v>
      </c>
      <c r="H63" s="60" t="s">
        <v>164</v>
      </c>
      <c r="I63" s="42" t="s">
        <v>165</v>
      </c>
      <c r="J63" s="138"/>
      <c r="K63" s="138"/>
      <c r="L63" s="83"/>
      <c r="M63" s="85"/>
      <c r="N63" s="79"/>
      <c r="O63" s="39" t="s">
        <v>166</v>
      </c>
      <c r="P63" s="32"/>
      <c r="Q63" s="32"/>
      <c r="R63" s="32"/>
      <c r="S63" s="51"/>
      <c r="T63" s="32">
        <v>250000000</v>
      </c>
      <c r="U63" s="88"/>
      <c r="V63" s="32"/>
      <c r="W63" s="32"/>
      <c r="X63" s="32"/>
      <c r="Y63" s="51"/>
      <c r="Z63" s="32">
        <v>249999956</v>
      </c>
      <c r="AA63" s="88"/>
      <c r="AB63" s="91"/>
      <c r="AC63" s="94"/>
      <c r="AD63" s="140"/>
      <c r="AE63" s="140"/>
    </row>
    <row r="64" spans="1:31" ht="93.6" x14ac:dyDescent="0.25">
      <c r="A64" s="66">
        <v>236</v>
      </c>
      <c r="B64" s="9" t="s">
        <v>44</v>
      </c>
      <c r="C64" s="9" t="s">
        <v>45</v>
      </c>
      <c r="D64" s="20" t="s">
        <v>117</v>
      </c>
      <c r="E64" s="23" t="s">
        <v>193</v>
      </c>
      <c r="F64" s="24" t="s">
        <v>194</v>
      </c>
      <c r="G64" s="33">
        <v>2021680010035</v>
      </c>
      <c r="H64" s="34" t="s">
        <v>143</v>
      </c>
      <c r="I64" s="19" t="s">
        <v>144</v>
      </c>
      <c r="J64" s="138"/>
      <c r="K64" s="138"/>
      <c r="L64" s="95">
        <v>1</v>
      </c>
      <c r="M64" s="98">
        <v>1</v>
      </c>
      <c r="N64" s="77">
        <f>IFERROR(IF(M64/L64&gt;100%,100%,M64/L64),"-")</f>
        <v>1</v>
      </c>
      <c r="O64" s="80" t="s">
        <v>195</v>
      </c>
      <c r="P64" s="32"/>
      <c r="Q64" s="32"/>
      <c r="R64" s="32"/>
      <c r="S64" s="51"/>
      <c r="T64" s="32">
        <v>1548978000</v>
      </c>
      <c r="U64" s="86">
        <f>SUM(P64:T68)</f>
        <v>9297084000.1000004</v>
      </c>
      <c r="V64" s="32"/>
      <c r="W64" s="32"/>
      <c r="X64" s="32"/>
      <c r="Y64" s="51"/>
      <c r="Z64" s="32">
        <v>1548978000</v>
      </c>
      <c r="AA64" s="86">
        <f>SUM(V64:Z68)</f>
        <v>1548978000</v>
      </c>
      <c r="AB64" s="89">
        <f>IFERROR(AA64/U64,"-")</f>
        <v>0.16660901417942864</v>
      </c>
      <c r="AC64" s="92">
        <v>0</v>
      </c>
      <c r="AD64" s="139" t="s">
        <v>55</v>
      </c>
      <c r="AE64" s="139" t="s">
        <v>56</v>
      </c>
    </row>
    <row r="65" spans="1:31" ht="62.4" x14ac:dyDescent="0.25">
      <c r="A65" s="66">
        <v>236</v>
      </c>
      <c r="B65" s="9" t="s">
        <v>44</v>
      </c>
      <c r="C65" s="9" t="s">
        <v>45</v>
      </c>
      <c r="D65" s="20" t="s">
        <v>117</v>
      </c>
      <c r="E65" s="23" t="s">
        <v>193</v>
      </c>
      <c r="F65" s="24" t="s">
        <v>194</v>
      </c>
      <c r="G65" s="33"/>
      <c r="H65" s="7" t="s">
        <v>47</v>
      </c>
      <c r="I65" s="19"/>
      <c r="J65" s="138"/>
      <c r="K65" s="138"/>
      <c r="L65" s="96"/>
      <c r="M65" s="99"/>
      <c r="N65" s="78"/>
      <c r="O65" s="81"/>
      <c r="P65" s="32"/>
      <c r="Q65" s="32"/>
      <c r="R65" s="32"/>
      <c r="S65" s="51"/>
      <c r="T65" s="32">
        <v>6201997</v>
      </c>
      <c r="U65" s="87"/>
      <c r="V65" s="32"/>
      <c r="W65" s="32"/>
      <c r="X65" s="32"/>
      <c r="Y65" s="51"/>
      <c r="Z65" s="32"/>
      <c r="AA65" s="87"/>
      <c r="AB65" s="90"/>
      <c r="AC65" s="93"/>
      <c r="AD65" s="141"/>
      <c r="AE65" s="141"/>
    </row>
    <row r="66" spans="1:31" ht="62.4" x14ac:dyDescent="0.25">
      <c r="A66" s="66">
        <v>236</v>
      </c>
      <c r="B66" s="9" t="s">
        <v>44</v>
      </c>
      <c r="C66" s="9" t="s">
        <v>45</v>
      </c>
      <c r="D66" s="20" t="s">
        <v>117</v>
      </c>
      <c r="E66" s="23" t="s">
        <v>193</v>
      </c>
      <c r="F66" s="24" t="s">
        <v>194</v>
      </c>
      <c r="G66" s="33"/>
      <c r="H66" s="7" t="s">
        <v>196</v>
      </c>
      <c r="I66" s="19"/>
      <c r="J66" s="138"/>
      <c r="K66" s="138"/>
      <c r="L66" s="96"/>
      <c r="M66" s="99"/>
      <c r="N66" s="78"/>
      <c r="O66" s="31" t="s">
        <v>197</v>
      </c>
      <c r="P66" s="32"/>
      <c r="Q66" s="32"/>
      <c r="R66" s="32"/>
      <c r="S66" s="51"/>
      <c r="T66" s="32">
        <v>1563000000</v>
      </c>
      <c r="U66" s="87"/>
      <c r="V66" s="32"/>
      <c r="W66" s="32"/>
      <c r="X66" s="32"/>
      <c r="Y66" s="51"/>
      <c r="Z66" s="32"/>
      <c r="AA66" s="87"/>
      <c r="AB66" s="90"/>
      <c r="AC66" s="93"/>
      <c r="AD66" s="141"/>
      <c r="AE66" s="141"/>
    </row>
    <row r="67" spans="1:31" ht="62.4" x14ac:dyDescent="0.25">
      <c r="A67" s="66">
        <v>236</v>
      </c>
      <c r="B67" s="9" t="s">
        <v>44</v>
      </c>
      <c r="C67" s="9" t="s">
        <v>45</v>
      </c>
      <c r="D67" s="20" t="s">
        <v>117</v>
      </c>
      <c r="E67" s="23" t="s">
        <v>193</v>
      </c>
      <c r="F67" s="24" t="s">
        <v>194</v>
      </c>
      <c r="G67" s="33"/>
      <c r="H67" s="7" t="s">
        <v>198</v>
      </c>
      <c r="I67" s="19"/>
      <c r="J67" s="138"/>
      <c r="K67" s="138"/>
      <c r="L67" s="96"/>
      <c r="M67" s="99"/>
      <c r="N67" s="78"/>
      <c r="O67" s="31" t="s">
        <v>199</v>
      </c>
      <c r="P67" s="32"/>
      <c r="Q67" s="32"/>
      <c r="R67" s="32"/>
      <c r="S67" s="51"/>
      <c r="T67" s="32">
        <v>4000000000</v>
      </c>
      <c r="U67" s="87"/>
      <c r="V67" s="32"/>
      <c r="W67" s="32"/>
      <c r="X67" s="32"/>
      <c r="Y67" s="51"/>
      <c r="Z67" s="32"/>
      <c r="AA67" s="87"/>
      <c r="AB67" s="90"/>
      <c r="AC67" s="93"/>
      <c r="AD67" s="141"/>
      <c r="AE67" s="141"/>
    </row>
    <row r="68" spans="1:31" ht="62.4" x14ac:dyDescent="0.25">
      <c r="A68" s="66">
        <v>236</v>
      </c>
      <c r="B68" s="9" t="s">
        <v>44</v>
      </c>
      <c r="C68" s="9" t="s">
        <v>45</v>
      </c>
      <c r="D68" s="20" t="s">
        <v>117</v>
      </c>
      <c r="E68" s="23" t="s">
        <v>193</v>
      </c>
      <c r="F68" s="24" t="s">
        <v>194</v>
      </c>
      <c r="G68" s="33"/>
      <c r="H68" s="7" t="s">
        <v>200</v>
      </c>
      <c r="I68" s="19"/>
      <c r="J68" s="138"/>
      <c r="K68" s="138"/>
      <c r="L68" s="97"/>
      <c r="M68" s="100"/>
      <c r="N68" s="79"/>
      <c r="O68" s="31" t="s">
        <v>201</v>
      </c>
      <c r="P68" s="32"/>
      <c r="Q68" s="32"/>
      <c r="R68" s="32"/>
      <c r="S68" s="51"/>
      <c r="T68" s="32">
        <v>2178904003.0999999</v>
      </c>
      <c r="U68" s="88"/>
      <c r="V68" s="32"/>
      <c r="W68" s="32"/>
      <c r="X68" s="32"/>
      <c r="Y68" s="51"/>
      <c r="Z68" s="32"/>
      <c r="AA68" s="88"/>
      <c r="AB68" s="91"/>
      <c r="AC68" s="94"/>
      <c r="AD68" s="140"/>
      <c r="AE68" s="140"/>
    </row>
    <row r="69" spans="1:31" ht="62.4" x14ac:dyDescent="0.25">
      <c r="A69" s="66">
        <v>237</v>
      </c>
      <c r="B69" s="26" t="s">
        <v>44</v>
      </c>
      <c r="C69" s="26" t="s">
        <v>45</v>
      </c>
      <c r="D69" s="26" t="s">
        <v>117</v>
      </c>
      <c r="E69" s="21" t="s">
        <v>202</v>
      </c>
      <c r="F69" s="6" t="s">
        <v>203</v>
      </c>
      <c r="G69" s="33">
        <v>20200680010176</v>
      </c>
      <c r="H69" s="34" t="s">
        <v>204</v>
      </c>
      <c r="I69" s="19" t="s">
        <v>205</v>
      </c>
      <c r="J69" s="138"/>
      <c r="K69" s="138"/>
      <c r="L69" s="63">
        <v>1</v>
      </c>
      <c r="M69" s="64">
        <v>100</v>
      </c>
      <c r="N69" s="61">
        <f>IFERROR(IF(M69/L69&gt;100%,100%,M69/L69),"-")</f>
        <v>1</v>
      </c>
      <c r="O69" s="31" t="s">
        <v>206</v>
      </c>
      <c r="P69" s="32"/>
      <c r="Q69" s="32"/>
      <c r="R69" s="32"/>
      <c r="S69" s="51"/>
      <c r="T69" s="32">
        <v>457000000</v>
      </c>
      <c r="U69" s="65">
        <f>SUM(P69:T69)</f>
        <v>457000000</v>
      </c>
      <c r="V69" s="32"/>
      <c r="W69" s="32"/>
      <c r="X69" s="32"/>
      <c r="Y69" s="51"/>
      <c r="Z69" s="32">
        <v>457000000</v>
      </c>
      <c r="AA69" s="65">
        <f>SUM(V69:Z69)</f>
        <v>457000000</v>
      </c>
      <c r="AB69" s="3">
        <f>IFERROR(AA69/U69,"-")</f>
        <v>1</v>
      </c>
      <c r="AC69" s="4">
        <v>0</v>
      </c>
      <c r="AD69" s="5" t="s">
        <v>55</v>
      </c>
      <c r="AE69" s="5" t="s">
        <v>56</v>
      </c>
    </row>
    <row r="70" spans="1:31" ht="75" x14ac:dyDescent="0.25">
      <c r="A70" s="66">
        <v>238</v>
      </c>
      <c r="B70" s="26" t="s">
        <v>44</v>
      </c>
      <c r="C70" s="26" t="s">
        <v>45</v>
      </c>
      <c r="D70" s="27" t="s">
        <v>117</v>
      </c>
      <c r="E70" s="21" t="s">
        <v>207</v>
      </c>
      <c r="F70" s="19" t="s">
        <v>208</v>
      </c>
      <c r="G70" s="29"/>
      <c r="H70" s="7" t="s">
        <v>209</v>
      </c>
      <c r="I70" s="28"/>
      <c r="J70" s="138"/>
      <c r="K70" s="138"/>
      <c r="L70" s="63">
        <v>1</v>
      </c>
      <c r="M70" s="64">
        <v>0</v>
      </c>
      <c r="N70" s="61">
        <f>IFERROR(IF(M70/L70&gt;100%,100%,M70/L70),"-")</f>
        <v>0</v>
      </c>
      <c r="O70" s="31"/>
      <c r="P70" s="32"/>
      <c r="Q70" s="32"/>
      <c r="R70" s="32"/>
      <c r="S70" s="51"/>
      <c r="T70" s="32"/>
      <c r="U70" s="65">
        <f>SUM(P70:T70)</f>
        <v>0</v>
      </c>
      <c r="V70" s="32"/>
      <c r="W70" s="32"/>
      <c r="X70" s="32"/>
      <c r="Y70" s="51"/>
      <c r="Z70" s="32"/>
      <c r="AA70" s="65">
        <f>SUM(V70:Z70)</f>
        <v>0</v>
      </c>
      <c r="AB70" s="3" t="str">
        <f>IFERROR(AA70/U70,"-")</f>
        <v>-</v>
      </c>
      <c r="AC70" s="4">
        <v>0</v>
      </c>
      <c r="AD70" s="5" t="s">
        <v>55</v>
      </c>
      <c r="AE70" s="5" t="s">
        <v>56</v>
      </c>
    </row>
    <row r="71" spans="1:31" ht="60" x14ac:dyDescent="0.25">
      <c r="A71" s="66">
        <v>240</v>
      </c>
      <c r="B71" s="9" t="s">
        <v>44</v>
      </c>
      <c r="C71" s="9" t="s">
        <v>45</v>
      </c>
      <c r="D71" s="20" t="s">
        <v>112</v>
      </c>
      <c r="E71" s="23" t="s">
        <v>210</v>
      </c>
      <c r="F71" s="24" t="s">
        <v>211</v>
      </c>
      <c r="G71" s="29"/>
      <c r="H71" s="7" t="s">
        <v>148</v>
      </c>
      <c r="I71" s="28"/>
      <c r="J71" s="138"/>
      <c r="K71" s="138"/>
      <c r="L71" s="82">
        <v>1</v>
      </c>
      <c r="M71" s="84">
        <v>1</v>
      </c>
      <c r="N71" s="77">
        <f>IFERROR(IF(M71/L71&gt;100%,100%,M71/L71),"-")</f>
        <v>1</v>
      </c>
      <c r="O71" s="31" t="s">
        <v>212</v>
      </c>
      <c r="P71" s="32"/>
      <c r="Q71" s="32"/>
      <c r="R71" s="32"/>
      <c r="S71" s="51"/>
      <c r="T71" s="32">
        <v>92000000</v>
      </c>
      <c r="U71" s="86">
        <f>SUM(P71:T75)</f>
        <v>1002235436</v>
      </c>
      <c r="V71" s="32"/>
      <c r="W71" s="32"/>
      <c r="X71" s="32"/>
      <c r="Y71" s="51"/>
      <c r="Z71" s="32"/>
      <c r="AA71" s="86">
        <f>SUM(V71:Z75)</f>
        <v>608000000</v>
      </c>
      <c r="AB71" s="89">
        <f>IFERROR(AA71/U71,"-")</f>
        <v>0.6066438864171233</v>
      </c>
      <c r="AC71" s="92">
        <v>0</v>
      </c>
      <c r="AD71" s="139" t="s">
        <v>55</v>
      </c>
      <c r="AE71" s="139" t="s">
        <v>56</v>
      </c>
    </row>
    <row r="72" spans="1:31" ht="60" x14ac:dyDescent="0.25">
      <c r="A72" s="66">
        <v>240</v>
      </c>
      <c r="B72" s="9" t="s">
        <v>44</v>
      </c>
      <c r="C72" s="9" t="s">
        <v>45</v>
      </c>
      <c r="D72" s="20" t="s">
        <v>112</v>
      </c>
      <c r="E72" s="23" t="s">
        <v>210</v>
      </c>
      <c r="F72" s="24" t="s">
        <v>211</v>
      </c>
      <c r="G72" s="29"/>
      <c r="H72" s="7" t="s">
        <v>177</v>
      </c>
      <c r="I72" s="28"/>
      <c r="J72" s="138"/>
      <c r="K72" s="138"/>
      <c r="L72" s="101"/>
      <c r="M72" s="102"/>
      <c r="N72" s="78"/>
      <c r="O72" s="31" t="s">
        <v>213</v>
      </c>
      <c r="P72" s="32"/>
      <c r="Q72" s="32"/>
      <c r="R72" s="32"/>
      <c r="S72" s="51"/>
      <c r="T72" s="32">
        <v>1133333</v>
      </c>
      <c r="U72" s="87"/>
      <c r="V72" s="32"/>
      <c r="W72" s="32"/>
      <c r="X72" s="32"/>
      <c r="Y72" s="51"/>
      <c r="Z72" s="32"/>
      <c r="AA72" s="87"/>
      <c r="AB72" s="90"/>
      <c r="AC72" s="93"/>
      <c r="AD72" s="141"/>
      <c r="AE72" s="141"/>
    </row>
    <row r="73" spans="1:31" ht="60" x14ac:dyDescent="0.25">
      <c r="A73" s="66">
        <v>240</v>
      </c>
      <c r="B73" s="9" t="s">
        <v>44</v>
      </c>
      <c r="C73" s="9" t="s">
        <v>45</v>
      </c>
      <c r="D73" s="20" t="s">
        <v>112</v>
      </c>
      <c r="E73" s="23" t="s">
        <v>210</v>
      </c>
      <c r="F73" s="24" t="s">
        <v>211</v>
      </c>
      <c r="G73" s="29"/>
      <c r="H73" s="7" t="s">
        <v>53</v>
      </c>
      <c r="I73" s="28"/>
      <c r="J73" s="138"/>
      <c r="K73" s="138"/>
      <c r="L73" s="101"/>
      <c r="M73" s="102"/>
      <c r="N73" s="78"/>
      <c r="O73" s="31" t="s">
        <v>214</v>
      </c>
      <c r="P73" s="32"/>
      <c r="Q73" s="32"/>
      <c r="R73" s="32"/>
      <c r="S73" s="51"/>
      <c r="T73" s="32">
        <v>90000000</v>
      </c>
      <c r="U73" s="87"/>
      <c r="V73" s="32"/>
      <c r="W73" s="32"/>
      <c r="X73" s="32"/>
      <c r="Y73" s="51"/>
      <c r="Z73" s="32"/>
      <c r="AA73" s="87"/>
      <c r="AB73" s="90"/>
      <c r="AC73" s="93"/>
      <c r="AD73" s="141"/>
      <c r="AE73" s="141"/>
    </row>
    <row r="74" spans="1:31" ht="60" x14ac:dyDescent="0.25">
      <c r="A74" s="66">
        <v>240</v>
      </c>
      <c r="B74" s="9" t="s">
        <v>44</v>
      </c>
      <c r="C74" s="9" t="s">
        <v>45</v>
      </c>
      <c r="D74" s="20" t="s">
        <v>112</v>
      </c>
      <c r="E74" s="23" t="s">
        <v>210</v>
      </c>
      <c r="F74" s="24" t="s">
        <v>211</v>
      </c>
      <c r="G74" s="29"/>
      <c r="H74" s="7" t="s">
        <v>47</v>
      </c>
      <c r="I74" s="28"/>
      <c r="J74" s="138"/>
      <c r="K74" s="138"/>
      <c r="L74" s="101"/>
      <c r="M74" s="102"/>
      <c r="N74" s="78"/>
      <c r="O74" s="80" t="s">
        <v>215</v>
      </c>
      <c r="P74" s="32">
        <v>78661947</v>
      </c>
      <c r="Q74" s="32"/>
      <c r="R74" s="32"/>
      <c r="S74" s="51"/>
      <c r="T74" s="32">
        <v>1440156</v>
      </c>
      <c r="U74" s="87"/>
      <c r="V74" s="32"/>
      <c r="W74" s="32"/>
      <c r="X74" s="32"/>
      <c r="Y74" s="51"/>
      <c r="Z74" s="32"/>
      <c r="AA74" s="87"/>
      <c r="AB74" s="90"/>
      <c r="AC74" s="93"/>
      <c r="AD74" s="141"/>
      <c r="AE74" s="141"/>
    </row>
    <row r="75" spans="1:31" ht="75" customHeight="1" x14ac:dyDescent="0.25">
      <c r="A75" s="66">
        <v>240</v>
      </c>
      <c r="B75" s="9" t="s">
        <v>44</v>
      </c>
      <c r="C75" s="9" t="s">
        <v>45</v>
      </c>
      <c r="D75" s="20" t="s">
        <v>112</v>
      </c>
      <c r="E75" s="23" t="s">
        <v>210</v>
      </c>
      <c r="F75" s="24" t="s">
        <v>211</v>
      </c>
      <c r="G75" s="58">
        <v>20200680010034</v>
      </c>
      <c r="H75" s="22" t="s">
        <v>216</v>
      </c>
      <c r="I75" s="24" t="s">
        <v>217</v>
      </c>
      <c r="J75" s="138"/>
      <c r="K75" s="138"/>
      <c r="L75" s="83"/>
      <c r="M75" s="85"/>
      <c r="N75" s="79"/>
      <c r="O75" s="81"/>
      <c r="P75" s="32">
        <v>736960751</v>
      </c>
      <c r="Q75" s="32"/>
      <c r="R75" s="32"/>
      <c r="S75" s="51"/>
      <c r="T75" s="32">
        <v>2039249</v>
      </c>
      <c r="U75" s="88"/>
      <c r="V75" s="32">
        <v>606260751</v>
      </c>
      <c r="W75" s="32"/>
      <c r="X75" s="32"/>
      <c r="Y75" s="51"/>
      <c r="Z75" s="32">
        <v>1739249</v>
      </c>
      <c r="AA75" s="88"/>
      <c r="AB75" s="91"/>
      <c r="AC75" s="94"/>
      <c r="AD75" s="140"/>
      <c r="AE75" s="140"/>
    </row>
    <row r="76" spans="1:31" ht="75" customHeight="1" x14ac:dyDescent="0.25">
      <c r="A76" s="66">
        <v>241</v>
      </c>
      <c r="B76" s="9" t="s">
        <v>44</v>
      </c>
      <c r="C76" s="9" t="s">
        <v>45</v>
      </c>
      <c r="D76" s="20" t="s">
        <v>112</v>
      </c>
      <c r="E76" s="23" t="s">
        <v>223</v>
      </c>
      <c r="F76" s="24" t="s">
        <v>224</v>
      </c>
      <c r="G76" s="33"/>
      <c r="H76" s="45" t="s">
        <v>47</v>
      </c>
      <c r="I76" s="46"/>
      <c r="J76" s="138"/>
      <c r="K76" s="138"/>
      <c r="L76" s="82">
        <v>1</v>
      </c>
      <c r="M76" s="84">
        <v>0</v>
      </c>
      <c r="N76" s="77">
        <f>IFERROR(IF(M77/L76&gt;100%,100%,M77/L76),"-")</f>
        <v>0</v>
      </c>
      <c r="O76" s="80" t="s">
        <v>225</v>
      </c>
      <c r="P76" s="32"/>
      <c r="Q76" s="32"/>
      <c r="R76" s="32"/>
      <c r="S76" s="74"/>
      <c r="T76" s="32">
        <v>42657125</v>
      </c>
      <c r="U76" s="86">
        <f>SUM(P76:T77)</f>
        <v>144657125</v>
      </c>
      <c r="V76" s="32"/>
      <c r="W76" s="32"/>
      <c r="X76" s="32"/>
      <c r="Y76" s="51"/>
      <c r="Z76" s="32"/>
      <c r="AA76" s="86">
        <f>SUM(V76:Z77)</f>
        <v>0</v>
      </c>
      <c r="AB76" s="89">
        <f>IFERROR(AA76/U76,"-")</f>
        <v>0</v>
      </c>
      <c r="AC76" s="92">
        <v>0</v>
      </c>
      <c r="AD76" s="139" t="s">
        <v>55</v>
      </c>
      <c r="AE76" s="139" t="s">
        <v>56</v>
      </c>
    </row>
    <row r="77" spans="1:31" ht="93.6" x14ac:dyDescent="0.25">
      <c r="A77" s="66">
        <v>241</v>
      </c>
      <c r="B77" s="9" t="s">
        <v>44</v>
      </c>
      <c r="C77" s="9" t="s">
        <v>45</v>
      </c>
      <c r="D77" s="20" t="s">
        <v>112</v>
      </c>
      <c r="E77" s="23" t="s">
        <v>223</v>
      </c>
      <c r="F77" s="24" t="s">
        <v>224</v>
      </c>
      <c r="G77" s="33">
        <v>20210680010056</v>
      </c>
      <c r="H77" s="34" t="s">
        <v>159</v>
      </c>
      <c r="I77" s="43" t="s">
        <v>160</v>
      </c>
      <c r="J77" s="138"/>
      <c r="K77" s="138"/>
      <c r="L77" s="83"/>
      <c r="M77" s="85"/>
      <c r="N77" s="79"/>
      <c r="O77" s="81"/>
      <c r="P77" s="32"/>
      <c r="Q77" s="32"/>
      <c r="R77" s="32"/>
      <c r="S77" s="51"/>
      <c r="T77" s="32">
        <f>116189560-14189560</f>
        <v>102000000</v>
      </c>
      <c r="U77" s="88"/>
      <c r="V77" s="32"/>
      <c r="W77" s="32"/>
      <c r="X77" s="32"/>
      <c r="Y77" s="51"/>
      <c r="Z77" s="32"/>
      <c r="AA77" s="88"/>
      <c r="AB77" s="91"/>
      <c r="AC77" s="94"/>
      <c r="AD77" s="140"/>
      <c r="AE77" s="140"/>
    </row>
    <row r="78" spans="1:31" ht="62.4" x14ac:dyDescent="0.25">
      <c r="A78" s="66">
        <v>242</v>
      </c>
      <c r="B78" s="9" t="s">
        <v>44</v>
      </c>
      <c r="C78" s="9" t="s">
        <v>45</v>
      </c>
      <c r="D78" s="20" t="s">
        <v>112</v>
      </c>
      <c r="E78" s="23" t="s">
        <v>113</v>
      </c>
      <c r="F78" s="24" t="s">
        <v>114</v>
      </c>
      <c r="G78" s="58">
        <v>20210680010041</v>
      </c>
      <c r="H78" s="22" t="s">
        <v>103</v>
      </c>
      <c r="I78" s="20" t="s">
        <v>290</v>
      </c>
      <c r="J78" s="133"/>
      <c r="K78" s="133"/>
      <c r="L78" s="82">
        <v>1</v>
      </c>
      <c r="M78" s="128">
        <v>0.3</v>
      </c>
      <c r="N78" s="77">
        <f>IFERROR(IF(M78/L78&gt;100%,100%,M78/L78),"-")</f>
        <v>0.3</v>
      </c>
      <c r="O78" s="38" t="s">
        <v>115</v>
      </c>
      <c r="P78" s="32"/>
      <c r="Q78" s="32"/>
      <c r="R78" s="32"/>
      <c r="S78" s="51"/>
      <c r="T78" s="32">
        <v>45000000</v>
      </c>
      <c r="U78" s="86">
        <f>SUM(P78:T79)</f>
        <v>80200000</v>
      </c>
      <c r="V78" s="32"/>
      <c r="W78" s="32"/>
      <c r="X78" s="32"/>
      <c r="Y78" s="51"/>
      <c r="Z78" s="32">
        <v>45000000</v>
      </c>
      <c r="AA78" s="86">
        <f>SUM(V78:Z79)</f>
        <v>70600000</v>
      </c>
      <c r="AB78" s="89">
        <f>IFERROR(AA78/U78,"-")</f>
        <v>0.88029925187032421</v>
      </c>
      <c r="AC78" s="92">
        <v>0</v>
      </c>
      <c r="AD78" s="139" t="s">
        <v>55</v>
      </c>
      <c r="AE78" s="139" t="s">
        <v>56</v>
      </c>
    </row>
    <row r="79" spans="1:31" ht="62.4" x14ac:dyDescent="0.25">
      <c r="A79" s="66">
        <v>242</v>
      </c>
      <c r="B79" s="9" t="s">
        <v>44</v>
      </c>
      <c r="C79" s="9" t="s">
        <v>45</v>
      </c>
      <c r="D79" s="20" t="s">
        <v>112</v>
      </c>
      <c r="E79" s="23" t="s">
        <v>113</v>
      </c>
      <c r="F79" s="24" t="s">
        <v>114</v>
      </c>
      <c r="G79" s="58">
        <v>20200680010156</v>
      </c>
      <c r="H79" s="22" t="s">
        <v>106</v>
      </c>
      <c r="I79" s="20" t="s">
        <v>107</v>
      </c>
      <c r="J79" s="70">
        <v>44202</v>
      </c>
      <c r="K79" s="70">
        <v>44561</v>
      </c>
      <c r="L79" s="83"/>
      <c r="M79" s="129"/>
      <c r="N79" s="79"/>
      <c r="O79" s="39" t="s">
        <v>116</v>
      </c>
      <c r="P79" s="32"/>
      <c r="Q79" s="32"/>
      <c r="R79" s="32"/>
      <c r="S79" s="51"/>
      <c r="T79" s="32">
        <v>35200000</v>
      </c>
      <c r="U79" s="88"/>
      <c r="V79" s="32"/>
      <c r="W79" s="32"/>
      <c r="X79" s="32"/>
      <c r="Y79" s="51"/>
      <c r="Z79" s="32">
        <v>25600000</v>
      </c>
      <c r="AA79" s="88"/>
      <c r="AB79" s="91"/>
      <c r="AC79" s="94"/>
      <c r="AD79" s="140"/>
      <c r="AE79" s="140"/>
    </row>
    <row r="80" spans="1:31" ht="60" x14ac:dyDescent="0.25">
      <c r="A80" s="66">
        <v>243</v>
      </c>
      <c r="B80" s="9" t="s">
        <v>44</v>
      </c>
      <c r="C80" s="9" t="s">
        <v>45</v>
      </c>
      <c r="D80" s="20" t="s">
        <v>112</v>
      </c>
      <c r="E80" s="23" t="s">
        <v>226</v>
      </c>
      <c r="F80" s="24" t="s">
        <v>227</v>
      </c>
      <c r="G80" s="29"/>
      <c r="H80" s="20"/>
      <c r="I80" s="28"/>
      <c r="J80" s="70"/>
      <c r="K80" s="70"/>
      <c r="L80" s="82">
        <v>1</v>
      </c>
      <c r="M80" s="128">
        <v>0.2</v>
      </c>
      <c r="N80" s="77">
        <f t="shared" ref="N80" si="4">IFERROR(IF(M80/L80&gt;100%,100%,M80/L80),"-")</f>
        <v>0.2</v>
      </c>
      <c r="O80" s="31"/>
      <c r="P80" s="32"/>
      <c r="Q80" s="32"/>
      <c r="R80" s="32"/>
      <c r="S80" s="51"/>
      <c r="T80" s="32"/>
      <c r="U80" s="86">
        <f>SUM(P80:T81)</f>
        <v>30000000</v>
      </c>
      <c r="V80" s="32"/>
      <c r="W80" s="32"/>
      <c r="X80" s="32"/>
      <c r="Y80" s="51"/>
      <c r="Z80" s="32"/>
      <c r="AA80" s="86">
        <f>SUM(V80:Z81)</f>
        <v>30000000</v>
      </c>
      <c r="AB80" s="89">
        <f>IFERROR(AA80/U80,"-")</f>
        <v>1</v>
      </c>
      <c r="AC80" s="92">
        <v>0</v>
      </c>
      <c r="AD80" s="139" t="s">
        <v>55</v>
      </c>
      <c r="AE80" s="139" t="s">
        <v>56</v>
      </c>
    </row>
    <row r="81" spans="1:31" ht="62.4" x14ac:dyDescent="0.25">
      <c r="A81" s="66">
        <v>243</v>
      </c>
      <c r="B81" s="9" t="s">
        <v>44</v>
      </c>
      <c r="C81" s="9" t="s">
        <v>45</v>
      </c>
      <c r="D81" s="20" t="s">
        <v>112</v>
      </c>
      <c r="E81" s="23" t="s">
        <v>226</v>
      </c>
      <c r="F81" s="24" t="s">
        <v>227</v>
      </c>
      <c r="G81" s="33">
        <v>20210680010041</v>
      </c>
      <c r="H81" s="34" t="s">
        <v>103</v>
      </c>
      <c r="I81" s="28"/>
      <c r="J81" s="70">
        <v>44330</v>
      </c>
      <c r="K81" s="70">
        <v>44561</v>
      </c>
      <c r="L81" s="83"/>
      <c r="M81" s="129"/>
      <c r="N81" s="79"/>
      <c r="O81" s="38" t="s">
        <v>228</v>
      </c>
      <c r="P81" s="32"/>
      <c r="Q81" s="32"/>
      <c r="R81" s="32"/>
      <c r="S81" s="51"/>
      <c r="T81" s="32">
        <v>30000000</v>
      </c>
      <c r="U81" s="88"/>
      <c r="V81" s="32"/>
      <c r="W81" s="32"/>
      <c r="X81" s="32"/>
      <c r="Y81" s="51"/>
      <c r="Z81" s="32">
        <v>30000000</v>
      </c>
      <c r="AA81" s="88"/>
      <c r="AB81" s="91"/>
      <c r="AC81" s="94"/>
      <c r="AD81" s="140"/>
      <c r="AE81" s="140"/>
    </row>
    <row r="82" spans="1:31" ht="105" x14ac:dyDescent="0.25">
      <c r="A82" s="66">
        <v>244</v>
      </c>
      <c r="B82" s="9" t="s">
        <v>44</v>
      </c>
      <c r="C82" s="9" t="s">
        <v>45</v>
      </c>
      <c r="D82" s="20" t="s">
        <v>173</v>
      </c>
      <c r="E82" s="23" t="s">
        <v>174</v>
      </c>
      <c r="F82" s="24" t="s">
        <v>175</v>
      </c>
      <c r="G82" s="33"/>
      <c r="H82" s="7" t="s">
        <v>53</v>
      </c>
      <c r="I82" s="19"/>
      <c r="J82" s="70"/>
      <c r="K82" s="70"/>
      <c r="L82" s="82">
        <v>1</v>
      </c>
      <c r="M82" s="84">
        <v>1</v>
      </c>
      <c r="N82" s="77">
        <f>IFERROR(IF(M82/L82&gt;100%,100%,M82/L82),"-")</f>
        <v>1</v>
      </c>
      <c r="O82" s="31" t="s">
        <v>176</v>
      </c>
      <c r="P82" s="32"/>
      <c r="Q82" s="32"/>
      <c r="R82" s="32"/>
      <c r="S82" s="51"/>
      <c r="T82" s="32">
        <v>7700000</v>
      </c>
      <c r="U82" s="86">
        <f>SUM(P82:T84)</f>
        <v>40920000</v>
      </c>
      <c r="V82" s="32"/>
      <c r="W82" s="32"/>
      <c r="X82" s="32"/>
      <c r="Y82" s="51"/>
      <c r="Z82" s="32"/>
      <c r="AA82" s="86">
        <f>SUM(V82:Z84)</f>
        <v>24000000</v>
      </c>
      <c r="AB82" s="89">
        <f>IFERROR(AA82/U82,"-")</f>
        <v>0.5865102639296188</v>
      </c>
      <c r="AC82" s="92">
        <v>0</v>
      </c>
      <c r="AD82" s="139" t="s">
        <v>55</v>
      </c>
      <c r="AE82" s="139" t="s">
        <v>56</v>
      </c>
    </row>
    <row r="83" spans="1:31" ht="105" x14ac:dyDescent="0.25">
      <c r="A83" s="66">
        <v>244</v>
      </c>
      <c r="B83" s="9" t="s">
        <v>44</v>
      </c>
      <c r="C83" s="9" t="s">
        <v>45</v>
      </c>
      <c r="D83" s="20" t="s">
        <v>173</v>
      </c>
      <c r="E83" s="23" t="s">
        <v>174</v>
      </c>
      <c r="F83" s="24" t="s">
        <v>175</v>
      </c>
      <c r="G83" s="33"/>
      <c r="H83" s="27" t="s">
        <v>177</v>
      </c>
      <c r="I83" s="19"/>
      <c r="J83" s="70"/>
      <c r="K83" s="70"/>
      <c r="L83" s="101"/>
      <c r="M83" s="102"/>
      <c r="N83" s="78"/>
      <c r="O83" s="31" t="s">
        <v>178</v>
      </c>
      <c r="P83" s="32"/>
      <c r="Q83" s="32"/>
      <c r="R83" s="32"/>
      <c r="S83" s="51"/>
      <c r="T83" s="32">
        <v>220000</v>
      </c>
      <c r="U83" s="87"/>
      <c r="V83" s="32"/>
      <c r="W83" s="32"/>
      <c r="X83" s="32"/>
      <c r="Y83" s="51"/>
      <c r="Z83" s="32"/>
      <c r="AA83" s="87"/>
      <c r="AB83" s="90"/>
      <c r="AC83" s="93"/>
      <c r="AD83" s="141"/>
      <c r="AE83" s="141"/>
    </row>
    <row r="84" spans="1:31" ht="105" x14ac:dyDescent="0.25">
      <c r="A84" s="66">
        <v>244</v>
      </c>
      <c r="B84" s="9" t="s">
        <v>44</v>
      </c>
      <c r="C84" s="9" t="s">
        <v>45</v>
      </c>
      <c r="D84" s="20" t="s">
        <v>173</v>
      </c>
      <c r="E84" s="23" t="s">
        <v>174</v>
      </c>
      <c r="F84" s="24" t="s">
        <v>175</v>
      </c>
      <c r="G84" s="58">
        <v>20200680010162</v>
      </c>
      <c r="H84" s="22" t="s">
        <v>164</v>
      </c>
      <c r="I84" s="24" t="s">
        <v>165</v>
      </c>
      <c r="J84" s="70">
        <v>44225</v>
      </c>
      <c r="K84" s="70">
        <v>44561</v>
      </c>
      <c r="L84" s="83"/>
      <c r="M84" s="85"/>
      <c r="N84" s="79"/>
      <c r="O84" s="31" t="s">
        <v>179</v>
      </c>
      <c r="P84" s="32"/>
      <c r="Q84" s="32"/>
      <c r="R84" s="32"/>
      <c r="S84" s="51"/>
      <c r="T84" s="32">
        <v>33000000</v>
      </c>
      <c r="U84" s="88"/>
      <c r="V84" s="32"/>
      <c r="W84" s="32"/>
      <c r="X84" s="32"/>
      <c r="Y84" s="51"/>
      <c r="Z84" s="32">
        <v>24000000</v>
      </c>
      <c r="AA84" s="88"/>
      <c r="AB84" s="91"/>
      <c r="AC84" s="94"/>
      <c r="AD84" s="140"/>
      <c r="AE84" s="140"/>
    </row>
    <row r="85" spans="1:31" ht="78" x14ac:dyDescent="0.25">
      <c r="A85" s="66">
        <v>239</v>
      </c>
      <c r="B85" s="9" t="s">
        <v>44</v>
      </c>
      <c r="C85" s="9" t="s">
        <v>45</v>
      </c>
      <c r="D85" s="9" t="s">
        <v>112</v>
      </c>
      <c r="E85" s="23" t="s">
        <v>180</v>
      </c>
      <c r="F85" s="24" t="s">
        <v>181</v>
      </c>
      <c r="G85" s="58">
        <v>20200680010162</v>
      </c>
      <c r="H85" s="22" t="s">
        <v>164</v>
      </c>
      <c r="I85" s="24" t="s">
        <v>165</v>
      </c>
      <c r="J85" s="70">
        <v>44225</v>
      </c>
      <c r="K85" s="70">
        <v>44561</v>
      </c>
      <c r="L85" s="82">
        <v>1</v>
      </c>
      <c r="M85" s="84">
        <v>1</v>
      </c>
      <c r="N85" s="77">
        <f>IFERROR(IF(M85/L85&gt;100%,100%,M85/L85),"-")</f>
        <v>1</v>
      </c>
      <c r="O85" s="31" t="s">
        <v>182</v>
      </c>
      <c r="P85" s="32"/>
      <c r="Q85" s="32"/>
      <c r="R85" s="32"/>
      <c r="S85" s="51"/>
      <c r="T85" s="32">
        <v>98500000</v>
      </c>
      <c r="U85" s="86">
        <f>SUM(P85:T87)</f>
        <v>181790000</v>
      </c>
      <c r="V85" s="32"/>
      <c r="W85" s="32"/>
      <c r="X85" s="32"/>
      <c r="Y85" s="51"/>
      <c r="Z85" s="32"/>
      <c r="AA85" s="86">
        <f>SUM(V85:Z87)</f>
        <v>0</v>
      </c>
      <c r="AB85" s="89">
        <f>IFERROR(AA85/U85,"-")</f>
        <v>0</v>
      </c>
      <c r="AC85" s="92">
        <v>0</v>
      </c>
      <c r="AD85" s="139" t="s">
        <v>55</v>
      </c>
      <c r="AE85" s="139" t="s">
        <v>56</v>
      </c>
    </row>
    <row r="86" spans="1:31" ht="60" x14ac:dyDescent="0.25">
      <c r="A86" s="66">
        <v>239</v>
      </c>
      <c r="B86" s="9" t="s">
        <v>44</v>
      </c>
      <c r="C86" s="9" t="s">
        <v>45</v>
      </c>
      <c r="D86" s="9" t="s">
        <v>112</v>
      </c>
      <c r="E86" s="23" t="s">
        <v>180</v>
      </c>
      <c r="F86" s="24" t="s">
        <v>181</v>
      </c>
      <c r="G86" s="33"/>
      <c r="H86" s="7" t="s">
        <v>53</v>
      </c>
      <c r="I86" s="19"/>
      <c r="J86" s="70"/>
      <c r="K86" s="70"/>
      <c r="L86" s="101"/>
      <c r="M86" s="102"/>
      <c r="N86" s="78"/>
      <c r="O86" s="31" t="s">
        <v>183</v>
      </c>
      <c r="P86" s="32"/>
      <c r="Q86" s="32"/>
      <c r="R86" s="32"/>
      <c r="S86" s="51"/>
      <c r="T86" s="32">
        <v>62500000</v>
      </c>
      <c r="U86" s="87"/>
      <c r="V86" s="32"/>
      <c r="W86" s="32"/>
      <c r="X86" s="32"/>
      <c r="Y86" s="51"/>
      <c r="Z86" s="32"/>
      <c r="AA86" s="87"/>
      <c r="AB86" s="90"/>
      <c r="AC86" s="93"/>
      <c r="AD86" s="141"/>
      <c r="AE86" s="141"/>
    </row>
    <row r="87" spans="1:31" ht="60" x14ac:dyDescent="0.25">
      <c r="A87" s="66">
        <v>239</v>
      </c>
      <c r="B87" s="9" t="s">
        <v>44</v>
      </c>
      <c r="C87" s="9" t="s">
        <v>45</v>
      </c>
      <c r="D87" s="9" t="s">
        <v>112</v>
      </c>
      <c r="E87" s="23" t="s">
        <v>180</v>
      </c>
      <c r="F87" s="24" t="s">
        <v>181</v>
      </c>
      <c r="G87" s="29"/>
      <c r="H87" s="7" t="s">
        <v>131</v>
      </c>
      <c r="I87" s="19"/>
      <c r="J87" s="70"/>
      <c r="K87" s="70"/>
      <c r="L87" s="83"/>
      <c r="M87" s="85"/>
      <c r="N87" s="79"/>
      <c r="O87" s="31" t="s">
        <v>184</v>
      </c>
      <c r="P87" s="32"/>
      <c r="Q87" s="32"/>
      <c r="R87" s="32"/>
      <c r="S87" s="51"/>
      <c r="T87" s="32">
        <v>20790000</v>
      </c>
      <c r="U87" s="88"/>
      <c r="V87" s="32"/>
      <c r="W87" s="32"/>
      <c r="X87" s="32"/>
      <c r="Y87" s="51"/>
      <c r="Z87" s="32"/>
      <c r="AA87" s="88"/>
      <c r="AB87" s="91"/>
      <c r="AC87" s="94"/>
      <c r="AD87" s="140"/>
      <c r="AE87" s="140"/>
    </row>
    <row r="88" spans="1:31" ht="105" x14ac:dyDescent="0.25">
      <c r="A88" s="66">
        <v>245</v>
      </c>
      <c r="B88" s="9" t="s">
        <v>44</v>
      </c>
      <c r="C88" s="9" t="s">
        <v>45</v>
      </c>
      <c r="D88" s="20" t="s">
        <v>173</v>
      </c>
      <c r="E88" s="23" t="s">
        <v>218</v>
      </c>
      <c r="F88" s="24" t="s">
        <v>219</v>
      </c>
      <c r="G88" s="58">
        <v>20200680010034</v>
      </c>
      <c r="H88" s="22" t="s">
        <v>216</v>
      </c>
      <c r="I88" s="24" t="s">
        <v>217</v>
      </c>
      <c r="J88" s="70"/>
      <c r="K88" s="70"/>
      <c r="L88" s="82">
        <v>3</v>
      </c>
      <c r="M88" s="84">
        <v>3</v>
      </c>
      <c r="N88" s="77">
        <f t="shared" ref="N88:N92" si="5">IFERROR(IF(M88/L88&gt;100%,100%,M88/L88),"-")</f>
        <v>1</v>
      </c>
      <c r="O88" s="31" t="s">
        <v>220</v>
      </c>
      <c r="P88" s="32">
        <v>431600000</v>
      </c>
      <c r="Q88" s="32"/>
      <c r="R88" s="32"/>
      <c r="S88" s="51"/>
      <c r="T88" s="32"/>
      <c r="U88" s="86">
        <f>SUM(P88:T89)</f>
        <v>981608210</v>
      </c>
      <c r="V88" s="32">
        <v>252000000</v>
      </c>
      <c r="W88" s="32"/>
      <c r="X88" s="32"/>
      <c r="Y88" s="51"/>
      <c r="Z88" s="32"/>
      <c r="AA88" s="86">
        <f>SUM(V88:Z89)</f>
        <v>252000000</v>
      </c>
      <c r="AB88" s="89">
        <f>IFERROR(AA88/U88,"-")</f>
        <v>0.25672156918899447</v>
      </c>
      <c r="AC88" s="92">
        <v>0</v>
      </c>
      <c r="AD88" s="139" t="s">
        <v>55</v>
      </c>
      <c r="AE88" s="139" t="s">
        <v>56</v>
      </c>
    </row>
    <row r="89" spans="1:31" ht="105" x14ac:dyDescent="0.25">
      <c r="A89" s="66">
        <v>245</v>
      </c>
      <c r="B89" s="9" t="s">
        <v>44</v>
      </c>
      <c r="C89" s="9" t="s">
        <v>45</v>
      </c>
      <c r="D89" s="20" t="s">
        <v>173</v>
      </c>
      <c r="E89" s="23" t="s">
        <v>218</v>
      </c>
      <c r="F89" s="24" t="s">
        <v>219</v>
      </c>
      <c r="G89" s="33"/>
      <c r="H89" s="45" t="s">
        <v>221</v>
      </c>
      <c r="I89" s="46"/>
      <c r="J89" s="70"/>
      <c r="K89" s="70"/>
      <c r="L89" s="83"/>
      <c r="M89" s="85"/>
      <c r="N89" s="79"/>
      <c r="O89" s="31" t="s">
        <v>222</v>
      </c>
      <c r="P89" s="32"/>
      <c r="Q89" s="32"/>
      <c r="R89" s="32"/>
      <c r="S89" s="51"/>
      <c r="T89" s="32">
        <v>550008210</v>
      </c>
      <c r="U89" s="88"/>
      <c r="V89" s="32"/>
      <c r="W89" s="32"/>
      <c r="X89" s="32"/>
      <c r="Y89" s="51"/>
      <c r="Z89" s="32"/>
      <c r="AA89" s="88"/>
      <c r="AB89" s="91"/>
      <c r="AC89" s="94"/>
      <c r="AD89" s="140"/>
      <c r="AE89" s="140"/>
    </row>
    <row r="90" spans="1:31" ht="105" x14ac:dyDescent="0.25">
      <c r="A90" s="66">
        <v>246</v>
      </c>
      <c r="B90" s="26" t="s">
        <v>44</v>
      </c>
      <c r="C90" s="26" t="s">
        <v>45</v>
      </c>
      <c r="D90" s="27" t="s">
        <v>173</v>
      </c>
      <c r="E90" s="21" t="s">
        <v>229</v>
      </c>
      <c r="F90" s="19" t="s">
        <v>230</v>
      </c>
      <c r="G90" s="29"/>
      <c r="H90" s="7" t="s">
        <v>231</v>
      </c>
      <c r="I90" s="28"/>
      <c r="J90" s="70"/>
      <c r="K90" s="70"/>
      <c r="L90" s="63">
        <v>1</v>
      </c>
      <c r="M90" s="64">
        <v>0</v>
      </c>
      <c r="N90" s="61">
        <f t="shared" si="5"/>
        <v>0</v>
      </c>
      <c r="O90" s="31"/>
      <c r="P90" s="32"/>
      <c r="Q90" s="32"/>
      <c r="R90" s="32"/>
      <c r="S90" s="51"/>
      <c r="T90" s="32"/>
      <c r="U90" s="65">
        <f>SUM(P90:T90)</f>
        <v>0</v>
      </c>
      <c r="V90" s="32"/>
      <c r="W90" s="32"/>
      <c r="X90" s="32"/>
      <c r="Y90" s="51"/>
      <c r="Z90" s="32"/>
      <c r="AA90" s="65">
        <f>SUM(V90:Z90)</f>
        <v>0</v>
      </c>
      <c r="AB90" s="3" t="str">
        <f>IFERROR(AA90/U90,"-")</f>
        <v>-</v>
      </c>
      <c r="AC90" s="4">
        <v>0</v>
      </c>
      <c r="AD90" s="5" t="s">
        <v>55</v>
      </c>
      <c r="AE90" s="5" t="s">
        <v>56</v>
      </c>
    </row>
    <row r="91" spans="1:31" ht="46.8" x14ac:dyDescent="0.25">
      <c r="A91" s="66">
        <v>262</v>
      </c>
      <c r="B91" s="26" t="s">
        <v>44</v>
      </c>
      <c r="C91" s="26" t="s">
        <v>232</v>
      </c>
      <c r="D91" s="27" t="s">
        <v>233</v>
      </c>
      <c r="E91" s="21" t="s">
        <v>234</v>
      </c>
      <c r="F91" s="19" t="s">
        <v>235</v>
      </c>
      <c r="G91" s="29"/>
      <c r="H91" s="7" t="s">
        <v>236</v>
      </c>
      <c r="I91" s="28"/>
      <c r="J91" s="70"/>
      <c r="K91" s="70"/>
      <c r="L91" s="63">
        <v>1</v>
      </c>
      <c r="M91" s="64">
        <v>0</v>
      </c>
      <c r="N91" s="61">
        <f t="shared" si="5"/>
        <v>0</v>
      </c>
      <c r="O91" s="31"/>
      <c r="P91" s="32"/>
      <c r="Q91" s="32"/>
      <c r="R91" s="32"/>
      <c r="S91" s="51"/>
      <c r="T91" s="32"/>
      <c r="U91" s="65">
        <f>SUM(P91:T91)</f>
        <v>0</v>
      </c>
      <c r="V91" s="32"/>
      <c r="W91" s="32"/>
      <c r="X91" s="32"/>
      <c r="Y91" s="51"/>
      <c r="Z91" s="32"/>
      <c r="AA91" s="65">
        <f>SUM(V91:Z91)</f>
        <v>0</v>
      </c>
      <c r="AB91" s="3" t="str">
        <f>IFERROR(AA91/U91,"-")</f>
        <v>-</v>
      </c>
      <c r="AC91" s="4">
        <v>0</v>
      </c>
      <c r="AD91" s="5" t="s">
        <v>55</v>
      </c>
      <c r="AE91" s="5" t="s">
        <v>56</v>
      </c>
    </row>
    <row r="92" spans="1:31" ht="60" x14ac:dyDescent="0.25">
      <c r="A92" s="66">
        <v>263</v>
      </c>
      <c r="B92" s="26" t="s">
        <v>44</v>
      </c>
      <c r="C92" s="26" t="s">
        <v>232</v>
      </c>
      <c r="D92" s="27" t="s">
        <v>233</v>
      </c>
      <c r="E92" s="21" t="s">
        <v>237</v>
      </c>
      <c r="F92" s="19" t="s">
        <v>238</v>
      </c>
      <c r="G92" s="29"/>
      <c r="H92" s="7" t="s">
        <v>239</v>
      </c>
      <c r="I92" s="28"/>
      <c r="J92" s="70"/>
      <c r="K92" s="70"/>
      <c r="L92" s="71">
        <v>1</v>
      </c>
      <c r="M92" s="72">
        <v>0</v>
      </c>
      <c r="N92" s="61">
        <f t="shared" si="5"/>
        <v>0</v>
      </c>
      <c r="O92" s="39" t="s">
        <v>240</v>
      </c>
      <c r="P92" s="32">
        <v>2604591998</v>
      </c>
      <c r="Q92" s="32"/>
      <c r="R92" s="32"/>
      <c r="S92" s="51"/>
      <c r="T92" s="32"/>
      <c r="U92" s="65">
        <f>SUM(P92:T92)</f>
        <v>2604591998</v>
      </c>
      <c r="V92" s="32"/>
      <c r="W92" s="32"/>
      <c r="X92" s="32"/>
      <c r="Y92" s="51"/>
      <c r="Z92" s="32"/>
      <c r="AA92" s="65">
        <f>SUM(V92:Z92)</f>
        <v>0</v>
      </c>
      <c r="AB92" s="3">
        <f>IFERROR(AA92/U92,"-")</f>
        <v>0</v>
      </c>
      <c r="AC92" s="4">
        <v>0</v>
      </c>
      <c r="AD92" s="5" t="s">
        <v>55</v>
      </c>
      <c r="AE92" s="5" t="s">
        <v>56</v>
      </c>
    </row>
    <row r="93" spans="1:31" ht="46.8" x14ac:dyDescent="0.25">
      <c r="A93" s="66">
        <v>264</v>
      </c>
      <c r="B93" s="26" t="s">
        <v>44</v>
      </c>
      <c r="C93" s="26" t="s">
        <v>232</v>
      </c>
      <c r="D93" s="27" t="s">
        <v>233</v>
      </c>
      <c r="E93" s="21" t="s">
        <v>241</v>
      </c>
      <c r="F93" s="19" t="s">
        <v>242</v>
      </c>
      <c r="G93" s="29"/>
      <c r="H93" s="7" t="s">
        <v>243</v>
      </c>
      <c r="I93" s="28"/>
      <c r="J93" s="70"/>
      <c r="K93" s="70"/>
      <c r="L93" s="63">
        <v>1</v>
      </c>
      <c r="M93" s="64">
        <v>1</v>
      </c>
      <c r="N93" s="61">
        <f>IFERROR(IF(M93/L93&gt;100%,100%,M93/L93),"-")</f>
        <v>1</v>
      </c>
      <c r="O93" s="31" t="s">
        <v>244</v>
      </c>
      <c r="P93" s="32">
        <v>20000000</v>
      </c>
      <c r="Q93" s="32"/>
      <c r="R93" s="32"/>
      <c r="S93" s="51"/>
      <c r="T93" s="32"/>
      <c r="U93" s="65">
        <f>SUM(P93:T93)</f>
        <v>20000000</v>
      </c>
      <c r="V93" s="32"/>
      <c r="W93" s="32"/>
      <c r="X93" s="32"/>
      <c r="Y93" s="51"/>
      <c r="Z93" s="32"/>
      <c r="AA93" s="65">
        <f>SUM(V93:Z93)</f>
        <v>0</v>
      </c>
      <c r="AB93" s="3">
        <f>IFERROR(AA93/U93,"-")</f>
        <v>0</v>
      </c>
      <c r="AC93" s="4">
        <v>0</v>
      </c>
      <c r="AD93" s="5" t="s">
        <v>55</v>
      </c>
      <c r="AE93" s="5" t="s">
        <v>56</v>
      </c>
    </row>
    <row r="94" spans="1:31" ht="45" x14ac:dyDescent="0.25">
      <c r="A94" s="66">
        <v>265</v>
      </c>
      <c r="B94" s="9" t="s">
        <v>44</v>
      </c>
      <c r="C94" s="9" t="s">
        <v>232</v>
      </c>
      <c r="D94" s="20" t="s">
        <v>245</v>
      </c>
      <c r="E94" s="23" t="s">
        <v>246</v>
      </c>
      <c r="F94" s="24" t="s">
        <v>247</v>
      </c>
      <c r="G94" s="33"/>
      <c r="H94" s="7" t="s">
        <v>47</v>
      </c>
      <c r="I94" s="24"/>
      <c r="J94" s="132">
        <v>44211</v>
      </c>
      <c r="K94" s="132">
        <v>44561</v>
      </c>
      <c r="L94" s="82">
        <v>1</v>
      </c>
      <c r="M94" s="84">
        <v>1</v>
      </c>
      <c r="N94" s="77">
        <f>IFERROR(IF(M94/L94&gt;100%,100%,M94/L94),"-")</f>
        <v>1</v>
      </c>
      <c r="O94" s="80" t="s">
        <v>248</v>
      </c>
      <c r="P94" s="32">
        <v>313000000</v>
      </c>
      <c r="Q94" s="32"/>
      <c r="R94" s="32"/>
      <c r="S94" s="51"/>
      <c r="T94" s="32"/>
      <c r="U94" s="86">
        <f>SUM(P94:T95)</f>
        <v>313000000</v>
      </c>
      <c r="V94" s="32"/>
      <c r="W94" s="32"/>
      <c r="X94" s="32"/>
      <c r="Y94" s="51"/>
      <c r="Z94" s="32"/>
      <c r="AA94" s="86">
        <f>SUM(V94:Z95)</f>
        <v>0</v>
      </c>
      <c r="AB94" s="89">
        <f>IFERROR(AA94/U94,"-")</f>
        <v>0</v>
      </c>
      <c r="AC94" s="4">
        <v>0</v>
      </c>
      <c r="AD94" s="5" t="s">
        <v>55</v>
      </c>
      <c r="AE94" s="5" t="s">
        <v>56</v>
      </c>
    </row>
    <row r="95" spans="1:31" ht="46.8" x14ac:dyDescent="0.25">
      <c r="A95" s="66">
        <v>265</v>
      </c>
      <c r="B95" s="9" t="s">
        <v>44</v>
      </c>
      <c r="C95" s="9" t="s">
        <v>232</v>
      </c>
      <c r="D95" s="20" t="s">
        <v>245</v>
      </c>
      <c r="E95" s="23" t="s">
        <v>246</v>
      </c>
      <c r="F95" s="24" t="s">
        <v>247</v>
      </c>
      <c r="G95" s="58">
        <v>20200680010052</v>
      </c>
      <c r="H95" s="22" t="s">
        <v>249</v>
      </c>
      <c r="I95" s="24" t="s">
        <v>250</v>
      </c>
      <c r="J95" s="133"/>
      <c r="K95" s="133"/>
      <c r="L95" s="83"/>
      <c r="M95" s="85"/>
      <c r="N95" s="79"/>
      <c r="O95" s="81"/>
      <c r="P95" s="32"/>
      <c r="Q95" s="32"/>
      <c r="R95" s="32"/>
      <c r="S95" s="51"/>
      <c r="T95" s="32"/>
      <c r="U95" s="88"/>
      <c r="V95" s="32"/>
      <c r="W95" s="32"/>
      <c r="X95" s="32"/>
      <c r="Y95" s="51"/>
      <c r="Z95" s="32"/>
      <c r="AA95" s="88"/>
      <c r="AB95" s="91"/>
      <c r="AC95" s="4"/>
      <c r="AD95" s="5"/>
      <c r="AE95" s="5"/>
    </row>
    <row r="96" spans="1:31" ht="60" x14ac:dyDescent="0.25">
      <c r="A96" s="66">
        <v>266</v>
      </c>
      <c r="B96" s="26" t="s">
        <v>44</v>
      </c>
      <c r="C96" s="26" t="s">
        <v>232</v>
      </c>
      <c r="D96" s="27" t="s">
        <v>245</v>
      </c>
      <c r="E96" s="21" t="s">
        <v>251</v>
      </c>
      <c r="F96" s="19" t="s">
        <v>252</v>
      </c>
      <c r="G96" s="58">
        <v>20200680010052</v>
      </c>
      <c r="H96" s="22" t="s">
        <v>249</v>
      </c>
      <c r="I96" s="24" t="s">
        <v>250</v>
      </c>
      <c r="J96" s="70">
        <v>44211</v>
      </c>
      <c r="K96" s="70">
        <v>44561</v>
      </c>
      <c r="L96" s="63">
        <v>1</v>
      </c>
      <c r="M96" s="64">
        <v>0</v>
      </c>
      <c r="N96" s="61">
        <f>IFERROR(IF(M96/L96&gt;100%,100%,M96/L96),"-")</f>
        <v>0</v>
      </c>
      <c r="O96" s="62" t="s">
        <v>253</v>
      </c>
      <c r="P96" s="32">
        <v>17000000</v>
      </c>
      <c r="Q96" s="32"/>
      <c r="R96" s="32"/>
      <c r="S96" s="51"/>
      <c r="T96" s="32"/>
      <c r="U96" s="65">
        <f>SUM(P96:T96)</f>
        <v>17000000</v>
      </c>
      <c r="V96" s="32">
        <v>16000000</v>
      </c>
      <c r="W96" s="32"/>
      <c r="X96" s="32"/>
      <c r="Y96" s="51"/>
      <c r="Z96" s="32"/>
      <c r="AA96" s="65">
        <f>SUM(V96:Z96)</f>
        <v>16000000</v>
      </c>
      <c r="AB96" s="3">
        <f>IFERROR(AA96/U96,"-")</f>
        <v>0.94117647058823528</v>
      </c>
      <c r="AC96" s="4">
        <v>0</v>
      </c>
      <c r="AD96" s="5" t="s">
        <v>55</v>
      </c>
      <c r="AE96" s="5" t="s">
        <v>56</v>
      </c>
    </row>
    <row r="97" spans="1:31" ht="62.4" x14ac:dyDescent="0.25">
      <c r="A97" s="66">
        <v>267</v>
      </c>
      <c r="B97" s="26" t="s">
        <v>44</v>
      </c>
      <c r="C97" s="26" t="s">
        <v>232</v>
      </c>
      <c r="D97" s="27" t="s">
        <v>245</v>
      </c>
      <c r="E97" s="21" t="s">
        <v>254</v>
      </c>
      <c r="F97" s="19" t="s">
        <v>255</v>
      </c>
      <c r="G97" s="58">
        <v>20200680010052</v>
      </c>
      <c r="H97" s="22" t="s">
        <v>249</v>
      </c>
      <c r="I97" s="24" t="s">
        <v>250</v>
      </c>
      <c r="J97" s="70">
        <v>44211</v>
      </c>
      <c r="K97" s="70">
        <v>44561</v>
      </c>
      <c r="L97" s="71">
        <v>1</v>
      </c>
      <c r="M97" s="72">
        <v>1</v>
      </c>
      <c r="N97" s="61">
        <f>IFERROR(IF(M97/L97&gt;100%,100%,M97/L97),"-")</f>
        <v>1</v>
      </c>
      <c r="O97" s="31" t="s">
        <v>256</v>
      </c>
      <c r="P97" s="32">
        <v>280000000</v>
      </c>
      <c r="Q97" s="32"/>
      <c r="R97" s="32"/>
      <c r="S97" s="51"/>
      <c r="T97" s="32"/>
      <c r="U97" s="65">
        <f>SUM(P97:T97)</f>
        <v>280000000</v>
      </c>
      <c r="V97" s="32">
        <v>58517185</v>
      </c>
      <c r="W97" s="32"/>
      <c r="X97" s="32"/>
      <c r="Y97" s="51"/>
      <c r="Z97" s="32"/>
      <c r="AA97" s="65">
        <f>SUM(V97:Z97)</f>
        <v>58517185</v>
      </c>
      <c r="AB97" s="3">
        <f>IFERROR(AA97/U97,"-")</f>
        <v>0.20898994642857144</v>
      </c>
      <c r="AC97" s="4">
        <v>0</v>
      </c>
      <c r="AD97" s="5" t="s">
        <v>55</v>
      </c>
      <c r="AE97" s="5" t="s">
        <v>56</v>
      </c>
    </row>
    <row r="98" spans="1:31" ht="46.8" x14ac:dyDescent="0.25">
      <c r="A98" s="66">
        <v>268</v>
      </c>
      <c r="B98" s="26" t="s">
        <v>44</v>
      </c>
      <c r="C98" s="26" t="s">
        <v>232</v>
      </c>
      <c r="D98" s="27" t="s">
        <v>245</v>
      </c>
      <c r="E98" s="21" t="s">
        <v>257</v>
      </c>
      <c r="F98" s="19" t="s">
        <v>258</v>
      </c>
      <c r="G98" s="58">
        <v>20200680010052</v>
      </c>
      <c r="H98" s="22" t="s">
        <v>249</v>
      </c>
      <c r="I98" s="24" t="s">
        <v>250</v>
      </c>
      <c r="J98" s="70">
        <v>44211</v>
      </c>
      <c r="K98" s="70">
        <v>44561</v>
      </c>
      <c r="L98" s="71">
        <v>1</v>
      </c>
      <c r="M98" s="72">
        <v>1</v>
      </c>
      <c r="N98" s="61">
        <f>IFERROR(IF(M98/L98&gt;100%,100%,M98/L98),"-")</f>
        <v>1</v>
      </c>
      <c r="O98" s="31" t="s">
        <v>259</v>
      </c>
      <c r="P98" s="32">
        <v>70000000</v>
      </c>
      <c r="Q98" s="32"/>
      <c r="R98" s="32"/>
      <c r="S98" s="51"/>
      <c r="T98" s="32"/>
      <c r="U98" s="65">
        <f>SUM(P98:T98)</f>
        <v>70000000</v>
      </c>
      <c r="V98" s="32">
        <v>70000000</v>
      </c>
      <c r="W98" s="32"/>
      <c r="X98" s="32"/>
      <c r="Y98" s="51"/>
      <c r="Z98" s="32"/>
      <c r="AA98" s="65">
        <f>SUM(V98:Z98)</f>
        <v>70000000</v>
      </c>
      <c r="AB98" s="3">
        <f>IFERROR(AA98/U98,"-")</f>
        <v>1</v>
      </c>
      <c r="AC98" s="4">
        <v>0</v>
      </c>
      <c r="AD98" s="5" t="s">
        <v>55</v>
      </c>
      <c r="AE98" s="5" t="s">
        <v>56</v>
      </c>
    </row>
    <row r="99" spans="1:31" ht="62.4" x14ac:dyDescent="0.25">
      <c r="A99" s="66">
        <v>269</v>
      </c>
      <c r="B99" s="26" t="s">
        <v>44</v>
      </c>
      <c r="C99" s="26" t="s">
        <v>232</v>
      </c>
      <c r="D99" s="27" t="s">
        <v>245</v>
      </c>
      <c r="E99" s="21" t="s">
        <v>260</v>
      </c>
      <c r="F99" s="19" t="s">
        <v>261</v>
      </c>
      <c r="G99" s="58">
        <v>20200680010052</v>
      </c>
      <c r="H99" s="22" t="s">
        <v>249</v>
      </c>
      <c r="I99" s="24" t="s">
        <v>250</v>
      </c>
      <c r="J99" s="70">
        <v>44211</v>
      </c>
      <c r="K99" s="70">
        <v>44561</v>
      </c>
      <c r="L99" s="71">
        <v>1</v>
      </c>
      <c r="M99" s="72">
        <v>1</v>
      </c>
      <c r="N99" s="61">
        <f>IFERROR(IF(M99/L99&gt;100%,100%,M99/L99),"-")</f>
        <v>1</v>
      </c>
      <c r="O99" s="31" t="s">
        <v>262</v>
      </c>
      <c r="P99" s="32">
        <v>10000000</v>
      </c>
      <c r="Q99" s="32"/>
      <c r="R99" s="32"/>
      <c r="S99" s="51"/>
      <c r="T99" s="32"/>
      <c r="U99" s="65">
        <f>SUM(P99:T99)</f>
        <v>10000000</v>
      </c>
      <c r="V99" s="32">
        <v>2335899</v>
      </c>
      <c r="W99" s="32"/>
      <c r="X99" s="32"/>
      <c r="Y99" s="51"/>
      <c r="Z99" s="32"/>
      <c r="AA99" s="65">
        <f>SUM(V99:Z99)</f>
        <v>2335899</v>
      </c>
      <c r="AB99" s="3">
        <f>IFERROR(AA99/U99,"-")</f>
        <v>0.23358989999999999</v>
      </c>
      <c r="AC99" s="4">
        <v>0</v>
      </c>
      <c r="AD99" s="5" t="s">
        <v>55</v>
      </c>
      <c r="AE99" s="5" t="s">
        <v>56</v>
      </c>
    </row>
    <row r="100" spans="1:31" ht="46.8" x14ac:dyDescent="0.25">
      <c r="A100" s="66">
        <v>270</v>
      </c>
      <c r="B100" s="9" t="s">
        <v>44</v>
      </c>
      <c r="C100" s="9" t="s">
        <v>232</v>
      </c>
      <c r="D100" s="20" t="s">
        <v>245</v>
      </c>
      <c r="E100" s="23" t="s">
        <v>263</v>
      </c>
      <c r="F100" s="24" t="s">
        <v>264</v>
      </c>
      <c r="G100" s="58">
        <v>20200680010052</v>
      </c>
      <c r="H100" s="22" t="s">
        <v>249</v>
      </c>
      <c r="I100" s="24" t="s">
        <v>250</v>
      </c>
      <c r="J100" s="132">
        <v>44211</v>
      </c>
      <c r="K100" s="132">
        <v>44561</v>
      </c>
      <c r="L100" s="82">
        <v>1</v>
      </c>
      <c r="M100" s="84">
        <v>1</v>
      </c>
      <c r="N100" s="77">
        <f>IFERROR(IF(M100/L100&gt;100%,100%,M100/L100),"-")</f>
        <v>1</v>
      </c>
      <c r="O100" s="80" t="s">
        <v>265</v>
      </c>
      <c r="P100" s="32">
        <v>292100000</v>
      </c>
      <c r="Q100" s="32"/>
      <c r="R100" s="32"/>
      <c r="S100" s="51"/>
      <c r="T100" s="32"/>
      <c r="U100" s="86">
        <f>SUM(P100:T102)</f>
        <v>315633333</v>
      </c>
      <c r="V100" s="32">
        <v>208800000</v>
      </c>
      <c r="W100" s="32"/>
      <c r="X100" s="32"/>
      <c r="Y100" s="51"/>
      <c r="Z100" s="32"/>
      <c r="AA100" s="86">
        <f>SUM(V100:Z102)</f>
        <v>208800000</v>
      </c>
      <c r="AB100" s="89">
        <f>IFERROR(AA100/U100,"-")</f>
        <v>0.66152708909232982</v>
      </c>
      <c r="AC100" s="92">
        <v>0</v>
      </c>
      <c r="AD100" s="139" t="s">
        <v>55</v>
      </c>
      <c r="AE100" s="139" t="s">
        <v>56</v>
      </c>
    </row>
    <row r="101" spans="1:31" ht="45" x14ac:dyDescent="0.25">
      <c r="A101" s="66">
        <v>270</v>
      </c>
      <c r="B101" s="9" t="s">
        <v>44</v>
      </c>
      <c r="C101" s="9" t="s">
        <v>232</v>
      </c>
      <c r="D101" s="20" t="s">
        <v>245</v>
      </c>
      <c r="E101" s="23" t="s">
        <v>263</v>
      </c>
      <c r="F101" s="24" t="s">
        <v>264</v>
      </c>
      <c r="G101" s="33"/>
      <c r="H101" s="7" t="s">
        <v>47</v>
      </c>
      <c r="I101" s="24"/>
      <c r="J101" s="133"/>
      <c r="K101" s="133"/>
      <c r="L101" s="101"/>
      <c r="M101" s="102"/>
      <c r="N101" s="78"/>
      <c r="O101" s="81"/>
      <c r="P101" s="32">
        <v>17900000</v>
      </c>
      <c r="Q101" s="32"/>
      <c r="R101" s="32"/>
      <c r="S101" s="51"/>
      <c r="T101" s="32"/>
      <c r="U101" s="87"/>
      <c r="V101" s="32"/>
      <c r="W101" s="32"/>
      <c r="X101" s="32"/>
      <c r="Y101" s="51"/>
      <c r="Z101" s="32"/>
      <c r="AA101" s="87"/>
      <c r="AB101" s="90"/>
      <c r="AC101" s="93"/>
      <c r="AD101" s="141"/>
      <c r="AE101" s="141"/>
    </row>
    <row r="102" spans="1:31" ht="45" x14ac:dyDescent="0.25">
      <c r="A102" s="66">
        <v>270</v>
      </c>
      <c r="B102" s="9" t="s">
        <v>44</v>
      </c>
      <c r="C102" s="9" t="s">
        <v>232</v>
      </c>
      <c r="D102" s="20" t="s">
        <v>245</v>
      </c>
      <c r="E102" s="23" t="s">
        <v>263</v>
      </c>
      <c r="F102" s="24" t="s">
        <v>264</v>
      </c>
      <c r="G102" s="33"/>
      <c r="H102" s="7" t="s">
        <v>177</v>
      </c>
      <c r="I102" s="24"/>
      <c r="J102" s="70"/>
      <c r="K102" s="70"/>
      <c r="L102" s="83"/>
      <c r="M102" s="85"/>
      <c r="N102" s="79"/>
      <c r="O102" s="47" t="s">
        <v>266</v>
      </c>
      <c r="P102" s="32"/>
      <c r="Q102" s="32"/>
      <c r="R102" s="32"/>
      <c r="S102" s="51"/>
      <c r="T102" s="32">
        <f>4533333+1100000</f>
        <v>5633333</v>
      </c>
      <c r="U102" s="88"/>
      <c r="V102" s="32"/>
      <c r="W102" s="32"/>
      <c r="X102" s="32"/>
      <c r="Y102" s="51"/>
      <c r="Z102" s="32"/>
      <c r="AA102" s="88"/>
      <c r="AB102" s="91"/>
      <c r="AC102" s="94"/>
      <c r="AD102" s="140"/>
      <c r="AE102" s="140"/>
    </row>
    <row r="103" spans="1:31" ht="62.4" x14ac:dyDescent="0.25">
      <c r="A103" s="66">
        <v>271</v>
      </c>
      <c r="B103" s="9" t="s">
        <v>44</v>
      </c>
      <c r="C103" s="9" t="s">
        <v>232</v>
      </c>
      <c r="D103" s="20" t="s">
        <v>245</v>
      </c>
      <c r="E103" s="23" t="s">
        <v>270</v>
      </c>
      <c r="F103" s="24" t="s">
        <v>271</v>
      </c>
      <c r="G103" s="58">
        <v>20200680010052</v>
      </c>
      <c r="H103" s="22" t="s">
        <v>249</v>
      </c>
      <c r="I103" s="24" t="s">
        <v>250</v>
      </c>
      <c r="J103" s="132">
        <v>44211</v>
      </c>
      <c r="K103" s="132">
        <v>44561</v>
      </c>
      <c r="L103" s="95">
        <v>1</v>
      </c>
      <c r="M103" s="98">
        <v>1</v>
      </c>
      <c r="N103" s="77">
        <f>IFERROR(IF(M103/L103&gt;100%,100%,M103/L103),"-")</f>
        <v>1</v>
      </c>
      <c r="O103" s="80" t="s">
        <v>272</v>
      </c>
      <c r="P103" s="32">
        <v>35000000</v>
      </c>
      <c r="Q103" s="32"/>
      <c r="R103" s="32"/>
      <c r="S103" s="51"/>
      <c r="T103" s="32"/>
      <c r="U103" s="86">
        <f>SUM(P103:T104)</f>
        <v>122000000</v>
      </c>
      <c r="V103" s="32">
        <v>8655249</v>
      </c>
      <c r="W103" s="32"/>
      <c r="X103" s="32"/>
      <c r="Y103" s="51"/>
      <c r="Z103" s="32"/>
      <c r="AA103" s="86">
        <f>SUM(V103:Z104)</f>
        <v>8655249</v>
      </c>
      <c r="AB103" s="89">
        <f>IFERROR(AA103/U103,"-")</f>
        <v>7.0944663934426236E-2</v>
      </c>
      <c r="AC103" s="92">
        <v>0</v>
      </c>
      <c r="AD103" s="139" t="s">
        <v>55</v>
      </c>
      <c r="AE103" s="139" t="s">
        <v>56</v>
      </c>
    </row>
    <row r="104" spans="1:31" ht="62.4" x14ac:dyDescent="0.25">
      <c r="A104" s="66">
        <v>271</v>
      </c>
      <c r="B104" s="9" t="s">
        <v>44</v>
      </c>
      <c r="C104" s="9" t="s">
        <v>232</v>
      </c>
      <c r="D104" s="20" t="s">
        <v>245</v>
      </c>
      <c r="E104" s="23" t="s">
        <v>270</v>
      </c>
      <c r="F104" s="24" t="s">
        <v>271</v>
      </c>
      <c r="G104" s="33"/>
      <c r="H104" s="7" t="s">
        <v>47</v>
      </c>
      <c r="I104" s="24"/>
      <c r="J104" s="133"/>
      <c r="K104" s="133"/>
      <c r="L104" s="97"/>
      <c r="M104" s="100"/>
      <c r="N104" s="79"/>
      <c r="O104" s="81"/>
      <c r="P104" s="32">
        <v>87000000</v>
      </c>
      <c r="Q104" s="32"/>
      <c r="R104" s="32"/>
      <c r="S104" s="51"/>
      <c r="T104" s="32"/>
      <c r="U104" s="88"/>
      <c r="V104" s="32"/>
      <c r="W104" s="32"/>
      <c r="X104" s="32"/>
      <c r="Y104" s="51"/>
      <c r="Z104" s="32"/>
      <c r="AA104" s="88"/>
      <c r="AB104" s="91"/>
      <c r="AC104" s="94"/>
      <c r="AD104" s="140"/>
      <c r="AE104" s="140"/>
    </row>
    <row r="105" spans="1:31" ht="62.4" x14ac:dyDescent="0.25">
      <c r="A105" s="66">
        <v>272</v>
      </c>
      <c r="B105" s="9" t="s">
        <v>44</v>
      </c>
      <c r="C105" s="9" t="s">
        <v>232</v>
      </c>
      <c r="D105" s="20" t="s">
        <v>245</v>
      </c>
      <c r="E105" s="23" t="s">
        <v>267</v>
      </c>
      <c r="F105" s="24" t="s">
        <v>268</v>
      </c>
      <c r="G105" s="58">
        <v>20200680010052</v>
      </c>
      <c r="H105" s="22" t="s">
        <v>249</v>
      </c>
      <c r="I105" s="24" t="s">
        <v>250</v>
      </c>
      <c r="J105" s="132">
        <v>44211</v>
      </c>
      <c r="K105" s="132">
        <v>44561</v>
      </c>
      <c r="L105" s="82">
        <v>1</v>
      </c>
      <c r="M105" s="84">
        <v>1</v>
      </c>
      <c r="N105" s="77">
        <f>IFERROR(IF(M105/L105&gt;100%,100%,M105/L105),"-")</f>
        <v>1</v>
      </c>
      <c r="O105" s="80" t="s">
        <v>269</v>
      </c>
      <c r="P105" s="32">
        <v>90000000</v>
      </c>
      <c r="Q105" s="32"/>
      <c r="R105" s="32"/>
      <c r="S105" s="51"/>
      <c r="T105" s="32"/>
      <c r="U105" s="86">
        <f>SUM(P105:T106)</f>
        <v>115000000</v>
      </c>
      <c r="V105" s="32">
        <v>18576966</v>
      </c>
      <c r="W105" s="32"/>
      <c r="X105" s="32"/>
      <c r="Y105" s="51"/>
      <c r="Z105" s="32"/>
      <c r="AA105" s="86">
        <f>SUM(V105:Z106)</f>
        <v>18576966</v>
      </c>
      <c r="AB105" s="89">
        <f>IFERROR(AA105/U105,"-")</f>
        <v>0.16153883478260869</v>
      </c>
      <c r="AC105" s="92">
        <v>0</v>
      </c>
      <c r="AD105" s="139" t="s">
        <v>55</v>
      </c>
      <c r="AE105" s="139" t="s">
        <v>56</v>
      </c>
    </row>
    <row r="106" spans="1:31" ht="62.4" x14ac:dyDescent="0.25">
      <c r="A106" s="66">
        <v>272</v>
      </c>
      <c r="B106" s="9" t="s">
        <v>44</v>
      </c>
      <c r="C106" s="9" t="s">
        <v>232</v>
      </c>
      <c r="D106" s="20" t="s">
        <v>245</v>
      </c>
      <c r="E106" s="23" t="s">
        <v>267</v>
      </c>
      <c r="F106" s="24" t="s">
        <v>268</v>
      </c>
      <c r="G106" s="58">
        <v>20200680010052</v>
      </c>
      <c r="H106" s="22" t="s">
        <v>249</v>
      </c>
      <c r="I106" s="24" t="s">
        <v>290</v>
      </c>
      <c r="J106" s="133"/>
      <c r="K106" s="133"/>
      <c r="L106" s="83"/>
      <c r="M106" s="85"/>
      <c r="N106" s="79"/>
      <c r="O106" s="81"/>
      <c r="P106" s="32">
        <v>25000000</v>
      </c>
      <c r="Q106" s="32"/>
      <c r="R106" s="32"/>
      <c r="S106" s="51"/>
      <c r="T106" s="32"/>
      <c r="U106" s="88"/>
      <c r="V106" s="32"/>
      <c r="W106" s="32"/>
      <c r="X106" s="32"/>
      <c r="Y106" s="51"/>
      <c r="Z106" s="32"/>
      <c r="AA106" s="88"/>
      <c r="AB106" s="91"/>
      <c r="AC106" s="94"/>
      <c r="AD106" s="140"/>
      <c r="AE106" s="140"/>
    </row>
    <row r="107" spans="1:31" ht="62.4" x14ac:dyDescent="0.25">
      <c r="A107" s="66">
        <v>273</v>
      </c>
      <c r="B107" s="26" t="s">
        <v>44</v>
      </c>
      <c r="C107" s="26" t="s">
        <v>232</v>
      </c>
      <c r="D107" s="27" t="s">
        <v>273</v>
      </c>
      <c r="E107" s="21" t="s">
        <v>274</v>
      </c>
      <c r="F107" s="19" t="s">
        <v>275</v>
      </c>
      <c r="G107" s="29"/>
      <c r="H107" s="7" t="s">
        <v>236</v>
      </c>
      <c r="I107" s="24"/>
      <c r="J107" s="70"/>
      <c r="K107" s="70"/>
      <c r="L107" s="63">
        <v>1</v>
      </c>
      <c r="M107" s="64">
        <v>0</v>
      </c>
      <c r="N107" s="61">
        <f>IFERROR(IF(M107/L107&gt;100%,100%,M107/L107),"-")</f>
        <v>0</v>
      </c>
      <c r="O107" s="31" t="s">
        <v>276</v>
      </c>
      <c r="P107" s="32">
        <v>51431000</v>
      </c>
      <c r="Q107" s="32"/>
      <c r="R107" s="32"/>
      <c r="S107" s="51"/>
      <c r="T107" s="32"/>
      <c r="U107" s="65">
        <f>SUM(P107:T107)</f>
        <v>51431000</v>
      </c>
      <c r="V107" s="32"/>
      <c r="W107" s="32"/>
      <c r="X107" s="32"/>
      <c r="Y107" s="51"/>
      <c r="Z107" s="32"/>
      <c r="AA107" s="65">
        <f>SUM(V107:Z107)</f>
        <v>0</v>
      </c>
      <c r="AB107" s="3">
        <f>IFERROR(AA107/U107,"-")</f>
        <v>0</v>
      </c>
      <c r="AC107" s="4">
        <v>0</v>
      </c>
      <c r="AD107" s="5" t="s">
        <v>55</v>
      </c>
      <c r="AE107" s="5" t="s">
        <v>56</v>
      </c>
    </row>
    <row r="108" spans="1:31" ht="60" x14ac:dyDescent="0.25">
      <c r="A108" s="66">
        <v>274</v>
      </c>
      <c r="B108" s="26" t="s">
        <v>44</v>
      </c>
      <c r="C108" s="26" t="s">
        <v>232</v>
      </c>
      <c r="D108" s="27" t="s">
        <v>273</v>
      </c>
      <c r="E108" s="21" t="s">
        <v>277</v>
      </c>
      <c r="F108" s="19" t="s">
        <v>278</v>
      </c>
      <c r="G108" s="33">
        <v>20200680010164</v>
      </c>
      <c r="H108" s="34" t="s">
        <v>279</v>
      </c>
      <c r="I108" s="24" t="s">
        <v>280</v>
      </c>
      <c r="J108" s="70">
        <v>44245</v>
      </c>
      <c r="K108" s="70">
        <v>44561</v>
      </c>
      <c r="L108" s="63">
        <v>1</v>
      </c>
      <c r="M108" s="64">
        <v>1</v>
      </c>
      <c r="N108" s="61">
        <f>IFERROR(IF(M108/L108&gt;100%,100%,M108/L108),"-")</f>
        <v>1</v>
      </c>
      <c r="O108" s="31" t="s">
        <v>281</v>
      </c>
      <c r="P108" s="32">
        <v>148569000</v>
      </c>
      <c r="Q108" s="32"/>
      <c r="R108" s="32"/>
      <c r="S108" s="51"/>
      <c r="T108" s="32"/>
      <c r="U108" s="65">
        <f>SUM(P108:T108)</f>
        <v>148569000</v>
      </c>
      <c r="V108" s="32">
        <v>97169856</v>
      </c>
      <c r="W108" s="32"/>
      <c r="X108" s="32"/>
      <c r="Y108" s="51"/>
      <c r="Z108" s="32"/>
      <c r="AA108" s="65">
        <f>SUM(V108:Z108)</f>
        <v>97169856</v>
      </c>
      <c r="AB108" s="3">
        <f>IFERROR(AA108/U108,"-")</f>
        <v>0.65403856793812976</v>
      </c>
      <c r="AC108" s="4">
        <v>0</v>
      </c>
      <c r="AD108" s="5" t="s">
        <v>55</v>
      </c>
      <c r="AE108" s="5" t="s">
        <v>56</v>
      </c>
    </row>
    <row r="109" spans="1:31" ht="81.599999999999994" customHeight="1" x14ac:dyDescent="0.25">
      <c r="A109" s="66">
        <v>275</v>
      </c>
      <c r="B109" s="26" t="s">
        <v>44</v>
      </c>
      <c r="C109" s="26" t="s">
        <v>232</v>
      </c>
      <c r="D109" s="27" t="s">
        <v>282</v>
      </c>
      <c r="E109" s="21" t="s">
        <v>283</v>
      </c>
      <c r="F109" s="19" t="s">
        <v>284</v>
      </c>
      <c r="G109" s="33">
        <v>20210680010041</v>
      </c>
      <c r="H109" s="34" t="s">
        <v>103</v>
      </c>
      <c r="I109" s="24" t="s">
        <v>104</v>
      </c>
      <c r="J109" s="70">
        <v>44330</v>
      </c>
      <c r="K109" s="70">
        <v>44561</v>
      </c>
      <c r="L109" s="63">
        <v>1</v>
      </c>
      <c r="M109" s="68">
        <v>0.2</v>
      </c>
      <c r="N109" s="61">
        <f>IFERROR(IF(M109/L109&gt;100%,100%,M109/L109),"-")</f>
        <v>0.2</v>
      </c>
      <c r="O109" s="31" t="s">
        <v>285</v>
      </c>
      <c r="P109" s="32"/>
      <c r="Q109" s="32"/>
      <c r="R109" s="32"/>
      <c r="S109" s="51"/>
      <c r="T109" s="32">
        <v>15000000</v>
      </c>
      <c r="U109" s="65">
        <f>SUM(P109:T109)</f>
        <v>15000000</v>
      </c>
      <c r="V109" s="32"/>
      <c r="W109" s="32"/>
      <c r="X109" s="32"/>
      <c r="Y109" s="51"/>
      <c r="Z109" s="32">
        <v>15000000</v>
      </c>
      <c r="AA109" s="65">
        <f>SUM(V109:Z109)</f>
        <v>15000000</v>
      </c>
      <c r="AB109" s="3">
        <f>IFERROR(AA109/U109,"-")</f>
        <v>1</v>
      </c>
      <c r="AC109" s="4">
        <v>0</v>
      </c>
      <c r="AD109" s="5" t="s">
        <v>55</v>
      </c>
      <c r="AE109" s="5" t="s">
        <v>56</v>
      </c>
    </row>
    <row r="110" spans="1:31" ht="97.2" customHeight="1" x14ac:dyDescent="0.25">
      <c r="A110" s="66">
        <v>300</v>
      </c>
      <c r="B110" s="26" t="s">
        <v>39</v>
      </c>
      <c r="C110" s="26" t="s">
        <v>40</v>
      </c>
      <c r="D110" s="27" t="s">
        <v>41</v>
      </c>
      <c r="E110" s="21" t="s">
        <v>51</v>
      </c>
      <c r="F110" s="19" t="s">
        <v>52</v>
      </c>
      <c r="G110" s="33">
        <v>20200680010035</v>
      </c>
      <c r="H110" s="34" t="s">
        <v>286</v>
      </c>
      <c r="I110" s="19" t="s">
        <v>287</v>
      </c>
      <c r="J110" s="70">
        <v>44202</v>
      </c>
      <c r="K110" s="70">
        <v>44561</v>
      </c>
      <c r="L110" s="71">
        <v>1</v>
      </c>
      <c r="M110" s="72">
        <v>1</v>
      </c>
      <c r="N110" s="61">
        <f>IFERROR(IF(M110/L110&gt;100%,100%,M110/L110),"-")</f>
        <v>1</v>
      </c>
      <c r="O110" s="31" t="s">
        <v>288</v>
      </c>
      <c r="P110" s="69">
        <v>881000000</v>
      </c>
      <c r="Q110" s="32"/>
      <c r="R110" s="32"/>
      <c r="S110" s="51"/>
      <c r="T110" s="32"/>
      <c r="U110" s="65">
        <f>SUM(P110:T110)</f>
        <v>881000000</v>
      </c>
      <c r="V110" s="32">
        <v>626233333</v>
      </c>
      <c r="W110" s="32"/>
      <c r="X110" s="32"/>
      <c r="Y110" s="51"/>
      <c r="Z110" s="32"/>
      <c r="AA110" s="65">
        <f>SUM(V110:Z110)</f>
        <v>626233333</v>
      </c>
      <c r="AB110" s="3">
        <f>IFERROR(AA110/U110,"-")</f>
        <v>0.71082103632236093</v>
      </c>
      <c r="AC110" s="4">
        <v>0</v>
      </c>
      <c r="AD110" s="5" t="s">
        <v>55</v>
      </c>
      <c r="AE110" s="5" t="s">
        <v>56</v>
      </c>
    </row>
    <row r="111" spans="1:31" x14ac:dyDescent="0.25">
      <c r="A111" s="10">
        <f>SUM(--(FREQUENCY(A10:A110,A10:A110)&gt;0))</f>
        <v>43</v>
      </c>
      <c r="B111" s="11"/>
      <c r="C111" s="12"/>
      <c r="D111" s="12"/>
      <c r="E111" s="55"/>
      <c r="F111" s="55"/>
      <c r="G111" s="12"/>
      <c r="H111" s="12"/>
      <c r="I111" s="12"/>
      <c r="J111" s="12"/>
      <c r="K111" s="13"/>
      <c r="L111" s="13"/>
      <c r="M111" s="14" t="s">
        <v>17</v>
      </c>
      <c r="N111" s="13">
        <f>IFERROR(AVERAGE(N10:N110),"-")</f>
        <v>0.66046511627906979</v>
      </c>
      <c r="O111" s="15"/>
      <c r="P111" s="16">
        <f>SUM(P10:P110)</f>
        <v>12288610738</v>
      </c>
      <c r="Q111" s="16">
        <f t="shared" ref="Q111:AA111" si="6">SUM(Q10:Q110)</f>
        <v>0</v>
      </c>
      <c r="R111" s="16">
        <f t="shared" si="6"/>
        <v>0</v>
      </c>
      <c r="S111" s="16">
        <f t="shared" si="6"/>
        <v>0</v>
      </c>
      <c r="T111" s="16">
        <f t="shared" si="6"/>
        <v>24831627295.099998</v>
      </c>
      <c r="U111" s="18">
        <f t="shared" si="6"/>
        <v>37120238033.099998</v>
      </c>
      <c r="V111" s="16">
        <f t="shared" si="6"/>
        <v>3958323674</v>
      </c>
      <c r="W111" s="16">
        <f t="shared" si="6"/>
        <v>0</v>
      </c>
      <c r="X111" s="16">
        <f t="shared" si="6"/>
        <v>0</v>
      </c>
      <c r="Y111" s="16">
        <f t="shared" si="6"/>
        <v>0</v>
      </c>
      <c r="Z111" s="16">
        <f t="shared" si="6"/>
        <v>4406170928</v>
      </c>
      <c r="AA111" s="18">
        <f t="shared" si="6"/>
        <v>8364494602</v>
      </c>
      <c r="AB111" s="17">
        <f>IFERROR(AA111/U111,"-")</f>
        <v>0.22533515530103571</v>
      </c>
      <c r="AC111" s="18">
        <f>SUM(AC10:AC110)</f>
        <v>17590795743</v>
      </c>
      <c r="AD111" s="15"/>
      <c r="AE111" s="15"/>
    </row>
    <row r="113" spans="20:27" x14ac:dyDescent="0.25">
      <c r="AA113"/>
    </row>
    <row r="114" spans="20:27" x14ac:dyDescent="0.25">
      <c r="T114" s="73"/>
      <c r="U114"/>
      <c r="V114"/>
      <c r="AA114"/>
    </row>
    <row r="115" spans="20:27" x14ac:dyDescent="0.25">
      <c r="T115" s="73"/>
      <c r="U115"/>
      <c r="V115"/>
      <c r="AA115"/>
    </row>
    <row r="116" spans="20:27" x14ac:dyDescent="0.25">
      <c r="T116" s="73"/>
      <c r="U116"/>
      <c r="V116"/>
    </row>
    <row r="117" spans="20:27" x14ac:dyDescent="0.25">
      <c r="T117" s="73"/>
      <c r="U117"/>
      <c r="V117"/>
    </row>
    <row r="118" spans="20:27" x14ac:dyDescent="0.25">
      <c r="U118"/>
      <c r="V118"/>
    </row>
    <row r="119" spans="20:27" x14ac:dyDescent="0.25">
      <c r="U119"/>
      <c r="V119"/>
    </row>
    <row r="120" spans="20:27" x14ac:dyDescent="0.25">
      <c r="U120"/>
      <c r="V120"/>
    </row>
  </sheetData>
  <mergeCells count="229">
    <mergeCell ref="N80:N81"/>
    <mergeCell ref="U80:U81"/>
    <mergeCell ref="AA80:AA81"/>
    <mergeCell ref="AA88:AA89"/>
    <mergeCell ref="AA100:AA102"/>
    <mergeCell ref="L88:L89"/>
    <mergeCell ref="M88:M89"/>
    <mergeCell ref="N88:N89"/>
    <mergeCell ref="AE103:AE104"/>
    <mergeCell ref="AE85:AE87"/>
    <mergeCell ref="AD80:AD81"/>
    <mergeCell ref="AE80:AE81"/>
    <mergeCell ref="U94:U95"/>
    <mergeCell ref="U88:U89"/>
    <mergeCell ref="AD85:AD87"/>
    <mergeCell ref="AB32:AB35"/>
    <mergeCell ref="AC32:AC35"/>
    <mergeCell ref="AD32:AD35"/>
    <mergeCell ref="AE32:AE35"/>
    <mergeCell ref="O30:O31"/>
    <mergeCell ref="AB30:AB31"/>
    <mergeCell ref="AC30:AC31"/>
    <mergeCell ref="AD30:AD31"/>
    <mergeCell ref="AE30:AE31"/>
    <mergeCell ref="L38:L63"/>
    <mergeCell ref="M38:M63"/>
    <mergeCell ref="N38:N63"/>
    <mergeCell ref="U38:U63"/>
    <mergeCell ref="AA38:AA63"/>
    <mergeCell ref="AB38:AB63"/>
    <mergeCell ref="AC38:AC63"/>
    <mergeCell ref="AD38:AD63"/>
    <mergeCell ref="AE38:AE63"/>
    <mergeCell ref="O40:O41"/>
    <mergeCell ref="O42:O43"/>
    <mergeCell ref="O46:O47"/>
    <mergeCell ref="O50:O51"/>
    <mergeCell ref="AD24:AD28"/>
    <mergeCell ref="AE24:AE28"/>
    <mergeCell ref="AD11:AD12"/>
    <mergeCell ref="AE11:AE12"/>
    <mergeCell ref="AD20:AD21"/>
    <mergeCell ref="AE20:AE21"/>
    <mergeCell ref="AD22:AD23"/>
    <mergeCell ref="AE22:AE23"/>
    <mergeCell ref="AD36:AD37"/>
    <mergeCell ref="AE36:AE37"/>
    <mergeCell ref="AD78:AD79"/>
    <mergeCell ref="AE78:AE79"/>
    <mergeCell ref="AD71:AD75"/>
    <mergeCell ref="AE71:AE75"/>
    <mergeCell ref="AD76:AD77"/>
    <mergeCell ref="AE76:AE77"/>
    <mergeCell ref="AD64:AD68"/>
    <mergeCell ref="AE64:AE68"/>
    <mergeCell ref="AA105:AA106"/>
    <mergeCell ref="AB88:AB89"/>
    <mergeCell ref="AB105:AB106"/>
    <mergeCell ref="AC105:AC106"/>
    <mergeCell ref="AC82:AC84"/>
    <mergeCell ref="AA103:AA104"/>
    <mergeCell ref="AD105:AD106"/>
    <mergeCell ref="AE105:AE106"/>
    <mergeCell ref="AD100:AD102"/>
    <mergeCell ref="AE100:AE102"/>
    <mergeCell ref="AD103:AD104"/>
    <mergeCell ref="AC88:AC89"/>
    <mergeCell ref="AD88:AD89"/>
    <mergeCell ref="AE88:AE89"/>
    <mergeCell ref="AD82:AD84"/>
    <mergeCell ref="AE82:AE84"/>
    <mergeCell ref="U22:U23"/>
    <mergeCell ref="U20:U21"/>
    <mergeCell ref="U11:U12"/>
    <mergeCell ref="AA24:AA28"/>
    <mergeCell ref="U32:U35"/>
    <mergeCell ref="AA32:AA35"/>
    <mergeCell ref="U64:U68"/>
    <mergeCell ref="AA64:AA68"/>
    <mergeCell ref="U82:U84"/>
    <mergeCell ref="U78:U79"/>
    <mergeCell ref="U36:U37"/>
    <mergeCell ref="U76:U77"/>
    <mergeCell ref="AA11:AA12"/>
    <mergeCell ref="U105:U106"/>
    <mergeCell ref="AB100:AB102"/>
    <mergeCell ref="AC100:AC102"/>
    <mergeCell ref="AA94:AA95"/>
    <mergeCell ref="AB94:AB95"/>
    <mergeCell ref="AB103:AB104"/>
    <mergeCell ref="J105:J106"/>
    <mergeCell ref="K105:K106"/>
    <mergeCell ref="L105:L106"/>
    <mergeCell ref="M105:M106"/>
    <mergeCell ref="N105:N106"/>
    <mergeCell ref="O105:O106"/>
    <mergeCell ref="O100:O101"/>
    <mergeCell ref="U100:U102"/>
    <mergeCell ref="J100:J101"/>
    <mergeCell ref="K100:K101"/>
    <mergeCell ref="L100:L102"/>
    <mergeCell ref="M100:M102"/>
    <mergeCell ref="N100:N102"/>
    <mergeCell ref="M103:M104"/>
    <mergeCell ref="N103:N104"/>
    <mergeCell ref="O103:O104"/>
    <mergeCell ref="U103:U104"/>
    <mergeCell ref="AC103:AC104"/>
    <mergeCell ref="J94:J95"/>
    <mergeCell ref="K94:K95"/>
    <mergeCell ref="L94:L95"/>
    <mergeCell ref="M94:M95"/>
    <mergeCell ref="N94:N95"/>
    <mergeCell ref="O94:O95"/>
    <mergeCell ref="J103:J104"/>
    <mergeCell ref="K103:K104"/>
    <mergeCell ref="L103:L104"/>
    <mergeCell ref="J37:J78"/>
    <mergeCell ref="K37:K78"/>
    <mergeCell ref="L78:L79"/>
    <mergeCell ref="M78:M79"/>
    <mergeCell ref="N78:N79"/>
    <mergeCell ref="AA78:AA79"/>
    <mergeCell ref="AB78:AB79"/>
    <mergeCell ref="AC78:AC79"/>
    <mergeCell ref="AB80:AB81"/>
    <mergeCell ref="AC80:AC81"/>
    <mergeCell ref="L71:L75"/>
    <mergeCell ref="M71:M75"/>
    <mergeCell ref="N71:N75"/>
    <mergeCell ref="U71:U75"/>
    <mergeCell ref="AA71:AA75"/>
    <mergeCell ref="AB71:AB75"/>
    <mergeCell ref="AC71:AC75"/>
    <mergeCell ref="AA76:AA77"/>
    <mergeCell ref="AB76:AB77"/>
    <mergeCell ref="AC76:AC77"/>
    <mergeCell ref="AB64:AB68"/>
    <mergeCell ref="AC64:AC68"/>
    <mergeCell ref="L80:L81"/>
    <mergeCell ref="M80:M81"/>
    <mergeCell ref="AC22:AC23"/>
    <mergeCell ref="AB24:AB28"/>
    <mergeCell ref="AC24:AC28"/>
    <mergeCell ref="J28:J36"/>
    <mergeCell ref="K28:K36"/>
    <mergeCell ref="L36:L37"/>
    <mergeCell ref="M36:M37"/>
    <mergeCell ref="N36:N37"/>
    <mergeCell ref="AA36:AA37"/>
    <mergeCell ref="AB36:AB37"/>
    <mergeCell ref="O24:O25"/>
    <mergeCell ref="U24:U28"/>
    <mergeCell ref="J24:J25"/>
    <mergeCell ref="K24:K25"/>
    <mergeCell ref="L24:L28"/>
    <mergeCell ref="M24:M28"/>
    <mergeCell ref="N24:N28"/>
    <mergeCell ref="L30:L31"/>
    <mergeCell ref="M30:M31"/>
    <mergeCell ref="N30:N31"/>
    <mergeCell ref="U30:U31"/>
    <mergeCell ref="AA30:AA31"/>
    <mergeCell ref="L32:L35"/>
    <mergeCell ref="M32:M35"/>
    <mergeCell ref="A2:A5"/>
    <mergeCell ref="A6:C6"/>
    <mergeCell ref="A7:C7"/>
    <mergeCell ref="D6:L6"/>
    <mergeCell ref="D7:L7"/>
    <mergeCell ref="B2:AB5"/>
    <mergeCell ref="AB11:AB12"/>
    <mergeCell ref="AC11:AC12"/>
    <mergeCell ref="L11:L12"/>
    <mergeCell ref="M11:M12"/>
    <mergeCell ref="N11:N12"/>
    <mergeCell ref="O11:O12"/>
    <mergeCell ref="L8:N8"/>
    <mergeCell ref="O8:U8"/>
    <mergeCell ref="V8:AA8"/>
    <mergeCell ref="AB8:AB9"/>
    <mergeCell ref="AB82:AB84"/>
    <mergeCell ref="B8:F8"/>
    <mergeCell ref="G8:K8"/>
    <mergeCell ref="AC2:AE2"/>
    <mergeCell ref="AC3:AE3"/>
    <mergeCell ref="AC4:AE4"/>
    <mergeCell ref="AC5:AE5"/>
    <mergeCell ref="AC8:AC9"/>
    <mergeCell ref="AD8:AE8"/>
    <mergeCell ref="J22:J23"/>
    <mergeCell ref="K22:K23"/>
    <mergeCell ref="L22:L23"/>
    <mergeCell ref="M22:M23"/>
    <mergeCell ref="N22:N23"/>
    <mergeCell ref="AA20:AA21"/>
    <mergeCell ref="AB20:AB21"/>
    <mergeCell ref="AC20:AC21"/>
    <mergeCell ref="L20:L21"/>
    <mergeCell ref="M20:M21"/>
    <mergeCell ref="N20:N21"/>
    <mergeCell ref="O20:O21"/>
    <mergeCell ref="O22:O23"/>
    <mergeCell ref="AA22:AA23"/>
    <mergeCell ref="AB22:AB23"/>
    <mergeCell ref="O26:O27"/>
    <mergeCell ref="N32:N35"/>
    <mergeCell ref="O32:O33"/>
    <mergeCell ref="L76:L77"/>
    <mergeCell ref="M76:M77"/>
    <mergeCell ref="N76:N77"/>
    <mergeCell ref="AA85:AA87"/>
    <mergeCell ref="AB85:AB87"/>
    <mergeCell ref="AC85:AC87"/>
    <mergeCell ref="O76:O77"/>
    <mergeCell ref="O64:O65"/>
    <mergeCell ref="O74:O75"/>
    <mergeCell ref="L64:L68"/>
    <mergeCell ref="M64:M68"/>
    <mergeCell ref="N64:N68"/>
    <mergeCell ref="AC36:AC37"/>
    <mergeCell ref="L85:L87"/>
    <mergeCell ref="M85:M87"/>
    <mergeCell ref="N85:N87"/>
    <mergeCell ref="U85:U87"/>
    <mergeCell ref="L82:L84"/>
    <mergeCell ref="M82:M84"/>
    <mergeCell ref="N82:N84"/>
    <mergeCell ref="AA82:AA84"/>
  </mergeCells>
  <phoneticPr fontId="15" type="noConversion"/>
  <conditionalFormatting sqref="N10:N11 N13:N20 N24:N26 N36 N82 N96:N100 N88 N22 N78 N90:N94 N107:N110">
    <cfRule type="cellIs" dxfId="29" priority="28" operator="between">
      <formula>0.67</formula>
      <formula>1</formula>
    </cfRule>
    <cfRule type="cellIs" dxfId="28" priority="29" operator="between">
      <formula>0.34</formula>
      <formula>0.67</formula>
    </cfRule>
    <cfRule type="cellIs" dxfId="27" priority="30" operator="between">
      <formula>0</formula>
      <formula>0.34</formula>
    </cfRule>
  </conditionalFormatting>
  <conditionalFormatting sqref="N85:N86">
    <cfRule type="cellIs" dxfId="26" priority="25" operator="between">
      <formula>0.67</formula>
      <formula>1</formula>
    </cfRule>
    <cfRule type="cellIs" dxfId="25" priority="26" operator="between">
      <formula>0.34</formula>
      <formula>0.66</formula>
    </cfRule>
    <cfRule type="cellIs" dxfId="24" priority="27" operator="between">
      <formula>0</formula>
      <formula>0.33</formula>
    </cfRule>
  </conditionalFormatting>
  <conditionalFormatting sqref="N105">
    <cfRule type="cellIs" dxfId="23" priority="22" operator="between">
      <formula>0.67</formula>
      <formula>1</formula>
    </cfRule>
    <cfRule type="cellIs" dxfId="22" priority="23" operator="between">
      <formula>0.34</formula>
      <formula>0.66</formula>
    </cfRule>
    <cfRule type="cellIs" dxfId="21" priority="24" operator="between">
      <formula>0</formula>
      <formula>0.33</formula>
    </cfRule>
  </conditionalFormatting>
  <conditionalFormatting sqref="N38">
    <cfRule type="cellIs" dxfId="20" priority="19" operator="between">
      <formula>0.67</formula>
      <formula>1</formula>
    </cfRule>
    <cfRule type="cellIs" dxfId="19" priority="20" operator="between">
      <formula>0.34</formula>
      <formula>0.67</formula>
    </cfRule>
    <cfRule type="cellIs" dxfId="18" priority="21" operator="between">
      <formula>0</formula>
      <formula>0.34</formula>
    </cfRule>
  </conditionalFormatting>
  <conditionalFormatting sqref="N32">
    <cfRule type="cellIs" dxfId="17" priority="16" operator="between">
      <formula>0.67</formula>
      <formula>1</formula>
    </cfRule>
    <cfRule type="cellIs" dxfId="16" priority="17" operator="between">
      <formula>0.34</formula>
      <formula>0.67</formula>
    </cfRule>
    <cfRule type="cellIs" dxfId="15" priority="18" operator="between">
      <formula>0</formula>
      <formula>0.34</formula>
    </cfRule>
  </conditionalFormatting>
  <conditionalFormatting sqref="N29:N30">
    <cfRule type="cellIs" dxfId="14" priority="13" operator="between">
      <formula>0.67</formula>
      <formula>1</formula>
    </cfRule>
    <cfRule type="cellIs" dxfId="13" priority="14" operator="between">
      <formula>0.34</formula>
      <formula>0.67</formula>
    </cfRule>
    <cfRule type="cellIs" dxfId="12" priority="15" operator="between">
      <formula>0</formula>
      <formula>0.34</formula>
    </cfRule>
  </conditionalFormatting>
  <conditionalFormatting sqref="N64 N69:N73">
    <cfRule type="cellIs" dxfId="11" priority="10" operator="between">
      <formula>0.67</formula>
      <formula>1</formula>
    </cfRule>
    <cfRule type="cellIs" dxfId="10" priority="11" operator="between">
      <formula>0.34</formula>
      <formula>0.67</formula>
    </cfRule>
    <cfRule type="cellIs" dxfId="9" priority="12" operator="between">
      <formula>0</formula>
      <formula>0.34</formula>
    </cfRule>
  </conditionalFormatting>
  <conditionalFormatting sqref="N76">
    <cfRule type="cellIs" dxfId="8" priority="7" operator="between">
      <formula>0.67</formula>
      <formula>1</formula>
    </cfRule>
    <cfRule type="cellIs" dxfId="7" priority="8" operator="between">
      <formula>0.34</formula>
      <formula>0.67</formula>
    </cfRule>
    <cfRule type="cellIs" dxfId="6" priority="9" operator="between">
      <formula>0</formula>
      <formula>0.34</formula>
    </cfRule>
  </conditionalFormatting>
  <conditionalFormatting sqref="N80">
    <cfRule type="cellIs" dxfId="5" priority="4" operator="between">
      <formula>0.67</formula>
      <formula>1</formula>
    </cfRule>
    <cfRule type="cellIs" dxfId="4" priority="5" operator="between">
      <formula>0.34</formula>
      <formula>0.67</formula>
    </cfRule>
    <cfRule type="cellIs" dxfId="3" priority="6" operator="between">
      <formula>0</formula>
      <formula>0.34</formula>
    </cfRule>
  </conditionalFormatting>
  <conditionalFormatting sqref="N103">
    <cfRule type="cellIs" dxfId="2" priority="1" operator="between">
      <formula>0.67</formula>
      <formula>1</formula>
    </cfRule>
    <cfRule type="cellIs" dxfId="1" priority="2" operator="between">
      <formula>0.34</formula>
      <formula>0.67</formula>
    </cfRule>
    <cfRule type="cellIs" dxfId="0" priority="3" operator="between">
      <formula>0</formula>
      <formula>0.34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2021-07-27T20:34:07Z</dcterms:modified>
</cp:coreProperties>
</file>