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DFA1CFE2-DB9C-4B0D-82F5-D7A04BC02A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Acción'!$A$9:$AA$104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8" i="14" l="1"/>
  <c r="P98" i="14"/>
  <c r="P19" i="14"/>
  <c r="P50" i="14" l="1"/>
  <c r="T58" i="14"/>
  <c r="T39" i="14"/>
  <c r="P83" i="14"/>
  <c r="P26" i="14"/>
  <c r="P29" i="14"/>
  <c r="AA85" i="14"/>
  <c r="P86" i="14"/>
  <c r="U102" i="14" l="1"/>
  <c r="U101" i="14"/>
  <c r="U92" i="14"/>
  <c r="U91" i="14"/>
  <c r="U89" i="14"/>
  <c r="U88" i="14"/>
  <c r="U59" i="14"/>
  <c r="U51" i="14"/>
  <c r="U17" i="14"/>
  <c r="U12" i="14"/>
  <c r="U11" i="14"/>
  <c r="U10" i="14"/>
  <c r="P96" i="14"/>
  <c r="P95" i="14"/>
  <c r="U93" i="14" s="1"/>
  <c r="P85" i="14"/>
  <c r="U85" i="14" s="1"/>
  <c r="V62" i="14"/>
  <c r="P62" i="14"/>
  <c r="N57" i="14"/>
  <c r="A104" i="14"/>
  <c r="AC104" i="14"/>
  <c r="Q104" i="14" l="1"/>
  <c r="R104" i="14"/>
  <c r="S104" i="14"/>
  <c r="W104" i="14"/>
  <c r="X104" i="14"/>
  <c r="Y104" i="14"/>
  <c r="Z104" i="14"/>
  <c r="AA102" i="14"/>
  <c r="AA101" i="14"/>
  <c r="AA99" i="14"/>
  <c r="AA92" i="14"/>
  <c r="AA91" i="14"/>
  <c r="AA89" i="14"/>
  <c r="AA88" i="14"/>
  <c r="AA60" i="14"/>
  <c r="AA59" i="14"/>
  <c r="AA52" i="14"/>
  <c r="AA51" i="14"/>
  <c r="AA50" i="14"/>
  <c r="AA24" i="14"/>
  <c r="AA20" i="14"/>
  <c r="AA18" i="14"/>
  <c r="AA17" i="14"/>
  <c r="AA15" i="14"/>
  <c r="AA12" i="14"/>
  <c r="AA11" i="14"/>
  <c r="AB11" i="14" s="1"/>
  <c r="AA10" i="14"/>
  <c r="AB17" i="14" l="1"/>
  <c r="AB12" i="14"/>
  <c r="AB10" i="14"/>
  <c r="N102" i="14"/>
  <c r="N101" i="14"/>
  <c r="T100" i="14"/>
  <c r="U99" i="14" s="1"/>
  <c r="N99" i="14"/>
  <c r="V95" i="14"/>
  <c r="V93" i="14"/>
  <c r="N93" i="14"/>
  <c r="N92" i="14"/>
  <c r="N91" i="14"/>
  <c r="N89" i="14"/>
  <c r="N88" i="14"/>
  <c r="N85" i="14"/>
  <c r="P82" i="14"/>
  <c r="P80" i="14"/>
  <c r="P76" i="14"/>
  <c r="P61" i="14"/>
  <c r="N60" i="14"/>
  <c r="AB59" i="14"/>
  <c r="N59" i="14"/>
  <c r="V58" i="14"/>
  <c r="U57" i="14"/>
  <c r="T56" i="14"/>
  <c r="U52" i="14" s="1"/>
  <c r="N52" i="14"/>
  <c r="N51" i="14"/>
  <c r="U50" i="14"/>
  <c r="N50" i="14"/>
  <c r="P49" i="14"/>
  <c r="P43" i="14"/>
  <c r="P30" i="14"/>
  <c r="M24" i="14"/>
  <c r="N24" i="14" s="1"/>
  <c r="N20" i="14"/>
  <c r="N18" i="14"/>
  <c r="N17" i="14"/>
  <c r="P15" i="14"/>
  <c r="N15" i="14"/>
  <c r="N12" i="14"/>
  <c r="N11" i="14"/>
  <c r="N10" i="14"/>
  <c r="U18" i="14" l="1"/>
  <c r="AB18" i="14" s="1"/>
  <c r="U60" i="14"/>
  <c r="AB60" i="14" s="1"/>
  <c r="U20" i="14"/>
  <c r="AB20" i="14" s="1"/>
  <c r="U24" i="14"/>
  <c r="U15" i="14"/>
  <c r="AA93" i="14"/>
  <c r="AB93" i="14" s="1"/>
  <c r="V104" i="14"/>
  <c r="AA57" i="14"/>
  <c r="P104" i="14"/>
  <c r="T104" i="14"/>
  <c r="AB52" i="14"/>
  <c r="N104" i="14"/>
  <c r="AB92" i="14"/>
  <c r="AB89" i="14"/>
  <c r="AB88" i="14"/>
  <c r="AB102" i="14"/>
  <c r="AB85" i="14"/>
  <c r="AB51" i="14"/>
  <c r="AB91" i="14"/>
  <c r="AB50" i="14"/>
  <c r="AB101" i="14"/>
  <c r="AB99" i="14"/>
  <c r="AB15" i="14" l="1"/>
  <c r="U104" i="14"/>
  <c r="AA104" i="14"/>
  <c r="AB57" i="14"/>
  <c r="AB24" i="14"/>
  <c r="AB104" i="14" l="1"/>
</calcChain>
</file>

<file path=xl/sharedStrings.xml><?xml version="1.0" encoding="utf-8"?>
<sst xmlns="http://schemas.openxmlformats.org/spreadsheetml/2006/main" count="785" uniqueCount="258">
  <si>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</si>
  <si>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</si>
  <si>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</si>
  <si>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</si>
  <si>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</si>
  <si>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</si>
  <si>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</si>
  <si>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</si>
  <si>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</si>
  <si>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</si>
  <si>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</si>
  <si>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</si>
  <si>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</si>
  <si>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</si>
  <si>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</si>
  <si>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</si>
  <si>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</si>
  <si>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</si>
  <si>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</si>
  <si>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</si>
  <si>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</si>
  <si>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</si>
  <si>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</si>
  <si>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</si>
  <si>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</si>
  <si>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</si>
  <si>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</si>
  <si>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</si>
  <si>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</si>
  <si>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</si>
  <si>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</si>
  <si>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</si>
  <si>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</si>
  <si>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</si>
  <si>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</si>
  <si>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</si>
  <si>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</si>
  <si>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</si>
  <si>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</si>
  <si>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</si>
  <si>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</si>
  <si>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</si>
  <si>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</si>
  <si>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</si>
  <si>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</si>
  <si>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BUCARAMANGA CIUDAD VITAL: LA VIDA ES SAGRADA</t>
  </si>
  <si>
    <t>PENDIENTE POR ADICIONAR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</si>
  <si>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</si>
  <si>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</si>
  <si>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BUCARAMANGA PRODUCTIVA Y COMPETITIVA: EMPRESAS INNOVADORAS, RESPONSABLES Y CONSCIENTES</t>
  </si>
  <si>
    <t>Una Zona Rural Competitiva E Incluyente</t>
  </si>
  <si>
    <t>Desarrollo Del Campo</t>
  </si>
  <si>
    <t>Mantener el 100% de los programas que desarrolla la Administración Central.</t>
  </si>
  <si>
    <t>Porcentaje de programas que desarrolla la Administración Central mantenidos.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</si>
  <si>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</si>
  <si>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</si>
  <si>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</si>
  <si>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</si>
  <si>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</si>
  <si>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</si>
  <si>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</si>
  <si>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</si>
  <si>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</si>
  <si>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</si>
  <si>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</si>
  <si>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</si>
  <si>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</si>
  <si>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ACTUALIZACION DE ESTUDIOS Y DISEÑOS FASE I DE LA CONEXIÓN  VIAL ORIENTE - OCCIDENTE A TRAVÉS DEL CORREDOR COMPRENDIDO ENTRE CALLES 54 Y CALLE 56 DEL MUNICIPIO DE BUCARAMANGA</t>
  </si>
  <si>
    <t>2.3.2.02.02.008.2402118.230</t>
  </si>
  <si>
    <t>ESTUDIOS DE SUELOS, GEOLOGÍA Y GEOTECNIA EN DIFERENTES PUNTOS DEL MUNICIPIO DE BUCARAMANGA</t>
  </si>
  <si>
    <t>Realizar el 100% de los estudios y/o diseños requeridos para el desarrollo de obras de infraestructura</t>
  </si>
  <si>
    <t>2.3.2.02.02.008.2402118.201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</si>
  <si>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</si>
  <si>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</si>
  <si>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</si>
  <si>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>2.3.2.02.02.005.4003017.201 2.3.2.02.02.005.4003015.521 2.3.2.02.02.005.4003015.604</t>
  </si>
  <si>
    <t>2.3.2.02.02.008.4003009.501</t>
  </si>
  <si>
    <t>Construir 1 acueducto veredal.</t>
  </si>
  <si>
    <t>Porcentaje de avance en la construcción del acueducto veredal.</t>
  </si>
  <si>
    <t>N/A</t>
  </si>
  <si>
    <t>Construir 50 pozos sépticos para el sector rural.</t>
  </si>
  <si>
    <t>Número de pozos sépticos construidos para el sector rural.</t>
  </si>
  <si>
    <t>CONSTRUCCION DE SISTEMAS RE RECOLECCION Y TRATAMIENTO DE AGUAS RESIDUALES A TRAVES DE POZOS SEPTICOS EN EL AREA RURAL DEL MUNICIPIO DE BUCARAMANGA</t>
  </si>
  <si>
    <t>pasivos exigibles</t>
  </si>
  <si>
    <t>2.3.7.06.02.4599002.615</t>
  </si>
  <si>
    <t>2.3.2.02.02.005.4003044.201 2.3.2.02.02.005.4003045.515 2.3.2.02.02.005.4003045.706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</si>
  <si>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</si>
  <si>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</si>
  <si>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</si>
  <si>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</si>
  <si>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</si>
  <si>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</si>
  <si>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</si>
  <si>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2.3.2.02.02.008.4002026.501 2.3.2.02.02.008.4002026.513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</si>
  <si>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</si>
  <si>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</si>
  <si>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</si>
  <si>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MEJORAMIENTO DEL SENDERO DE LOS CAMINANTES EN LOS CERROS ORIENTALES EN EL MUNICIPIO DE BUCARAMANGA.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</si>
  <si>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</si>
  <si>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</si>
  <si>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</si>
  <si>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</si>
  <si>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</si>
  <si>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</si>
  <si>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DEL CENTRO VIDA AÑOS MARAVILLOSOS CIUDADELA REAL MINAS DEL MUNICIPIO DE BUCARAMANGA</t>
  </si>
  <si>
    <t>2.3.7.06.02.4599002.620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</si>
  <si>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</si>
  <si>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</si>
  <si>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</si>
  <si>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</si>
  <si>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</si>
  <si>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2.3.2.02.02.005.2402127.201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</si>
  <si>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</si>
  <si>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</si>
  <si>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</si>
  <si>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 DE ESPACIO PUBLICO</t>
  </si>
  <si>
    <t>2.3.2.02.02.005.2402127.233
2.3.2.02.02.005.2402127.282 2.3.2.02.02.005.2402127.605</t>
  </si>
  <si>
    <t>2.3.2.02.02.005.4502003.201</t>
  </si>
  <si>
    <t>POR DEFINIR PROYECTOS DE PASIVOS EXIGIBLES</t>
  </si>
  <si>
    <t xml:space="preserve"> 2.3.7.06.02.4599002.620 2.3.7.06.02.4599002.630 2.3.7.06.02.4599002.682</t>
  </si>
  <si>
    <t>2.3.7.06.02.4599002.601</t>
  </si>
  <si>
    <t>ADECUACION DEL TEATRINO DE LA ESCUELA DE ARTES MUNICIPAL ARTES (EMA) EN EL MUNICIPIO DE BUCARAMANGA”</t>
  </si>
  <si>
    <t>MEJORAMIENTO DEL SENDERO DE LOS CAMINANTES EN LOS CERROS ORIENTALES EN EL MUNICIPIO DE BUCARAMANGA”</t>
  </si>
  <si>
    <t>ASISTENCIA TECNICA PARA LA EJECUCION DE LAS OBRAS DE ADECUACION DE ANDENES Y ESCALERAS Y PASAMANOS EN DIFERENTES SECTORES DEL MUNICIPIO DE BUCARAMANGA</t>
  </si>
  <si>
    <t>MANTENIMIENTO Y ADECUACIÓN DE SALONES COMUNALES MEDIANTE EL EJERCICIO DE PRESUPUESTOS PARTICIPATIVOS EN DIFERENTES SECTORES DEL MUNICIPIO DE BUCARAMANGA</t>
  </si>
  <si>
    <t>2.3.2.02.02.008.2408004.273</t>
  </si>
  <si>
    <t>ADECUACION Y MEJORAMIENTO DE PARQUES Y ESPACIO PUBLICO DEL MUNICIPIO DE BUCARAMANGA</t>
  </si>
  <si>
    <t>2.3.2.02.02.005.4301012.273</t>
  </si>
  <si>
    <t xml:space="preserve">2.3.2.02.02.005.4301012.273 </t>
  </si>
  <si>
    <t>MANTENIMIENTO DE PARQUES Y ESPACIOS RECREODEPORTIVOS Y ZONAS VERDES EN DIFERENTES COMUNAS DEL MUNICIPIO DE BUCARAMANGA</t>
  </si>
  <si>
    <t xml:space="preserve">2.3.2.02.02.005.4002022.201 </t>
  </si>
  <si>
    <t xml:space="preserve">2.3.2.02.02.005.4002020.201 </t>
  </si>
  <si>
    <t>2.3.2.02.02.005.4002020.201 2.3.2.02.02.005.4002020.588 2.3.2.02.02.005.4002020.501</t>
  </si>
  <si>
    <t>ADECUACIÓN DE INFRAESTRUCTURA PARA EQUIPAMIENTOS COMUNITARIOS Y ESPACIOS PÚBLICOS ADYACENTES EN EL MUNICIPIO DE BUCARAMANGA</t>
  </si>
  <si>
    <t>2.3.2.02.02.005.4103027.273</t>
  </si>
  <si>
    <t>ADECUACION DE LOS SALONES COMUNALES EN DIFERENTES SECTORES DEL MUNICIPIO DE BUCARAMANGA</t>
  </si>
  <si>
    <t>2.3.2.02.02.005.4502002.201</t>
  </si>
  <si>
    <t>POR DEFINIR SALDO</t>
  </si>
  <si>
    <t xml:space="preserve">
2.3.2.02.02.008.4502002.201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</si>
  <si>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</si>
  <si>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</si>
  <si>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</si>
  <si>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2.3.2.02.02.005.1709112.201 2.3.2.02.02.005.1709112.273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</si>
  <si>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</si>
  <si>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</si>
  <si>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</si>
  <si>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</si>
  <si>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</si>
  <si>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SERVICIO DE INTERVENTORIA TECNICA, ADMINISTRATIVA, FINANCIERA Y AMBIENTAL PARA LA AMPLIACION DEL CORREDOR VIAL PRIMARIO BUCARAMANGA - FLORIDABLANCA SECTOR PUERTA DEL SOL - PUENTE PROVENZA DEL MUNICIPIO DE BUCARAMANGA.</t>
  </si>
  <si>
    <t>2.3.2.02.02.008.2402107.201</t>
  </si>
  <si>
    <t>2.3.2.02.02.005.2402113.230
2.3.2.02.02.005.2402113.255
2.3.2.02.02.005.2402113.273 2.3.2.02.02.005.2402113.530</t>
  </si>
  <si>
    <t>MANTENIMIENTO Y MEJORAMIENTO DE LA RED VIAL URBANA DEL MUNICIPIO DE BUCARAMANGA, SANTANDER</t>
  </si>
  <si>
    <t>Mejorar y mantener 130.000 metros cuadrados de red vial urbana</t>
  </si>
  <si>
    <t>2.3.2.02.02.005.2402114.273</t>
  </si>
  <si>
    <t>2.3.2.02.02.005.2402114.201
2.3.2.02.02.005.2402114.273</t>
  </si>
  <si>
    <t>Construir 3.000 metros líneales de placa huella en la zona rural.</t>
  </si>
  <si>
    <t>Número de metros lineales de placa huella construídos en la zona rural.</t>
  </si>
  <si>
    <t>CONSTRUCCIÓN DE PLACA HUELLAS EN EL SECTOR RURAL DEL MUNICIPIO MEDIANTE EL EJERCICIO DE PRESUPUESTOS PARTICIPATIVOS DEL MUNICIPIO DE BUCARAMANGA</t>
  </si>
  <si>
    <t>2.3.2.02.02.005.2402042.201</t>
  </si>
  <si>
    <t>MEJORAMIENTO DE LA MALLA VIAL VEREDAL DEL MUNICIPIO DE BUCARAMANGA”</t>
  </si>
  <si>
    <t>2.3.7.06.02.4599002.673 2.3.7.06.02.4599002.601</t>
  </si>
  <si>
    <t>Realizar mantenimiento a 2 puente peatonal.</t>
  </si>
  <si>
    <t>Número de puentes peatonales con mantenimiento realizado.</t>
  </si>
  <si>
    <t>2.3.2.02.02.005.2409042.501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</si>
  <si>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</si>
  <si>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</si>
  <si>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</si>
  <si>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</si>
  <si>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</si>
  <si>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</si>
  <si>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2.3.2.02.02.009.2102010.226 2.3.2.02.02.009.2102010.526</t>
  </si>
  <si>
    <t>AMPLIACIÓN DEL ALUMBRADO PÚBLICO EN ZONAS RURALES DEL MUNICIPIO DE BUCARAMANGA</t>
  </si>
  <si>
    <t>Instalar 374 luminarias</t>
  </si>
  <si>
    <t>2.3.2.02.02.009.2102013.226</t>
  </si>
  <si>
    <t>2.3.2.02.02.009.2102013.526</t>
  </si>
  <si>
    <t>ESTUDIO DE VALORACIÓN ESTRATEGICA PARA LA ADMINISTRACIÓN, OPERACIÓN Y MANTENIMIENTO DEL ALUMBRADO PÚBLICO DE BUCARAMANGA</t>
  </si>
  <si>
    <t xml:space="preserve">2.3.2.02.02.008.2106003.226 </t>
  </si>
  <si>
    <t>MODERNIZACIÓN DEL ALUMBRADO PARQUE SANTANDER DEL MUNICIPIO DE BUCARAMANGA</t>
  </si>
  <si>
    <t>Modernización, mantenimento de redes y postes  y modernización de tablero de control.</t>
  </si>
  <si>
    <t xml:space="preserve">2.3.2.02.02.009.2102013.526 </t>
  </si>
  <si>
    <t>MODERNIZACIÓN DEL ALUMBRADO PARQUE SAN PIO DEL MUNICIPIO DE BUCARAMANGA</t>
  </si>
  <si>
    <t>SUMINISTRO DE MATERIALES ELÉCTRICOS EN TECNOLOGÍA LED PARA LA MODERNIZACION DEL ALUMBRADO PÚBLICO DEL MUNICIPIO DE BUCARAMANGA. FASE IV.</t>
  </si>
  <si>
    <t>Suministro de 4.402  LUMINARIAS DE TECNOLOGÍA LED.</t>
  </si>
  <si>
    <t>MODERNIZACIÓN DEL ALUMBRADO PÚBLICO DE PARQUE SARRAPIOS Y PEATONALES CRA 40 DE BUCARAMANGA</t>
  </si>
  <si>
    <t>Modernizacion Led, mantenimiento de redes y postes, y modernización de tableros de control.</t>
  </si>
  <si>
    <t>MODERNIZACIÓN DE LA INFRAESTRUCTURA PERTENECIENTE AL ALUMBRADO PÚBLICO DEL MUNICIPIO BUCARAMANGA</t>
  </si>
  <si>
    <t xml:space="preserve">Modernización de Tableros, Sustitucion de cables de la  CARRERA 15  y  Mantenimiento a los  TRANSFORMADORES de ALUMBRADO PUBLICO del Municipio de  Bucaramanga. </t>
  </si>
  <si>
    <t>31011/2021</t>
  </si>
  <si>
    <t>2.3.2.02.02.009.4599011.253 2.3.2.02.02.009.2102011.526</t>
  </si>
  <si>
    <t>2.3.2.02.02.009.2102011.526</t>
  </si>
  <si>
    <t>MODERNIZACIÓN DEL ALUMBRADO PÚBLICO DE PARQUE LA LOMA DE BUCARAMANGA</t>
  </si>
  <si>
    <t xml:space="preserve">2.3.2.02.02.009.2102012.526 </t>
  </si>
  <si>
    <t xml:space="preserve">VIAS PEATONALES UBICADAS ENTRE LAS CALLES 42 A 54 Y CARRERA 33 A V42 DEL MUNICIPIO DE BUCARAMANGA. </t>
  </si>
  <si>
    <t xml:space="preserve">Construcción  de S/E, redes subterraneas, postes e iluminacioón Led. </t>
  </si>
  <si>
    <t>MODERNIZACIÓN ALUMBRADO PÚBLICO PARQUE MORRORICO</t>
  </si>
  <si>
    <t>2.3.7.06.02.4599002.626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</si>
  <si>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</si>
  <si>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</si>
  <si>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</si>
  <si>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</si>
  <si>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2.3.7.06.02.4599002.601 2.3.7.06.02.4599002.682</t>
  </si>
  <si>
    <t xml:space="preserve">INSTALACION DE LUMINARIAS DE ALUMBRADO PUBLICO DE TECNOLOGIA LED PARA EL MUNICIPIO DE BUCARAMANGA - FASE III </t>
  </si>
  <si>
    <t>CONSTRUCCION DEL ALUMBRADO PUBLICO DEL PARQUE LINEAL RIO DE ORO FASE II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</si>
  <si>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</si>
  <si>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</si>
  <si>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</si>
  <si>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</si>
  <si>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</si>
  <si>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2.3.2.02.02.008.4599016.226 2.3.2.02.02.008.4599016.526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</si>
  <si>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</si>
  <si>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</si>
  <si>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 xml:space="preserve">2.3.2.02.02.009.4501007.526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</si>
  <si>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</si>
  <si>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</si>
  <si>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IMPLEMENTACIÓN DE PUNTOS DE GESTIÓN INTELIGENTE Y MEDIDA PARA LA RED DE ALUMBRADO PÚBLICO DEL MUNICIPIO DE BUCARAMANGA</t>
  </si>
  <si>
    <t xml:space="preserve">Instalar 12.722 puntos Inteligentes. 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</si>
  <si>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</si>
  <si>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</si>
  <si>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</si>
  <si>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</si>
  <si>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</si>
  <si>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</si>
  <si>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</si>
  <si>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</si>
  <si>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</si>
  <si>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FORTALECIMIENTO INSTITUCIONALDE APOYO PROFESIONAL A LA SECRETARIA DE INFRAESTRUCTURA PARA EL DESARROLLO DE LAS OBRAS DE REACTIVACION ECONOMICA EN EL MUNICIPIO DE BUCARAMANGA</t>
  </si>
  <si>
    <t>2.3.2.02.02.008.4599031.201 2.3.2.02.02.008.4599031.501</t>
  </si>
  <si>
    <t>2.3.2.02.02.008.4599031.501</t>
  </si>
  <si>
    <t>LOS RECURSOS DE PAGO COMPENSADOS POR CUPO DE PARQUEO</t>
  </si>
  <si>
    <t>2.3.2.02.02.005.2402127.232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</si>
  <si>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</si>
  <si>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</si>
  <si>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</si>
  <si>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</si>
  <si>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</si>
  <si>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</si>
  <si>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MEJORAMIENTO DE LAS INSTALACIONES DEL INSTITUTO TECNOLOGICO DAMASO ZAPATA FASE I DEL MUNICIPIO DE BUCARAMANGA</t>
  </si>
  <si>
    <t>2.3.2.02.02.005.2201052.273</t>
  </si>
  <si>
    <t>2.3.2.02.02.005.4102005.516</t>
  </si>
  <si>
    <t>Sec. de Infraestructura</t>
  </si>
  <si>
    <t>POR DEFINIR RECURSOS CASA GALAN</t>
  </si>
  <si>
    <t>2.3.2.02.02.005.3301093.273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</si>
  <si>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</si>
  <si>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</si>
  <si>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</si>
  <si>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</si>
  <si>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CONSTRUCCIÓN Y MEJORAMIENO DE LA INFRAESTRUCTURA CULTURAL "CASA GALÁN" DEL MUNICIPIO DE BUCARAMANGA, SANTANDER</t>
  </si>
  <si>
    <t>-</t>
  </si>
  <si>
    <t>Adecuacion de la infraestructura para equipamentos comunitarios y construccion de 3269,14 m2</t>
  </si>
  <si>
    <t xml:space="preserve"> PLAN DE ACCIÓN - PLAN DE DESARROLLO MUNICIPAL
SECRETARÍA DE INFRAESTRUCTURA</t>
  </si>
  <si>
    <t>Pasivos exigibles</t>
  </si>
  <si>
    <t>CONSTRUCCIÓN CANALIZACIÓN DE CAUCES: QUEBRADA LA FLORA Y LA IGLESIA PARTE ALTA, E INTERCEPTORES: LA FLORA II Y LA IGLESIA PARTE ALTA - MUNICIPIO DE BUCARAMANGA</t>
  </si>
  <si>
    <t>El funcionamiento administrativo y operativo de la oficina de alumbrado publico para mantener el 100% de las luminarias en funcionamiento</t>
  </si>
  <si>
    <t xml:space="preserve">2.3.2.02.01.003.4599016.226
2.3.2.02.01.002.4599016.226
2.3.2.02.01.004.4599016.226
2.3.2.02.02.006.4599016.226
2.3.2.02.02.006.4599016.253
2.3.2.02.02.007.4599016.253
2.3.2.02.02.008.4599016.253
2.3.2.02.02.008.4599031.226
2.3.2.02.01.004.4599016.526 
2.3.2.02.02.006.4599016.526 
2.3.2.02.02.007.4599016.526 
2.3.2.02.02.008.4599016.526 </t>
  </si>
  <si>
    <t>MODERNIZACIÓN DEL ALUMBRADO PÚBLICO A TECNOLOGÍA LED DE LAS COMUNAS DEL MUNICIPIO DE BUCARAMANGA</t>
  </si>
  <si>
    <t>PENDIENTE POR DEFINIR</t>
  </si>
  <si>
    <t>2.3.2.02.02.009.4003047.201
2.3.2.02.02.009.4003047.215
2.3.2.02.02.009.4003047.268</t>
  </si>
  <si>
    <t>FORTALECIMIENTO A LAS CAPACIDADES DE TECNOLOGÍA Y ESTÁNDARES DE CIUDAD INTELIGENTE EN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</si>
</sst>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0.0"/>
    <numFmt numFmtId="169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96">
    <xf numFmtId="0" fontId="0" fillId="0" borderId="0" xfId="0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166" fontId="8" fillId="3" borderId="2" xfId="0" applyNumberFormat="1" applyFont="1" applyFill="1" applyBorder="1" applyAlignment="1">
      <alignment vertical="center" wrapText="1"/>
    </xf>
    <xf numFmtId="166" fontId="9" fillId="3" borderId="2" xfId="0" applyNumberFormat="1" applyFont="1" applyFill="1" applyBorder="1" applyAlignment="1">
      <alignment vertical="center" wrapText="1"/>
    </xf>
    <xf numFmtId="166" fontId="8" fillId="3" borderId="2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justify" vertical="center" wrapText="1"/>
    </xf>
    <xf numFmtId="0" fontId="9" fillId="3" borderId="2" xfId="0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5" fontId="9" fillId="3" borderId="2" xfId="108" applyNumberFormat="1" applyFont="1" applyFill="1" applyBorder="1" applyAlignment="1">
      <alignment horizontal="right" vertical="center" wrapText="1"/>
    </xf>
    <xf numFmtId="9" fontId="15" fillId="2" borderId="2" xfId="0" applyNumberFormat="1" applyFont="1" applyFill="1" applyBorder="1" applyAlignment="1">
      <alignment vertical="center"/>
    </xf>
    <xf numFmtId="1" fontId="15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44" fontId="9" fillId="3" borderId="2" xfId="108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/>
    </xf>
    <xf numFmtId="165" fontId="9" fillId="3" borderId="2" xfId="108" applyNumberFormat="1" applyFont="1" applyFill="1" applyBorder="1" applyAlignment="1">
      <alignment horizontal="right" vertical="center" wrapText="1"/>
    </xf>
    <xf numFmtId="165" fontId="9" fillId="3" borderId="2" xfId="108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165" fontId="10" fillId="3" borderId="2" xfId="108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44" fontId="8" fillId="3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6" fillId="2" borderId="2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right" vertical="center"/>
    </xf>
    <xf numFmtId="1" fontId="12" fillId="0" borderId="2" xfId="0" applyNumberFormat="1" applyFont="1" applyBorder="1" applyAlignment="1">
      <alignment horizontal="right" vertical="center" wrapText="1"/>
    </xf>
    <xf numFmtId="1" fontId="15" fillId="0" borderId="2" xfId="0" applyNumberFormat="1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1" fontId="15" fillId="3" borderId="2" xfId="0" applyNumberFormat="1" applyFont="1" applyFill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 wrapText="1"/>
    </xf>
    <xf numFmtId="1" fontId="8" fillId="3" borderId="2" xfId="0" applyNumberFormat="1" applyFont="1" applyFill="1" applyBorder="1" applyAlignment="1">
      <alignment horizontal="right" vertical="center"/>
    </xf>
    <xf numFmtId="1" fontId="11" fillId="3" borderId="2" xfId="0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justify" vertical="center" wrapText="1"/>
    </xf>
    <xf numFmtId="1" fontId="1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justify" vertical="center" wrapText="1"/>
    </xf>
    <xf numFmtId="165" fontId="0" fillId="0" borderId="2" xfId="0" applyNumberForma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169" fontId="0" fillId="0" borderId="0" xfId="11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165" fontId="9" fillId="0" borderId="2" xfId="108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5" fontId="9" fillId="2" borderId="1" xfId="108" applyNumberFormat="1" applyFont="1" applyFill="1" applyBorder="1" applyAlignment="1">
      <alignment horizontal="center" vertical="center" wrapText="1"/>
    </xf>
    <xf numFmtId="5" fontId="9" fillId="2" borderId="5" xfId="108" applyNumberFormat="1" applyFont="1" applyFill="1" applyBorder="1" applyAlignment="1">
      <alignment horizontal="center" vertical="center" wrapText="1"/>
    </xf>
    <xf numFmtId="5" fontId="9" fillId="2" borderId="4" xfId="108" applyNumberFormat="1" applyFont="1" applyFill="1" applyBorder="1" applyAlignment="1">
      <alignment horizontal="center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5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5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5" fontId="9" fillId="2" borderId="4" xfId="108" applyNumberFormat="1" applyFont="1" applyFill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9" fontId="9" fillId="4" borderId="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right" vertical="center" wrapText="1"/>
    </xf>
    <xf numFmtId="165" fontId="9" fillId="2" borderId="4" xfId="108" applyNumberFormat="1" applyFont="1" applyFill="1" applyBorder="1" applyAlignment="1">
      <alignment horizontal="right" vertical="center" wrapText="1"/>
    </xf>
    <xf numFmtId="9" fontId="9" fillId="0" borderId="1" xfId="107" applyFont="1" applyFill="1" applyBorder="1" applyAlignment="1">
      <alignment horizontal="center" vertical="center"/>
    </xf>
    <xf numFmtId="9" fontId="9" fillId="0" borderId="4" xfId="107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5" fontId="9" fillId="2" borderId="5" xfId="108" applyNumberFormat="1" applyFont="1" applyFill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4" fontId="9" fillId="2" borderId="2" xfId="108" applyFont="1" applyFill="1" applyBorder="1" applyAlignment="1">
      <alignment horizontal="right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2" borderId="5" xfId="0" applyNumberFormat="1" applyFont="1" applyFill="1" applyBorder="1" applyAlignment="1">
      <alignment horizontal="right" vertical="center" wrapText="1"/>
    </xf>
    <xf numFmtId="166" fontId="8" fillId="2" borderId="4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167" fontId="9" fillId="2" borderId="2" xfId="108" applyNumberFormat="1" applyFont="1" applyFill="1" applyBorder="1" applyAlignment="1">
      <alignment horizontal="right" vertical="center" wrapText="1"/>
    </xf>
    <xf numFmtId="167" fontId="9" fillId="2" borderId="1" xfId="108" applyNumberFormat="1" applyFont="1" applyFill="1" applyBorder="1" applyAlignment="1">
      <alignment horizontal="right" vertical="center" wrapText="1"/>
    </xf>
    <xf numFmtId="167" fontId="9" fillId="2" borderId="5" xfId="108" applyNumberFormat="1" applyFont="1" applyFill="1" applyBorder="1" applyAlignment="1">
      <alignment horizontal="right" vertical="center" wrapText="1"/>
    </xf>
    <xf numFmtId="167" fontId="9" fillId="2" borderId="4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4" xfId="109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4" fontId="0" fillId="0" borderId="9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6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13"/>
  <sheetViews>
    <sheetView tabSelected="1" topLeftCell="E1" zoomScale="50" zoomScaleNormal="50" workbookViewId="0">
      <selection activeCell="I9" sqref="I9"/>
    </sheetView>
  </sheetViews>
  <sheetFormatPr baseColWidth="10" defaultRowHeight="13.8" x14ac:dyDescent="0.25"/>
  <cols>
    <col min="1" max="1" width="9.69921875" style="70" customWidth="1"/>
    <col min="2" max="2" width="26.69921875" style="70" customWidth="1"/>
    <col min="3" max="4" width="21.09765625" style="70" customWidth="1"/>
    <col min="5" max="6" width="50.59765625" style="70" customWidth="1"/>
    <col min="7" max="7" width="24.59765625" style="70" customWidth="1"/>
    <col min="8" max="8" width="47.59765625" style="70" customWidth="1"/>
    <col min="9" max="9" width="53.19921875" style="70" customWidth="1"/>
    <col min="10" max="10" width="11.3984375" style="70" bestFit="1" customWidth="1"/>
    <col min="11" max="11" width="16" style="70" customWidth="1"/>
    <col min="12" max="13" width="14.8984375" style="70" customWidth="1"/>
    <col min="14" max="14" width="11.296875" style="70" bestFit="1" customWidth="1"/>
    <col min="15" max="15" width="29.09765625" style="70" customWidth="1"/>
    <col min="16" max="19" width="23.5" style="70" customWidth="1"/>
    <col min="20" max="20" width="29" style="70" customWidth="1"/>
    <col min="21" max="25" width="23.5" style="70" customWidth="1"/>
    <col min="26" max="26" width="26" style="70" customWidth="1"/>
    <col min="27" max="27" width="23.5" style="70" customWidth="1"/>
    <col min="28" max="28" width="16.296875" style="70" customWidth="1"/>
    <col min="29" max="29" width="21.296875" style="70" customWidth="1"/>
    <col min="30" max="31" width="22" style="70" customWidth="1"/>
    <col min="32" max="16384" width="11.19921875" style="70"/>
  </cols>
  <sheetData>
    <row r="2" spans="1:31" x14ac:dyDescent="0.25">
      <c r="A2" s="179"/>
      <c r="B2" s="188" t="s">
        <v>249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194" t="s">
        <v>34</v>
      </c>
      <c r="AD2" s="194"/>
      <c r="AE2" s="194"/>
    </row>
    <row r="3" spans="1:31" x14ac:dyDescent="0.25">
      <c r="A3" s="180"/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195" t="s">
        <v>38</v>
      </c>
      <c r="AD3" s="195"/>
      <c r="AE3" s="195"/>
    </row>
    <row r="4" spans="1:31" x14ac:dyDescent="0.25">
      <c r="A4" s="180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5" t="s">
        <v>35</v>
      </c>
      <c r="AD4" s="195"/>
      <c r="AE4" s="195"/>
    </row>
    <row r="5" spans="1:31" x14ac:dyDescent="0.25">
      <c r="A5" s="181"/>
      <c r="B5" s="19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5" t="s">
        <v>33</v>
      </c>
      <c r="AD5" s="195"/>
      <c r="AE5" s="195"/>
    </row>
    <row r="6" spans="1:31" x14ac:dyDescent="0.25">
      <c r="A6" s="182" t="s">
        <v>31</v>
      </c>
      <c r="B6" s="183"/>
      <c r="C6" s="184"/>
      <c r="D6" s="185">
        <v>44385</v>
      </c>
      <c r="E6" s="186"/>
      <c r="F6" s="186"/>
      <c r="G6" s="186"/>
      <c r="H6" s="186"/>
      <c r="I6" s="186"/>
      <c r="J6" s="186"/>
      <c r="K6" s="186"/>
      <c r="L6" s="187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2"/>
    </row>
    <row r="7" spans="1:31" x14ac:dyDescent="0.25">
      <c r="A7" s="182" t="s">
        <v>32</v>
      </c>
      <c r="B7" s="183"/>
      <c r="C7" s="184"/>
      <c r="D7" s="185">
        <v>44377</v>
      </c>
      <c r="E7" s="186"/>
      <c r="F7" s="186"/>
      <c r="G7" s="186"/>
      <c r="H7" s="186"/>
      <c r="I7" s="186"/>
      <c r="J7" s="186"/>
      <c r="K7" s="186"/>
      <c r="L7" s="187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/>
    </row>
    <row r="8" spans="1:31" x14ac:dyDescent="0.25">
      <c r="A8" s="1"/>
      <c r="B8" s="176" t="s">
        <v>10</v>
      </c>
      <c r="C8" s="177"/>
      <c r="D8" s="177"/>
      <c r="E8" s="177"/>
      <c r="F8" s="178"/>
      <c r="G8" s="176" t="s">
        <v>11</v>
      </c>
      <c r="H8" s="177"/>
      <c r="I8" s="177"/>
      <c r="J8" s="177"/>
      <c r="K8" s="178"/>
      <c r="L8" s="176" t="s">
        <v>26</v>
      </c>
      <c r="M8" s="177"/>
      <c r="N8" s="178"/>
      <c r="O8" s="176" t="s">
        <v>24</v>
      </c>
      <c r="P8" s="177"/>
      <c r="Q8" s="177"/>
      <c r="R8" s="177"/>
      <c r="S8" s="177"/>
      <c r="T8" s="177"/>
      <c r="U8" s="178"/>
      <c r="V8" s="176" t="s">
        <v>18</v>
      </c>
      <c r="W8" s="177"/>
      <c r="X8" s="177"/>
      <c r="Y8" s="177"/>
      <c r="Z8" s="177"/>
      <c r="AA8" s="178"/>
      <c r="AB8" s="175" t="s">
        <v>19</v>
      </c>
      <c r="AC8" s="175" t="s">
        <v>27</v>
      </c>
      <c r="AD8" s="175" t="s">
        <v>25</v>
      </c>
      <c r="AE8" s="175"/>
    </row>
    <row r="9" spans="1:31" ht="27.6" x14ac:dyDescent="0.25">
      <c r="A9" s="2" t="s">
        <v>30</v>
      </c>
      <c r="B9" s="36" t="s">
        <v>1</v>
      </c>
      <c r="C9" s="2" t="s">
        <v>6</v>
      </c>
      <c r="D9" s="2" t="s">
        <v>2</v>
      </c>
      <c r="E9" s="2" t="s">
        <v>7</v>
      </c>
      <c r="F9" s="36" t="s">
        <v>20</v>
      </c>
      <c r="G9" s="36" t="s">
        <v>15</v>
      </c>
      <c r="H9" s="36" t="s">
        <v>3</v>
      </c>
      <c r="I9" s="36" t="s">
        <v>16</v>
      </c>
      <c r="J9" s="36" t="s">
        <v>22</v>
      </c>
      <c r="K9" s="36" t="s">
        <v>23</v>
      </c>
      <c r="L9" s="36" t="s">
        <v>4</v>
      </c>
      <c r="M9" s="36" t="s">
        <v>5</v>
      </c>
      <c r="N9" s="36" t="s">
        <v>0</v>
      </c>
      <c r="O9" s="2" t="s">
        <v>9</v>
      </c>
      <c r="P9" s="36" t="s">
        <v>37</v>
      </c>
      <c r="Q9" s="36" t="s">
        <v>8</v>
      </c>
      <c r="R9" s="36" t="s">
        <v>28</v>
      </c>
      <c r="S9" s="36" t="s">
        <v>36</v>
      </c>
      <c r="T9" s="36" t="s">
        <v>12</v>
      </c>
      <c r="U9" s="36" t="s">
        <v>21</v>
      </c>
      <c r="V9" s="36" t="s">
        <v>37</v>
      </c>
      <c r="W9" s="36" t="s">
        <v>8</v>
      </c>
      <c r="X9" s="36" t="s">
        <v>28</v>
      </c>
      <c r="Y9" s="36" t="s">
        <v>36</v>
      </c>
      <c r="Z9" s="36" t="s">
        <v>12</v>
      </c>
      <c r="AA9" s="36" t="s">
        <v>29</v>
      </c>
      <c r="AB9" s="175"/>
      <c r="AC9" s="175"/>
      <c r="AD9" s="93" t="s">
        <v>13</v>
      </c>
      <c r="AE9" s="93" t="s">
        <v>14</v>
      </c>
    </row>
    <row r="10" spans="1:31" ht="103.2" customHeight="1" x14ac:dyDescent="0.25">
      <c r="A10" s="51">
        <v>160</v>
      </c>
      <c r="B10" s="23" t="s">
        <v>54</v>
      </c>
      <c r="C10" s="23" t="s">
        <v>55</v>
      </c>
      <c r="D10" s="23" t="s">
        <v>56</v>
      </c>
      <c r="E10" s="12" t="s">
        <v>57</v>
      </c>
      <c r="F10" s="9" t="s">
        <v>58</v>
      </c>
      <c r="G10" s="95">
        <v>20210680010062</v>
      </c>
      <c r="H10" s="40" t="s">
        <v>251</v>
      </c>
      <c r="I10" s="52"/>
      <c r="J10" s="7"/>
      <c r="K10" s="7"/>
      <c r="L10" s="33">
        <v>0</v>
      </c>
      <c r="M10" s="53" t="s">
        <v>247</v>
      </c>
      <c r="N10" s="34" t="str">
        <f>IFERROR(IF(M10/L10&gt;100%,100%,M10/L10),"-")</f>
        <v>-</v>
      </c>
      <c r="O10" s="4"/>
      <c r="P10" s="20"/>
      <c r="Q10" s="109"/>
      <c r="R10" s="21"/>
      <c r="S10" s="21"/>
      <c r="T10" s="107"/>
      <c r="U10" s="32">
        <f>SUM(P10:T10)</f>
        <v>0</v>
      </c>
      <c r="V10" s="59"/>
      <c r="W10" s="62"/>
      <c r="X10" s="62"/>
      <c r="Y10" s="62"/>
      <c r="Z10" s="73"/>
      <c r="AA10" s="32">
        <f>SUM(V10:Z10)</f>
        <v>0</v>
      </c>
      <c r="AB10" s="90" t="str">
        <f>IFERROR(AA10/U10,"-")</f>
        <v>-</v>
      </c>
      <c r="AC10" s="102">
        <v>36935174017</v>
      </c>
      <c r="AD10" s="92" t="s">
        <v>59</v>
      </c>
      <c r="AE10" s="92" t="s">
        <v>60</v>
      </c>
    </row>
    <row r="11" spans="1:31" ht="46.8" x14ac:dyDescent="0.25">
      <c r="A11" s="51">
        <v>161</v>
      </c>
      <c r="B11" s="23" t="s">
        <v>54</v>
      </c>
      <c r="C11" s="23" t="s">
        <v>55</v>
      </c>
      <c r="D11" s="23" t="s">
        <v>56</v>
      </c>
      <c r="E11" s="12" t="s">
        <v>61</v>
      </c>
      <c r="F11" s="45" t="s">
        <v>62</v>
      </c>
      <c r="G11" s="80"/>
      <c r="H11" s="22" t="s">
        <v>79</v>
      </c>
      <c r="I11" s="22"/>
      <c r="J11" s="7"/>
      <c r="K11" s="7"/>
      <c r="L11" s="33">
        <v>0</v>
      </c>
      <c r="M11" s="53" t="s">
        <v>247</v>
      </c>
      <c r="N11" s="34" t="str">
        <f>IFERROR(IF(M11/L11&gt;100%,100%,M11/L11),"-")</f>
        <v>-</v>
      </c>
      <c r="O11" s="4"/>
      <c r="P11" s="20"/>
      <c r="Q11" s="109"/>
      <c r="R11" s="21"/>
      <c r="S11" s="21"/>
      <c r="T11" s="107"/>
      <c r="U11" s="32">
        <f>SUM(P11:T11)</f>
        <v>0</v>
      </c>
      <c r="V11" s="59"/>
      <c r="W11" s="62"/>
      <c r="X11" s="62"/>
      <c r="Y11" s="62"/>
      <c r="Z11" s="73"/>
      <c r="AA11" s="32">
        <f>SUM(V11:Z11)</f>
        <v>0</v>
      </c>
      <c r="AB11" s="90" t="str">
        <f>IFERROR(AA11/U11,"-")</f>
        <v>-</v>
      </c>
      <c r="AC11" s="91"/>
      <c r="AD11" s="92" t="s">
        <v>59</v>
      </c>
      <c r="AE11" s="92" t="s">
        <v>60</v>
      </c>
    </row>
    <row r="12" spans="1:31" ht="105" x14ac:dyDescent="0.25">
      <c r="A12" s="51">
        <v>191</v>
      </c>
      <c r="B12" s="23" t="s">
        <v>49</v>
      </c>
      <c r="C12" s="23" t="s">
        <v>63</v>
      </c>
      <c r="D12" s="23" t="s">
        <v>64</v>
      </c>
      <c r="E12" s="29" t="s">
        <v>65</v>
      </c>
      <c r="F12" s="23" t="s">
        <v>66</v>
      </c>
      <c r="G12" s="95">
        <v>20210680010026</v>
      </c>
      <c r="H12" s="96" t="s">
        <v>67</v>
      </c>
      <c r="I12" s="22"/>
      <c r="J12" s="7"/>
      <c r="K12" s="7"/>
      <c r="L12" s="159">
        <v>1</v>
      </c>
      <c r="M12" s="160">
        <v>1</v>
      </c>
      <c r="N12" s="157">
        <f>IFERROR(IF(M12/L12&gt;100%,100%,M12/L12),"-")</f>
        <v>1</v>
      </c>
      <c r="O12" s="39" t="s">
        <v>68</v>
      </c>
      <c r="P12" s="59">
        <v>1114130436</v>
      </c>
      <c r="Q12" s="109"/>
      <c r="R12" s="62"/>
      <c r="S12" s="62"/>
      <c r="T12" s="107"/>
      <c r="U12" s="161">
        <f>SUM(P12:T14)</f>
        <v>1269408297</v>
      </c>
      <c r="V12" s="59"/>
      <c r="W12" s="62"/>
      <c r="X12" s="62"/>
      <c r="Y12" s="62"/>
      <c r="Z12" s="73"/>
      <c r="AA12" s="136">
        <f>SUM(V12:Z14)</f>
        <v>69408297</v>
      </c>
      <c r="AB12" s="149">
        <f>IFERROR(AA12/U12,"-")</f>
        <v>5.467767712250899E-2</v>
      </c>
      <c r="AC12" s="150"/>
      <c r="AD12" s="148" t="s">
        <v>59</v>
      </c>
      <c r="AE12" s="148" t="s">
        <v>60</v>
      </c>
    </row>
    <row r="13" spans="1:31" ht="94.2" customHeight="1" x14ac:dyDescent="0.25">
      <c r="A13" s="51">
        <v>191</v>
      </c>
      <c r="B13" s="23" t="s">
        <v>49</v>
      </c>
      <c r="C13" s="23" t="s">
        <v>63</v>
      </c>
      <c r="D13" s="23" t="s">
        <v>64</v>
      </c>
      <c r="E13" s="29" t="s">
        <v>65</v>
      </c>
      <c r="F13" s="23" t="s">
        <v>66</v>
      </c>
      <c r="G13" s="95"/>
      <c r="H13" s="10" t="s">
        <v>255</v>
      </c>
      <c r="I13" s="22"/>
      <c r="J13" s="7"/>
      <c r="K13" s="7"/>
      <c r="L13" s="159"/>
      <c r="M13" s="160"/>
      <c r="N13" s="157"/>
      <c r="O13" s="39" t="s">
        <v>68</v>
      </c>
      <c r="P13" s="59">
        <v>85869564</v>
      </c>
      <c r="Q13" s="109"/>
      <c r="R13" s="62"/>
      <c r="S13" s="62"/>
      <c r="T13" s="107"/>
      <c r="U13" s="161"/>
      <c r="V13" s="59"/>
      <c r="W13" s="62"/>
      <c r="X13" s="62"/>
      <c r="Y13" s="62"/>
      <c r="Z13" s="73"/>
      <c r="AA13" s="151"/>
      <c r="AB13" s="149"/>
      <c r="AC13" s="150"/>
      <c r="AD13" s="148"/>
      <c r="AE13" s="148"/>
    </row>
    <row r="14" spans="1:31" ht="105" x14ac:dyDescent="0.25">
      <c r="A14" s="51">
        <v>191</v>
      </c>
      <c r="B14" s="23" t="s">
        <v>49</v>
      </c>
      <c r="C14" s="23" t="s">
        <v>63</v>
      </c>
      <c r="D14" s="23" t="s">
        <v>64</v>
      </c>
      <c r="E14" s="29" t="s">
        <v>65</v>
      </c>
      <c r="F14" s="23" t="s">
        <v>66</v>
      </c>
      <c r="G14" s="81">
        <v>20200680010180</v>
      </c>
      <c r="H14" s="40" t="s">
        <v>69</v>
      </c>
      <c r="I14" s="10" t="s">
        <v>70</v>
      </c>
      <c r="J14" s="7">
        <v>44243</v>
      </c>
      <c r="K14" s="7">
        <v>44271</v>
      </c>
      <c r="L14" s="159"/>
      <c r="M14" s="160"/>
      <c r="N14" s="157"/>
      <c r="O14" s="39" t="s">
        <v>71</v>
      </c>
      <c r="P14" s="59">
        <v>69408297</v>
      </c>
      <c r="Q14" s="109"/>
      <c r="R14" s="62"/>
      <c r="S14" s="62"/>
      <c r="T14" s="107"/>
      <c r="U14" s="161"/>
      <c r="V14" s="59">
        <v>69408297</v>
      </c>
      <c r="W14" s="62"/>
      <c r="X14" s="62"/>
      <c r="Y14" s="62"/>
      <c r="Z14" s="73"/>
      <c r="AA14" s="137"/>
      <c r="AB14" s="149"/>
      <c r="AC14" s="150"/>
      <c r="AD14" s="148"/>
      <c r="AE14" s="148"/>
    </row>
    <row r="15" spans="1:31" ht="105" x14ac:dyDescent="0.25">
      <c r="A15" s="51">
        <v>208</v>
      </c>
      <c r="B15" s="23" t="s">
        <v>49</v>
      </c>
      <c r="C15" s="23" t="s">
        <v>50</v>
      </c>
      <c r="D15" s="23" t="s">
        <v>51</v>
      </c>
      <c r="E15" s="12" t="s">
        <v>72</v>
      </c>
      <c r="F15" s="9" t="s">
        <v>73</v>
      </c>
      <c r="G15" s="79"/>
      <c r="H15" s="8" t="s">
        <v>74</v>
      </c>
      <c r="I15" s="52"/>
      <c r="J15" s="7"/>
      <c r="K15" s="7"/>
      <c r="L15" s="162">
        <v>1</v>
      </c>
      <c r="M15" s="156">
        <v>0</v>
      </c>
      <c r="N15" s="157">
        <f>IFERROR(IF(M15/L15&gt;100%,100%,M15/L15),"-")</f>
        <v>0</v>
      </c>
      <c r="O15" s="39" t="s">
        <v>75</v>
      </c>
      <c r="P15" s="59">
        <f>128000000+451451357.3+700000000</f>
        <v>1279451357.3</v>
      </c>
      <c r="Q15" s="109"/>
      <c r="R15" s="62"/>
      <c r="S15" s="62"/>
      <c r="T15" s="107"/>
      <c r="U15" s="161">
        <f>SUM(P15:T16)</f>
        <v>1301451357.3</v>
      </c>
      <c r="V15" s="59"/>
      <c r="W15" s="62"/>
      <c r="X15" s="62"/>
      <c r="Y15" s="62"/>
      <c r="Z15" s="73"/>
      <c r="AA15" s="136">
        <f>SUM(V15:Z16)</f>
        <v>0</v>
      </c>
      <c r="AB15" s="126">
        <f>IFERROR(AA15/U15,"-")</f>
        <v>0</v>
      </c>
      <c r="AC15" s="129"/>
      <c r="AD15" s="111" t="s">
        <v>59</v>
      </c>
      <c r="AE15" s="111" t="s">
        <v>60</v>
      </c>
    </row>
    <row r="16" spans="1:31" ht="105" x14ac:dyDescent="0.25">
      <c r="A16" s="51">
        <v>208</v>
      </c>
      <c r="B16" s="23" t="s">
        <v>49</v>
      </c>
      <c r="C16" s="23" t="s">
        <v>50</v>
      </c>
      <c r="D16" s="23" t="s">
        <v>51</v>
      </c>
      <c r="E16" s="12" t="s">
        <v>72</v>
      </c>
      <c r="F16" s="9" t="s">
        <v>73</v>
      </c>
      <c r="G16" s="79"/>
      <c r="H16" s="10" t="s">
        <v>255</v>
      </c>
      <c r="I16" s="52"/>
      <c r="J16" s="7"/>
      <c r="K16" s="7"/>
      <c r="L16" s="162"/>
      <c r="M16" s="156"/>
      <c r="N16" s="157"/>
      <c r="O16" s="39" t="s">
        <v>76</v>
      </c>
      <c r="P16" s="59">
        <v>22000000</v>
      </c>
      <c r="Q16" s="109"/>
      <c r="R16" s="62"/>
      <c r="S16" s="62"/>
      <c r="T16" s="107"/>
      <c r="U16" s="161"/>
      <c r="V16" s="59"/>
      <c r="W16" s="62"/>
      <c r="X16" s="62"/>
      <c r="Y16" s="62"/>
      <c r="Z16" s="73"/>
      <c r="AA16" s="137"/>
      <c r="AB16" s="128"/>
      <c r="AC16" s="131"/>
      <c r="AD16" s="113"/>
      <c r="AE16" s="113"/>
    </row>
    <row r="17" spans="1:31" ht="105" x14ac:dyDescent="0.25">
      <c r="A17" s="51">
        <v>209</v>
      </c>
      <c r="B17" s="23" t="s">
        <v>49</v>
      </c>
      <c r="C17" s="23" t="s">
        <v>50</v>
      </c>
      <c r="D17" s="23" t="s">
        <v>51</v>
      </c>
      <c r="E17" s="12" t="s">
        <v>77</v>
      </c>
      <c r="F17" s="9" t="s">
        <v>78</v>
      </c>
      <c r="G17" s="79"/>
      <c r="H17" s="52" t="s">
        <v>79</v>
      </c>
      <c r="I17" s="52"/>
      <c r="J17" s="7"/>
      <c r="K17" s="7"/>
      <c r="L17" s="33">
        <v>0</v>
      </c>
      <c r="M17" s="53"/>
      <c r="N17" s="34" t="str">
        <f>IFERROR(IF(M17/L17&gt;100%,100%,M17/L17),"-")</f>
        <v>-</v>
      </c>
      <c r="O17" s="39"/>
      <c r="P17" s="59"/>
      <c r="Q17" s="109"/>
      <c r="R17" s="62"/>
      <c r="S17" s="62"/>
      <c r="T17" s="107"/>
      <c r="U17" s="32">
        <f>SUM(P17:T17)</f>
        <v>0</v>
      </c>
      <c r="V17" s="59"/>
      <c r="W17" s="62"/>
      <c r="X17" s="62"/>
      <c r="Y17" s="62"/>
      <c r="Z17" s="73"/>
      <c r="AA17" s="32">
        <f>SUM(V17:Z17)</f>
        <v>0</v>
      </c>
      <c r="AB17" s="3" t="str">
        <f>IFERROR(AA17/U17,"-")</f>
        <v>-</v>
      </c>
      <c r="AC17" s="5"/>
      <c r="AD17" s="6" t="s">
        <v>59</v>
      </c>
      <c r="AE17" s="6" t="s">
        <v>60</v>
      </c>
    </row>
    <row r="18" spans="1:31" ht="78" customHeight="1" x14ac:dyDescent="0.25">
      <c r="A18" s="51">
        <v>210</v>
      </c>
      <c r="B18" s="23" t="s">
        <v>49</v>
      </c>
      <c r="C18" s="23" t="s">
        <v>50</v>
      </c>
      <c r="D18" s="23" t="s">
        <v>51</v>
      </c>
      <c r="E18" s="29" t="s">
        <v>80</v>
      </c>
      <c r="F18" s="23" t="s">
        <v>81</v>
      </c>
      <c r="G18" s="97">
        <v>20210680010049</v>
      </c>
      <c r="H18" s="96" t="s">
        <v>82</v>
      </c>
      <c r="I18" s="52" t="s">
        <v>83</v>
      </c>
      <c r="J18" s="7"/>
      <c r="K18" s="7"/>
      <c r="L18" s="132">
        <v>50</v>
      </c>
      <c r="M18" s="134">
        <v>0.1</v>
      </c>
      <c r="N18" s="120">
        <f>IFERROR(IF(M19/L18&gt;100%,100%,M19/L18),"-")</f>
        <v>0</v>
      </c>
      <c r="O18" s="39" t="s">
        <v>84</v>
      </c>
      <c r="P18" s="59"/>
      <c r="Q18" s="20">
        <v>427067817.00999999</v>
      </c>
      <c r="R18" s="62"/>
      <c r="S18" s="62"/>
      <c r="T18" s="107"/>
      <c r="U18" s="136">
        <f>SUM(P18:T19)</f>
        <v>636569137.66999996</v>
      </c>
      <c r="V18" s="59"/>
      <c r="W18" s="59">
        <v>427067817</v>
      </c>
      <c r="X18" s="62"/>
      <c r="Y18" s="62"/>
      <c r="Z18" s="73"/>
      <c r="AA18" s="136">
        <f>SUM(V18:Z19)</f>
        <v>427067817</v>
      </c>
      <c r="AB18" s="126">
        <f>IFERROR(AA18/U18,"-")</f>
        <v>0.6708899186711651</v>
      </c>
      <c r="AC18" s="129"/>
      <c r="AD18" s="111" t="s">
        <v>59</v>
      </c>
      <c r="AE18" s="111" t="s">
        <v>60</v>
      </c>
    </row>
    <row r="19" spans="1:31" ht="91.8" customHeight="1" x14ac:dyDescent="0.25">
      <c r="A19" s="51">
        <v>210</v>
      </c>
      <c r="B19" s="23" t="s">
        <v>49</v>
      </c>
      <c r="C19" s="23" t="s">
        <v>50</v>
      </c>
      <c r="D19" s="23" t="s">
        <v>51</v>
      </c>
      <c r="E19" s="29" t="s">
        <v>80</v>
      </c>
      <c r="F19" s="23" t="s">
        <v>81</v>
      </c>
      <c r="G19" s="98"/>
      <c r="H19" s="10" t="s">
        <v>255</v>
      </c>
      <c r="I19" s="52"/>
      <c r="J19" s="7"/>
      <c r="K19" s="7"/>
      <c r="L19" s="133"/>
      <c r="M19" s="135"/>
      <c r="N19" s="122"/>
      <c r="O19" s="39" t="s">
        <v>85</v>
      </c>
      <c r="P19" s="59">
        <f>22204778+1040743</f>
        <v>23245521</v>
      </c>
      <c r="Q19" s="20">
        <v>186255799.66</v>
      </c>
      <c r="R19" s="62"/>
      <c r="S19" s="62"/>
      <c r="T19" s="107"/>
      <c r="U19" s="137"/>
      <c r="V19" s="59"/>
      <c r="W19" s="62"/>
      <c r="X19" s="62"/>
      <c r="Y19" s="62"/>
      <c r="Z19" s="73"/>
      <c r="AA19" s="137"/>
      <c r="AB19" s="128"/>
      <c r="AC19" s="131"/>
      <c r="AD19" s="113"/>
      <c r="AE19" s="113"/>
    </row>
    <row r="20" spans="1:31" ht="60" x14ac:dyDescent="0.25">
      <c r="A20" s="51">
        <v>210</v>
      </c>
      <c r="B20" s="23" t="s">
        <v>45</v>
      </c>
      <c r="C20" s="23" t="s">
        <v>86</v>
      </c>
      <c r="D20" s="23" t="s">
        <v>87</v>
      </c>
      <c r="E20" s="29" t="s">
        <v>88</v>
      </c>
      <c r="F20" s="23" t="s">
        <v>89</v>
      </c>
      <c r="G20" s="97">
        <v>20210680010015</v>
      </c>
      <c r="H20" s="96" t="s">
        <v>90</v>
      </c>
      <c r="I20" s="10" t="s">
        <v>91</v>
      </c>
      <c r="J20" s="7"/>
      <c r="K20" s="7"/>
      <c r="L20" s="159">
        <v>1</v>
      </c>
      <c r="M20" s="160">
        <v>1</v>
      </c>
      <c r="N20" s="157">
        <f>IFERROR(IF(M20/L20&gt;100%,100%,M20/L20),"-")</f>
        <v>1</v>
      </c>
      <c r="O20" s="39" t="s">
        <v>92</v>
      </c>
      <c r="P20" s="20">
        <v>1750619788.21</v>
      </c>
      <c r="Q20" s="20"/>
      <c r="R20" s="59"/>
      <c r="S20" s="59"/>
      <c r="T20" s="107"/>
      <c r="U20" s="161">
        <f>SUM(P20:T23)</f>
        <v>5363965062.7399998</v>
      </c>
      <c r="V20" s="59">
        <v>1434700926</v>
      </c>
      <c r="W20" s="59"/>
      <c r="X20" s="59"/>
      <c r="Y20" s="59"/>
      <c r="Z20" s="73"/>
      <c r="AA20" s="136">
        <f>SUM(V20:Z23)</f>
        <v>1551682790</v>
      </c>
      <c r="AB20" s="126">
        <f>IFERROR(AA20:AA23/U20,"-")</f>
        <v>0.28927906350071853</v>
      </c>
      <c r="AC20" s="129"/>
      <c r="AD20" s="111" t="s">
        <v>59</v>
      </c>
      <c r="AE20" s="111" t="s">
        <v>60</v>
      </c>
    </row>
    <row r="21" spans="1:31" ht="60" x14ac:dyDescent="0.25">
      <c r="A21" s="51">
        <v>214</v>
      </c>
      <c r="B21" s="23" t="s">
        <v>45</v>
      </c>
      <c r="C21" s="23" t="s">
        <v>86</v>
      </c>
      <c r="D21" s="23" t="s">
        <v>87</v>
      </c>
      <c r="E21" s="29" t="s">
        <v>88</v>
      </c>
      <c r="F21" s="23" t="s">
        <v>89</v>
      </c>
      <c r="G21" s="81"/>
      <c r="H21" s="10" t="s">
        <v>255</v>
      </c>
      <c r="I21" s="10"/>
      <c r="J21" s="7"/>
      <c r="K21" s="7"/>
      <c r="L21" s="159"/>
      <c r="M21" s="160"/>
      <c r="N21" s="157"/>
      <c r="O21" s="39" t="s">
        <v>93</v>
      </c>
      <c r="P21" s="59">
        <v>2726447268.21</v>
      </c>
      <c r="Q21" s="20">
        <v>769916142.32000005</v>
      </c>
      <c r="R21" s="59"/>
      <c r="S21" s="59"/>
      <c r="T21" s="107"/>
      <c r="U21" s="161"/>
      <c r="V21" s="59"/>
      <c r="W21" s="59"/>
      <c r="X21" s="59"/>
      <c r="Y21" s="59"/>
      <c r="Z21" s="73"/>
      <c r="AA21" s="151"/>
      <c r="AB21" s="127"/>
      <c r="AC21" s="130"/>
      <c r="AD21" s="112"/>
      <c r="AE21" s="112"/>
    </row>
    <row r="22" spans="1:31" ht="88.8" customHeight="1" x14ac:dyDescent="0.25">
      <c r="A22" s="51">
        <v>214</v>
      </c>
      <c r="B22" s="23" t="s">
        <v>45</v>
      </c>
      <c r="C22" s="23" t="s">
        <v>86</v>
      </c>
      <c r="D22" s="23" t="s">
        <v>87</v>
      </c>
      <c r="E22" s="29" t="s">
        <v>88</v>
      </c>
      <c r="F22" s="23" t="s">
        <v>89</v>
      </c>
      <c r="G22" s="81">
        <v>20200680010059</v>
      </c>
      <c r="H22" s="40" t="s">
        <v>94</v>
      </c>
      <c r="I22" s="10" t="s">
        <v>95</v>
      </c>
      <c r="J22" s="7"/>
      <c r="K22" s="7"/>
      <c r="L22" s="159"/>
      <c r="M22" s="160"/>
      <c r="N22" s="157"/>
      <c r="O22" s="39" t="s">
        <v>96</v>
      </c>
      <c r="P22" s="59">
        <v>80261243</v>
      </c>
      <c r="Q22" s="20"/>
      <c r="R22" s="59"/>
      <c r="S22" s="59"/>
      <c r="T22" s="107"/>
      <c r="U22" s="161"/>
      <c r="V22" s="59">
        <v>80261243</v>
      </c>
      <c r="W22" s="59"/>
      <c r="X22" s="59"/>
      <c r="Y22" s="59"/>
      <c r="Z22" s="73"/>
      <c r="AA22" s="151"/>
      <c r="AB22" s="127"/>
      <c r="AC22" s="130"/>
      <c r="AD22" s="112"/>
      <c r="AE22" s="112"/>
    </row>
    <row r="23" spans="1:31" ht="88.8" customHeight="1" x14ac:dyDescent="0.25">
      <c r="A23" s="51">
        <v>214</v>
      </c>
      <c r="B23" s="23" t="s">
        <v>45</v>
      </c>
      <c r="C23" s="23" t="s">
        <v>86</v>
      </c>
      <c r="D23" s="23" t="s">
        <v>87</v>
      </c>
      <c r="E23" s="29" t="s">
        <v>88</v>
      </c>
      <c r="F23" s="23" t="s">
        <v>89</v>
      </c>
      <c r="G23" s="81">
        <v>20210680010033</v>
      </c>
      <c r="H23" s="40" t="s">
        <v>97</v>
      </c>
      <c r="I23" s="10"/>
      <c r="J23" s="7"/>
      <c r="K23" s="7"/>
      <c r="L23" s="159"/>
      <c r="M23" s="160"/>
      <c r="N23" s="157"/>
      <c r="O23" s="39" t="s">
        <v>96</v>
      </c>
      <c r="P23" s="59">
        <v>36720621</v>
      </c>
      <c r="Q23" s="20"/>
      <c r="R23" s="59"/>
      <c r="S23" s="59"/>
      <c r="T23" s="107"/>
      <c r="U23" s="161"/>
      <c r="V23" s="59">
        <v>36720621</v>
      </c>
      <c r="W23" s="59"/>
      <c r="X23" s="59"/>
      <c r="Y23" s="59"/>
      <c r="Z23" s="73"/>
      <c r="AA23" s="137"/>
      <c r="AB23" s="128"/>
      <c r="AC23" s="131"/>
      <c r="AD23" s="113"/>
      <c r="AE23" s="113"/>
    </row>
    <row r="24" spans="1:31" ht="88.8" customHeight="1" x14ac:dyDescent="0.25">
      <c r="A24" s="51">
        <v>215</v>
      </c>
      <c r="B24" s="23" t="s">
        <v>45</v>
      </c>
      <c r="C24" s="23" t="s">
        <v>86</v>
      </c>
      <c r="D24" s="23" t="s">
        <v>98</v>
      </c>
      <c r="E24" s="29" t="s">
        <v>99</v>
      </c>
      <c r="F24" s="25" t="s">
        <v>100</v>
      </c>
      <c r="G24" s="81">
        <v>20200680010083</v>
      </c>
      <c r="H24" s="40" t="s">
        <v>101</v>
      </c>
      <c r="I24" s="10" t="s">
        <v>102</v>
      </c>
      <c r="J24" s="7"/>
      <c r="K24" s="38"/>
      <c r="L24" s="162">
        <v>40000</v>
      </c>
      <c r="M24" s="156">
        <f>2672+1601</f>
        <v>4273</v>
      </c>
      <c r="N24" s="157">
        <f>IFERROR(IF(M24/L24&gt;100%,100%,M24/L24),"-")</f>
        <v>0.106825</v>
      </c>
      <c r="O24" s="41" t="s">
        <v>103</v>
      </c>
      <c r="P24" s="43">
        <v>440674539</v>
      </c>
      <c r="Q24" s="108">
        <v>88687399.159999996</v>
      </c>
      <c r="R24" s="43"/>
      <c r="S24" s="43"/>
      <c r="T24" s="107"/>
      <c r="U24" s="163">
        <f>SUM(P24:T49)</f>
        <v>49352075822.970009</v>
      </c>
      <c r="V24" s="43">
        <v>440674539</v>
      </c>
      <c r="W24" s="43">
        <v>88687399</v>
      </c>
      <c r="X24" s="43"/>
      <c r="Y24" s="43"/>
      <c r="Z24" s="73"/>
      <c r="AA24" s="164">
        <f>SUM(V24:Z49)</f>
        <v>6359527766.21</v>
      </c>
      <c r="AB24" s="126">
        <f>IFERROR(AA24/U24,"-")</f>
        <v>0.12886039057449486</v>
      </c>
      <c r="AC24" s="152"/>
      <c r="AD24" s="111" t="s">
        <v>59</v>
      </c>
      <c r="AE24" s="111" t="s">
        <v>60</v>
      </c>
    </row>
    <row r="25" spans="1:31" ht="88.8" customHeight="1" x14ac:dyDescent="0.25">
      <c r="A25" s="51">
        <v>215</v>
      </c>
      <c r="B25" s="23" t="s">
        <v>45</v>
      </c>
      <c r="C25" s="23" t="s">
        <v>86</v>
      </c>
      <c r="D25" s="23" t="s">
        <v>98</v>
      </c>
      <c r="E25" s="29" t="s">
        <v>99</v>
      </c>
      <c r="F25" s="25" t="s">
        <v>100</v>
      </c>
      <c r="G25" s="81">
        <v>20200680010166</v>
      </c>
      <c r="H25" s="40" t="s">
        <v>104</v>
      </c>
      <c r="I25" s="10" t="s">
        <v>83</v>
      </c>
      <c r="J25" s="7"/>
      <c r="K25" s="38"/>
      <c r="L25" s="162"/>
      <c r="M25" s="156"/>
      <c r="N25" s="157"/>
      <c r="O25" s="41" t="s">
        <v>105</v>
      </c>
      <c r="P25" s="43">
        <v>255374883.63</v>
      </c>
      <c r="Q25" s="108"/>
      <c r="R25" s="43"/>
      <c r="S25" s="43"/>
      <c r="T25" s="107"/>
      <c r="U25" s="163"/>
      <c r="V25" s="43">
        <v>255374883.63</v>
      </c>
      <c r="W25" s="43"/>
      <c r="X25" s="43"/>
      <c r="Y25" s="43"/>
      <c r="Z25" s="73"/>
      <c r="AA25" s="165"/>
      <c r="AB25" s="127"/>
      <c r="AC25" s="153"/>
      <c r="AD25" s="112"/>
      <c r="AE25" s="112"/>
    </row>
    <row r="26" spans="1:31" ht="106.8" customHeight="1" x14ac:dyDescent="0.25">
      <c r="A26" s="51">
        <v>215</v>
      </c>
      <c r="B26" s="23" t="s">
        <v>45</v>
      </c>
      <c r="C26" s="23" t="s">
        <v>86</v>
      </c>
      <c r="D26" s="23" t="s">
        <v>98</v>
      </c>
      <c r="E26" s="29" t="s">
        <v>99</v>
      </c>
      <c r="F26" s="25" t="s">
        <v>100</v>
      </c>
      <c r="G26" s="81">
        <v>20200680010089</v>
      </c>
      <c r="H26" s="40" t="s">
        <v>106</v>
      </c>
      <c r="I26" s="10" t="s">
        <v>107</v>
      </c>
      <c r="J26" s="7"/>
      <c r="K26" s="38"/>
      <c r="L26" s="162"/>
      <c r="M26" s="156"/>
      <c r="N26" s="157"/>
      <c r="O26" s="41" t="s">
        <v>108</v>
      </c>
      <c r="P26" s="43">
        <f>828585546-96486764</f>
        <v>732098782</v>
      </c>
      <c r="Q26" s="108"/>
      <c r="R26" s="43"/>
      <c r="S26" s="43"/>
      <c r="T26" s="107"/>
      <c r="U26" s="163"/>
      <c r="V26" s="43">
        <v>658085546</v>
      </c>
      <c r="W26" s="43"/>
      <c r="X26" s="43"/>
      <c r="Y26" s="43"/>
      <c r="Z26" s="73"/>
      <c r="AA26" s="165"/>
      <c r="AB26" s="127"/>
      <c r="AC26" s="153"/>
      <c r="AD26" s="112"/>
      <c r="AE26" s="112"/>
    </row>
    <row r="27" spans="1:31" ht="105.6" customHeight="1" x14ac:dyDescent="0.25">
      <c r="A27" s="51">
        <v>215</v>
      </c>
      <c r="B27" s="23" t="s">
        <v>45</v>
      </c>
      <c r="C27" s="23" t="s">
        <v>86</v>
      </c>
      <c r="D27" s="23" t="s">
        <v>98</v>
      </c>
      <c r="E27" s="29" t="s">
        <v>99</v>
      </c>
      <c r="F27" s="25" t="s">
        <v>100</v>
      </c>
      <c r="G27" s="81">
        <v>20200680010093</v>
      </c>
      <c r="H27" s="40" t="s">
        <v>109</v>
      </c>
      <c r="I27" s="10" t="s">
        <v>110</v>
      </c>
      <c r="J27" s="7"/>
      <c r="K27" s="38"/>
      <c r="L27" s="162"/>
      <c r="M27" s="156"/>
      <c r="N27" s="157"/>
      <c r="O27" s="41" t="s">
        <v>111</v>
      </c>
      <c r="P27" s="43">
        <v>867728401</v>
      </c>
      <c r="Q27" s="108"/>
      <c r="R27" s="43"/>
      <c r="S27" s="43"/>
      <c r="T27" s="107"/>
      <c r="U27" s="163"/>
      <c r="V27" s="43">
        <v>829015863.20000005</v>
      </c>
      <c r="W27" s="43"/>
      <c r="X27" s="43"/>
      <c r="Y27" s="43"/>
      <c r="Z27" s="73"/>
      <c r="AA27" s="165"/>
      <c r="AB27" s="127"/>
      <c r="AC27" s="153"/>
      <c r="AD27" s="112"/>
      <c r="AE27" s="112"/>
    </row>
    <row r="28" spans="1:31" ht="46.8" x14ac:dyDescent="0.25">
      <c r="A28" s="51">
        <v>215</v>
      </c>
      <c r="B28" s="23" t="s">
        <v>45</v>
      </c>
      <c r="C28" s="23" t="s">
        <v>86</v>
      </c>
      <c r="D28" s="23" t="s">
        <v>98</v>
      </c>
      <c r="E28" s="29" t="s">
        <v>99</v>
      </c>
      <c r="F28" s="25" t="s">
        <v>100</v>
      </c>
      <c r="G28" s="81">
        <v>20210680010013</v>
      </c>
      <c r="H28" s="40" t="s">
        <v>112</v>
      </c>
      <c r="I28" s="10" t="s">
        <v>113</v>
      </c>
      <c r="J28" s="7"/>
      <c r="K28" s="38"/>
      <c r="L28" s="162"/>
      <c r="M28" s="156"/>
      <c r="N28" s="157"/>
      <c r="O28" s="41" t="s">
        <v>114</v>
      </c>
      <c r="P28" s="43">
        <v>94976390.849999994</v>
      </c>
      <c r="Q28" s="108"/>
      <c r="R28" s="43"/>
      <c r="S28" s="43"/>
      <c r="T28" s="107"/>
      <c r="U28" s="163"/>
      <c r="V28" s="43">
        <v>94976390.849999994</v>
      </c>
      <c r="W28" s="43"/>
      <c r="X28" s="43"/>
      <c r="Y28" s="43"/>
      <c r="Z28" s="73"/>
      <c r="AA28" s="165"/>
      <c r="AB28" s="127"/>
      <c r="AC28" s="153"/>
      <c r="AD28" s="112"/>
      <c r="AE28" s="112"/>
    </row>
    <row r="29" spans="1:31" ht="46.8" x14ac:dyDescent="0.25">
      <c r="A29" s="51">
        <v>215</v>
      </c>
      <c r="B29" s="23" t="s">
        <v>45</v>
      </c>
      <c r="C29" s="23" t="s">
        <v>86</v>
      </c>
      <c r="D29" s="23" t="s">
        <v>98</v>
      </c>
      <c r="E29" s="29" t="s">
        <v>99</v>
      </c>
      <c r="F29" s="25" t="s">
        <v>100</v>
      </c>
      <c r="G29" s="82"/>
      <c r="H29" s="10" t="s">
        <v>255</v>
      </c>
      <c r="I29" s="10"/>
      <c r="J29" s="7"/>
      <c r="K29" s="38"/>
      <c r="L29" s="162"/>
      <c r="M29" s="156"/>
      <c r="N29" s="157"/>
      <c r="O29" s="41" t="s">
        <v>114</v>
      </c>
      <c r="P29" s="43">
        <f>23609.1500000059+96486764</f>
        <v>96510373.150000006</v>
      </c>
      <c r="Q29" s="108"/>
      <c r="R29" s="43"/>
      <c r="S29" s="43"/>
      <c r="T29" s="107"/>
      <c r="U29" s="163"/>
      <c r="V29" s="43"/>
      <c r="W29" s="43"/>
      <c r="X29" s="43"/>
      <c r="Y29" s="43"/>
      <c r="Z29" s="73"/>
      <c r="AA29" s="165"/>
      <c r="AB29" s="127"/>
      <c r="AC29" s="153"/>
      <c r="AD29" s="112"/>
      <c r="AE29" s="112"/>
    </row>
    <row r="30" spans="1:31" ht="46.8" x14ac:dyDescent="0.25">
      <c r="A30" s="51">
        <v>215</v>
      </c>
      <c r="B30" s="23" t="s">
        <v>45</v>
      </c>
      <c r="C30" s="23" t="s">
        <v>86</v>
      </c>
      <c r="D30" s="23" t="s">
        <v>98</v>
      </c>
      <c r="E30" s="29" t="s">
        <v>99</v>
      </c>
      <c r="F30" s="25" t="s">
        <v>100</v>
      </c>
      <c r="G30" s="82"/>
      <c r="H30" s="8" t="s">
        <v>115</v>
      </c>
      <c r="I30" s="10"/>
      <c r="J30" s="7"/>
      <c r="K30" s="38"/>
      <c r="L30" s="162"/>
      <c r="M30" s="156"/>
      <c r="N30" s="157"/>
      <c r="O30" s="42" t="s">
        <v>116</v>
      </c>
      <c r="P30" s="63">
        <f>1146500788.86+1788940976.47+439408481</f>
        <v>3374850246.3299999</v>
      </c>
      <c r="Q30" s="108"/>
      <c r="R30" s="43"/>
      <c r="S30" s="43"/>
      <c r="T30" s="107"/>
      <c r="U30" s="163"/>
      <c r="V30" s="43"/>
      <c r="W30" s="43"/>
      <c r="X30" s="43"/>
      <c r="Y30" s="43"/>
      <c r="Z30" s="73"/>
      <c r="AA30" s="165"/>
      <c r="AB30" s="127"/>
      <c r="AC30" s="153"/>
      <c r="AD30" s="112"/>
      <c r="AE30" s="112"/>
    </row>
    <row r="31" spans="1:31" ht="85.8" customHeight="1" x14ac:dyDescent="0.25">
      <c r="A31" s="51">
        <v>215</v>
      </c>
      <c r="B31" s="23" t="s">
        <v>45</v>
      </c>
      <c r="C31" s="23" t="s">
        <v>86</v>
      </c>
      <c r="D31" s="23" t="s">
        <v>98</v>
      </c>
      <c r="E31" s="29" t="s">
        <v>99</v>
      </c>
      <c r="F31" s="25" t="s">
        <v>100</v>
      </c>
      <c r="G31" s="82"/>
      <c r="H31" s="101" t="s">
        <v>124</v>
      </c>
      <c r="I31" s="10"/>
      <c r="J31" s="7"/>
      <c r="K31" s="38"/>
      <c r="L31" s="162"/>
      <c r="M31" s="156"/>
      <c r="N31" s="157"/>
      <c r="O31" s="41" t="s">
        <v>117</v>
      </c>
      <c r="P31" s="43">
        <v>530557116</v>
      </c>
      <c r="Q31" s="108"/>
      <c r="R31" s="43"/>
      <c r="S31" s="43"/>
      <c r="T31" s="107"/>
      <c r="U31" s="163"/>
      <c r="V31" s="43"/>
      <c r="W31" s="43"/>
      <c r="X31" s="43"/>
      <c r="Y31" s="43"/>
      <c r="Z31" s="73"/>
      <c r="AA31" s="165"/>
      <c r="AB31" s="127"/>
      <c r="AC31" s="153"/>
      <c r="AD31" s="112"/>
      <c r="AE31" s="112"/>
    </row>
    <row r="32" spans="1:31" ht="46.8" x14ac:dyDescent="0.25">
      <c r="A32" s="51">
        <v>215</v>
      </c>
      <c r="B32" s="23" t="s">
        <v>45</v>
      </c>
      <c r="C32" s="23" t="s">
        <v>86</v>
      </c>
      <c r="D32" s="23" t="s">
        <v>98</v>
      </c>
      <c r="E32" s="29" t="s">
        <v>99</v>
      </c>
      <c r="F32" s="25" t="s">
        <v>100</v>
      </c>
      <c r="G32" s="83"/>
      <c r="H32" s="10" t="s">
        <v>118</v>
      </c>
      <c r="I32" s="10"/>
      <c r="J32" s="7"/>
      <c r="K32" s="38"/>
      <c r="L32" s="162"/>
      <c r="M32" s="156"/>
      <c r="N32" s="157"/>
      <c r="O32" s="41" t="s">
        <v>119</v>
      </c>
      <c r="P32" s="43">
        <v>4178415134.6100001</v>
      </c>
      <c r="Q32" s="108"/>
      <c r="R32" s="43"/>
      <c r="S32" s="43"/>
      <c r="T32" s="107"/>
      <c r="U32" s="163"/>
      <c r="V32" s="43"/>
      <c r="W32" s="43"/>
      <c r="X32" s="43"/>
      <c r="Y32" s="43"/>
      <c r="Z32" s="73"/>
      <c r="AA32" s="165"/>
      <c r="AB32" s="127"/>
      <c r="AC32" s="153"/>
      <c r="AD32" s="112"/>
      <c r="AE32" s="112"/>
    </row>
    <row r="33" spans="1:31" ht="46.8" x14ac:dyDescent="0.25">
      <c r="A33" s="51">
        <v>215</v>
      </c>
      <c r="B33" s="23" t="s">
        <v>45</v>
      </c>
      <c r="C33" s="23" t="s">
        <v>86</v>
      </c>
      <c r="D33" s="23" t="s">
        <v>98</v>
      </c>
      <c r="E33" s="29" t="s">
        <v>99</v>
      </c>
      <c r="F33" s="25" t="s">
        <v>100</v>
      </c>
      <c r="G33" s="83">
        <v>20210680010025</v>
      </c>
      <c r="H33" s="44" t="s">
        <v>135</v>
      </c>
      <c r="I33" s="10" t="s">
        <v>250</v>
      </c>
      <c r="J33" s="7"/>
      <c r="K33" s="38"/>
      <c r="L33" s="162"/>
      <c r="M33" s="156"/>
      <c r="N33" s="157"/>
      <c r="O33" s="41" t="s">
        <v>120</v>
      </c>
      <c r="P33" s="43">
        <v>1331933803.03</v>
      </c>
      <c r="Q33" s="108"/>
      <c r="R33" s="43"/>
      <c r="S33" s="43"/>
      <c r="T33" s="107"/>
      <c r="U33" s="163"/>
      <c r="V33" s="43">
        <v>1321681111.9000001</v>
      </c>
      <c r="W33" s="43"/>
      <c r="X33" s="43"/>
      <c r="Y33" s="43"/>
      <c r="Z33" s="73"/>
      <c r="AA33" s="165"/>
      <c r="AB33" s="127"/>
      <c r="AC33" s="153"/>
      <c r="AD33" s="112"/>
      <c r="AE33" s="112"/>
    </row>
    <row r="34" spans="1:31" ht="46.8" x14ac:dyDescent="0.25">
      <c r="A34" s="51">
        <v>215</v>
      </c>
      <c r="B34" s="23" t="s">
        <v>45</v>
      </c>
      <c r="C34" s="23" t="s">
        <v>86</v>
      </c>
      <c r="D34" s="23" t="s">
        <v>98</v>
      </c>
      <c r="E34" s="29" t="s">
        <v>99</v>
      </c>
      <c r="F34" s="25" t="s">
        <v>100</v>
      </c>
      <c r="G34" s="83">
        <v>20210680010013</v>
      </c>
      <c r="H34" s="44" t="s">
        <v>121</v>
      </c>
      <c r="I34" s="10" t="s">
        <v>250</v>
      </c>
      <c r="J34" s="7"/>
      <c r="K34" s="38"/>
      <c r="L34" s="162"/>
      <c r="M34" s="156"/>
      <c r="N34" s="157"/>
      <c r="O34" s="41" t="s">
        <v>120</v>
      </c>
      <c r="P34" s="43">
        <v>792492405.84000003</v>
      </c>
      <c r="Q34" s="108"/>
      <c r="R34" s="43"/>
      <c r="S34" s="43"/>
      <c r="T34" s="107"/>
      <c r="U34" s="163"/>
      <c r="V34" s="43">
        <v>792492406</v>
      </c>
      <c r="W34" s="43"/>
      <c r="X34" s="43"/>
      <c r="Y34" s="43"/>
      <c r="Z34" s="73"/>
      <c r="AA34" s="165"/>
      <c r="AB34" s="127"/>
      <c r="AC34" s="153"/>
      <c r="AD34" s="112"/>
      <c r="AE34" s="112"/>
    </row>
    <row r="35" spans="1:31" ht="46.8" x14ac:dyDescent="0.25">
      <c r="A35" s="51">
        <v>215</v>
      </c>
      <c r="B35" s="23" t="s">
        <v>45</v>
      </c>
      <c r="C35" s="23" t="s">
        <v>86</v>
      </c>
      <c r="D35" s="23" t="s">
        <v>98</v>
      </c>
      <c r="E35" s="29" t="s">
        <v>99</v>
      </c>
      <c r="F35" s="25" t="s">
        <v>100</v>
      </c>
      <c r="G35" s="83">
        <v>20210680010033</v>
      </c>
      <c r="H35" s="44" t="s">
        <v>122</v>
      </c>
      <c r="I35" s="10" t="s">
        <v>250</v>
      </c>
      <c r="J35" s="7"/>
      <c r="K35" s="38"/>
      <c r="L35" s="162"/>
      <c r="M35" s="156"/>
      <c r="N35" s="157"/>
      <c r="O35" s="41" t="s">
        <v>120</v>
      </c>
      <c r="P35" s="43">
        <v>1553614893.8199999</v>
      </c>
      <c r="Q35" s="108"/>
      <c r="R35" s="43"/>
      <c r="S35" s="43"/>
      <c r="T35" s="107"/>
      <c r="U35" s="163"/>
      <c r="V35" s="43">
        <v>1473858244.6800001</v>
      </c>
      <c r="W35" s="43"/>
      <c r="X35" s="43"/>
      <c r="Y35" s="43"/>
      <c r="Z35" s="73"/>
      <c r="AA35" s="165"/>
      <c r="AB35" s="127"/>
      <c r="AC35" s="153"/>
      <c r="AD35" s="112"/>
      <c r="AE35" s="112"/>
    </row>
    <row r="36" spans="1:31" ht="78" x14ac:dyDescent="0.25">
      <c r="A36" s="51">
        <v>215</v>
      </c>
      <c r="B36" s="23" t="s">
        <v>45</v>
      </c>
      <c r="C36" s="23" t="s">
        <v>86</v>
      </c>
      <c r="D36" s="23" t="s">
        <v>98</v>
      </c>
      <c r="E36" s="29" t="s">
        <v>99</v>
      </c>
      <c r="F36" s="25" t="s">
        <v>100</v>
      </c>
      <c r="G36" s="83">
        <v>20200680010080</v>
      </c>
      <c r="H36" s="44" t="s">
        <v>123</v>
      </c>
      <c r="I36" s="10" t="s">
        <v>250</v>
      </c>
      <c r="J36" s="7"/>
      <c r="K36" s="38"/>
      <c r="L36" s="162"/>
      <c r="M36" s="156"/>
      <c r="N36" s="157"/>
      <c r="O36" s="41" t="s">
        <v>120</v>
      </c>
      <c r="P36" s="43">
        <v>139581312.99000001</v>
      </c>
      <c r="Q36" s="108"/>
      <c r="R36" s="43"/>
      <c r="S36" s="43"/>
      <c r="T36" s="107"/>
      <c r="U36" s="163"/>
      <c r="V36" s="43">
        <v>134117784.39</v>
      </c>
      <c r="W36" s="43"/>
      <c r="X36" s="43"/>
      <c r="Y36" s="43"/>
      <c r="Z36" s="73"/>
      <c r="AA36" s="165"/>
      <c r="AB36" s="127"/>
      <c r="AC36" s="153"/>
      <c r="AD36" s="112"/>
      <c r="AE36" s="112"/>
    </row>
    <row r="37" spans="1:31" ht="46.8" x14ac:dyDescent="0.25">
      <c r="A37" s="51">
        <v>215</v>
      </c>
      <c r="B37" s="23" t="s">
        <v>45</v>
      </c>
      <c r="C37" s="23" t="s">
        <v>86</v>
      </c>
      <c r="D37" s="23" t="s">
        <v>98</v>
      </c>
      <c r="E37" s="29" t="s">
        <v>99</v>
      </c>
      <c r="F37" s="25" t="s">
        <v>100</v>
      </c>
      <c r="G37" s="100"/>
      <c r="H37" s="10" t="s">
        <v>255</v>
      </c>
      <c r="I37" s="10"/>
      <c r="J37" s="7"/>
      <c r="K37" s="38"/>
      <c r="L37" s="162"/>
      <c r="M37" s="156"/>
      <c r="N37" s="157"/>
      <c r="O37" s="41" t="s">
        <v>125</v>
      </c>
      <c r="P37" s="43"/>
      <c r="Q37" s="108"/>
      <c r="R37" s="43"/>
      <c r="S37" s="43"/>
      <c r="T37" s="108">
        <v>1555449996</v>
      </c>
      <c r="U37" s="163"/>
      <c r="V37" s="43"/>
      <c r="W37" s="43"/>
      <c r="X37" s="43"/>
      <c r="Y37" s="43"/>
      <c r="Z37" s="73"/>
      <c r="AA37" s="165"/>
      <c r="AB37" s="127"/>
      <c r="AC37" s="153"/>
      <c r="AD37" s="112"/>
      <c r="AE37" s="112"/>
    </row>
    <row r="38" spans="1:31" ht="46.8" x14ac:dyDescent="0.25">
      <c r="A38" s="51">
        <v>215</v>
      </c>
      <c r="B38" s="23" t="s">
        <v>45</v>
      </c>
      <c r="C38" s="23" t="s">
        <v>86</v>
      </c>
      <c r="D38" s="23" t="s">
        <v>98</v>
      </c>
      <c r="E38" s="29" t="s">
        <v>99</v>
      </c>
      <c r="F38" s="25" t="s">
        <v>100</v>
      </c>
      <c r="G38" s="97">
        <v>20210680010024</v>
      </c>
      <c r="H38" s="96" t="s">
        <v>126</v>
      </c>
      <c r="I38" s="10"/>
      <c r="J38" s="7"/>
      <c r="K38" s="38"/>
      <c r="L38" s="162"/>
      <c r="M38" s="156"/>
      <c r="N38" s="157"/>
      <c r="O38" s="41" t="s">
        <v>127</v>
      </c>
      <c r="P38" s="43"/>
      <c r="Q38" s="108"/>
      <c r="R38" s="43"/>
      <c r="S38" s="43"/>
      <c r="T38" s="108">
        <v>17240869934</v>
      </c>
      <c r="U38" s="163"/>
      <c r="V38" s="43"/>
      <c r="W38" s="43"/>
      <c r="X38" s="43"/>
      <c r="Y38" s="43"/>
      <c r="Z38" s="73"/>
      <c r="AA38" s="165"/>
      <c r="AB38" s="127"/>
      <c r="AC38" s="153"/>
      <c r="AD38" s="112"/>
      <c r="AE38" s="112"/>
    </row>
    <row r="39" spans="1:31" ht="46.8" x14ac:dyDescent="0.25">
      <c r="A39" s="51">
        <v>215</v>
      </c>
      <c r="B39" s="23" t="s">
        <v>45</v>
      </c>
      <c r="C39" s="23" t="s">
        <v>86</v>
      </c>
      <c r="D39" s="23" t="s">
        <v>98</v>
      </c>
      <c r="E39" s="29" t="s">
        <v>99</v>
      </c>
      <c r="F39" s="25" t="s">
        <v>100</v>
      </c>
      <c r="G39" s="97"/>
      <c r="H39" s="10" t="s">
        <v>255</v>
      </c>
      <c r="I39" s="10"/>
      <c r="J39" s="7"/>
      <c r="K39" s="38"/>
      <c r="L39" s="162"/>
      <c r="M39" s="156"/>
      <c r="N39" s="157"/>
      <c r="O39" s="41" t="s">
        <v>128</v>
      </c>
      <c r="P39" s="43"/>
      <c r="Q39" s="108"/>
      <c r="R39" s="43"/>
      <c r="S39" s="43"/>
      <c r="T39" s="108">
        <f>563789262+8428553475</f>
        <v>8992342737</v>
      </c>
      <c r="U39" s="163"/>
      <c r="V39" s="43"/>
      <c r="W39" s="43"/>
      <c r="X39" s="43"/>
      <c r="Y39" s="43"/>
      <c r="Z39" s="73"/>
      <c r="AA39" s="165"/>
      <c r="AB39" s="127"/>
      <c r="AC39" s="153"/>
      <c r="AD39" s="112"/>
      <c r="AE39" s="112"/>
    </row>
    <row r="40" spans="1:31" ht="62.4" x14ac:dyDescent="0.25">
      <c r="A40" s="51">
        <v>215</v>
      </c>
      <c r="B40" s="23" t="s">
        <v>45</v>
      </c>
      <c r="C40" s="23" t="s">
        <v>86</v>
      </c>
      <c r="D40" s="23" t="s">
        <v>98</v>
      </c>
      <c r="E40" s="29" t="s">
        <v>99</v>
      </c>
      <c r="F40" s="25" t="s">
        <v>100</v>
      </c>
      <c r="G40" s="97">
        <v>20210680010037</v>
      </c>
      <c r="H40" s="96" t="s">
        <v>129</v>
      </c>
      <c r="I40" s="10"/>
      <c r="J40" s="7"/>
      <c r="K40" s="38"/>
      <c r="L40" s="162"/>
      <c r="M40" s="156"/>
      <c r="N40" s="157"/>
      <c r="O40" s="41" t="s">
        <v>130</v>
      </c>
      <c r="P40" s="43">
        <v>609911449.04999995</v>
      </c>
      <c r="Q40" s="108"/>
      <c r="R40" s="43"/>
      <c r="S40" s="43"/>
      <c r="T40" s="107"/>
      <c r="U40" s="163"/>
      <c r="V40" s="43"/>
      <c r="W40" s="43"/>
      <c r="X40" s="43"/>
      <c r="Y40" s="43"/>
      <c r="Z40" s="73"/>
      <c r="AA40" s="165"/>
      <c r="AB40" s="127"/>
      <c r="AC40" s="153"/>
      <c r="AD40" s="112"/>
      <c r="AE40" s="112"/>
    </row>
    <row r="41" spans="1:31" ht="46.8" x14ac:dyDescent="0.25">
      <c r="A41" s="51">
        <v>215</v>
      </c>
      <c r="B41" s="23" t="s">
        <v>45</v>
      </c>
      <c r="C41" s="23" t="s">
        <v>86</v>
      </c>
      <c r="D41" s="23" t="s">
        <v>98</v>
      </c>
      <c r="E41" s="29" t="s">
        <v>99</v>
      </c>
      <c r="F41" s="25" t="s">
        <v>100</v>
      </c>
      <c r="G41" s="97"/>
      <c r="H41" s="10" t="s">
        <v>255</v>
      </c>
      <c r="I41" s="10"/>
      <c r="J41" s="7"/>
      <c r="K41" s="38"/>
      <c r="L41" s="162"/>
      <c r="M41" s="156"/>
      <c r="N41" s="157"/>
      <c r="O41" s="41" t="s">
        <v>130</v>
      </c>
      <c r="P41" s="43">
        <v>88550.95</v>
      </c>
      <c r="Q41" s="108"/>
      <c r="R41" s="43"/>
      <c r="S41" s="43"/>
      <c r="T41" s="107"/>
      <c r="U41" s="163"/>
      <c r="V41" s="43"/>
      <c r="W41" s="43"/>
      <c r="X41" s="43"/>
      <c r="Y41" s="43"/>
      <c r="Z41" s="73"/>
      <c r="AA41" s="165"/>
      <c r="AB41" s="127"/>
      <c r="AC41" s="153"/>
      <c r="AD41" s="112"/>
      <c r="AE41" s="112"/>
    </row>
    <row r="42" spans="1:31" ht="46.8" x14ac:dyDescent="0.25">
      <c r="A42" s="51">
        <v>215</v>
      </c>
      <c r="B42" s="23" t="s">
        <v>45</v>
      </c>
      <c r="C42" s="23" t="s">
        <v>86</v>
      </c>
      <c r="D42" s="23" t="s">
        <v>98</v>
      </c>
      <c r="E42" s="29" t="s">
        <v>99</v>
      </c>
      <c r="F42" s="25" t="s">
        <v>100</v>
      </c>
      <c r="G42" s="97">
        <v>20210680010033</v>
      </c>
      <c r="H42" s="96" t="s">
        <v>97</v>
      </c>
      <c r="I42" s="10"/>
      <c r="J42" s="7"/>
      <c r="K42" s="38"/>
      <c r="L42" s="162"/>
      <c r="M42" s="156"/>
      <c r="N42" s="157"/>
      <c r="O42" s="41" t="s">
        <v>131</v>
      </c>
      <c r="P42" s="43">
        <v>133285804.41</v>
      </c>
      <c r="Q42" s="108"/>
      <c r="R42" s="43"/>
      <c r="S42" s="43"/>
      <c r="T42" s="107"/>
      <c r="U42" s="163"/>
      <c r="V42" s="43">
        <v>133285804.41</v>
      </c>
      <c r="W42" s="43"/>
      <c r="X42" s="43"/>
      <c r="Y42" s="43"/>
      <c r="Z42" s="73"/>
      <c r="AA42" s="165"/>
      <c r="AB42" s="127"/>
      <c r="AC42" s="153"/>
      <c r="AD42" s="112"/>
      <c r="AE42" s="112"/>
    </row>
    <row r="43" spans="1:31" ht="46.8" x14ac:dyDescent="0.25">
      <c r="A43" s="51">
        <v>215</v>
      </c>
      <c r="B43" s="23" t="s">
        <v>45</v>
      </c>
      <c r="C43" s="23" t="s">
        <v>86</v>
      </c>
      <c r="D43" s="23" t="s">
        <v>98</v>
      </c>
      <c r="E43" s="29" t="s">
        <v>99</v>
      </c>
      <c r="F43" s="25" t="s">
        <v>100</v>
      </c>
      <c r="G43" s="97"/>
      <c r="H43" s="10" t="s">
        <v>255</v>
      </c>
      <c r="I43" s="10"/>
      <c r="J43" s="7"/>
      <c r="K43" s="38"/>
      <c r="L43" s="162"/>
      <c r="M43" s="156"/>
      <c r="N43" s="157"/>
      <c r="O43" s="41" t="s">
        <v>132</v>
      </c>
      <c r="P43" s="43">
        <f>70000000+2160000000</f>
        <v>2230000000</v>
      </c>
      <c r="Q43" s="108"/>
      <c r="R43" s="43"/>
      <c r="S43" s="43"/>
      <c r="T43" s="107"/>
      <c r="U43" s="163"/>
      <c r="V43" s="43"/>
      <c r="W43" s="43"/>
      <c r="X43" s="43"/>
      <c r="Y43" s="43"/>
      <c r="Z43" s="73"/>
      <c r="AA43" s="165"/>
      <c r="AB43" s="127"/>
      <c r="AC43" s="153"/>
      <c r="AD43" s="112"/>
      <c r="AE43" s="112"/>
    </row>
    <row r="44" spans="1:31" ht="62.4" x14ac:dyDescent="0.25">
      <c r="A44" s="51">
        <v>215</v>
      </c>
      <c r="B44" s="23" t="s">
        <v>45</v>
      </c>
      <c r="C44" s="23" t="s">
        <v>86</v>
      </c>
      <c r="D44" s="23" t="s">
        <v>98</v>
      </c>
      <c r="E44" s="29" t="s">
        <v>99</v>
      </c>
      <c r="F44" s="25" t="s">
        <v>100</v>
      </c>
      <c r="G44" s="97">
        <v>20210680010011</v>
      </c>
      <c r="H44" s="96" t="s">
        <v>133</v>
      </c>
      <c r="I44" s="10" t="s">
        <v>248</v>
      </c>
      <c r="J44" s="7"/>
      <c r="K44" s="38"/>
      <c r="L44" s="162"/>
      <c r="M44" s="156"/>
      <c r="N44" s="157"/>
      <c r="O44" s="41" t="s">
        <v>134</v>
      </c>
      <c r="P44" s="43"/>
      <c r="Q44" s="108"/>
      <c r="R44" s="43"/>
      <c r="S44" s="73"/>
      <c r="T44" s="108">
        <v>3726948730</v>
      </c>
      <c r="U44" s="163"/>
      <c r="V44" s="43"/>
      <c r="W44" s="43"/>
      <c r="X44" s="43"/>
      <c r="Y44" s="43"/>
      <c r="Z44" s="73"/>
      <c r="AA44" s="165"/>
      <c r="AB44" s="127"/>
      <c r="AC44" s="153"/>
      <c r="AD44" s="112"/>
      <c r="AE44" s="112"/>
    </row>
    <row r="45" spans="1:31" ht="46.8" x14ac:dyDescent="0.25">
      <c r="A45" s="51">
        <v>215</v>
      </c>
      <c r="B45" s="23" t="s">
        <v>45</v>
      </c>
      <c r="C45" s="23" t="s">
        <v>86</v>
      </c>
      <c r="D45" s="23" t="s">
        <v>98</v>
      </c>
      <c r="E45" s="29" t="s">
        <v>99</v>
      </c>
      <c r="F45" s="25" t="s">
        <v>100</v>
      </c>
      <c r="G45" s="97"/>
      <c r="H45" s="10" t="s">
        <v>255</v>
      </c>
      <c r="I45" s="10"/>
      <c r="J45" s="7"/>
      <c r="K45" s="38"/>
      <c r="L45" s="162"/>
      <c r="M45" s="156"/>
      <c r="N45" s="157"/>
      <c r="O45" s="41" t="s">
        <v>134</v>
      </c>
      <c r="P45" s="43"/>
      <c r="Q45" s="108"/>
      <c r="R45" s="43"/>
      <c r="S45" s="73"/>
      <c r="T45" s="108">
        <v>248371795</v>
      </c>
      <c r="U45" s="163"/>
      <c r="V45" s="43"/>
      <c r="W45" s="43"/>
      <c r="X45" s="43"/>
      <c r="Y45" s="43"/>
      <c r="Z45" s="73"/>
      <c r="AA45" s="165"/>
      <c r="AB45" s="127"/>
      <c r="AC45" s="153"/>
      <c r="AD45" s="112"/>
      <c r="AE45" s="112"/>
    </row>
    <row r="46" spans="1:31" ht="46.8" x14ac:dyDescent="0.25">
      <c r="A46" s="51">
        <v>215</v>
      </c>
      <c r="B46" s="23" t="s">
        <v>45</v>
      </c>
      <c r="C46" s="23" t="s">
        <v>86</v>
      </c>
      <c r="D46" s="23" t="s">
        <v>98</v>
      </c>
      <c r="E46" s="29" t="s">
        <v>99</v>
      </c>
      <c r="F46" s="25" t="s">
        <v>100</v>
      </c>
      <c r="G46" s="97">
        <v>20210680010025</v>
      </c>
      <c r="H46" s="96" t="s">
        <v>135</v>
      </c>
      <c r="I46" s="10"/>
      <c r="J46" s="7"/>
      <c r="K46" s="38"/>
      <c r="L46" s="162"/>
      <c r="M46" s="156"/>
      <c r="N46" s="157"/>
      <c r="O46" s="41" t="s">
        <v>136</v>
      </c>
      <c r="P46" s="43">
        <v>88432200.069999993</v>
      </c>
      <c r="Q46" s="108"/>
      <c r="R46" s="43"/>
      <c r="S46" s="73"/>
      <c r="T46" s="108"/>
      <c r="U46" s="163"/>
      <c r="V46" s="43">
        <v>88432200</v>
      </c>
      <c r="W46" s="43"/>
      <c r="X46" s="43"/>
      <c r="Y46" s="43"/>
      <c r="Z46" s="73"/>
      <c r="AA46" s="165"/>
      <c r="AB46" s="127"/>
      <c r="AC46" s="153"/>
      <c r="AD46" s="112"/>
      <c r="AE46" s="112"/>
    </row>
    <row r="47" spans="1:31" ht="46.8" x14ac:dyDescent="0.25">
      <c r="A47" s="51">
        <v>215</v>
      </c>
      <c r="B47" s="23" t="s">
        <v>45</v>
      </c>
      <c r="C47" s="23" t="s">
        <v>86</v>
      </c>
      <c r="D47" s="23" t="s">
        <v>98</v>
      </c>
      <c r="E47" s="29" t="s">
        <v>99</v>
      </c>
      <c r="F47" s="25" t="s">
        <v>100</v>
      </c>
      <c r="G47" s="100"/>
      <c r="H47" s="96" t="s">
        <v>137</v>
      </c>
      <c r="I47" s="10"/>
      <c r="J47" s="7"/>
      <c r="K47" s="38"/>
      <c r="L47" s="162"/>
      <c r="M47" s="156"/>
      <c r="N47" s="157"/>
      <c r="O47" s="41" t="s">
        <v>136</v>
      </c>
      <c r="P47" s="43">
        <v>33351.93</v>
      </c>
      <c r="Q47" s="108"/>
      <c r="R47" s="43"/>
      <c r="S47" s="73"/>
      <c r="T47" s="108"/>
      <c r="U47" s="163"/>
      <c r="V47" s="43"/>
      <c r="W47" s="43"/>
      <c r="X47" s="43"/>
      <c r="Y47" s="43"/>
      <c r="Z47" s="73"/>
      <c r="AA47" s="165"/>
      <c r="AB47" s="127"/>
      <c r="AC47" s="153"/>
      <c r="AD47" s="112"/>
      <c r="AE47" s="112"/>
    </row>
    <row r="48" spans="1:31" ht="46.8" x14ac:dyDescent="0.25">
      <c r="A48" s="51">
        <v>215</v>
      </c>
      <c r="B48" s="23" t="s">
        <v>45</v>
      </c>
      <c r="C48" s="23" t="s">
        <v>86</v>
      </c>
      <c r="D48" s="23" t="s">
        <v>98</v>
      </c>
      <c r="E48" s="29" t="s">
        <v>99</v>
      </c>
      <c r="F48" s="25" t="s">
        <v>100</v>
      </c>
      <c r="G48" s="97">
        <v>20210680010025</v>
      </c>
      <c r="H48" s="96" t="s">
        <v>135</v>
      </c>
      <c r="I48" s="10" t="s">
        <v>46</v>
      </c>
      <c r="J48" s="7"/>
      <c r="K48" s="38"/>
      <c r="L48" s="162"/>
      <c r="M48" s="156"/>
      <c r="N48" s="157"/>
      <c r="O48" s="41" t="s">
        <v>136</v>
      </c>
      <c r="P48" s="43">
        <v>12325921.15</v>
      </c>
      <c r="Q48" s="108"/>
      <c r="R48" s="43"/>
      <c r="S48" s="73"/>
      <c r="T48" s="108"/>
      <c r="U48" s="163"/>
      <c r="V48" s="43">
        <v>12325921.15</v>
      </c>
      <c r="W48" s="43"/>
      <c r="X48" s="43"/>
      <c r="Y48" s="43"/>
      <c r="Z48" s="73"/>
      <c r="AA48" s="165"/>
      <c r="AB48" s="127"/>
      <c r="AC48" s="153"/>
      <c r="AD48" s="112"/>
      <c r="AE48" s="112"/>
    </row>
    <row r="49" spans="1:31" ht="46.8" x14ac:dyDescent="0.25">
      <c r="A49" s="51">
        <v>215</v>
      </c>
      <c r="B49" s="23" t="s">
        <v>45</v>
      </c>
      <c r="C49" s="23" t="s">
        <v>86</v>
      </c>
      <c r="D49" s="23" t="s">
        <v>98</v>
      </c>
      <c r="E49" s="29" t="s">
        <v>99</v>
      </c>
      <c r="F49" s="25" t="s">
        <v>100</v>
      </c>
      <c r="G49" s="97">
        <v>20210680010025</v>
      </c>
      <c r="H49" s="96" t="s">
        <v>135</v>
      </c>
      <c r="I49" s="10"/>
      <c r="J49" s="7"/>
      <c r="K49" s="38"/>
      <c r="L49" s="162"/>
      <c r="M49" s="156"/>
      <c r="N49" s="157"/>
      <c r="O49" s="41" t="s">
        <v>138</v>
      </c>
      <c r="P49" s="43">
        <f>36519672</f>
        <v>36519672</v>
      </c>
      <c r="Q49" s="108"/>
      <c r="R49" s="43"/>
      <c r="S49" s="73"/>
      <c r="T49" s="108"/>
      <c r="U49" s="163"/>
      <c r="V49" s="43">
        <v>36519672</v>
      </c>
      <c r="W49" s="43"/>
      <c r="X49" s="43"/>
      <c r="Y49" s="43"/>
      <c r="Z49" s="73"/>
      <c r="AA49" s="166"/>
      <c r="AB49" s="128"/>
      <c r="AC49" s="154"/>
      <c r="AD49" s="113"/>
      <c r="AE49" s="113"/>
    </row>
    <row r="50" spans="1:31" ht="46.8" x14ac:dyDescent="0.25">
      <c r="A50" s="51">
        <v>216</v>
      </c>
      <c r="B50" s="23" t="s">
        <v>45</v>
      </c>
      <c r="C50" s="23" t="s">
        <v>86</v>
      </c>
      <c r="D50" s="23" t="s">
        <v>98</v>
      </c>
      <c r="E50" s="12" t="s">
        <v>139</v>
      </c>
      <c r="F50" s="9" t="s">
        <v>140</v>
      </c>
      <c r="G50" s="98"/>
      <c r="H50" s="101" t="s">
        <v>141</v>
      </c>
      <c r="I50" s="52"/>
      <c r="J50" s="7"/>
      <c r="K50" s="7"/>
      <c r="L50" s="35">
        <v>2</v>
      </c>
      <c r="M50" s="49">
        <v>0</v>
      </c>
      <c r="N50" s="34">
        <f>IFERROR(IF(M50/L50&gt;100%,100%,M50/L50),"-")</f>
        <v>0</v>
      </c>
      <c r="O50" s="39" t="s">
        <v>142</v>
      </c>
      <c r="P50" s="59">
        <f>530557116</f>
        <v>530557116</v>
      </c>
      <c r="Q50" s="109"/>
      <c r="R50" s="62"/>
      <c r="S50" s="73"/>
      <c r="T50" s="108">
        <v>11666787329</v>
      </c>
      <c r="U50" s="32">
        <f>SUM(P50:T50)</f>
        <v>12197344445</v>
      </c>
      <c r="V50" s="59"/>
      <c r="W50" s="62"/>
      <c r="X50" s="62"/>
      <c r="Y50" s="62"/>
      <c r="Z50" s="73"/>
      <c r="AA50" s="32">
        <f>SUM(V50:Z50)</f>
        <v>0</v>
      </c>
      <c r="AB50" s="3">
        <f>IFERROR(AA50/U50,"-")</f>
        <v>0</v>
      </c>
      <c r="AC50" s="5"/>
      <c r="AD50" s="6" t="s">
        <v>59</v>
      </c>
      <c r="AE50" s="6" t="s">
        <v>60</v>
      </c>
    </row>
    <row r="51" spans="1:31" ht="46.8" x14ac:dyDescent="0.25">
      <c r="A51" s="51">
        <v>219</v>
      </c>
      <c r="B51" s="23" t="s">
        <v>45</v>
      </c>
      <c r="C51" s="23" t="s">
        <v>86</v>
      </c>
      <c r="D51" s="23" t="s">
        <v>143</v>
      </c>
      <c r="E51" s="12" t="s">
        <v>144</v>
      </c>
      <c r="F51" s="9" t="s">
        <v>145</v>
      </c>
      <c r="G51" s="98"/>
      <c r="H51" s="99" t="s">
        <v>79</v>
      </c>
      <c r="I51" s="52"/>
      <c r="J51" s="7"/>
      <c r="K51" s="7"/>
      <c r="L51" s="35">
        <v>0</v>
      </c>
      <c r="M51" s="49" t="s">
        <v>247</v>
      </c>
      <c r="N51" s="34" t="str">
        <f>IFERROR(IF(M51/L51&gt;100%,100%,M51/L51),"-")</f>
        <v>-</v>
      </c>
      <c r="O51" s="39"/>
      <c r="P51" s="59"/>
      <c r="Q51" s="109"/>
      <c r="R51" s="62"/>
      <c r="S51" s="73"/>
      <c r="T51" s="109"/>
      <c r="U51" s="32">
        <f>SUM(P51:T51)</f>
        <v>0</v>
      </c>
      <c r="V51" s="59"/>
      <c r="W51" s="62"/>
      <c r="X51" s="62"/>
      <c r="Y51" s="62"/>
      <c r="Z51" s="73"/>
      <c r="AA51" s="32">
        <f>SUM(V51:Z51)</f>
        <v>0</v>
      </c>
      <c r="AB51" s="3" t="str">
        <f>IFERROR(AA51/U51,"-")</f>
        <v>-</v>
      </c>
      <c r="AC51" s="5"/>
      <c r="AD51" s="6" t="s">
        <v>59</v>
      </c>
      <c r="AE51" s="6" t="s">
        <v>60</v>
      </c>
    </row>
    <row r="52" spans="1:31" ht="109.2" x14ac:dyDescent="0.25">
      <c r="A52" s="51">
        <v>220</v>
      </c>
      <c r="B52" s="23" t="s">
        <v>45</v>
      </c>
      <c r="C52" s="23" t="s">
        <v>86</v>
      </c>
      <c r="D52" s="23" t="s">
        <v>143</v>
      </c>
      <c r="E52" s="29" t="s">
        <v>146</v>
      </c>
      <c r="F52" s="23" t="s">
        <v>147</v>
      </c>
      <c r="G52" s="97">
        <v>20210680010029</v>
      </c>
      <c r="H52" s="96" t="s">
        <v>148</v>
      </c>
      <c r="I52" s="52"/>
      <c r="J52" s="7"/>
      <c r="K52" s="7"/>
      <c r="L52" s="162">
        <v>24500</v>
      </c>
      <c r="M52" s="156">
        <v>130000</v>
      </c>
      <c r="N52" s="157">
        <f>IFERROR(IF(M52/L52&gt;100%,100%,M52/L52),"-")</f>
        <v>1</v>
      </c>
      <c r="O52" s="39" t="s">
        <v>149</v>
      </c>
      <c r="P52" s="59">
        <v>481911706</v>
      </c>
      <c r="Q52" s="109"/>
      <c r="R52" s="62"/>
      <c r="S52" s="73"/>
      <c r="T52" s="109"/>
      <c r="U52" s="161">
        <f>SUM(P52:T56)</f>
        <v>43441834254.559998</v>
      </c>
      <c r="V52" s="59">
        <v>481911706</v>
      </c>
      <c r="W52" s="62"/>
      <c r="X52" s="62"/>
      <c r="Y52" s="62"/>
      <c r="Z52" s="73"/>
      <c r="AA52" s="136">
        <f>SUM(V52:Z56)</f>
        <v>19831159957</v>
      </c>
      <c r="AB52" s="126">
        <f>IFERROR(AA52/U52,"-")</f>
        <v>0.45649913953433874</v>
      </c>
      <c r="AC52" s="129"/>
      <c r="AD52" s="111" t="s">
        <v>59</v>
      </c>
      <c r="AE52" s="111" t="s">
        <v>60</v>
      </c>
    </row>
    <row r="53" spans="1:31" ht="109.2" x14ac:dyDescent="0.25">
      <c r="A53" s="51">
        <v>220</v>
      </c>
      <c r="B53" s="23" t="s">
        <v>45</v>
      </c>
      <c r="C53" s="23" t="s">
        <v>86</v>
      </c>
      <c r="D53" s="23" t="s">
        <v>143</v>
      </c>
      <c r="E53" s="29" t="s">
        <v>146</v>
      </c>
      <c r="F53" s="23" t="s">
        <v>147</v>
      </c>
      <c r="G53" s="97">
        <v>20210680010029</v>
      </c>
      <c r="H53" s="96" t="s">
        <v>148</v>
      </c>
      <c r="I53" s="52" t="s">
        <v>83</v>
      </c>
      <c r="J53" s="7"/>
      <c r="K53" s="7"/>
      <c r="L53" s="162"/>
      <c r="M53" s="156"/>
      <c r="N53" s="157"/>
      <c r="O53" s="39" t="s">
        <v>120</v>
      </c>
      <c r="P53" s="59">
        <v>92323917</v>
      </c>
      <c r="Q53" s="109"/>
      <c r="R53" s="62"/>
      <c r="S53" s="73"/>
      <c r="T53" s="109"/>
      <c r="U53" s="161"/>
      <c r="V53" s="59">
        <v>92323917</v>
      </c>
      <c r="W53" s="62"/>
      <c r="X53" s="62"/>
      <c r="Y53" s="62"/>
      <c r="Z53" s="73"/>
      <c r="AA53" s="151"/>
      <c r="AB53" s="127"/>
      <c r="AC53" s="130"/>
      <c r="AD53" s="112"/>
      <c r="AE53" s="112"/>
    </row>
    <row r="54" spans="1:31" ht="60" x14ac:dyDescent="0.25">
      <c r="A54" s="51">
        <v>220</v>
      </c>
      <c r="B54" s="23" t="s">
        <v>45</v>
      </c>
      <c r="C54" s="23" t="s">
        <v>86</v>
      </c>
      <c r="D54" s="23" t="s">
        <v>143</v>
      </c>
      <c r="E54" s="29" t="s">
        <v>146</v>
      </c>
      <c r="F54" s="23" t="s">
        <v>147</v>
      </c>
      <c r="G54" s="98"/>
      <c r="H54" s="10" t="s">
        <v>255</v>
      </c>
      <c r="I54" s="52"/>
      <c r="J54" s="7"/>
      <c r="K54" s="7"/>
      <c r="L54" s="162"/>
      <c r="M54" s="156"/>
      <c r="N54" s="157"/>
      <c r="O54" s="39" t="s">
        <v>150</v>
      </c>
      <c r="P54" s="59">
        <v>3631235458.3099999</v>
      </c>
      <c r="Q54" s="109"/>
      <c r="R54" s="62"/>
      <c r="S54" s="73"/>
      <c r="T54" s="110">
        <v>2841000462</v>
      </c>
      <c r="U54" s="161"/>
      <c r="V54" s="59"/>
      <c r="W54" s="62"/>
      <c r="X54" s="62"/>
      <c r="Y54" s="62"/>
      <c r="Z54" s="73"/>
      <c r="AA54" s="151"/>
      <c r="AB54" s="127"/>
      <c r="AC54" s="130"/>
      <c r="AD54" s="112"/>
      <c r="AE54" s="112"/>
    </row>
    <row r="55" spans="1:31" ht="46.8" x14ac:dyDescent="0.25">
      <c r="A55" s="51">
        <v>220</v>
      </c>
      <c r="B55" s="23" t="s">
        <v>45</v>
      </c>
      <c r="C55" s="23" t="s">
        <v>86</v>
      </c>
      <c r="D55" s="23" t="s">
        <v>143</v>
      </c>
      <c r="E55" s="29" t="s">
        <v>146</v>
      </c>
      <c r="F55" s="23" t="s">
        <v>147</v>
      </c>
      <c r="G55" s="97">
        <v>20210680010004</v>
      </c>
      <c r="H55" s="96" t="s">
        <v>151</v>
      </c>
      <c r="I55" s="10" t="s">
        <v>152</v>
      </c>
      <c r="J55" s="7"/>
      <c r="K55" s="7"/>
      <c r="L55" s="162"/>
      <c r="M55" s="156"/>
      <c r="N55" s="157"/>
      <c r="O55" s="39" t="s">
        <v>153</v>
      </c>
      <c r="P55" s="59"/>
      <c r="Q55" s="109"/>
      <c r="R55" s="62"/>
      <c r="S55" s="73"/>
      <c r="T55" s="110">
        <v>20296361142</v>
      </c>
      <c r="U55" s="161"/>
      <c r="V55" s="59"/>
      <c r="W55" s="62"/>
      <c r="X55" s="62"/>
      <c r="Y55" s="73"/>
      <c r="Z55" s="64">
        <v>19256924334</v>
      </c>
      <c r="AA55" s="151"/>
      <c r="AB55" s="127"/>
      <c r="AC55" s="130"/>
      <c r="AD55" s="112"/>
      <c r="AE55" s="112"/>
    </row>
    <row r="56" spans="1:31" ht="45" x14ac:dyDescent="0.25">
      <c r="A56" s="51">
        <v>220</v>
      </c>
      <c r="B56" s="23" t="s">
        <v>45</v>
      </c>
      <c r="C56" s="23" t="s">
        <v>86</v>
      </c>
      <c r="D56" s="23" t="s">
        <v>143</v>
      </c>
      <c r="E56" s="29" t="s">
        <v>146</v>
      </c>
      <c r="F56" s="23" t="s">
        <v>147</v>
      </c>
      <c r="G56" s="97"/>
      <c r="H56" s="10" t="s">
        <v>255</v>
      </c>
      <c r="I56" s="4"/>
      <c r="J56" s="7"/>
      <c r="K56" s="7"/>
      <c r="L56" s="162"/>
      <c r="M56" s="156"/>
      <c r="N56" s="157"/>
      <c r="O56" s="39" t="s">
        <v>154</v>
      </c>
      <c r="P56" s="59">
        <v>1998998496.25</v>
      </c>
      <c r="Q56" s="109"/>
      <c r="R56" s="62"/>
      <c r="S56" s="73"/>
      <c r="T56" s="110">
        <f>3073+14100000000</f>
        <v>14100003073</v>
      </c>
      <c r="U56" s="161"/>
      <c r="V56" s="59"/>
      <c r="W56" s="62"/>
      <c r="X56" s="62"/>
      <c r="Y56" s="73"/>
      <c r="Z56" s="62"/>
      <c r="AA56" s="137"/>
      <c r="AB56" s="128"/>
      <c r="AC56" s="131"/>
      <c r="AD56" s="113"/>
      <c r="AE56" s="113"/>
    </row>
    <row r="57" spans="1:31" ht="75" x14ac:dyDescent="0.25">
      <c r="A57" s="51">
        <v>221</v>
      </c>
      <c r="B57" s="23" t="s">
        <v>45</v>
      </c>
      <c r="C57" s="23" t="s">
        <v>86</v>
      </c>
      <c r="D57" s="23" t="s">
        <v>143</v>
      </c>
      <c r="E57" s="29" t="s">
        <v>155</v>
      </c>
      <c r="F57" s="23" t="s">
        <v>156</v>
      </c>
      <c r="G57" s="80"/>
      <c r="H57" s="8" t="s">
        <v>157</v>
      </c>
      <c r="I57" s="22"/>
      <c r="J57" s="7"/>
      <c r="K57" s="7"/>
      <c r="L57" s="162">
        <v>1500</v>
      </c>
      <c r="M57" s="156">
        <v>0.1</v>
      </c>
      <c r="N57" s="157">
        <f>IFERROR(IF(M57/L57&gt;100%,100%,M57/L57),"-")</f>
        <v>6.666666666666667E-5</v>
      </c>
      <c r="O57" s="46" t="s">
        <v>158</v>
      </c>
      <c r="P57" s="59">
        <v>1339525016</v>
      </c>
      <c r="Q57" s="109"/>
      <c r="R57" s="62"/>
      <c r="S57" s="73"/>
      <c r="T57" s="109"/>
      <c r="U57" s="161">
        <f>SUM(P57:T58)</f>
        <v>1479342877.1699998</v>
      </c>
      <c r="V57" s="59">
        <v>5134940.1100000003</v>
      </c>
      <c r="W57" s="62"/>
      <c r="X57" s="62"/>
      <c r="Y57" s="73"/>
      <c r="Z57" s="62"/>
      <c r="AA57" s="136">
        <f>SUM(V57:Z58)</f>
        <v>144952324.06999999</v>
      </c>
      <c r="AB57" s="149">
        <f>IFERROR(AA57/U57,"-")</f>
        <v>9.7984264707648761E-2</v>
      </c>
      <c r="AC57" s="150"/>
      <c r="AD57" s="148" t="s">
        <v>59</v>
      </c>
      <c r="AE57" s="148" t="s">
        <v>60</v>
      </c>
    </row>
    <row r="58" spans="1:31" ht="45" x14ac:dyDescent="0.25">
      <c r="A58" s="51">
        <v>221</v>
      </c>
      <c r="B58" s="23" t="s">
        <v>45</v>
      </c>
      <c r="C58" s="23" t="s">
        <v>86</v>
      </c>
      <c r="D58" s="23" t="s">
        <v>143</v>
      </c>
      <c r="E58" s="29" t="s">
        <v>155</v>
      </c>
      <c r="F58" s="23" t="s">
        <v>156</v>
      </c>
      <c r="G58" s="84">
        <v>2020680010169</v>
      </c>
      <c r="H58" s="8" t="s">
        <v>159</v>
      </c>
      <c r="I58" s="22" t="s">
        <v>83</v>
      </c>
      <c r="J58" s="7"/>
      <c r="K58" s="7"/>
      <c r="L58" s="162"/>
      <c r="M58" s="156"/>
      <c r="N58" s="157"/>
      <c r="O58" s="46" t="s">
        <v>160</v>
      </c>
      <c r="P58" s="59">
        <v>17421256.32</v>
      </c>
      <c r="Q58" s="109"/>
      <c r="R58" s="62"/>
      <c r="S58" s="73"/>
      <c r="T58" s="110">
        <f>122396604.85</f>
        <v>122396604.84999999</v>
      </c>
      <c r="U58" s="161"/>
      <c r="V58" s="59">
        <f>17420779.11+122396604.85</f>
        <v>139817383.95999998</v>
      </c>
      <c r="W58" s="62"/>
      <c r="X58" s="62"/>
      <c r="Y58" s="73"/>
      <c r="Z58" s="62"/>
      <c r="AA58" s="137"/>
      <c r="AB58" s="149"/>
      <c r="AC58" s="150"/>
      <c r="AD58" s="148"/>
      <c r="AE58" s="148"/>
    </row>
    <row r="59" spans="1:31" ht="45" x14ac:dyDescent="0.25">
      <c r="A59" s="51">
        <v>222</v>
      </c>
      <c r="B59" s="23" t="s">
        <v>45</v>
      </c>
      <c r="C59" s="23" t="s">
        <v>86</v>
      </c>
      <c r="D59" s="23" t="s">
        <v>143</v>
      </c>
      <c r="E59" s="12" t="s">
        <v>161</v>
      </c>
      <c r="F59" s="9" t="s">
        <v>162</v>
      </c>
      <c r="G59" s="80"/>
      <c r="H59" s="10" t="s">
        <v>255</v>
      </c>
      <c r="I59" s="22"/>
      <c r="J59" s="7"/>
      <c r="K59" s="7"/>
      <c r="L59" s="35">
        <v>1</v>
      </c>
      <c r="M59" s="49">
        <v>0</v>
      </c>
      <c r="N59" s="34">
        <f>IFERROR(IF(M59/L59&gt;100%,100%,M59/L59),"-")</f>
        <v>0</v>
      </c>
      <c r="O59" s="39" t="s">
        <v>163</v>
      </c>
      <c r="P59" s="59">
        <v>125329833</v>
      </c>
      <c r="Q59" s="109"/>
      <c r="R59" s="62"/>
      <c r="S59" s="73"/>
      <c r="T59" s="109"/>
      <c r="U59" s="32">
        <f>SUM(P59:T59)</f>
        <v>125329833</v>
      </c>
      <c r="V59" s="59"/>
      <c r="W59" s="62"/>
      <c r="X59" s="62"/>
      <c r="Y59" s="73"/>
      <c r="Z59" s="62"/>
      <c r="AA59" s="32">
        <f>SUM(V59:Z59)</f>
        <v>0</v>
      </c>
      <c r="AB59" s="3">
        <f>IFERROR(AA59/U59,"-")</f>
        <v>0</v>
      </c>
      <c r="AC59" s="5"/>
      <c r="AD59" s="6" t="s">
        <v>59</v>
      </c>
      <c r="AE59" s="6" t="s">
        <v>60</v>
      </c>
    </row>
    <row r="60" spans="1:31" ht="93.6" x14ac:dyDescent="0.25">
      <c r="A60" s="51">
        <v>223</v>
      </c>
      <c r="B60" s="23" t="s">
        <v>45</v>
      </c>
      <c r="C60" s="23" t="s">
        <v>86</v>
      </c>
      <c r="D60" s="47" t="s">
        <v>164</v>
      </c>
      <c r="E60" s="29" t="s">
        <v>165</v>
      </c>
      <c r="F60" s="25" t="s">
        <v>166</v>
      </c>
      <c r="G60" s="81">
        <v>20200680010113</v>
      </c>
      <c r="H60" s="40" t="s">
        <v>167</v>
      </c>
      <c r="I60" s="10" t="s">
        <v>168</v>
      </c>
      <c r="J60" s="7">
        <v>44306</v>
      </c>
      <c r="K60" s="7">
        <v>44530</v>
      </c>
      <c r="L60" s="162">
        <v>1</v>
      </c>
      <c r="M60" s="156">
        <v>1</v>
      </c>
      <c r="N60" s="157">
        <f>IFERROR(IF(M60/L60&gt;100%,100%,M60/L60),"-")</f>
        <v>1</v>
      </c>
      <c r="O60" s="39" t="s">
        <v>169</v>
      </c>
      <c r="P60" s="59">
        <v>1876850815.48</v>
      </c>
      <c r="Q60" s="20"/>
      <c r="R60" s="59"/>
      <c r="S60" s="73"/>
      <c r="T60" s="20"/>
      <c r="U60" s="171">
        <f>SUM(P60:T84)</f>
        <v>25021304923.040001</v>
      </c>
      <c r="V60" s="59">
        <v>1827225023</v>
      </c>
      <c r="W60" s="59"/>
      <c r="X60" s="59"/>
      <c r="Y60" s="73"/>
      <c r="Z60" s="59"/>
      <c r="AA60" s="172">
        <f>SUM(V60:Z84)</f>
        <v>5403199632</v>
      </c>
      <c r="AB60" s="126">
        <f>IFERROR(AA60/U60,"-")</f>
        <v>0.21594395850332535</v>
      </c>
      <c r="AC60" s="129"/>
      <c r="AD60" s="111" t="s">
        <v>59</v>
      </c>
      <c r="AE60" s="111" t="s">
        <v>60</v>
      </c>
    </row>
    <row r="61" spans="1:31" ht="46.8" x14ac:dyDescent="0.25">
      <c r="A61" s="51">
        <v>223</v>
      </c>
      <c r="B61" s="23" t="s">
        <v>45</v>
      </c>
      <c r="C61" s="23" t="s">
        <v>86</v>
      </c>
      <c r="D61" s="47" t="s">
        <v>164</v>
      </c>
      <c r="E61" s="29" t="s">
        <v>165</v>
      </c>
      <c r="F61" s="25" t="s">
        <v>166</v>
      </c>
      <c r="G61" s="82"/>
      <c r="H61" s="8" t="s">
        <v>46</v>
      </c>
      <c r="I61" s="10"/>
      <c r="J61" s="7"/>
      <c r="K61" s="7"/>
      <c r="L61" s="162"/>
      <c r="M61" s="156"/>
      <c r="N61" s="157"/>
      <c r="O61" s="39" t="s">
        <v>170</v>
      </c>
      <c r="P61" s="59">
        <f>19283285.3799999+100000000</f>
        <v>119283285.37999991</v>
      </c>
      <c r="Q61" s="20"/>
      <c r="R61" s="59"/>
      <c r="S61" s="73"/>
      <c r="T61" s="20"/>
      <c r="U61" s="171"/>
      <c r="V61" s="59"/>
      <c r="W61" s="59"/>
      <c r="X61" s="59"/>
      <c r="Y61" s="73"/>
      <c r="Z61" s="59"/>
      <c r="AA61" s="173"/>
      <c r="AB61" s="127"/>
      <c r="AC61" s="130"/>
      <c r="AD61" s="112"/>
      <c r="AE61" s="112"/>
    </row>
    <row r="62" spans="1:31" ht="46.8" x14ac:dyDescent="0.25">
      <c r="A62" s="51">
        <v>223</v>
      </c>
      <c r="B62" s="23" t="s">
        <v>45</v>
      </c>
      <c r="C62" s="23" t="s">
        <v>86</v>
      </c>
      <c r="D62" s="47" t="s">
        <v>164</v>
      </c>
      <c r="E62" s="29" t="s">
        <v>165</v>
      </c>
      <c r="F62" s="25" t="s">
        <v>166</v>
      </c>
      <c r="G62" s="81">
        <v>20200680010067</v>
      </c>
      <c r="H62" s="40" t="s">
        <v>171</v>
      </c>
      <c r="I62" s="10" t="s">
        <v>172</v>
      </c>
      <c r="J62" s="48">
        <v>44237</v>
      </c>
      <c r="K62" s="48">
        <v>44356</v>
      </c>
      <c r="L62" s="162"/>
      <c r="M62" s="156"/>
      <c r="N62" s="157"/>
      <c r="O62" s="39" t="s">
        <v>173</v>
      </c>
      <c r="P62" s="59">
        <f>527557672.8+399999941.93</f>
        <v>927557614.73000002</v>
      </c>
      <c r="Q62" s="20"/>
      <c r="R62" s="59"/>
      <c r="S62" s="73"/>
      <c r="T62" s="20"/>
      <c r="U62" s="171"/>
      <c r="V62" s="59">
        <f>527557672.8+399999941.93</f>
        <v>927557614.73000002</v>
      </c>
      <c r="W62" s="59"/>
      <c r="X62" s="59"/>
      <c r="Y62" s="73"/>
      <c r="Z62" s="59"/>
      <c r="AA62" s="173"/>
      <c r="AB62" s="127"/>
      <c r="AC62" s="130"/>
      <c r="AD62" s="112"/>
      <c r="AE62" s="112"/>
    </row>
    <row r="63" spans="1:31" ht="46.8" x14ac:dyDescent="0.25">
      <c r="A63" s="51">
        <v>223</v>
      </c>
      <c r="B63" s="23" t="s">
        <v>45</v>
      </c>
      <c r="C63" s="23" t="s">
        <v>86</v>
      </c>
      <c r="D63" s="47" t="s">
        <v>164</v>
      </c>
      <c r="E63" s="29" t="s">
        <v>165</v>
      </c>
      <c r="F63" s="25" t="s">
        <v>166</v>
      </c>
      <c r="G63" s="82"/>
      <c r="H63" s="10" t="s">
        <v>255</v>
      </c>
      <c r="I63" s="10"/>
      <c r="J63" s="7"/>
      <c r="K63" s="7"/>
      <c r="L63" s="162"/>
      <c r="M63" s="156"/>
      <c r="N63" s="157"/>
      <c r="O63" s="39" t="s">
        <v>174</v>
      </c>
      <c r="P63" s="59">
        <v>58.069999992847443</v>
      </c>
      <c r="Q63" s="20"/>
      <c r="R63" s="59"/>
      <c r="S63" s="73"/>
      <c r="T63" s="20"/>
      <c r="U63" s="171"/>
      <c r="V63" s="59"/>
      <c r="W63" s="59"/>
      <c r="X63" s="59"/>
      <c r="Y63" s="73"/>
      <c r="Z63" s="59"/>
      <c r="AA63" s="173"/>
      <c r="AB63" s="127"/>
      <c r="AC63" s="130"/>
      <c r="AD63" s="112"/>
      <c r="AE63" s="112"/>
    </row>
    <row r="64" spans="1:31" ht="62.4" x14ac:dyDescent="0.25">
      <c r="A64" s="51">
        <v>223</v>
      </c>
      <c r="B64" s="23" t="s">
        <v>45</v>
      </c>
      <c r="C64" s="23" t="s">
        <v>86</v>
      </c>
      <c r="D64" s="47" t="s">
        <v>164</v>
      </c>
      <c r="E64" s="29" t="s">
        <v>165</v>
      </c>
      <c r="F64" s="25" t="s">
        <v>166</v>
      </c>
      <c r="G64" s="81">
        <v>20210680010036</v>
      </c>
      <c r="H64" s="40" t="s">
        <v>175</v>
      </c>
      <c r="I64" s="10"/>
      <c r="J64" s="7"/>
      <c r="K64" s="7"/>
      <c r="L64" s="162"/>
      <c r="M64" s="156"/>
      <c r="N64" s="157"/>
      <c r="O64" s="39" t="s">
        <v>176</v>
      </c>
      <c r="P64" s="59">
        <v>76000000</v>
      </c>
      <c r="Q64" s="20"/>
      <c r="R64" s="59"/>
      <c r="S64" s="73"/>
      <c r="T64" s="20"/>
      <c r="U64" s="171"/>
      <c r="V64" s="59"/>
      <c r="W64" s="59"/>
      <c r="X64" s="59"/>
      <c r="Y64" s="73"/>
      <c r="Z64" s="59"/>
      <c r="AA64" s="173"/>
      <c r="AB64" s="127"/>
      <c r="AC64" s="130"/>
      <c r="AD64" s="112"/>
      <c r="AE64" s="112"/>
    </row>
    <row r="65" spans="1:31" ht="46.8" x14ac:dyDescent="0.25">
      <c r="A65" s="51">
        <v>223</v>
      </c>
      <c r="B65" s="23" t="s">
        <v>45</v>
      </c>
      <c r="C65" s="23" t="s">
        <v>86</v>
      </c>
      <c r="D65" s="47" t="s">
        <v>164</v>
      </c>
      <c r="E65" s="29" t="s">
        <v>165</v>
      </c>
      <c r="F65" s="25" t="s">
        <v>166</v>
      </c>
      <c r="G65" s="81">
        <v>20200680010127</v>
      </c>
      <c r="H65" s="40" t="s">
        <v>177</v>
      </c>
      <c r="I65" s="10" t="s">
        <v>178</v>
      </c>
      <c r="J65" s="7"/>
      <c r="K65" s="7"/>
      <c r="L65" s="162"/>
      <c r="M65" s="156"/>
      <c r="N65" s="157"/>
      <c r="O65" s="39" t="s">
        <v>179</v>
      </c>
      <c r="P65" s="59">
        <v>443439323</v>
      </c>
      <c r="Q65" s="20"/>
      <c r="R65" s="59"/>
      <c r="S65" s="73"/>
      <c r="T65" s="20"/>
      <c r="U65" s="171"/>
      <c r="V65" s="59"/>
      <c r="W65" s="59"/>
      <c r="X65" s="59"/>
      <c r="Y65" s="73"/>
      <c r="Z65" s="59"/>
      <c r="AA65" s="173"/>
      <c r="AB65" s="127"/>
      <c r="AC65" s="130"/>
      <c r="AD65" s="112"/>
      <c r="AE65" s="112"/>
    </row>
    <row r="66" spans="1:31" ht="46.8" x14ac:dyDescent="0.25">
      <c r="A66" s="51">
        <v>223</v>
      </c>
      <c r="B66" s="23" t="s">
        <v>45</v>
      </c>
      <c r="C66" s="23" t="s">
        <v>86</v>
      </c>
      <c r="D66" s="47" t="s">
        <v>164</v>
      </c>
      <c r="E66" s="29" t="s">
        <v>165</v>
      </c>
      <c r="F66" s="25" t="s">
        <v>166</v>
      </c>
      <c r="G66" s="81">
        <v>20210680010051</v>
      </c>
      <c r="H66" s="40" t="s">
        <v>180</v>
      </c>
      <c r="I66" s="10" t="s">
        <v>178</v>
      </c>
      <c r="J66" s="7"/>
      <c r="K66" s="7"/>
      <c r="L66" s="162"/>
      <c r="M66" s="156"/>
      <c r="N66" s="157"/>
      <c r="O66" s="39" t="s">
        <v>179</v>
      </c>
      <c r="P66" s="59">
        <v>1254447707.1400001</v>
      </c>
      <c r="Q66" s="20"/>
      <c r="R66" s="59"/>
      <c r="S66" s="73"/>
      <c r="T66" s="20"/>
      <c r="U66" s="171"/>
      <c r="V66" s="59"/>
      <c r="W66" s="59"/>
      <c r="X66" s="59"/>
      <c r="Y66" s="73"/>
      <c r="Z66" s="59"/>
      <c r="AA66" s="173"/>
      <c r="AB66" s="127"/>
      <c r="AC66" s="130"/>
      <c r="AD66" s="112"/>
      <c r="AE66" s="112"/>
    </row>
    <row r="67" spans="1:31" ht="46.8" x14ac:dyDescent="0.25">
      <c r="A67" s="51">
        <v>223</v>
      </c>
      <c r="B67" s="23" t="s">
        <v>45</v>
      </c>
      <c r="C67" s="23" t="s">
        <v>86</v>
      </c>
      <c r="D67" s="47" t="s">
        <v>164</v>
      </c>
      <c r="E67" s="29" t="s">
        <v>165</v>
      </c>
      <c r="F67" s="25" t="s">
        <v>166</v>
      </c>
      <c r="G67" s="81"/>
      <c r="H67" s="10" t="s">
        <v>255</v>
      </c>
      <c r="I67" s="10"/>
      <c r="J67" s="7"/>
      <c r="K67" s="7"/>
      <c r="L67" s="162"/>
      <c r="M67" s="156"/>
      <c r="N67" s="157"/>
      <c r="O67" s="39" t="s">
        <v>179</v>
      </c>
      <c r="P67" s="59">
        <v>721766841.85999966</v>
      </c>
      <c r="Q67" s="20"/>
      <c r="R67" s="59"/>
      <c r="S67" s="73"/>
      <c r="T67" s="20"/>
      <c r="U67" s="171"/>
      <c r="V67" s="59"/>
      <c r="W67" s="59"/>
      <c r="X67" s="59"/>
      <c r="Y67" s="73"/>
      <c r="Z67" s="59"/>
      <c r="AA67" s="173"/>
      <c r="AB67" s="127"/>
      <c r="AC67" s="130"/>
      <c r="AD67" s="112"/>
      <c r="AE67" s="112"/>
    </row>
    <row r="68" spans="1:31" ht="62.4" x14ac:dyDescent="0.25">
      <c r="A68" s="51">
        <v>223</v>
      </c>
      <c r="B68" s="23" t="s">
        <v>45</v>
      </c>
      <c r="C68" s="23" t="s">
        <v>86</v>
      </c>
      <c r="D68" s="47" t="s">
        <v>164</v>
      </c>
      <c r="E68" s="29" t="s">
        <v>165</v>
      </c>
      <c r="F68" s="25" t="s">
        <v>166</v>
      </c>
      <c r="G68" s="81">
        <v>20210680010050</v>
      </c>
      <c r="H68" s="40" t="s">
        <v>181</v>
      </c>
      <c r="I68" s="10" t="s">
        <v>182</v>
      </c>
      <c r="J68" s="7"/>
      <c r="K68" s="7"/>
      <c r="L68" s="162"/>
      <c r="M68" s="156"/>
      <c r="N68" s="157"/>
      <c r="O68" s="39" t="s">
        <v>179</v>
      </c>
      <c r="P68" s="59">
        <v>7586496128</v>
      </c>
      <c r="Q68" s="20"/>
      <c r="R68" s="59"/>
      <c r="S68" s="73"/>
      <c r="T68" s="20"/>
      <c r="U68" s="171"/>
      <c r="V68" s="59"/>
      <c r="W68" s="59"/>
      <c r="X68" s="59"/>
      <c r="Y68" s="73"/>
      <c r="Z68" s="59"/>
      <c r="AA68" s="173"/>
      <c r="AB68" s="127"/>
      <c r="AC68" s="130"/>
      <c r="AD68" s="112"/>
      <c r="AE68" s="112"/>
    </row>
    <row r="69" spans="1:31" ht="46.8" x14ac:dyDescent="0.25">
      <c r="A69" s="51">
        <v>223</v>
      </c>
      <c r="B69" s="23" t="s">
        <v>45</v>
      </c>
      <c r="C69" s="23" t="s">
        <v>86</v>
      </c>
      <c r="D69" s="47" t="s">
        <v>164</v>
      </c>
      <c r="E69" s="29" t="s">
        <v>165</v>
      </c>
      <c r="F69" s="25" t="s">
        <v>166</v>
      </c>
      <c r="G69" s="85"/>
      <c r="H69" s="24" t="s">
        <v>183</v>
      </c>
      <c r="I69" s="10" t="s">
        <v>184</v>
      </c>
      <c r="J69" s="7"/>
      <c r="K69" s="7"/>
      <c r="L69" s="162"/>
      <c r="M69" s="156"/>
      <c r="N69" s="157"/>
      <c r="O69" s="46" t="s">
        <v>174</v>
      </c>
      <c r="P69" s="59">
        <v>1665545000</v>
      </c>
      <c r="Q69" s="20"/>
      <c r="R69" s="59"/>
      <c r="S69" s="73"/>
      <c r="T69" s="20"/>
      <c r="U69" s="171"/>
      <c r="V69" s="59"/>
      <c r="W69" s="59"/>
      <c r="X69" s="59"/>
      <c r="Y69" s="73"/>
      <c r="Z69" s="59"/>
      <c r="AA69" s="173"/>
      <c r="AB69" s="127"/>
      <c r="AC69" s="130"/>
      <c r="AD69" s="112"/>
      <c r="AE69" s="112"/>
    </row>
    <row r="70" spans="1:31" ht="60" x14ac:dyDescent="0.25">
      <c r="A70" s="51">
        <v>223</v>
      </c>
      <c r="B70" s="23" t="s">
        <v>45</v>
      </c>
      <c r="C70" s="23" t="s">
        <v>86</v>
      </c>
      <c r="D70" s="47" t="s">
        <v>164</v>
      </c>
      <c r="E70" s="29" t="s">
        <v>165</v>
      </c>
      <c r="F70" s="25" t="s">
        <v>166</v>
      </c>
      <c r="G70" s="86">
        <v>20200680010126</v>
      </c>
      <c r="H70" s="54" t="s">
        <v>185</v>
      </c>
      <c r="I70" s="47" t="s">
        <v>186</v>
      </c>
      <c r="J70" s="48">
        <v>44378</v>
      </c>
      <c r="K70" s="48" t="s">
        <v>187</v>
      </c>
      <c r="L70" s="162"/>
      <c r="M70" s="156"/>
      <c r="N70" s="157"/>
      <c r="O70" s="39" t="s">
        <v>188</v>
      </c>
      <c r="P70" s="59">
        <v>3064940114</v>
      </c>
      <c r="Q70" s="20"/>
      <c r="R70" s="59"/>
      <c r="S70" s="73"/>
      <c r="T70" s="20"/>
      <c r="U70" s="171"/>
      <c r="V70" s="59"/>
      <c r="W70" s="59"/>
      <c r="X70" s="59"/>
      <c r="Y70" s="73"/>
      <c r="Z70" s="59"/>
      <c r="AA70" s="173"/>
      <c r="AB70" s="127"/>
      <c r="AC70" s="130"/>
      <c r="AD70" s="112"/>
      <c r="AE70" s="112"/>
    </row>
    <row r="71" spans="1:31" ht="46.8" x14ac:dyDescent="0.25">
      <c r="A71" s="51">
        <v>223</v>
      </c>
      <c r="B71" s="23" t="s">
        <v>45</v>
      </c>
      <c r="C71" s="23" t="s">
        <v>86</v>
      </c>
      <c r="D71" s="47" t="s">
        <v>164</v>
      </c>
      <c r="E71" s="29" t="s">
        <v>165</v>
      </c>
      <c r="F71" s="25" t="s">
        <v>166</v>
      </c>
      <c r="G71" s="85"/>
      <c r="H71" s="10" t="s">
        <v>255</v>
      </c>
      <c r="I71" s="10"/>
      <c r="J71" s="7"/>
      <c r="K71" s="7"/>
      <c r="L71" s="162"/>
      <c r="M71" s="156"/>
      <c r="N71" s="157"/>
      <c r="O71" s="46" t="s">
        <v>189</v>
      </c>
      <c r="P71" s="59">
        <v>267528717</v>
      </c>
      <c r="Q71" s="20"/>
      <c r="R71" s="59"/>
      <c r="S71" s="73"/>
      <c r="T71" s="20"/>
      <c r="U71" s="171"/>
      <c r="V71" s="59"/>
      <c r="W71" s="59"/>
      <c r="X71" s="59"/>
      <c r="Y71" s="73"/>
      <c r="Z71" s="59"/>
      <c r="AA71" s="173"/>
      <c r="AB71" s="127"/>
      <c r="AC71" s="130"/>
      <c r="AD71" s="112"/>
      <c r="AE71" s="112"/>
    </row>
    <row r="72" spans="1:31" ht="46.8" x14ac:dyDescent="0.25">
      <c r="A72" s="51">
        <v>223</v>
      </c>
      <c r="B72" s="23" t="s">
        <v>45</v>
      </c>
      <c r="C72" s="23" t="s">
        <v>86</v>
      </c>
      <c r="D72" s="47" t="s">
        <v>164</v>
      </c>
      <c r="E72" s="29" t="s">
        <v>165</v>
      </c>
      <c r="F72" s="25" t="s">
        <v>166</v>
      </c>
      <c r="G72" s="85"/>
      <c r="H72" s="24" t="s">
        <v>190</v>
      </c>
      <c r="I72" s="10" t="s">
        <v>184</v>
      </c>
      <c r="J72" s="7"/>
      <c r="K72" s="7"/>
      <c r="L72" s="162"/>
      <c r="M72" s="156"/>
      <c r="N72" s="157"/>
      <c r="O72" s="46" t="s">
        <v>191</v>
      </c>
      <c r="P72" s="59">
        <v>1648640000</v>
      </c>
      <c r="Q72" s="20"/>
      <c r="R72" s="59"/>
      <c r="S72" s="73"/>
      <c r="T72" s="20"/>
      <c r="U72" s="171"/>
      <c r="V72" s="59"/>
      <c r="W72" s="59"/>
      <c r="X72" s="59"/>
      <c r="Y72" s="73"/>
      <c r="Z72" s="59"/>
      <c r="AA72" s="173"/>
      <c r="AB72" s="127"/>
      <c r="AC72" s="130"/>
      <c r="AD72" s="112"/>
      <c r="AE72" s="112"/>
    </row>
    <row r="73" spans="1:31" ht="46.8" x14ac:dyDescent="0.25">
      <c r="A73" s="51">
        <v>223</v>
      </c>
      <c r="B73" s="23" t="s">
        <v>45</v>
      </c>
      <c r="C73" s="23" t="s">
        <v>86</v>
      </c>
      <c r="D73" s="47" t="s">
        <v>164</v>
      </c>
      <c r="E73" s="29" t="s">
        <v>165</v>
      </c>
      <c r="F73" s="25" t="s">
        <v>166</v>
      </c>
      <c r="G73" s="85"/>
      <c r="H73" s="10" t="s">
        <v>192</v>
      </c>
      <c r="I73" s="10" t="s">
        <v>193</v>
      </c>
      <c r="J73" s="7"/>
      <c r="K73" s="7"/>
      <c r="L73" s="162"/>
      <c r="M73" s="156"/>
      <c r="N73" s="157"/>
      <c r="O73" s="46" t="s">
        <v>191</v>
      </c>
      <c r="P73" s="59">
        <v>1000000000</v>
      </c>
      <c r="Q73" s="20"/>
      <c r="R73" s="59"/>
      <c r="S73" s="73"/>
      <c r="T73" s="20"/>
      <c r="U73" s="171"/>
      <c r="V73" s="59"/>
      <c r="W73" s="59"/>
      <c r="X73" s="59"/>
      <c r="Y73" s="73"/>
      <c r="Z73" s="59"/>
      <c r="AA73" s="173"/>
      <c r="AB73" s="127"/>
      <c r="AC73" s="130"/>
      <c r="AD73" s="112"/>
      <c r="AE73" s="112"/>
    </row>
    <row r="74" spans="1:31" ht="46.8" x14ac:dyDescent="0.25">
      <c r="A74" s="51">
        <v>223</v>
      </c>
      <c r="B74" s="23" t="s">
        <v>45</v>
      </c>
      <c r="C74" s="23" t="s">
        <v>86</v>
      </c>
      <c r="D74" s="47" t="s">
        <v>164</v>
      </c>
      <c r="E74" s="29" t="s">
        <v>165</v>
      </c>
      <c r="F74" s="25" t="s">
        <v>166</v>
      </c>
      <c r="G74" s="61">
        <v>20200680010167</v>
      </c>
      <c r="H74" s="89" t="s">
        <v>194</v>
      </c>
      <c r="I74" s="10"/>
      <c r="J74" s="7"/>
      <c r="K74" s="7"/>
      <c r="L74" s="162"/>
      <c r="M74" s="156"/>
      <c r="N74" s="157"/>
      <c r="O74" s="46" t="s">
        <v>195</v>
      </c>
      <c r="P74" s="59">
        <v>114236490.40000001</v>
      </c>
      <c r="Q74" s="20"/>
      <c r="R74" s="59"/>
      <c r="S74" s="73"/>
      <c r="T74" s="20"/>
      <c r="U74" s="171"/>
      <c r="V74" s="59">
        <v>114236490.45</v>
      </c>
      <c r="W74" s="59"/>
      <c r="X74" s="59"/>
      <c r="Y74" s="73"/>
      <c r="Z74" s="59"/>
      <c r="AA74" s="173"/>
      <c r="AB74" s="127"/>
      <c r="AC74" s="130"/>
      <c r="AD74" s="112"/>
      <c r="AE74" s="112"/>
    </row>
    <row r="75" spans="1:31" ht="46.8" x14ac:dyDescent="0.25">
      <c r="A75" s="51">
        <v>223</v>
      </c>
      <c r="B75" s="23" t="s">
        <v>45</v>
      </c>
      <c r="C75" s="23" t="s">
        <v>86</v>
      </c>
      <c r="D75" s="47" t="s">
        <v>164</v>
      </c>
      <c r="E75" s="29" t="s">
        <v>165</v>
      </c>
      <c r="F75" s="25" t="s">
        <v>166</v>
      </c>
      <c r="G75" s="61">
        <v>20200680010167</v>
      </c>
      <c r="H75" s="89" t="s">
        <v>194</v>
      </c>
      <c r="I75" s="10"/>
      <c r="J75" s="7"/>
      <c r="K75" s="7"/>
      <c r="L75" s="162"/>
      <c r="M75" s="156"/>
      <c r="N75" s="157"/>
      <c r="O75" s="46" t="s">
        <v>120</v>
      </c>
      <c r="P75" s="59">
        <v>63861922.840000004</v>
      </c>
      <c r="Q75" s="20"/>
      <c r="R75" s="59"/>
      <c r="S75" s="73"/>
      <c r="T75" s="20"/>
      <c r="U75" s="171"/>
      <c r="V75" s="59">
        <v>63861925</v>
      </c>
      <c r="W75" s="59"/>
      <c r="X75" s="59"/>
      <c r="Y75" s="73"/>
      <c r="Z75" s="59"/>
      <c r="AA75" s="173"/>
      <c r="AB75" s="127"/>
      <c r="AC75" s="130"/>
      <c r="AD75" s="112"/>
      <c r="AE75" s="112"/>
    </row>
    <row r="76" spans="1:31" ht="62.4" x14ac:dyDescent="0.25">
      <c r="A76" s="51">
        <v>223</v>
      </c>
      <c r="B76" s="23" t="s">
        <v>45</v>
      </c>
      <c r="C76" s="23" t="s">
        <v>86</v>
      </c>
      <c r="D76" s="47" t="s">
        <v>164</v>
      </c>
      <c r="E76" s="29" t="s">
        <v>165</v>
      </c>
      <c r="F76" s="25" t="s">
        <v>166</v>
      </c>
      <c r="G76" s="83">
        <v>20200680010029</v>
      </c>
      <c r="H76" s="44" t="s">
        <v>196</v>
      </c>
      <c r="I76" s="10"/>
      <c r="J76" s="7"/>
      <c r="K76" s="7"/>
      <c r="L76" s="162"/>
      <c r="M76" s="156"/>
      <c r="N76" s="157"/>
      <c r="O76" s="46" t="s">
        <v>195</v>
      </c>
      <c r="P76" s="59">
        <f>549583669.81</f>
        <v>549583669.80999994</v>
      </c>
      <c r="Q76" s="20"/>
      <c r="R76" s="59"/>
      <c r="S76" s="73"/>
      <c r="T76" s="20"/>
      <c r="U76" s="171"/>
      <c r="V76" s="59">
        <v>540636437.01999998</v>
      </c>
      <c r="W76" s="59"/>
      <c r="X76" s="59"/>
      <c r="Y76" s="73"/>
      <c r="Z76" s="59"/>
      <c r="AA76" s="173"/>
      <c r="AB76" s="127"/>
      <c r="AC76" s="130"/>
      <c r="AD76" s="112"/>
      <c r="AE76" s="112"/>
    </row>
    <row r="77" spans="1:31" ht="93.6" x14ac:dyDescent="0.25">
      <c r="A77" s="51">
        <v>223</v>
      </c>
      <c r="B77" s="23" t="s">
        <v>45</v>
      </c>
      <c r="C77" s="23" t="s">
        <v>86</v>
      </c>
      <c r="D77" s="47" t="s">
        <v>164</v>
      </c>
      <c r="E77" s="29" t="s">
        <v>165</v>
      </c>
      <c r="F77" s="25" t="s">
        <v>166</v>
      </c>
      <c r="G77" s="83">
        <v>20200680010029</v>
      </c>
      <c r="H77" s="44" t="s">
        <v>197</v>
      </c>
      <c r="I77" s="10"/>
      <c r="J77" s="7"/>
      <c r="K77" s="7"/>
      <c r="L77" s="162"/>
      <c r="M77" s="156"/>
      <c r="N77" s="157"/>
      <c r="O77" s="46" t="s">
        <v>195</v>
      </c>
      <c r="P77" s="59">
        <v>11397677</v>
      </c>
      <c r="Q77" s="20"/>
      <c r="R77" s="59"/>
      <c r="S77" s="73"/>
      <c r="T77" s="20"/>
      <c r="U77" s="171"/>
      <c r="V77" s="59">
        <v>11397677</v>
      </c>
      <c r="W77" s="59"/>
      <c r="X77" s="59"/>
      <c r="Y77" s="73"/>
      <c r="Z77" s="59"/>
      <c r="AA77" s="173"/>
      <c r="AB77" s="127"/>
      <c r="AC77" s="130"/>
      <c r="AD77" s="112"/>
      <c r="AE77" s="112"/>
    </row>
    <row r="78" spans="1:31" ht="62.4" x14ac:dyDescent="0.25">
      <c r="A78" s="51">
        <v>223</v>
      </c>
      <c r="B78" s="23" t="s">
        <v>45</v>
      </c>
      <c r="C78" s="23" t="s">
        <v>86</v>
      </c>
      <c r="D78" s="47" t="s">
        <v>164</v>
      </c>
      <c r="E78" s="29" t="s">
        <v>165</v>
      </c>
      <c r="F78" s="25" t="s">
        <v>166</v>
      </c>
      <c r="G78" s="83">
        <v>20200680010051</v>
      </c>
      <c r="H78" s="44" t="s">
        <v>198</v>
      </c>
      <c r="I78" s="10"/>
      <c r="J78" s="7">
        <v>44334</v>
      </c>
      <c r="K78" s="7">
        <v>44561</v>
      </c>
      <c r="L78" s="162"/>
      <c r="M78" s="156"/>
      <c r="N78" s="157"/>
      <c r="O78" s="46" t="s">
        <v>195</v>
      </c>
      <c r="P78" s="59">
        <v>227581714.81999999</v>
      </c>
      <c r="Q78" s="20"/>
      <c r="R78" s="59"/>
      <c r="S78" s="73"/>
      <c r="T78" s="20"/>
      <c r="U78" s="171"/>
      <c r="V78" s="59">
        <v>227581714.81999999</v>
      </c>
      <c r="W78" s="59"/>
      <c r="X78" s="59"/>
      <c r="Y78" s="73"/>
      <c r="Z78" s="59"/>
      <c r="AA78" s="173"/>
      <c r="AB78" s="127"/>
      <c r="AC78" s="130"/>
      <c r="AD78" s="112"/>
      <c r="AE78" s="112"/>
    </row>
    <row r="79" spans="1:31" ht="62.4" x14ac:dyDescent="0.25">
      <c r="A79" s="94">
        <v>223</v>
      </c>
      <c r="B79" s="23" t="s">
        <v>45</v>
      </c>
      <c r="C79" s="23" t="s">
        <v>86</v>
      </c>
      <c r="D79" s="47" t="s">
        <v>164</v>
      </c>
      <c r="E79" s="29" t="s">
        <v>165</v>
      </c>
      <c r="F79" s="25" t="s">
        <v>166</v>
      </c>
      <c r="G79" s="83">
        <v>20200680010051</v>
      </c>
      <c r="H79" s="44" t="s">
        <v>198</v>
      </c>
      <c r="I79" s="10" t="s">
        <v>46</v>
      </c>
      <c r="J79" s="7"/>
      <c r="K79" s="7"/>
      <c r="L79" s="162"/>
      <c r="M79" s="156"/>
      <c r="N79" s="157"/>
      <c r="O79" s="46" t="s">
        <v>195</v>
      </c>
      <c r="P79" s="59">
        <v>240342435.58999997</v>
      </c>
      <c r="Q79" s="20"/>
      <c r="R79" s="59"/>
      <c r="S79" s="73"/>
      <c r="T79" s="20"/>
      <c r="U79" s="171"/>
      <c r="V79" s="59"/>
      <c r="W79" s="59"/>
      <c r="X79" s="59"/>
      <c r="Y79" s="73"/>
      <c r="Z79" s="59"/>
      <c r="AA79" s="173"/>
      <c r="AB79" s="127"/>
      <c r="AC79" s="130"/>
      <c r="AD79" s="112"/>
      <c r="AE79" s="112"/>
    </row>
    <row r="80" spans="1:31" ht="62.4" x14ac:dyDescent="0.25">
      <c r="A80" s="51">
        <v>223</v>
      </c>
      <c r="B80" s="23" t="s">
        <v>45</v>
      </c>
      <c r="C80" s="23" t="s">
        <v>86</v>
      </c>
      <c r="D80" s="47" t="s">
        <v>164</v>
      </c>
      <c r="E80" s="29" t="s">
        <v>165</v>
      </c>
      <c r="F80" s="25" t="s">
        <v>166</v>
      </c>
      <c r="G80" s="83">
        <v>20200680010105</v>
      </c>
      <c r="H80" s="44" t="s">
        <v>199</v>
      </c>
      <c r="I80" s="10"/>
      <c r="J80" s="7"/>
      <c r="K80" s="7"/>
      <c r="L80" s="162"/>
      <c r="M80" s="156"/>
      <c r="N80" s="157"/>
      <c r="O80" s="46" t="s">
        <v>200</v>
      </c>
      <c r="P80" s="59">
        <f>197507450.99+232210009.36</f>
        <v>429717460.35000002</v>
      </c>
      <c r="Q80" s="20"/>
      <c r="R80" s="59"/>
      <c r="S80" s="73"/>
      <c r="T80" s="20"/>
      <c r="U80" s="171"/>
      <c r="V80" s="59">
        <v>424022853.41000003</v>
      </c>
      <c r="W80" s="59"/>
      <c r="X80" s="59"/>
      <c r="Y80" s="73"/>
      <c r="Z80" s="59"/>
      <c r="AA80" s="173"/>
      <c r="AB80" s="127"/>
      <c r="AC80" s="130"/>
      <c r="AD80" s="112"/>
      <c r="AE80" s="112"/>
    </row>
    <row r="81" spans="1:31" ht="62.4" x14ac:dyDescent="0.25">
      <c r="A81" s="51">
        <v>223</v>
      </c>
      <c r="B81" s="23" t="s">
        <v>45</v>
      </c>
      <c r="C81" s="23" t="s">
        <v>86</v>
      </c>
      <c r="D81" s="47" t="s">
        <v>164</v>
      </c>
      <c r="E81" s="29" t="s">
        <v>165</v>
      </c>
      <c r="F81" s="25" t="s">
        <v>166</v>
      </c>
      <c r="G81" s="83">
        <v>20200680010128</v>
      </c>
      <c r="H81" s="44" t="s">
        <v>201</v>
      </c>
      <c r="I81" s="10"/>
      <c r="J81" s="7"/>
      <c r="K81" s="7"/>
      <c r="L81" s="162"/>
      <c r="M81" s="156"/>
      <c r="N81" s="157"/>
      <c r="O81" s="46" t="s">
        <v>195</v>
      </c>
      <c r="P81" s="59">
        <v>1229325732</v>
      </c>
      <c r="Q81" s="20"/>
      <c r="R81" s="59"/>
      <c r="S81" s="73"/>
      <c r="T81" s="20"/>
      <c r="U81" s="171"/>
      <c r="V81" s="59">
        <v>1046859465</v>
      </c>
      <c r="W81" s="59"/>
      <c r="X81" s="59"/>
      <c r="Y81" s="73"/>
      <c r="Z81" s="59"/>
      <c r="AA81" s="173"/>
      <c r="AB81" s="127"/>
      <c r="AC81" s="130"/>
      <c r="AD81" s="112"/>
      <c r="AE81" s="112"/>
    </row>
    <row r="82" spans="1:31" ht="46.8" x14ac:dyDescent="0.25">
      <c r="A82" s="51">
        <v>223</v>
      </c>
      <c r="B82" s="23" t="s">
        <v>45</v>
      </c>
      <c r="C82" s="23" t="s">
        <v>86</v>
      </c>
      <c r="D82" s="47" t="s">
        <v>164</v>
      </c>
      <c r="E82" s="29" t="s">
        <v>165</v>
      </c>
      <c r="F82" s="25" t="s">
        <v>166</v>
      </c>
      <c r="G82" s="83">
        <v>20200680010029</v>
      </c>
      <c r="H82" s="44" t="s">
        <v>202</v>
      </c>
      <c r="I82" s="10"/>
      <c r="J82" s="7"/>
      <c r="K82" s="7"/>
      <c r="L82" s="162"/>
      <c r="M82" s="156"/>
      <c r="N82" s="157"/>
      <c r="O82" s="46" t="s">
        <v>195</v>
      </c>
      <c r="P82" s="59">
        <f>66785190.7+26457310.87</f>
        <v>93242501.570000008</v>
      </c>
      <c r="Q82" s="20"/>
      <c r="R82" s="59"/>
      <c r="S82" s="73"/>
      <c r="T82" s="20"/>
      <c r="U82" s="171"/>
      <c r="V82" s="59">
        <v>93242501.570000008</v>
      </c>
      <c r="W82" s="59"/>
      <c r="X82" s="59"/>
      <c r="Y82" s="73"/>
      <c r="Z82" s="59"/>
      <c r="AA82" s="173"/>
      <c r="AB82" s="127"/>
      <c r="AC82" s="130"/>
      <c r="AD82" s="112"/>
      <c r="AE82" s="112"/>
    </row>
    <row r="83" spans="1:31" ht="46.8" x14ac:dyDescent="0.25">
      <c r="A83" s="51">
        <v>223</v>
      </c>
      <c r="B83" s="23" t="s">
        <v>45</v>
      </c>
      <c r="C83" s="23" t="s">
        <v>86</v>
      </c>
      <c r="D83" s="47" t="s">
        <v>164</v>
      </c>
      <c r="E83" s="29" t="s">
        <v>165</v>
      </c>
      <c r="F83" s="25" t="s">
        <v>166</v>
      </c>
      <c r="G83" s="83"/>
      <c r="H83" s="10" t="s">
        <v>255</v>
      </c>
      <c r="I83" s="10"/>
      <c r="J83" s="7"/>
      <c r="K83" s="7"/>
      <c r="L83" s="162"/>
      <c r="M83" s="156"/>
      <c r="N83" s="157"/>
      <c r="O83" s="46" t="s">
        <v>195</v>
      </c>
      <c r="P83" s="59">
        <f>126577930+236082268.83</f>
        <v>362660198.83000004</v>
      </c>
      <c r="Q83" s="20"/>
      <c r="R83" s="59"/>
      <c r="S83" s="73"/>
      <c r="T83" s="20"/>
      <c r="U83" s="171"/>
      <c r="V83" s="59"/>
      <c r="W83" s="59"/>
      <c r="X83" s="59"/>
      <c r="Y83" s="73"/>
      <c r="Z83" s="59"/>
      <c r="AA83" s="173"/>
      <c r="AB83" s="127"/>
      <c r="AC83" s="130"/>
      <c r="AD83" s="112"/>
      <c r="AE83" s="112"/>
    </row>
    <row r="84" spans="1:31" ht="46.8" x14ac:dyDescent="0.25">
      <c r="A84" s="51">
        <v>223</v>
      </c>
      <c r="B84" s="23" t="s">
        <v>45</v>
      </c>
      <c r="C84" s="23" t="s">
        <v>86</v>
      </c>
      <c r="D84" s="47" t="s">
        <v>164</v>
      </c>
      <c r="E84" s="29" t="s">
        <v>165</v>
      </c>
      <c r="F84" s="25" t="s">
        <v>166</v>
      </c>
      <c r="G84" s="83">
        <v>20200680010128</v>
      </c>
      <c r="H84" s="44" t="s">
        <v>254</v>
      </c>
      <c r="I84" s="10"/>
      <c r="J84" s="7">
        <v>44334</v>
      </c>
      <c r="K84" s="7">
        <v>44561</v>
      </c>
      <c r="L84" s="162"/>
      <c r="M84" s="156"/>
      <c r="N84" s="157"/>
      <c r="O84" s="46" t="s">
        <v>195</v>
      </c>
      <c r="P84" s="59">
        <v>1046859515.17</v>
      </c>
      <c r="Q84" s="20"/>
      <c r="R84" s="59"/>
      <c r="S84" s="73"/>
      <c r="T84" s="20"/>
      <c r="U84" s="171"/>
      <c r="V84" s="59">
        <v>126577930</v>
      </c>
      <c r="W84" s="59"/>
      <c r="X84" s="59"/>
      <c r="Y84" s="73"/>
      <c r="Z84" s="59"/>
      <c r="AA84" s="174"/>
      <c r="AB84" s="128"/>
      <c r="AC84" s="131"/>
      <c r="AD84" s="113"/>
      <c r="AE84" s="113"/>
    </row>
    <row r="85" spans="1:31" ht="194.4" customHeight="1" x14ac:dyDescent="0.25">
      <c r="A85" s="51">
        <v>224</v>
      </c>
      <c r="B85" s="23" t="s">
        <v>45</v>
      </c>
      <c r="C85" s="23" t="s">
        <v>86</v>
      </c>
      <c r="D85" s="47" t="s">
        <v>164</v>
      </c>
      <c r="E85" s="29" t="s">
        <v>203</v>
      </c>
      <c r="F85" s="25" t="s">
        <v>204</v>
      </c>
      <c r="G85" s="81">
        <v>20200680010029</v>
      </c>
      <c r="H85" s="40" t="s">
        <v>205</v>
      </c>
      <c r="I85" s="103" t="s">
        <v>252</v>
      </c>
      <c r="J85" s="7">
        <v>44197</v>
      </c>
      <c r="K85" s="7">
        <v>44561</v>
      </c>
      <c r="L85" s="114">
        <v>1</v>
      </c>
      <c r="M85" s="117">
        <v>1</v>
      </c>
      <c r="N85" s="120">
        <f>IFERROR(IF(M85/L85&gt;100%,100%,M85/L85),"-")</f>
        <v>1</v>
      </c>
      <c r="O85" s="46" t="s">
        <v>253</v>
      </c>
      <c r="P85" s="59">
        <f>16519136202+271464388-219103236.8+2223318625.86</f>
        <v>18794815979.060001</v>
      </c>
      <c r="Q85" s="20"/>
      <c r="R85" s="59"/>
      <c r="S85" s="73"/>
      <c r="T85" s="20"/>
      <c r="U85" s="123">
        <f>SUM(P85:T87)</f>
        <v>25141220809.060001</v>
      </c>
      <c r="V85" s="59">
        <v>7174680169.0199995</v>
      </c>
      <c r="W85" s="59"/>
      <c r="X85" s="59"/>
      <c r="Y85" s="73"/>
      <c r="Z85" s="59"/>
      <c r="AA85" s="123">
        <f>SUM(V85:Z87)</f>
        <v>8071776698.6493692</v>
      </c>
      <c r="AB85" s="126">
        <f>IFERROR(AA85/U85,"-")</f>
        <v>0.32105746812981284</v>
      </c>
      <c r="AC85" s="129"/>
      <c r="AD85" s="111" t="s">
        <v>59</v>
      </c>
      <c r="AE85" s="111" t="s">
        <v>60</v>
      </c>
    </row>
    <row r="86" spans="1:31" ht="61.2" customHeight="1" x14ac:dyDescent="0.25">
      <c r="A86" s="51">
        <v>224</v>
      </c>
      <c r="B86" s="23" t="s">
        <v>45</v>
      </c>
      <c r="C86" s="23" t="s">
        <v>86</v>
      </c>
      <c r="D86" s="47" t="s">
        <v>164</v>
      </c>
      <c r="E86" s="29" t="s">
        <v>203</v>
      </c>
      <c r="F86" s="25" t="s">
        <v>204</v>
      </c>
      <c r="G86" s="81">
        <v>20200680010114</v>
      </c>
      <c r="H86" s="55" t="s">
        <v>206</v>
      </c>
      <c r="I86" s="28" t="s">
        <v>207</v>
      </c>
      <c r="J86" s="56">
        <v>44336</v>
      </c>
      <c r="K86" s="56">
        <v>44545</v>
      </c>
      <c r="L86" s="115"/>
      <c r="M86" s="118"/>
      <c r="N86" s="121"/>
      <c r="O86" s="39" t="s">
        <v>208</v>
      </c>
      <c r="P86" s="59">
        <f>4221454300</f>
        <v>4221454300</v>
      </c>
      <c r="Q86" s="20"/>
      <c r="R86" s="59"/>
      <c r="S86" s="73"/>
      <c r="T86" s="20"/>
      <c r="U86" s="124"/>
      <c r="V86" s="59">
        <v>897096529.62936938</v>
      </c>
      <c r="W86" s="59"/>
      <c r="X86" s="59"/>
      <c r="Y86" s="73"/>
      <c r="Z86" s="59"/>
      <c r="AA86" s="124"/>
      <c r="AB86" s="127"/>
      <c r="AC86" s="130"/>
      <c r="AD86" s="112"/>
      <c r="AE86" s="112"/>
    </row>
    <row r="87" spans="1:31" ht="61.2" customHeight="1" x14ac:dyDescent="0.25">
      <c r="A87" s="94">
        <v>224</v>
      </c>
      <c r="B87" s="23" t="s">
        <v>45</v>
      </c>
      <c r="C87" s="23" t="s">
        <v>86</v>
      </c>
      <c r="D87" s="47" t="s">
        <v>164</v>
      </c>
      <c r="E87" s="29" t="s">
        <v>203</v>
      </c>
      <c r="F87" s="25" t="s">
        <v>204</v>
      </c>
      <c r="G87" s="81">
        <v>20200680010114</v>
      </c>
      <c r="H87" s="55" t="s">
        <v>206</v>
      </c>
      <c r="I87" s="8" t="s">
        <v>46</v>
      </c>
      <c r="J87" s="56"/>
      <c r="K87" s="56"/>
      <c r="L87" s="116"/>
      <c r="M87" s="119"/>
      <c r="N87" s="122"/>
      <c r="O87" s="39" t="s">
        <v>208</v>
      </c>
      <c r="P87" s="59">
        <v>2124950530</v>
      </c>
      <c r="Q87" s="20"/>
      <c r="R87" s="59"/>
      <c r="S87" s="73"/>
      <c r="T87" s="20"/>
      <c r="U87" s="125"/>
      <c r="V87" s="59"/>
      <c r="W87" s="59"/>
      <c r="X87" s="59"/>
      <c r="Y87" s="73"/>
      <c r="Z87" s="59"/>
      <c r="AA87" s="125"/>
      <c r="AB87" s="128"/>
      <c r="AC87" s="131"/>
      <c r="AD87" s="113"/>
      <c r="AE87" s="113"/>
    </row>
    <row r="88" spans="1:31" ht="73.2" customHeight="1" x14ac:dyDescent="0.25">
      <c r="A88" s="51">
        <v>225</v>
      </c>
      <c r="B88" s="9" t="s">
        <v>45</v>
      </c>
      <c r="C88" s="57" t="s">
        <v>86</v>
      </c>
      <c r="D88" s="50" t="s">
        <v>164</v>
      </c>
      <c r="E88" s="12" t="s">
        <v>209</v>
      </c>
      <c r="F88" s="45" t="s">
        <v>210</v>
      </c>
      <c r="G88" s="81">
        <v>20210680010048</v>
      </c>
      <c r="H88" s="55" t="s">
        <v>257</v>
      </c>
      <c r="I88" s="10"/>
      <c r="J88" s="7"/>
      <c r="K88" s="7"/>
      <c r="L88" s="33">
        <v>0.5</v>
      </c>
      <c r="M88" s="53">
        <v>0</v>
      </c>
      <c r="N88" s="34">
        <f>IFERROR(IF(M88/L88&gt;100%,100%,M88/L88),"-")</f>
        <v>0</v>
      </c>
      <c r="O88" s="39" t="s">
        <v>211</v>
      </c>
      <c r="P88" s="59">
        <v>2000000000</v>
      </c>
      <c r="Q88" s="20"/>
      <c r="R88" s="59"/>
      <c r="S88" s="73"/>
      <c r="T88" s="20"/>
      <c r="U88" s="32">
        <f>SUM(P88:T88)</f>
        <v>2000000000</v>
      </c>
      <c r="V88" s="59"/>
      <c r="W88" s="59"/>
      <c r="X88" s="59"/>
      <c r="Y88" s="73"/>
      <c r="Z88" s="59"/>
      <c r="AA88" s="32">
        <f>SUM(V88:Z88)</f>
        <v>0</v>
      </c>
      <c r="AB88" s="3">
        <f>IFERROR(AA88/U88,"-")</f>
        <v>0</v>
      </c>
      <c r="AC88" s="5"/>
      <c r="AD88" s="6" t="s">
        <v>59</v>
      </c>
      <c r="AE88" s="6" t="s">
        <v>60</v>
      </c>
    </row>
    <row r="89" spans="1:31" ht="88.8" customHeight="1" x14ac:dyDescent="0.25">
      <c r="A89" s="51">
        <v>226</v>
      </c>
      <c r="B89" s="9" t="s">
        <v>45</v>
      </c>
      <c r="C89" s="57" t="s">
        <v>86</v>
      </c>
      <c r="D89" s="50" t="s">
        <v>164</v>
      </c>
      <c r="E89" s="29" t="s">
        <v>212</v>
      </c>
      <c r="F89" s="45" t="s">
        <v>213</v>
      </c>
      <c r="G89" s="87">
        <v>20200680010119</v>
      </c>
      <c r="H89" s="30" t="s">
        <v>214</v>
      </c>
      <c r="I89" s="8" t="s">
        <v>46</v>
      </c>
      <c r="J89" s="7"/>
      <c r="K89" s="7"/>
      <c r="L89" s="169">
        <v>10000</v>
      </c>
      <c r="M89" s="167">
        <v>0</v>
      </c>
      <c r="N89" s="120">
        <f>IFERROR(IF(M90/L89&gt;100%,100%,M90/L89),"-")</f>
        <v>0</v>
      </c>
      <c r="O89" s="39" t="s">
        <v>211</v>
      </c>
      <c r="P89" s="59">
        <v>3510214757.5799999</v>
      </c>
      <c r="Q89" s="20"/>
      <c r="R89" s="59"/>
      <c r="S89" s="73"/>
      <c r="T89" s="20"/>
      <c r="U89" s="136">
        <f>SUM(P89:T90)</f>
        <v>19307126695.139999</v>
      </c>
      <c r="V89" s="59"/>
      <c r="W89" s="59"/>
      <c r="X89" s="59"/>
      <c r="Y89" s="73"/>
      <c r="Z89" s="59"/>
      <c r="AA89" s="136">
        <f>SUM(V89:Z90)</f>
        <v>0</v>
      </c>
      <c r="AB89" s="126">
        <f>IFERROR(AA89/U89,"-")</f>
        <v>0</v>
      </c>
      <c r="AC89" s="129"/>
      <c r="AD89" s="111" t="s">
        <v>59</v>
      </c>
      <c r="AE89" s="111" t="s">
        <v>60</v>
      </c>
    </row>
    <row r="90" spans="1:31" ht="87.6" customHeight="1" x14ac:dyDescent="0.25">
      <c r="A90" s="51">
        <v>226</v>
      </c>
      <c r="B90" s="9" t="s">
        <v>45</v>
      </c>
      <c r="C90" s="57" t="s">
        <v>86</v>
      </c>
      <c r="D90" s="50" t="s">
        <v>164</v>
      </c>
      <c r="E90" s="29" t="s">
        <v>212</v>
      </c>
      <c r="F90" s="45" t="s">
        <v>213</v>
      </c>
      <c r="G90" s="87">
        <v>20200680010119</v>
      </c>
      <c r="H90" s="30" t="s">
        <v>214</v>
      </c>
      <c r="I90" s="10" t="s">
        <v>215</v>
      </c>
      <c r="J90" s="7">
        <v>44348</v>
      </c>
      <c r="K90" s="7">
        <v>44561</v>
      </c>
      <c r="L90" s="170"/>
      <c r="M90" s="168"/>
      <c r="N90" s="122"/>
      <c r="O90" s="39" t="s">
        <v>216</v>
      </c>
      <c r="P90" s="59">
        <v>15796911937.559999</v>
      </c>
      <c r="Q90" s="20"/>
      <c r="R90" s="59"/>
      <c r="S90" s="73"/>
      <c r="T90" s="20"/>
      <c r="U90" s="137"/>
      <c r="V90" s="59"/>
      <c r="W90" s="59"/>
      <c r="X90" s="59"/>
      <c r="Y90" s="73"/>
      <c r="Z90" s="59"/>
      <c r="AA90" s="137"/>
      <c r="AB90" s="128"/>
      <c r="AC90" s="131"/>
      <c r="AD90" s="113"/>
      <c r="AE90" s="113"/>
    </row>
    <row r="91" spans="1:31" ht="102" customHeight="1" x14ac:dyDescent="0.25">
      <c r="A91" s="51">
        <v>227</v>
      </c>
      <c r="B91" s="23" t="s">
        <v>45</v>
      </c>
      <c r="C91" s="23" t="s">
        <v>86</v>
      </c>
      <c r="D91" s="47" t="s">
        <v>164</v>
      </c>
      <c r="E91" s="12" t="s">
        <v>217</v>
      </c>
      <c r="F91" s="45" t="s">
        <v>218</v>
      </c>
      <c r="G91" s="87">
        <v>20200680010119</v>
      </c>
      <c r="H91" s="30" t="s">
        <v>214</v>
      </c>
      <c r="I91" s="8" t="s">
        <v>46</v>
      </c>
      <c r="J91" s="7">
        <v>44348</v>
      </c>
      <c r="K91" s="7">
        <v>44561</v>
      </c>
      <c r="L91" s="35">
        <v>1</v>
      </c>
      <c r="M91" s="49">
        <v>0</v>
      </c>
      <c r="N91" s="34">
        <f>IFERROR(IF(M91/L91&gt;100%,100%,M91/L91),"-")</f>
        <v>0</v>
      </c>
      <c r="O91" s="39" t="s">
        <v>211</v>
      </c>
      <c r="P91" s="59">
        <v>2000000000</v>
      </c>
      <c r="Q91" s="20"/>
      <c r="R91" s="59"/>
      <c r="S91" s="73"/>
      <c r="T91" s="20"/>
      <c r="U91" s="32">
        <f>SUM(P91:T91)</f>
        <v>2000000000</v>
      </c>
      <c r="V91" s="59"/>
      <c r="W91" s="59"/>
      <c r="X91" s="59"/>
      <c r="Y91" s="73"/>
      <c r="Z91" s="59"/>
      <c r="AA91" s="32">
        <f>SUM(V91:Z91)</f>
        <v>0</v>
      </c>
      <c r="AB91" s="3">
        <f>IFERROR(AA91/U91,"-")</f>
        <v>0</v>
      </c>
      <c r="AC91" s="5"/>
      <c r="AD91" s="6" t="s">
        <v>59</v>
      </c>
      <c r="AE91" s="6" t="s">
        <v>60</v>
      </c>
    </row>
    <row r="92" spans="1:31" ht="102" customHeight="1" x14ac:dyDescent="0.25">
      <c r="A92" s="51">
        <v>228</v>
      </c>
      <c r="B92" s="23" t="s">
        <v>45</v>
      </c>
      <c r="C92" s="23" t="s">
        <v>86</v>
      </c>
      <c r="D92" s="47" t="s">
        <v>164</v>
      </c>
      <c r="E92" s="12" t="s">
        <v>219</v>
      </c>
      <c r="F92" s="45" t="s">
        <v>220</v>
      </c>
      <c r="G92" s="88"/>
      <c r="H92" s="10" t="s">
        <v>255</v>
      </c>
      <c r="I92" s="58"/>
      <c r="J92" s="7"/>
      <c r="K92" s="7"/>
      <c r="L92" s="33">
        <v>0.3</v>
      </c>
      <c r="M92" s="53">
        <v>0</v>
      </c>
      <c r="N92" s="34">
        <f>IFERROR(IF(M92/L92&gt;100%,100%,M92/L92),"-")</f>
        <v>0</v>
      </c>
      <c r="O92" s="39"/>
      <c r="P92" s="59"/>
      <c r="Q92" s="20"/>
      <c r="R92" s="59"/>
      <c r="S92" s="73"/>
      <c r="T92" s="20"/>
      <c r="U92" s="32">
        <f>SUM(P92:T92)</f>
        <v>0</v>
      </c>
      <c r="V92" s="59"/>
      <c r="W92" s="59"/>
      <c r="X92" s="59"/>
      <c r="Y92" s="73"/>
      <c r="Z92" s="59"/>
      <c r="AA92" s="32">
        <f>SUM(V92:Z92)</f>
        <v>0</v>
      </c>
      <c r="AB92" s="3" t="str">
        <f>IFERROR(AA92/U92,"-")</f>
        <v>-</v>
      </c>
      <c r="AC92" s="5"/>
      <c r="AD92" s="6" t="s">
        <v>59</v>
      </c>
      <c r="AE92" s="6" t="s">
        <v>60</v>
      </c>
    </row>
    <row r="93" spans="1:31" ht="75" x14ac:dyDescent="0.25">
      <c r="A93" s="51">
        <v>300</v>
      </c>
      <c r="B93" s="13" t="s">
        <v>39</v>
      </c>
      <c r="C93" s="13" t="s">
        <v>40</v>
      </c>
      <c r="D93" s="28" t="s">
        <v>41</v>
      </c>
      <c r="E93" s="26" t="s">
        <v>52</v>
      </c>
      <c r="F93" s="27" t="s">
        <v>53</v>
      </c>
      <c r="G93" s="81">
        <v>20200680010031</v>
      </c>
      <c r="H93" s="40" t="s">
        <v>221</v>
      </c>
      <c r="I93" s="10" t="s">
        <v>52</v>
      </c>
      <c r="J93" s="7">
        <v>44208</v>
      </c>
      <c r="K93" s="7">
        <v>44450</v>
      </c>
      <c r="L93" s="159">
        <v>1</v>
      </c>
      <c r="M93" s="160">
        <v>1</v>
      </c>
      <c r="N93" s="157">
        <f>IFERROR(IF(M93/L93&gt;100%,100%,M93/L93),"-")</f>
        <v>1</v>
      </c>
      <c r="O93" s="39" t="s">
        <v>222</v>
      </c>
      <c r="P93" s="59">
        <v>1410505863</v>
      </c>
      <c r="Q93" s="20"/>
      <c r="R93" s="59"/>
      <c r="S93" s="73"/>
      <c r="T93" s="20"/>
      <c r="U93" s="161">
        <f>SUM(P93:T98)</f>
        <v>12983033669.529999</v>
      </c>
      <c r="V93" s="59">
        <f>1361416667+3300000+69600000</f>
        <v>1434316667</v>
      </c>
      <c r="W93" s="59"/>
      <c r="X93" s="59"/>
      <c r="Y93" s="73"/>
      <c r="Z93" s="59"/>
      <c r="AA93" s="136">
        <f>SUM(V93:Z98)</f>
        <v>8296991422</v>
      </c>
      <c r="AB93" s="126">
        <f>IFERROR(AA93/U93,"-")</f>
        <v>0.63906415350922841</v>
      </c>
      <c r="AC93" s="129"/>
      <c r="AD93" s="111" t="s">
        <v>59</v>
      </c>
      <c r="AE93" s="111" t="s">
        <v>60</v>
      </c>
    </row>
    <row r="94" spans="1:31" ht="75" x14ac:dyDescent="0.25">
      <c r="A94" s="51">
        <v>300</v>
      </c>
      <c r="B94" s="13" t="s">
        <v>39</v>
      </c>
      <c r="C94" s="13" t="s">
        <v>40</v>
      </c>
      <c r="D94" s="28" t="s">
        <v>41</v>
      </c>
      <c r="E94" s="26" t="s">
        <v>52</v>
      </c>
      <c r="F94" s="27" t="s">
        <v>53</v>
      </c>
      <c r="G94" s="97">
        <v>20200680010098</v>
      </c>
      <c r="H94" s="96" t="s">
        <v>223</v>
      </c>
      <c r="I94" s="10" t="s">
        <v>224</v>
      </c>
      <c r="J94" s="7">
        <v>44208</v>
      </c>
      <c r="K94" s="7">
        <v>44450</v>
      </c>
      <c r="L94" s="159"/>
      <c r="M94" s="160"/>
      <c r="N94" s="157"/>
      <c r="O94" s="39" t="s">
        <v>222</v>
      </c>
      <c r="P94" s="59">
        <v>2163305863</v>
      </c>
      <c r="Q94" s="20"/>
      <c r="R94" s="59"/>
      <c r="S94" s="73"/>
      <c r="T94" s="20"/>
      <c r="U94" s="161"/>
      <c r="V94" s="59">
        <v>2136239196</v>
      </c>
      <c r="W94" s="59"/>
      <c r="X94" s="59"/>
      <c r="Y94" s="73"/>
      <c r="Z94" s="59"/>
      <c r="AA94" s="151"/>
      <c r="AB94" s="127"/>
      <c r="AC94" s="130"/>
      <c r="AD94" s="112"/>
      <c r="AE94" s="112"/>
    </row>
    <row r="95" spans="1:31" ht="93.6" x14ac:dyDescent="0.25">
      <c r="A95" s="51">
        <v>300</v>
      </c>
      <c r="B95" s="13" t="s">
        <v>39</v>
      </c>
      <c r="C95" s="13" t="s">
        <v>40</v>
      </c>
      <c r="D95" s="28" t="s">
        <v>41</v>
      </c>
      <c r="E95" s="26" t="s">
        <v>52</v>
      </c>
      <c r="F95" s="27" t="s">
        <v>53</v>
      </c>
      <c r="G95" s="97">
        <v>20210680010031</v>
      </c>
      <c r="H95" s="96" t="s">
        <v>225</v>
      </c>
      <c r="I95" s="10"/>
      <c r="J95" s="7"/>
      <c r="K95" s="7"/>
      <c r="L95" s="159"/>
      <c r="M95" s="160"/>
      <c r="N95" s="157"/>
      <c r="O95" s="39" t="s">
        <v>226</v>
      </c>
      <c r="P95" s="59">
        <f>600000000+768000000+500000</f>
        <v>1368500000</v>
      </c>
      <c r="Q95" s="20"/>
      <c r="R95" s="59"/>
      <c r="S95" s="73"/>
      <c r="T95" s="20"/>
      <c r="U95" s="161"/>
      <c r="V95" s="59">
        <f>508377470+123750000</f>
        <v>632127470</v>
      </c>
      <c r="W95" s="59"/>
      <c r="X95" s="59"/>
      <c r="Y95" s="73"/>
      <c r="Z95" s="59"/>
      <c r="AA95" s="151"/>
      <c r="AB95" s="127"/>
      <c r="AC95" s="130"/>
      <c r="AD95" s="112"/>
      <c r="AE95" s="112"/>
    </row>
    <row r="96" spans="1:31" ht="75" x14ac:dyDescent="0.25">
      <c r="A96" s="51">
        <v>300</v>
      </c>
      <c r="B96" s="13" t="s">
        <v>39</v>
      </c>
      <c r="C96" s="13" t="s">
        <v>40</v>
      </c>
      <c r="D96" s="28" t="s">
        <v>41</v>
      </c>
      <c r="E96" s="26" t="s">
        <v>52</v>
      </c>
      <c r="F96" s="27" t="s">
        <v>53</v>
      </c>
      <c r="G96" s="97"/>
      <c r="H96" s="10" t="s">
        <v>255</v>
      </c>
      <c r="I96" s="10"/>
      <c r="J96" s="7"/>
      <c r="K96" s="7"/>
      <c r="L96" s="159"/>
      <c r="M96" s="160"/>
      <c r="N96" s="157"/>
      <c r="O96" s="39" t="s">
        <v>227</v>
      </c>
      <c r="P96" s="59">
        <f>232000000-500000</f>
        <v>231500000</v>
      </c>
      <c r="Q96" s="20"/>
      <c r="R96" s="59"/>
      <c r="S96" s="73"/>
      <c r="T96" s="20"/>
      <c r="U96" s="161"/>
      <c r="V96" s="59"/>
      <c r="W96" s="59"/>
      <c r="X96" s="59"/>
      <c r="Y96" s="73"/>
      <c r="Z96" s="59"/>
      <c r="AA96" s="151"/>
      <c r="AB96" s="127"/>
      <c r="AC96" s="130"/>
      <c r="AD96" s="112"/>
      <c r="AE96" s="112"/>
    </row>
    <row r="97" spans="1:31" ht="75" x14ac:dyDescent="0.25">
      <c r="A97" s="51">
        <v>300</v>
      </c>
      <c r="B97" s="13" t="s">
        <v>39</v>
      </c>
      <c r="C97" s="13" t="s">
        <v>40</v>
      </c>
      <c r="D97" s="28" t="s">
        <v>41</v>
      </c>
      <c r="E97" s="26" t="s">
        <v>52</v>
      </c>
      <c r="F97" s="27" t="s">
        <v>53</v>
      </c>
      <c r="G97" s="82"/>
      <c r="H97" s="8" t="s">
        <v>228</v>
      </c>
      <c r="I97" s="10"/>
      <c r="J97" s="7"/>
      <c r="K97" s="7"/>
      <c r="L97" s="159"/>
      <c r="M97" s="160"/>
      <c r="N97" s="157"/>
      <c r="O97" s="39" t="s">
        <v>229</v>
      </c>
      <c r="P97" s="59">
        <v>208691582</v>
      </c>
      <c r="Q97" s="20"/>
      <c r="R97" s="59"/>
      <c r="S97" s="73"/>
      <c r="T97" s="20"/>
      <c r="U97" s="161"/>
      <c r="V97" s="59"/>
      <c r="W97" s="59"/>
      <c r="X97" s="59"/>
      <c r="Y97" s="73"/>
      <c r="Z97" s="59"/>
      <c r="AA97" s="151"/>
      <c r="AB97" s="127"/>
      <c r="AC97" s="130"/>
      <c r="AD97" s="112"/>
      <c r="AE97" s="112"/>
    </row>
    <row r="98" spans="1:31" ht="75" x14ac:dyDescent="0.25">
      <c r="A98" s="51">
        <v>300</v>
      </c>
      <c r="B98" s="13" t="s">
        <v>39</v>
      </c>
      <c r="C98" s="13" t="s">
        <v>40</v>
      </c>
      <c r="D98" s="28" t="s">
        <v>41</v>
      </c>
      <c r="E98" s="26" t="s">
        <v>52</v>
      </c>
      <c r="F98" s="27" t="s">
        <v>53</v>
      </c>
      <c r="G98" s="81">
        <v>20210680010018</v>
      </c>
      <c r="H98" s="40" t="s">
        <v>230</v>
      </c>
      <c r="I98" s="10" t="s">
        <v>231</v>
      </c>
      <c r="J98" s="7"/>
      <c r="K98" s="7"/>
      <c r="L98" s="159"/>
      <c r="M98" s="160"/>
      <c r="N98" s="157"/>
      <c r="O98" s="39" t="s">
        <v>256</v>
      </c>
      <c r="P98" s="59">
        <f>331060322+269826314</f>
        <v>600886636</v>
      </c>
      <c r="Q98" s="20">
        <f>7269470039.53-269826314</f>
        <v>6999643725.5299997</v>
      </c>
      <c r="R98" s="59"/>
      <c r="S98" s="73"/>
      <c r="T98" s="20"/>
      <c r="U98" s="161"/>
      <c r="V98" s="59"/>
      <c r="W98" s="59">
        <v>4094308089</v>
      </c>
      <c r="X98" s="59"/>
      <c r="Y98" s="73"/>
      <c r="Z98" s="59"/>
      <c r="AA98" s="137"/>
      <c r="AB98" s="128"/>
      <c r="AC98" s="131"/>
      <c r="AD98" s="113"/>
      <c r="AE98" s="113"/>
    </row>
    <row r="99" spans="1:31" ht="60" x14ac:dyDescent="0.25">
      <c r="A99" s="51">
        <v>12</v>
      </c>
      <c r="B99" s="13" t="s">
        <v>42</v>
      </c>
      <c r="C99" s="13" t="s">
        <v>232</v>
      </c>
      <c r="D99" s="13" t="s">
        <v>233</v>
      </c>
      <c r="E99" s="60" t="s">
        <v>234</v>
      </c>
      <c r="F99" s="27" t="s">
        <v>235</v>
      </c>
      <c r="G99" s="81">
        <v>20210680010021</v>
      </c>
      <c r="H99" s="40" t="s">
        <v>236</v>
      </c>
      <c r="I99" s="52"/>
      <c r="J99" s="52"/>
      <c r="K99" s="52"/>
      <c r="L99" s="155">
        <v>1</v>
      </c>
      <c r="M99" s="156">
        <v>1</v>
      </c>
      <c r="N99" s="157">
        <f>IFERROR(IF(M99/L99&gt;100%,100%,M99/L99),"-")</f>
        <v>1</v>
      </c>
      <c r="O99" s="39" t="s">
        <v>237</v>
      </c>
      <c r="P99" s="74"/>
      <c r="Q99" s="98"/>
      <c r="R99" s="65"/>
      <c r="S99" s="73"/>
      <c r="T99" s="20">
        <v>11035245074</v>
      </c>
      <c r="U99" s="158">
        <f>SUM(P99:T100)</f>
        <v>50000000000</v>
      </c>
      <c r="V99" s="66"/>
      <c r="W99" s="67"/>
      <c r="X99" s="67"/>
      <c r="Y99" s="73"/>
      <c r="Z99" s="67">
        <v>10699323813</v>
      </c>
      <c r="AA99" s="144">
        <f>SUM(V99:Z100)</f>
        <v>10699323813</v>
      </c>
      <c r="AB99" s="126">
        <f>IFERROR(AA99/U99,"-")</f>
        <v>0.21398647626</v>
      </c>
      <c r="AC99" s="129"/>
      <c r="AD99" s="111" t="s">
        <v>59</v>
      </c>
      <c r="AE99" s="111" t="s">
        <v>60</v>
      </c>
    </row>
    <row r="100" spans="1:31" ht="60" x14ac:dyDescent="0.25">
      <c r="A100" s="51">
        <v>12</v>
      </c>
      <c r="B100" s="13" t="s">
        <v>42</v>
      </c>
      <c r="C100" s="13" t="s">
        <v>232</v>
      </c>
      <c r="D100" s="13" t="s">
        <v>233</v>
      </c>
      <c r="E100" s="60" t="s">
        <v>234</v>
      </c>
      <c r="F100" s="27" t="s">
        <v>235</v>
      </c>
      <c r="G100" s="81"/>
      <c r="H100" s="10" t="s">
        <v>255</v>
      </c>
      <c r="I100" s="75"/>
      <c r="J100" s="11"/>
      <c r="K100" s="11"/>
      <c r="L100" s="155"/>
      <c r="M100" s="156"/>
      <c r="N100" s="157"/>
      <c r="O100" s="39" t="s">
        <v>237</v>
      </c>
      <c r="P100" s="65"/>
      <c r="Q100" s="98"/>
      <c r="R100" s="65"/>
      <c r="S100" s="73"/>
      <c r="T100" s="20">
        <f>11422892+38953332034</f>
        <v>38964754926</v>
      </c>
      <c r="U100" s="158"/>
      <c r="V100" s="66"/>
      <c r="W100" s="67"/>
      <c r="X100" s="67"/>
      <c r="Y100" s="73"/>
      <c r="Z100" s="67"/>
      <c r="AA100" s="145"/>
      <c r="AB100" s="128"/>
      <c r="AC100" s="131"/>
      <c r="AD100" s="113"/>
      <c r="AE100" s="113"/>
    </row>
    <row r="101" spans="1:31" ht="60" x14ac:dyDescent="0.25">
      <c r="A101" s="37">
        <v>70</v>
      </c>
      <c r="B101" s="8" t="s">
        <v>42</v>
      </c>
      <c r="C101" s="8" t="s">
        <v>43</v>
      </c>
      <c r="D101" s="8" t="s">
        <v>44</v>
      </c>
      <c r="E101" s="12" t="s">
        <v>47</v>
      </c>
      <c r="F101" s="9" t="s">
        <v>48</v>
      </c>
      <c r="G101" s="31"/>
      <c r="H101" s="10" t="s">
        <v>255</v>
      </c>
      <c r="I101" s="4"/>
      <c r="J101" s="7"/>
      <c r="K101" s="7"/>
      <c r="L101" s="35">
        <v>1</v>
      </c>
      <c r="M101" s="49">
        <v>0</v>
      </c>
      <c r="N101" s="34">
        <f t="shared" ref="N101" si="0">IFERROR(IF(M101/L101&gt;100%,100%,M101/L101),"-")</f>
        <v>0</v>
      </c>
      <c r="O101" s="39" t="s">
        <v>238</v>
      </c>
      <c r="P101" s="59"/>
      <c r="Q101" s="20">
        <v>266733201.66</v>
      </c>
      <c r="R101" s="62"/>
      <c r="S101" s="73"/>
      <c r="T101" s="109"/>
      <c r="U101" s="32">
        <f>SUM(P101:T101)</f>
        <v>266733201.66</v>
      </c>
      <c r="V101" s="59"/>
      <c r="W101" s="68"/>
      <c r="X101" s="68"/>
      <c r="Y101" s="73"/>
      <c r="Z101" s="68"/>
      <c r="AA101" s="32">
        <f>SUM(V101:Z101)</f>
        <v>0</v>
      </c>
      <c r="AB101" s="3">
        <f>IFERROR(AA101/U101,"-")</f>
        <v>0</v>
      </c>
      <c r="AC101" s="5"/>
      <c r="AD101" s="6" t="s">
        <v>239</v>
      </c>
      <c r="AE101" s="6" t="s">
        <v>60</v>
      </c>
    </row>
    <row r="102" spans="1:31" ht="78" x14ac:dyDescent="0.25">
      <c r="A102" s="37">
        <v>70</v>
      </c>
      <c r="B102" s="9" t="s">
        <v>42</v>
      </c>
      <c r="C102" s="9" t="s">
        <v>242</v>
      </c>
      <c r="D102" s="23" t="s">
        <v>243</v>
      </c>
      <c r="E102" s="29" t="s">
        <v>244</v>
      </c>
      <c r="F102" s="23" t="s">
        <v>245</v>
      </c>
      <c r="G102" s="31"/>
      <c r="H102" s="23" t="s">
        <v>240</v>
      </c>
      <c r="I102" s="4"/>
      <c r="J102" s="7"/>
      <c r="K102" s="7"/>
      <c r="L102" s="142">
        <v>1</v>
      </c>
      <c r="M102" s="140">
        <v>0</v>
      </c>
      <c r="N102" s="138">
        <f>IFERROR(IF(M102/L102&gt;100%,100%,M102/L102),"-")</f>
        <v>0</v>
      </c>
      <c r="O102" s="41" t="s">
        <v>241</v>
      </c>
      <c r="P102" s="59"/>
      <c r="Q102" s="20"/>
      <c r="R102" s="62"/>
      <c r="S102" s="73"/>
      <c r="T102" s="20">
        <v>97314088.140000001</v>
      </c>
      <c r="U102" s="136">
        <f>SUM(P102:T103)</f>
        <v>1331864802</v>
      </c>
      <c r="V102" s="59"/>
      <c r="W102" s="68"/>
      <c r="X102" s="68"/>
      <c r="Y102" s="73"/>
      <c r="Z102" s="68"/>
      <c r="AA102" s="136">
        <f>SUM(V102:Z103)</f>
        <v>0</v>
      </c>
      <c r="AB102" s="146" t="str">
        <f>IFERROR(AA102/U103,"-")</f>
        <v>-</v>
      </c>
      <c r="AC102" s="129"/>
      <c r="AD102" s="111" t="s">
        <v>239</v>
      </c>
      <c r="AE102" s="111" t="s">
        <v>60</v>
      </c>
    </row>
    <row r="103" spans="1:31" ht="78" x14ac:dyDescent="0.25">
      <c r="A103" s="37">
        <v>147</v>
      </c>
      <c r="B103" s="9" t="s">
        <v>42</v>
      </c>
      <c r="C103" s="9" t="s">
        <v>242</v>
      </c>
      <c r="D103" s="23" t="s">
        <v>243</v>
      </c>
      <c r="E103" s="29" t="s">
        <v>244</v>
      </c>
      <c r="F103" s="23" t="s">
        <v>245</v>
      </c>
      <c r="G103" s="83">
        <v>20210680010028</v>
      </c>
      <c r="H103" s="44" t="s">
        <v>246</v>
      </c>
      <c r="I103" s="4"/>
      <c r="J103" s="7"/>
      <c r="K103" s="7"/>
      <c r="L103" s="143"/>
      <c r="M103" s="141"/>
      <c r="N103" s="139"/>
      <c r="O103" s="41" t="s">
        <v>241</v>
      </c>
      <c r="P103" s="43"/>
      <c r="Q103" s="110"/>
      <c r="R103" s="66"/>
      <c r="S103" s="73"/>
      <c r="T103" s="108">
        <v>1234550713.8599999</v>
      </c>
      <c r="U103" s="137"/>
      <c r="V103" s="66"/>
      <c r="W103" s="69"/>
      <c r="X103" s="69"/>
      <c r="Y103" s="73"/>
      <c r="Z103" s="69"/>
      <c r="AA103" s="137"/>
      <c r="AB103" s="147"/>
      <c r="AC103" s="131"/>
      <c r="AD103" s="113"/>
      <c r="AE103" s="113"/>
    </row>
    <row r="104" spans="1:31" x14ac:dyDescent="0.25">
      <c r="A104" s="37">
        <f>SUM(--(FREQUENCY(A10:A103,A10:A103)&gt;0))</f>
        <v>23</v>
      </c>
      <c r="B104" s="76"/>
      <c r="C104" s="77"/>
      <c r="D104" s="77"/>
      <c r="E104" s="77"/>
      <c r="F104" s="77"/>
      <c r="G104" s="77"/>
      <c r="H104" s="77"/>
      <c r="I104" s="77"/>
      <c r="J104" s="16"/>
      <c r="K104" s="14"/>
      <c r="L104" s="14"/>
      <c r="M104" s="15" t="s">
        <v>17</v>
      </c>
      <c r="N104" s="14">
        <f>IFERROR(AVERAGE(N10:N103),"-")</f>
        <v>0.37404692982456139</v>
      </c>
      <c r="O104" s="16"/>
      <c r="P104" s="17">
        <f>SUM(P10:P103)</f>
        <v>112357904497.64999</v>
      </c>
      <c r="Q104" s="17">
        <f t="shared" ref="Q104:AA104" si="1">SUM(Q10:Q103)</f>
        <v>8738304085.3400002</v>
      </c>
      <c r="R104" s="17">
        <f t="shared" si="1"/>
        <v>0</v>
      </c>
      <c r="S104" s="17">
        <f t="shared" si="1"/>
        <v>0</v>
      </c>
      <c r="T104" s="17">
        <f t="shared" si="1"/>
        <v>132122396604.85001</v>
      </c>
      <c r="U104" s="19">
        <f>SUM(U10:U103)</f>
        <v>253218605187.84003</v>
      </c>
      <c r="V104" s="17">
        <f t="shared" si="1"/>
        <v>26288779064.929367</v>
      </c>
      <c r="W104" s="17">
        <f t="shared" si="1"/>
        <v>4610063305</v>
      </c>
      <c r="X104" s="17">
        <f t="shared" si="1"/>
        <v>0</v>
      </c>
      <c r="Y104" s="17">
        <f t="shared" si="1"/>
        <v>0</v>
      </c>
      <c r="Z104" s="17">
        <f t="shared" si="1"/>
        <v>29956248147</v>
      </c>
      <c r="AA104" s="19">
        <f t="shared" si="1"/>
        <v>60855090516.929367</v>
      </c>
      <c r="AB104" s="18">
        <f>IFERROR(AA104/U104,"-")</f>
        <v>0.24032630016181658</v>
      </c>
      <c r="AC104" s="19">
        <f>SUM(AC10:AC103)</f>
        <v>36935174017</v>
      </c>
      <c r="AD104" s="16"/>
      <c r="AE104" s="16"/>
    </row>
    <row r="106" spans="1:31" x14ac:dyDescent="0.25">
      <c r="AA106" s="78"/>
    </row>
    <row r="107" spans="1:31" x14ac:dyDescent="0.25">
      <c r="P107" s="104"/>
      <c r="U107" s="78"/>
      <c r="V107" s="78"/>
      <c r="AA107" s="78"/>
    </row>
    <row r="108" spans="1:31" x14ac:dyDescent="0.25">
      <c r="P108" s="105"/>
      <c r="U108" s="78"/>
      <c r="V108" s="78"/>
      <c r="AA108" s="78"/>
    </row>
    <row r="109" spans="1:31" x14ac:dyDescent="0.25">
      <c r="P109" s="105"/>
      <c r="U109" s="78"/>
      <c r="V109" s="78"/>
    </row>
    <row r="110" spans="1:31" x14ac:dyDescent="0.25">
      <c r="P110" s="106"/>
      <c r="U110" s="78"/>
      <c r="V110" s="78"/>
    </row>
    <row r="111" spans="1:31" x14ac:dyDescent="0.25">
      <c r="U111" s="78"/>
      <c r="V111" s="78"/>
    </row>
    <row r="112" spans="1:31" x14ac:dyDescent="0.25">
      <c r="U112" s="78"/>
      <c r="V112" s="78"/>
    </row>
    <row r="113" spans="21:22" x14ac:dyDescent="0.25">
      <c r="U113" s="78"/>
      <c r="V113" s="78"/>
    </row>
  </sheetData>
  <mergeCells count="135">
    <mergeCell ref="AC8:AC9"/>
    <mergeCell ref="AD8:AE8"/>
    <mergeCell ref="L8:N8"/>
    <mergeCell ref="O8:U8"/>
    <mergeCell ref="V8:AA8"/>
    <mergeCell ref="AB8:AB9"/>
    <mergeCell ref="B8:F8"/>
    <mergeCell ref="G8:K8"/>
    <mergeCell ref="A2:A5"/>
    <mergeCell ref="A6:C6"/>
    <mergeCell ref="A7:C7"/>
    <mergeCell ref="D6:L6"/>
    <mergeCell ref="D7:L7"/>
    <mergeCell ref="B2:AB5"/>
    <mergeCell ref="AC2:AE2"/>
    <mergeCell ref="AC3:AE3"/>
    <mergeCell ref="AC4:AE4"/>
    <mergeCell ref="AC5:AE5"/>
    <mergeCell ref="L12:L14"/>
    <mergeCell ref="M12:M14"/>
    <mergeCell ref="N12:N14"/>
    <mergeCell ref="U12:U14"/>
    <mergeCell ref="L60:L84"/>
    <mergeCell ref="M60:M84"/>
    <mergeCell ref="N60:N84"/>
    <mergeCell ref="U60:U84"/>
    <mergeCell ref="AA60:AA84"/>
    <mergeCell ref="L52:L56"/>
    <mergeCell ref="M52:M56"/>
    <mergeCell ref="N52:N56"/>
    <mergeCell ref="U52:U56"/>
    <mergeCell ref="AA52:AA56"/>
    <mergeCell ref="L57:L58"/>
    <mergeCell ref="M57:M58"/>
    <mergeCell ref="N57:N58"/>
    <mergeCell ref="U57:U58"/>
    <mergeCell ref="L20:L23"/>
    <mergeCell ref="M20:M23"/>
    <mergeCell ref="N20:N23"/>
    <mergeCell ref="U20:U23"/>
    <mergeCell ref="N15:N16"/>
    <mergeCell ref="M15:M16"/>
    <mergeCell ref="L15:L16"/>
    <mergeCell ref="U15:U16"/>
    <mergeCell ref="AA15:AA16"/>
    <mergeCell ref="N89:N90"/>
    <mergeCell ref="M89:M90"/>
    <mergeCell ref="L89:L90"/>
    <mergeCell ref="U89:U90"/>
    <mergeCell ref="AA89:AA90"/>
    <mergeCell ref="AB89:AB90"/>
    <mergeCell ref="AC89:AC90"/>
    <mergeCell ref="L24:L49"/>
    <mergeCell ref="M24:M49"/>
    <mergeCell ref="N24:N49"/>
    <mergeCell ref="U24:U49"/>
    <mergeCell ref="AA24:AA49"/>
    <mergeCell ref="AB60:AB84"/>
    <mergeCell ref="AC60:AC84"/>
    <mergeCell ref="AB52:AB56"/>
    <mergeCell ref="AC52:AC56"/>
    <mergeCell ref="AA93:AA98"/>
    <mergeCell ref="AB93:AB98"/>
    <mergeCell ref="AC93:AC98"/>
    <mergeCell ref="L99:L100"/>
    <mergeCell ref="M99:M100"/>
    <mergeCell ref="N99:N100"/>
    <mergeCell ref="U99:U100"/>
    <mergeCell ref="AB99:AB100"/>
    <mergeCell ref="AC99:AC100"/>
    <mergeCell ref="L93:L98"/>
    <mergeCell ref="M93:M98"/>
    <mergeCell ref="N93:N98"/>
    <mergeCell ref="U93:U98"/>
    <mergeCell ref="AE12:AE14"/>
    <mergeCell ref="AD12:AD14"/>
    <mergeCell ref="AB15:AB16"/>
    <mergeCell ref="AC15:AC16"/>
    <mergeCell ref="AD15:AD16"/>
    <mergeCell ref="AE15:AE16"/>
    <mergeCell ref="AA57:AA58"/>
    <mergeCell ref="AB57:AB58"/>
    <mergeCell ref="AC57:AC58"/>
    <mergeCell ref="AD57:AD58"/>
    <mergeCell ref="AE57:AE58"/>
    <mergeCell ref="AA20:AA23"/>
    <mergeCell ref="AB20:AB23"/>
    <mergeCell ref="AC20:AC23"/>
    <mergeCell ref="AA12:AA14"/>
    <mergeCell ref="AB12:AB14"/>
    <mergeCell ref="AC12:AC14"/>
    <mergeCell ref="AB24:AB49"/>
    <mergeCell ref="AC24:AC49"/>
    <mergeCell ref="AB18:AB19"/>
    <mergeCell ref="AC18:AC19"/>
    <mergeCell ref="AD18:AD19"/>
    <mergeCell ref="AE18:AE19"/>
    <mergeCell ref="AD20:AD23"/>
    <mergeCell ref="AE20:AE23"/>
    <mergeCell ref="N18:N19"/>
    <mergeCell ref="L18:L19"/>
    <mergeCell ref="M18:M19"/>
    <mergeCell ref="U18:U19"/>
    <mergeCell ref="AA18:AA19"/>
    <mergeCell ref="AD24:AD49"/>
    <mergeCell ref="AE24:AE49"/>
    <mergeCell ref="N102:N103"/>
    <mergeCell ref="M102:M103"/>
    <mergeCell ref="L102:L103"/>
    <mergeCell ref="AD89:AD90"/>
    <mergeCell ref="AE89:AE90"/>
    <mergeCell ref="AD93:AD98"/>
    <mergeCell ref="AE93:AE98"/>
    <mergeCell ref="U102:U103"/>
    <mergeCell ref="AA102:AA103"/>
    <mergeCell ref="AA99:AA100"/>
    <mergeCell ref="AD99:AD100"/>
    <mergeCell ref="AE99:AE100"/>
    <mergeCell ref="AB102:AB103"/>
    <mergeCell ref="AC102:AC103"/>
    <mergeCell ref="AE102:AE103"/>
    <mergeCell ref="AD102:AD103"/>
    <mergeCell ref="AD52:AD56"/>
    <mergeCell ref="AE52:AE56"/>
    <mergeCell ref="AD60:AD84"/>
    <mergeCell ref="AE60:AE84"/>
    <mergeCell ref="L85:L87"/>
    <mergeCell ref="M85:M87"/>
    <mergeCell ref="N85:N87"/>
    <mergeCell ref="U85:U87"/>
    <mergeCell ref="AA85:AA87"/>
    <mergeCell ref="AB85:AB87"/>
    <mergeCell ref="AC85:AC87"/>
    <mergeCell ref="AD85:AD87"/>
    <mergeCell ref="AE85:AE87"/>
  </mergeCells>
  <phoneticPr fontId="16" type="noConversion"/>
  <conditionalFormatting sqref="N24:N25 N15 N10:N13 N57 N50:N53 N59:N60 N20:N21 N17:N18 N91:N93 N85 N88:N89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61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99 N101">
    <cfRule type="cellIs" dxfId="5" priority="4" operator="between">
      <formula>0.67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102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2021-07-27T20:34:00Z</dcterms:modified>
</cp:coreProperties>
</file>