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hidePivotFieldList="1" defaultThemeVersion="124226"/>
  <mc:AlternateContent xmlns:mc="http://schemas.openxmlformats.org/markup-compatibility/2006">
    <mc:Choice Requires="x15">
      <x15ac:absPath xmlns:x15ac="http://schemas.microsoft.com/office/spreadsheetml/2010/11/ac" url="C:\Users\DELL\Documents\1. DOCUMENTOS ALCALDÍA\ALCALDÍA 2021\#DESCARGAS#\"/>
    </mc:Choice>
  </mc:AlternateContent>
  <xr:revisionPtr revIDLastSave="0" documentId="8_{E27A6273-E7ED-4838-B9D9-1D85E7D405F5}" xr6:coauthVersionLast="47" xr6:coauthVersionMax="47" xr10:uidLastSave="{00000000-0000-0000-0000-000000000000}"/>
  <bookViews>
    <workbookView xWindow="-110" yWindow="-110" windowWidth="19420" windowHeight="10420" tabRatio="882" activeTab="2" xr2:uid="{00000000-000D-0000-FFFF-FFFF00000000}"/>
  </bookViews>
  <sheets>
    <sheet name="Intructivo" sheetId="20" r:id="rId1"/>
    <sheet name="CONTEXTO" sheetId="24" r:id="rId2"/>
    <sheet name="MAPA DE RIESGO"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9"/>
  <pivotCaches>
    <pivotCache cacheId="1" r:id="rId11"/>
  </pivotCaches>
</workbook>
</file>

<file path=xl/calcChain.xml><?xml version="1.0" encoding="utf-8"?>
<calcChain xmlns="http://schemas.openxmlformats.org/spreadsheetml/2006/main">
  <c r="U28" i="1" l="1"/>
  <c r="R28" i="1"/>
  <c r="U22" i="1"/>
  <c r="R22" i="1"/>
  <c r="U23" i="1"/>
  <c r="U17" i="1"/>
  <c r="U16" i="1"/>
  <c r="L18" i="1" l="1"/>
  <c r="R18" i="1"/>
  <c r="Y18" i="1" s="1"/>
  <c r="U18" i="1"/>
  <c r="L19" i="1"/>
  <c r="R19" i="1"/>
  <c r="U19" i="1"/>
  <c r="L20" i="1"/>
  <c r="R20" i="1"/>
  <c r="U20" i="1"/>
  <c r="L21" i="1"/>
  <c r="R21" i="1"/>
  <c r="U21" i="1"/>
  <c r="Y20" i="1" l="1"/>
  <c r="Z20" i="1" s="1"/>
  <c r="Y21" i="1"/>
  <c r="Z21" i="1" s="1"/>
  <c r="AC21" i="1"/>
  <c r="AB21" i="1" s="1"/>
  <c r="AC20" i="1"/>
  <c r="AB20" i="1" s="1"/>
  <c r="Y19" i="1"/>
  <c r="Z19" i="1" s="1"/>
  <c r="AA18" i="1"/>
  <c r="Z18" i="1"/>
  <c r="AC19" i="1"/>
  <c r="AB19" i="1" s="1"/>
  <c r="AC18" i="1"/>
  <c r="AB18" i="1" s="1"/>
  <c r="AD20" i="1" l="1"/>
  <c r="AA20" i="1"/>
  <c r="AA21" i="1"/>
  <c r="AD21" i="1"/>
  <c r="AA19" i="1"/>
  <c r="AD19" i="1"/>
  <c r="L16" i="19"/>
  <c r="AD18" i="1"/>
  <c r="I16" i="1" l="1"/>
  <c r="J16" i="1" s="1"/>
  <c r="Y16" i="1" s="1"/>
  <c r="L23" i="1"/>
  <c r="L35" i="1"/>
  <c r="L55" i="1"/>
  <c r="L69" i="1"/>
  <c r="L43" i="1"/>
  <c r="L39" i="1"/>
  <c r="L49" i="1"/>
  <c r="L62" i="1"/>
  <c r="L26" i="1"/>
  <c r="L36" i="1"/>
  <c r="L25" i="1"/>
  <c r="L56" i="1"/>
  <c r="L41" i="1"/>
  <c r="L59" i="1"/>
  <c r="L68" i="1"/>
  <c r="L66" i="1"/>
  <c r="L53" i="1"/>
  <c r="L47" i="1"/>
  <c r="L48" i="1"/>
  <c r="L31" i="1"/>
  <c r="L60" i="1"/>
  <c r="L27" i="1"/>
  <c r="L57" i="1"/>
  <c r="L45" i="1"/>
  <c r="L42" i="1"/>
  <c r="L33" i="1"/>
  <c r="L74" i="1"/>
  <c r="L32" i="1"/>
  <c r="L65" i="1"/>
  <c r="L63" i="1"/>
  <c r="L37" i="1"/>
  <c r="L44" i="1"/>
  <c r="L30" i="1"/>
  <c r="L61" i="1"/>
  <c r="L73" i="1"/>
  <c r="L50" i="1"/>
  <c r="L54" i="1"/>
  <c r="L71" i="1"/>
  <c r="L24" i="1"/>
  <c r="L29" i="1"/>
  <c r="L51" i="1"/>
  <c r="L38" i="1"/>
  <c r="L72" i="1"/>
  <c r="L75" i="1"/>
  <c r="AA16" i="1" l="1"/>
  <c r="Y17" i="1" s="1"/>
  <c r="Z16" i="1"/>
  <c r="F222" i="13"/>
  <c r="F212" i="13"/>
  <c r="F213" i="13"/>
  <c r="F214" i="13"/>
  <c r="F215" i="13"/>
  <c r="F216" i="13"/>
  <c r="F217" i="13"/>
  <c r="F218" i="13"/>
  <c r="F219" i="13"/>
  <c r="F220" i="13"/>
  <c r="F221" i="13"/>
  <c r="F211" i="13"/>
  <c r="B222" i="13" a="1"/>
  <c r="L17" i="1"/>
  <c r="AA17" i="1" l="1"/>
  <c r="Z17" i="1"/>
  <c r="B222" i="13"/>
  <c r="R58" i="1"/>
  <c r="R53" i="1"/>
  <c r="R47"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1" i="13"/>
  <c r="U75" i="1" l="1"/>
  <c r="R75" i="1"/>
  <c r="U74" i="1"/>
  <c r="R74" i="1"/>
  <c r="U73" i="1"/>
  <c r="R73" i="1"/>
  <c r="U72" i="1"/>
  <c r="R72" i="1"/>
  <c r="U71" i="1"/>
  <c r="R71" i="1"/>
  <c r="U70" i="1"/>
  <c r="R70" i="1"/>
  <c r="I70" i="1"/>
  <c r="J70" i="1" s="1"/>
  <c r="U69" i="1"/>
  <c r="R69" i="1"/>
  <c r="U68" i="1"/>
  <c r="R68" i="1"/>
  <c r="U66" i="1"/>
  <c r="R66" i="1"/>
  <c r="U65" i="1"/>
  <c r="R65" i="1"/>
  <c r="U64" i="1"/>
  <c r="R64" i="1"/>
  <c r="I64" i="1"/>
  <c r="J64" i="1" s="1"/>
  <c r="U63" i="1"/>
  <c r="R63" i="1"/>
  <c r="U62" i="1"/>
  <c r="R62" i="1"/>
  <c r="U61" i="1"/>
  <c r="R61" i="1"/>
  <c r="U60" i="1"/>
  <c r="R60" i="1"/>
  <c r="U59" i="1"/>
  <c r="R59" i="1"/>
  <c r="U58" i="1"/>
  <c r="I58" i="1"/>
  <c r="J58" i="1" s="1"/>
  <c r="U57" i="1"/>
  <c r="R57" i="1"/>
  <c r="U56" i="1"/>
  <c r="R56" i="1"/>
  <c r="U55" i="1"/>
  <c r="R55" i="1"/>
  <c r="U54" i="1"/>
  <c r="R54" i="1"/>
  <c r="U53" i="1"/>
  <c r="U52" i="1"/>
  <c r="R52" i="1"/>
  <c r="I52" i="1"/>
  <c r="J52" i="1" s="1"/>
  <c r="U51" i="1"/>
  <c r="R51" i="1"/>
  <c r="U50" i="1"/>
  <c r="R50" i="1"/>
  <c r="U49" i="1"/>
  <c r="R49" i="1"/>
  <c r="U48" i="1"/>
  <c r="R48" i="1"/>
  <c r="U47" i="1"/>
  <c r="U46" i="1"/>
  <c r="R46" i="1"/>
  <c r="I46" i="1"/>
  <c r="J46" i="1" s="1"/>
  <c r="U45" i="1"/>
  <c r="R45" i="1"/>
  <c r="U44" i="1"/>
  <c r="R44" i="1"/>
  <c r="U43" i="1"/>
  <c r="R43" i="1"/>
  <c r="U42" i="1"/>
  <c r="R42" i="1"/>
  <c r="U41" i="1"/>
  <c r="R41" i="1"/>
  <c r="U40" i="1"/>
  <c r="R40" i="1"/>
  <c r="I40" i="1"/>
  <c r="J40" i="1" s="1"/>
  <c r="U39" i="1"/>
  <c r="R39" i="1"/>
  <c r="U38" i="1"/>
  <c r="R38" i="1"/>
  <c r="U37" i="1"/>
  <c r="R37" i="1"/>
  <c r="U36" i="1"/>
  <c r="R36" i="1"/>
  <c r="U35" i="1"/>
  <c r="R35" i="1"/>
  <c r="U34" i="1"/>
  <c r="R34" i="1"/>
  <c r="I34" i="1"/>
  <c r="J34" i="1" s="1"/>
  <c r="U33" i="1"/>
  <c r="R33" i="1"/>
  <c r="U32" i="1"/>
  <c r="R32" i="1"/>
  <c r="U31" i="1"/>
  <c r="R31" i="1"/>
  <c r="U30" i="1"/>
  <c r="R30" i="1"/>
  <c r="U29" i="1"/>
  <c r="R29" i="1"/>
  <c r="I28" i="1"/>
  <c r="J28" i="1" s="1"/>
  <c r="I22" i="1"/>
  <c r="U27" i="1"/>
  <c r="R27" i="1"/>
  <c r="U26" i="1"/>
  <c r="R26" i="1"/>
  <c r="U25" i="1"/>
  <c r="R25" i="1"/>
  <c r="U24" i="1"/>
  <c r="R24" i="1"/>
  <c r="AC56" i="1" l="1"/>
  <c r="AB56" i="1" s="1"/>
  <c r="AC57" i="1"/>
  <c r="AB57" i="1" s="1"/>
  <c r="J22" i="1"/>
  <c r="Y22" i="1" s="1"/>
  <c r="Y70" i="1"/>
  <c r="Y64" i="1"/>
  <c r="Y58" i="1"/>
  <c r="Y52" i="1"/>
  <c r="Y56" i="1"/>
  <c r="Y57" i="1"/>
  <c r="Y46" i="1"/>
  <c r="Y40" i="1"/>
  <c r="Y34" i="1"/>
  <c r="Y28" i="1"/>
  <c r="Z70" i="1" l="1"/>
  <c r="AA70" i="1"/>
  <c r="Y71" i="1" s="1"/>
  <c r="Z71" i="1" s="1"/>
  <c r="Z64" i="1"/>
  <c r="AA64" i="1"/>
  <c r="Y65" i="1" s="1"/>
  <c r="AA65" i="1" s="1"/>
  <c r="Y66" i="1" s="1"/>
  <c r="Z58" i="1"/>
  <c r="AA58" i="1"/>
  <c r="Y59" i="1" s="1"/>
  <c r="AA59" i="1" s="1"/>
  <c r="Y60" i="1" s="1"/>
  <c r="Z57" i="1"/>
  <c r="AA57" i="1"/>
  <c r="Z56" i="1"/>
  <c r="AA56" i="1"/>
  <c r="Z52" i="1"/>
  <c r="AA52" i="1"/>
  <c r="Z46" i="1"/>
  <c r="AA46" i="1"/>
  <c r="Y47" i="1" s="1"/>
  <c r="AA47" i="1" s="1"/>
  <c r="Y48" i="1" s="1"/>
  <c r="Z40" i="1"/>
  <c r="AA40" i="1"/>
  <c r="Z34" i="1"/>
  <c r="AA34" i="1"/>
  <c r="Y35" i="1" s="1"/>
  <c r="AA35" i="1" s="1"/>
  <c r="Y36" i="1" s="1"/>
  <c r="Z36" i="1" s="1"/>
  <c r="Z28" i="1"/>
  <c r="AA28" i="1"/>
  <c r="Y29" i="1" s="1"/>
  <c r="Z29" i="1" s="1"/>
  <c r="Z22" i="1"/>
  <c r="AA22" i="1"/>
  <c r="Y23" i="1" s="1"/>
  <c r="Z65" i="1" l="1"/>
  <c r="Z59" i="1"/>
  <c r="AA29" i="1"/>
  <c r="Y30" i="1" s="1"/>
  <c r="Z30" i="1" s="1"/>
  <c r="Z47" i="1"/>
  <c r="Z35" i="1"/>
  <c r="Z48" i="1"/>
  <c r="AA48" i="1"/>
  <c r="AA66" i="1"/>
  <c r="Y63" i="1" s="1"/>
  <c r="Y68" i="1"/>
  <c r="Y69" i="1"/>
  <c r="Y32" i="1"/>
  <c r="Z63" i="1" l="1"/>
  <c r="AA63" i="1"/>
  <c r="Y74" i="1"/>
  <c r="Y75" i="1"/>
  <c r="Z32" i="1"/>
  <c r="AA32" i="1"/>
  <c r="Y33" i="1" s="1"/>
  <c r="Z33" i="1" s="1"/>
  <c r="Z75" i="1" l="1"/>
  <c r="AA75" i="1"/>
  <c r="Z74" i="1"/>
  <c r="AA74" i="1"/>
  <c r="AA33" i="1"/>
  <c r="AC35" i="1" l="1"/>
  <c r="AC34" i="1"/>
  <c r="AB34" i="1" s="1"/>
  <c r="AC72" i="1"/>
  <c r="AC65" i="1"/>
  <c r="AC64" i="1"/>
  <c r="AC47" i="1"/>
  <c r="AC46" i="1"/>
  <c r="AB46" i="1" s="1"/>
  <c r="AC59" i="1"/>
  <c r="AC58" i="1"/>
  <c r="AB58" i="1" s="1"/>
  <c r="AC29" i="1"/>
  <c r="AC53" i="1"/>
  <c r="AC52" i="1"/>
  <c r="AB52" i="1" s="1"/>
  <c r="AC41" i="1"/>
  <c r="AC40" i="1"/>
  <c r="AB40" i="1" s="1"/>
  <c r="J40" i="19" l="1"/>
  <c r="V30" i="19"/>
  <c r="AH20" i="19"/>
  <c r="J30" i="19"/>
  <c r="V20" i="19"/>
  <c r="AH10" i="19"/>
  <c r="P10" i="19"/>
  <c r="AB50" i="19"/>
  <c r="J50" i="19"/>
  <c r="AB40" i="19"/>
  <c r="P30" i="19"/>
  <c r="V50" i="19"/>
  <c r="P50" i="19"/>
  <c r="AB10" i="19"/>
  <c r="AH30" i="19"/>
  <c r="AH40" i="19"/>
  <c r="J10" i="19"/>
  <c r="AB20" i="19"/>
  <c r="AH50" i="19"/>
  <c r="AD40" i="1"/>
  <c r="V10" i="19"/>
  <c r="P20" i="19"/>
  <c r="J20" i="19"/>
  <c r="P40" i="19"/>
  <c r="V40" i="19"/>
  <c r="AB30" i="19"/>
  <c r="J11" i="19"/>
  <c r="V11" i="19"/>
  <c r="AB21" i="19"/>
  <c r="P31" i="19"/>
  <c r="J31" i="19"/>
  <c r="AB41" i="19"/>
  <c r="AD46" i="1"/>
  <c r="AH41" i="19"/>
  <c r="P41" i="19"/>
  <c r="J21" i="19"/>
  <c r="AB31" i="19"/>
  <c r="AB51" i="19"/>
  <c r="P21" i="19"/>
  <c r="V41" i="19"/>
  <c r="V31" i="19"/>
  <c r="AH21" i="19"/>
  <c r="AB11" i="19"/>
  <c r="P51" i="19"/>
  <c r="V21" i="19"/>
  <c r="AH31" i="19"/>
  <c r="V51" i="19"/>
  <c r="J51" i="19"/>
  <c r="AH51" i="19"/>
  <c r="AH11" i="19"/>
  <c r="J41" i="19"/>
  <c r="P11" i="19"/>
  <c r="AB29" i="1"/>
  <c r="AC30" i="1"/>
  <c r="AD58"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B64" i="1"/>
  <c r="AC71" i="1"/>
  <c r="AB71" i="1" s="1"/>
  <c r="AD34"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B72" i="1"/>
  <c r="AC73" i="1"/>
  <c r="AC42" i="1"/>
  <c r="AB41" i="1"/>
  <c r="AB47" i="1"/>
  <c r="AC48" i="1"/>
  <c r="AB48" i="1" s="1"/>
  <c r="AC49" i="1"/>
  <c r="V32" i="19"/>
  <c r="P42" i="19"/>
  <c r="J12" i="19"/>
  <c r="J32" i="19"/>
  <c r="AB52" i="19"/>
  <c r="AD52" i="1"/>
  <c r="J22" i="19"/>
  <c r="V22" i="19"/>
  <c r="J52" i="19"/>
  <c r="AH12" i="19"/>
  <c r="J42" i="19"/>
  <c r="AH42" i="19"/>
  <c r="P32" i="19"/>
  <c r="AB12" i="19"/>
  <c r="AH32" i="19"/>
  <c r="AB32" i="19"/>
  <c r="AB42" i="19"/>
  <c r="V42" i="19"/>
  <c r="V12" i="19"/>
  <c r="V52" i="19"/>
  <c r="AB22" i="19"/>
  <c r="AH52" i="19"/>
  <c r="AH22" i="19"/>
  <c r="P22" i="19"/>
  <c r="P12" i="19"/>
  <c r="P52" i="19"/>
  <c r="AC54" i="1"/>
  <c r="AB54" i="1" s="1"/>
  <c r="AC55" i="1"/>
  <c r="AB55" i="1" s="1"/>
  <c r="AB53" i="1"/>
  <c r="AC24" i="1"/>
  <c r="AB59" i="1"/>
  <c r="AC60" i="1"/>
  <c r="AB65" i="1"/>
  <c r="AC66" i="1"/>
  <c r="AB35" i="1"/>
  <c r="AC36" i="1"/>
  <c r="AB73" i="1" l="1"/>
  <c r="AC74" i="1"/>
  <c r="K35" i="19"/>
  <c r="AC25" i="19"/>
  <c r="K45" i="19"/>
  <c r="AI45" i="19"/>
  <c r="W45" i="19"/>
  <c r="Q35" i="19"/>
  <c r="K55" i="19"/>
  <c r="AC15" i="19"/>
  <c r="Q15" i="19"/>
  <c r="AC35" i="19"/>
  <c r="AI35" i="19"/>
  <c r="Q55" i="19"/>
  <c r="AI25" i="19"/>
  <c r="AD71"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D65"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47" i="1"/>
  <c r="P54" i="19"/>
  <c r="AH14" i="19"/>
  <c r="AB14" i="19"/>
  <c r="AH34" i="19"/>
  <c r="AB54" i="19"/>
  <c r="AH54" i="19"/>
  <c r="AD64" i="1"/>
  <c r="V14" i="19"/>
  <c r="J54" i="19"/>
  <c r="AH44" i="19"/>
  <c r="V54" i="19"/>
  <c r="J14" i="19"/>
  <c r="AH24" i="19"/>
  <c r="V34" i="19"/>
  <c r="AB44" i="19"/>
  <c r="AB34" i="19"/>
  <c r="P14" i="19"/>
  <c r="V24" i="19"/>
  <c r="AB24" i="19"/>
  <c r="V44" i="19"/>
  <c r="P34" i="19"/>
  <c r="J34" i="19"/>
  <c r="P24" i="19"/>
  <c r="J44" i="19"/>
  <c r="J24" i="19"/>
  <c r="P44" i="19"/>
  <c r="AJ21" i="19"/>
  <c r="AD31" i="19"/>
  <c r="R21" i="19"/>
  <c r="AD41" i="19"/>
  <c r="AJ11" i="19"/>
  <c r="AJ51" i="19"/>
  <c r="AD48" i="1"/>
  <c r="L41" i="19"/>
  <c r="AD11" i="19"/>
  <c r="L21" i="19"/>
  <c r="L11" i="19"/>
  <c r="X51" i="19"/>
  <c r="X21" i="19"/>
  <c r="R11" i="19"/>
  <c r="R31" i="19"/>
  <c r="AJ41" i="19"/>
  <c r="L31" i="19"/>
  <c r="R51" i="19"/>
  <c r="X31" i="19"/>
  <c r="X11" i="19"/>
  <c r="X41" i="19"/>
  <c r="AJ31" i="19"/>
  <c r="AD51" i="19"/>
  <c r="R41" i="19"/>
  <c r="AD21" i="19"/>
  <c r="L51" i="19"/>
  <c r="AC25" i="1"/>
  <c r="AB24" i="1"/>
  <c r="AB36" i="1"/>
  <c r="AC37" i="1"/>
  <c r="AB60" i="1"/>
  <c r="AC61" i="1"/>
  <c r="AC31" i="1"/>
  <c r="AB30" i="1"/>
  <c r="AB66" i="1"/>
  <c r="K39" i="19"/>
  <c r="AC39" i="19"/>
  <c r="W29" i="19"/>
  <c r="AI49" i="19"/>
  <c r="W9" i="19"/>
  <c r="AC19" i="19"/>
  <c r="Q49" i="19"/>
  <c r="W49" i="19"/>
  <c r="AC9" i="19"/>
  <c r="AI9" i="19"/>
  <c r="Q29" i="19"/>
  <c r="W39" i="19"/>
  <c r="Q39" i="19"/>
  <c r="AD35"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D59" i="1"/>
  <c r="Q33" i="19"/>
  <c r="AI23" i="19"/>
  <c r="K53" i="19"/>
  <c r="AC23" i="19"/>
  <c r="AC13" i="19"/>
  <c r="W23" i="19"/>
  <c r="W33" i="19"/>
  <c r="Q13" i="19"/>
  <c r="W13" i="19"/>
  <c r="AI13" i="19"/>
  <c r="Q43" i="19"/>
  <c r="Q23" i="19"/>
  <c r="W53" i="19"/>
  <c r="AB49" i="1"/>
  <c r="AC51" i="1"/>
  <c r="AB51" i="1" s="1"/>
  <c r="AC50" i="1"/>
  <c r="AB50" i="1" s="1"/>
  <c r="AB42" i="1"/>
  <c r="AC43"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D29" i="1"/>
  <c r="AB61" i="1" l="1"/>
  <c r="AC62" i="1"/>
  <c r="AB74" i="1"/>
  <c r="AC75" i="1"/>
  <c r="AB75" i="1" s="1"/>
  <c r="AC32" i="1"/>
  <c r="AB32" i="1" s="1"/>
  <c r="AB31" i="1"/>
  <c r="AC33" i="1"/>
  <c r="AB33" i="1" s="1"/>
  <c r="AB25" i="1"/>
  <c r="AC26" i="1"/>
  <c r="X8" i="19"/>
  <c r="R48" i="19"/>
  <c r="L8" i="19"/>
  <c r="AD38" i="19"/>
  <c r="AD48" i="19"/>
  <c r="AD8" i="19"/>
  <c r="R18" i="19"/>
  <c r="L38" i="19"/>
  <c r="AD30" i="1"/>
  <c r="AJ28" i="19"/>
  <c r="X18" i="19"/>
  <c r="X48" i="19"/>
  <c r="R28" i="19"/>
  <c r="L18" i="19"/>
  <c r="X28" i="19"/>
  <c r="R8" i="19"/>
  <c r="X38" i="19"/>
  <c r="AJ8" i="19"/>
  <c r="AD18" i="19"/>
  <c r="AJ38" i="19"/>
  <c r="L48" i="19"/>
  <c r="AJ48" i="19"/>
  <c r="AJ18" i="19"/>
  <c r="R38" i="19"/>
  <c r="AD28" i="19"/>
  <c r="L28"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68" i="1"/>
  <c r="AB37" i="1"/>
  <c r="AC38" i="1"/>
  <c r="AB38" i="1" s="1"/>
  <c r="AC39" i="1"/>
  <c r="AB39" i="1" s="1"/>
  <c r="AJ46" i="19"/>
  <c r="AD46" i="19"/>
  <c r="L36" i="19"/>
  <c r="X16" i="19"/>
  <c r="AJ26" i="19"/>
  <c r="L46" i="19"/>
  <c r="X6" i="19"/>
  <c r="R36" i="19"/>
  <c r="X36" i="19"/>
  <c r="R6" i="19"/>
  <c r="AJ6" i="19"/>
  <c r="AD36" i="19"/>
  <c r="R46" i="19"/>
  <c r="AD26" i="19"/>
  <c r="AD16" i="19"/>
  <c r="X46" i="19"/>
  <c r="X26" i="19"/>
  <c r="AJ36" i="19"/>
  <c r="R26" i="19"/>
  <c r="AD6" i="19"/>
  <c r="L6" i="19"/>
  <c r="L26" i="19"/>
  <c r="R16" i="19"/>
  <c r="AJ16" i="19"/>
  <c r="AB43" i="1"/>
  <c r="AC44" i="1"/>
  <c r="AD29" i="19"/>
  <c r="AD19" i="19"/>
  <c r="R39" i="19"/>
  <c r="R9" i="19"/>
  <c r="X49" i="19"/>
  <c r="X9" i="19"/>
  <c r="AD39" i="19"/>
  <c r="R29" i="19"/>
  <c r="L49" i="19"/>
  <c r="X19" i="19"/>
  <c r="X29" i="19"/>
  <c r="X39" i="19"/>
  <c r="L9" i="19"/>
  <c r="AD36" i="1"/>
  <c r="AD9" i="19"/>
  <c r="AJ49" i="19"/>
  <c r="L39" i="19"/>
  <c r="R19" i="19"/>
  <c r="AJ39" i="19"/>
  <c r="AJ29" i="19"/>
  <c r="AJ19" i="19"/>
  <c r="AJ9" i="19"/>
  <c r="AD49" i="19"/>
  <c r="L19" i="19"/>
  <c r="L29" i="19"/>
  <c r="R49" i="19"/>
  <c r="AB44" i="1" l="1"/>
  <c r="AC45" i="1"/>
  <c r="AB45" i="1" s="1"/>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A55" i="19"/>
  <c r="O45" i="19"/>
  <c r="AA15" i="19"/>
  <c r="AM55" i="19"/>
  <c r="O55" i="19"/>
  <c r="AG35" i="19"/>
  <c r="AM25" i="19"/>
  <c r="AM35" i="19"/>
  <c r="AA25" i="19"/>
  <c r="AM45" i="19"/>
  <c r="AG25" i="19"/>
  <c r="AA35" i="19"/>
  <c r="O25" i="19"/>
  <c r="U25" i="19"/>
  <c r="AG45" i="19"/>
  <c r="U35" i="19"/>
  <c r="AA45" i="19"/>
  <c r="AM15" i="19"/>
  <c r="U45" i="19"/>
  <c r="O35" i="19"/>
  <c r="O15" i="19"/>
  <c r="AD75" i="1"/>
  <c r="AG15" i="19"/>
  <c r="U15" i="19"/>
  <c r="AG55" i="19"/>
  <c r="U55" i="19"/>
  <c r="T18" i="19"/>
  <c r="N48" i="19"/>
  <c r="N8" i="19"/>
  <c r="T28" i="19"/>
  <c r="AF38" i="19"/>
  <c r="Z28" i="19"/>
  <c r="Z18" i="19"/>
  <c r="AF8" i="19"/>
  <c r="AD32"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D74" i="1"/>
  <c r="N15" i="19"/>
  <c r="AF55" i="19"/>
  <c r="N55" i="19"/>
  <c r="Z15" i="19"/>
  <c r="AF35" i="19"/>
  <c r="AB62" i="1"/>
  <c r="AC63" i="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B68" i="1"/>
  <c r="AC69" i="1"/>
  <c r="AB69" i="1" s="1"/>
  <c r="AC27" i="1"/>
  <c r="AB27" i="1" s="1"/>
  <c r="AB26" i="1"/>
  <c r="O8" i="19"/>
  <c r="AA48" i="19"/>
  <c r="AM38" i="19"/>
  <c r="U48" i="19"/>
  <c r="AA18" i="19"/>
  <c r="AG18" i="19"/>
  <c r="AG48" i="19"/>
  <c r="AM18" i="19"/>
  <c r="AA28" i="19"/>
  <c r="AG28" i="19"/>
  <c r="AA8" i="19"/>
  <c r="U18" i="19"/>
  <c r="AG38" i="19"/>
  <c r="U38" i="19"/>
  <c r="AM8" i="19"/>
  <c r="AA38" i="19"/>
  <c r="AM48" i="19"/>
  <c r="U28" i="19"/>
  <c r="O38" i="19"/>
  <c r="U8" i="19"/>
  <c r="AG8" i="19"/>
  <c r="AD33" i="1"/>
  <c r="O18" i="19"/>
  <c r="O28" i="19"/>
  <c r="O48" i="19"/>
  <c r="AM28"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B63" i="1" l="1"/>
  <c r="AD63" i="1" s="1"/>
  <c r="Z69" i="1"/>
  <c r="AA69" i="1"/>
  <c r="Z68" i="1"/>
  <c r="AA68" i="1"/>
  <c r="Z66" i="1"/>
  <c r="AA60" i="1"/>
  <c r="Y61" i="1" s="1"/>
  <c r="Z60" i="1"/>
  <c r="AA71" i="1"/>
  <c r="Y72" i="1" s="1"/>
  <c r="Y41" i="1"/>
  <c r="Y53" i="1"/>
  <c r="Y54" i="1"/>
  <c r="AA36"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D56" i="1"/>
  <c r="AD57" i="1"/>
  <c r="AG13" i="19" l="1"/>
  <c r="AM13" i="19"/>
  <c r="L54" i="19"/>
  <c r="L34" i="19"/>
  <c r="L14" i="19"/>
  <c r="AJ54" i="19"/>
  <c r="AJ34" i="19"/>
  <c r="L24" i="19"/>
  <c r="X54" i="19"/>
  <c r="AJ24" i="19"/>
  <c r="R44" i="19"/>
  <c r="R34" i="19"/>
  <c r="AJ14" i="19"/>
  <c r="AD14" i="19"/>
  <c r="R14" i="19"/>
  <c r="X44" i="19"/>
  <c r="AD54" i="19"/>
  <c r="AD24" i="19"/>
  <c r="R24" i="19"/>
  <c r="X14" i="19"/>
  <c r="X34" i="19"/>
  <c r="AD44" i="19"/>
  <c r="L44" i="19"/>
  <c r="AD34" i="19"/>
  <c r="AD66" i="1"/>
  <c r="AJ44" i="19"/>
  <c r="R54" i="19"/>
  <c r="X24" i="19"/>
  <c r="U53" i="19"/>
  <c r="U43" i="19"/>
  <c r="O23" i="19"/>
  <c r="AG43" i="19"/>
  <c r="AA33" i="19"/>
  <c r="AA23" i="19"/>
  <c r="AG53" i="19"/>
  <c r="AM43" i="19"/>
  <c r="O13" i="19"/>
  <c r="AM53" i="19"/>
  <c r="AG33" i="19"/>
  <c r="U23" i="19"/>
  <c r="L43" i="19"/>
  <c r="R13" i="19"/>
  <c r="L13" i="19"/>
  <c r="AD60" i="1"/>
  <c r="AJ53" i="19"/>
  <c r="AD23" i="19"/>
  <c r="AJ43" i="19"/>
  <c r="R33" i="19"/>
  <c r="L23" i="19"/>
  <c r="AJ23" i="19"/>
  <c r="X23" i="19"/>
  <c r="L33" i="19"/>
  <c r="AJ33" i="19"/>
  <c r="AD33" i="19"/>
  <c r="R43" i="19"/>
  <c r="X43" i="19"/>
  <c r="R53" i="19"/>
  <c r="R23" i="19"/>
  <c r="X33" i="19"/>
  <c r="AD53" i="19"/>
  <c r="X53" i="19"/>
  <c r="AD43" i="19"/>
  <c r="X13" i="19"/>
  <c r="AJ13" i="19"/>
  <c r="AD13" i="19"/>
  <c r="L53" i="19"/>
  <c r="O53" i="19"/>
  <c r="O43" i="19"/>
  <c r="U13" i="19"/>
  <c r="U33" i="19"/>
  <c r="AM33" i="19"/>
  <c r="O33" i="19"/>
  <c r="AA13" i="19"/>
  <c r="AA53" i="19"/>
  <c r="Z61" i="1"/>
  <c r="AA61" i="1"/>
  <c r="Y62" i="1" s="1"/>
  <c r="AA30" i="1"/>
  <c r="Y31" i="1" s="1"/>
  <c r="Z54" i="1"/>
  <c r="AA54" i="1"/>
  <c r="Y55" i="1" s="1"/>
  <c r="Z72" i="1"/>
  <c r="AA72" i="1"/>
  <c r="Y73" i="1" s="1"/>
  <c r="Z53" i="1"/>
  <c r="AA53" i="1"/>
  <c r="Y49" i="1"/>
  <c r="Z41" i="1"/>
  <c r="AA41" i="1"/>
  <c r="Y42" i="1" s="1"/>
  <c r="Z42" i="1" s="1"/>
  <c r="Y38" i="1"/>
  <c r="Y37" i="1"/>
  <c r="Z23" i="1"/>
  <c r="AA23" i="1"/>
  <c r="Y24" i="1" s="1"/>
  <c r="Y13" i="19" l="1"/>
  <c r="AE43" i="19"/>
  <c r="S13" i="19"/>
  <c r="AK33" i="19"/>
  <c r="M13" i="19"/>
  <c r="AK53" i="19"/>
  <c r="M23" i="19"/>
  <c r="AE33" i="19"/>
  <c r="M43" i="19"/>
  <c r="AK13" i="19"/>
  <c r="AK43" i="19"/>
  <c r="Y53" i="19"/>
  <c r="S43" i="19"/>
  <c r="AK23" i="19"/>
  <c r="S53" i="19"/>
  <c r="Y33" i="19"/>
  <c r="AD61" i="1"/>
  <c r="S23" i="19"/>
  <c r="AE53" i="19"/>
  <c r="Y23" i="19"/>
  <c r="AE13" i="19"/>
  <c r="Y43" i="19"/>
  <c r="M33" i="19"/>
  <c r="M53" i="19"/>
  <c r="AE23" i="19"/>
  <c r="S33" i="19"/>
  <c r="Z24" i="1"/>
  <c r="AA24" i="1"/>
  <c r="Y25" i="1" s="1"/>
  <c r="K42" i="19"/>
  <c r="Q42" i="19"/>
  <c r="W12" i="19"/>
  <c r="K52" i="19"/>
  <c r="AI52" i="19"/>
  <c r="Q22" i="19"/>
  <c r="Q12" i="19"/>
  <c r="AC52" i="19"/>
  <c r="AC32" i="19"/>
  <c r="W42" i="19"/>
  <c r="K22" i="19"/>
  <c r="W52" i="19"/>
  <c r="Q52" i="19"/>
  <c r="W22" i="19"/>
  <c r="AC22" i="19"/>
  <c r="Q32" i="19"/>
  <c r="AI42" i="19"/>
  <c r="AD53" i="1"/>
  <c r="AI22" i="19"/>
  <c r="AC12" i="19"/>
  <c r="AI12" i="19"/>
  <c r="W32" i="19"/>
  <c r="K32" i="19"/>
  <c r="AC42" i="19"/>
  <c r="AI32" i="19"/>
  <c r="K12" i="19"/>
  <c r="Z73" i="1"/>
  <c r="AA73" i="1"/>
  <c r="Z37" i="1"/>
  <c r="AA37" i="1"/>
  <c r="AJ55" i="19"/>
  <c r="L45" i="19"/>
  <c r="AD35" i="19"/>
  <c r="R25" i="19"/>
  <c r="AD45" i="19"/>
  <c r="R45" i="19"/>
  <c r="AD55" i="19"/>
  <c r="X15" i="19"/>
  <c r="L25" i="19"/>
  <c r="AJ45" i="19"/>
  <c r="R15" i="19"/>
  <c r="R55" i="19"/>
  <c r="AD25" i="19"/>
  <c r="L55" i="19"/>
  <c r="AJ35" i="19"/>
  <c r="X55" i="19"/>
  <c r="X35" i="19"/>
  <c r="L15" i="19"/>
  <c r="AD72" i="1"/>
  <c r="AD15" i="19"/>
  <c r="X25" i="19"/>
  <c r="AJ15" i="19"/>
  <c r="AJ25" i="19"/>
  <c r="X45" i="19"/>
  <c r="L35" i="19"/>
  <c r="R35" i="19"/>
  <c r="Z49" i="1"/>
  <c r="AA49" i="1"/>
  <c r="Y50" i="1" s="1"/>
  <c r="Z55" i="1"/>
  <c r="AA55" i="1"/>
  <c r="R40" i="19"/>
  <c r="L10" i="19"/>
  <c r="AJ50" i="19"/>
  <c r="L30" i="19"/>
  <c r="AD10" i="19"/>
  <c r="L50" i="19"/>
  <c r="X30" i="19"/>
  <c r="L20" i="19"/>
  <c r="X40" i="19"/>
  <c r="AJ10" i="19"/>
  <c r="AJ40" i="19"/>
  <c r="L40" i="19"/>
  <c r="AJ20" i="19"/>
  <c r="R50" i="19"/>
  <c r="AD30" i="19"/>
  <c r="X50" i="19"/>
  <c r="R10" i="19"/>
  <c r="X10" i="19"/>
  <c r="R20" i="19"/>
  <c r="X20" i="19"/>
  <c r="AJ30" i="19"/>
  <c r="AD20" i="19"/>
  <c r="R30" i="19"/>
  <c r="AD50" i="19"/>
  <c r="AD40" i="19"/>
  <c r="AD42" i="1"/>
  <c r="L32" i="19"/>
  <c r="AJ12" i="19"/>
  <c r="AD54" i="1"/>
  <c r="R52" i="19"/>
  <c r="AD12" i="19"/>
  <c r="L52" i="19"/>
  <c r="R32" i="19"/>
  <c r="AD22" i="19"/>
  <c r="AJ32" i="19"/>
  <c r="X12" i="19"/>
  <c r="X22" i="19"/>
  <c r="X52" i="19"/>
  <c r="R22" i="19"/>
  <c r="AJ42" i="19"/>
  <c r="AD32" i="19"/>
  <c r="R12" i="19"/>
  <c r="AJ22" i="19"/>
  <c r="AD52" i="19"/>
  <c r="X42" i="19"/>
  <c r="AJ52" i="19"/>
  <c r="AD42" i="19"/>
  <c r="L22" i="19"/>
  <c r="L42" i="19"/>
  <c r="R42" i="19"/>
  <c r="X32" i="19"/>
  <c r="L12" i="19"/>
  <c r="Z38" i="1"/>
  <c r="AA38" i="1"/>
  <c r="Y39" i="1" s="1"/>
  <c r="K40" i="19"/>
  <c r="AI20" i="19"/>
  <c r="AI30" i="19"/>
  <c r="W30" i="19"/>
  <c r="W10" i="19"/>
  <c r="AD41" i="1"/>
  <c r="W40" i="19"/>
  <c r="Q20" i="19"/>
  <c r="W50" i="19"/>
  <c r="Q50" i="19"/>
  <c r="AC30" i="19"/>
  <c r="W20" i="19"/>
  <c r="AC50" i="19"/>
  <c r="K10" i="19"/>
  <c r="K20" i="19"/>
  <c r="AC20" i="19"/>
  <c r="AC40" i="19"/>
  <c r="Q10" i="19"/>
  <c r="Q40" i="19"/>
  <c r="AC10" i="19"/>
  <c r="AI50" i="19"/>
  <c r="Q30" i="19"/>
  <c r="K30" i="19"/>
  <c r="AI10" i="19"/>
  <c r="K50" i="19"/>
  <c r="AI40" i="19"/>
  <c r="AA31" i="1"/>
  <c r="Z31" i="1"/>
  <c r="AA42" i="1"/>
  <c r="Y43" i="1" s="1"/>
  <c r="Z62" i="1"/>
  <c r="N43" i="19" s="1"/>
  <c r="AA62" i="1"/>
  <c r="AG24" i="19"/>
  <c r="O44" i="19"/>
  <c r="O24" i="19"/>
  <c r="AM14" i="19"/>
  <c r="AG34" i="19"/>
  <c r="O34" i="19"/>
  <c r="AA44" i="19"/>
  <c r="O14" i="19"/>
  <c r="AA54" i="19"/>
  <c r="U14" i="19"/>
  <c r="AM44" i="19"/>
  <c r="AA34" i="19"/>
  <c r="AM24" i="19"/>
  <c r="AM54" i="19"/>
  <c r="AG14" i="19"/>
  <c r="AM34" i="19"/>
  <c r="U54" i="19"/>
  <c r="AG44" i="19"/>
  <c r="AA24" i="19"/>
  <c r="AG54" i="19"/>
  <c r="U34" i="19"/>
  <c r="U24" i="19"/>
  <c r="AD69" i="1"/>
  <c r="AA14" i="19"/>
  <c r="O54" i="19"/>
  <c r="U44" i="19"/>
  <c r="AM23" i="19"/>
  <c r="AG2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D68" i="1"/>
  <c r="AF53" i="19"/>
  <c r="AL53" i="19" l="1"/>
  <c r="N23" i="19"/>
  <c r="T23" i="19"/>
  <c r="T43" i="19"/>
  <c r="N33" i="19"/>
  <c r="T33" i="19"/>
  <c r="AF13" i="19"/>
  <c r="AL13" i="19"/>
  <c r="AF23" i="19"/>
  <c r="Z33" i="19"/>
  <c r="T13" i="19"/>
  <c r="AL33" i="19"/>
  <c r="Z43" i="19"/>
  <c r="N53" i="19"/>
  <c r="Z23" i="19"/>
  <c r="Z53" i="19"/>
  <c r="AA39" i="1"/>
  <c r="Z39" i="1"/>
  <c r="Z50" i="1"/>
  <c r="AA50" i="1"/>
  <c r="Y51" i="1" s="1"/>
  <c r="AF19" i="19"/>
  <c r="Z9" i="19"/>
  <c r="T49" i="19"/>
  <c r="N29" i="19"/>
  <c r="Z49" i="19"/>
  <c r="AD38" i="1"/>
  <c r="AL29" i="19"/>
  <c r="N19" i="19"/>
  <c r="T19" i="19"/>
  <c r="N39" i="19"/>
  <c r="Z19" i="19"/>
  <c r="AL39" i="19"/>
  <c r="Z39" i="19"/>
  <c r="AL49" i="19"/>
  <c r="AF39" i="19"/>
  <c r="AF49" i="19"/>
  <c r="T9" i="19"/>
  <c r="T29" i="19"/>
  <c r="AL9" i="19"/>
  <c r="N9" i="19"/>
  <c r="AL19" i="19"/>
  <c r="AF9" i="19"/>
  <c r="T39" i="19"/>
  <c r="AF29" i="19"/>
  <c r="Z29" i="19"/>
  <c r="N49" i="19"/>
  <c r="M41" i="19"/>
  <c r="AK31" i="19"/>
  <c r="AE31" i="19"/>
  <c r="Y21" i="19"/>
  <c r="Y11" i="19"/>
  <c r="AD49" i="1"/>
  <c r="S31" i="19"/>
  <c r="AE21" i="19"/>
  <c r="AK11" i="19"/>
  <c r="M31" i="19"/>
  <c r="S51" i="19"/>
  <c r="S11" i="19"/>
  <c r="Y41" i="19"/>
  <c r="M21" i="19"/>
  <c r="M11" i="19"/>
  <c r="S41" i="19"/>
  <c r="M51" i="19"/>
  <c r="AE51" i="19"/>
  <c r="Y31" i="19"/>
  <c r="AK41" i="19"/>
  <c r="AE41" i="19"/>
  <c r="AE11" i="19"/>
  <c r="Y51" i="19"/>
  <c r="AK51" i="19"/>
  <c r="S21" i="19"/>
  <c r="AK21" i="19"/>
  <c r="AK15" i="19"/>
  <c r="M15" i="19"/>
  <c r="AK35" i="19"/>
  <c r="AK55" i="19"/>
  <c r="AE25" i="19"/>
  <c r="AE45" i="19"/>
  <c r="Y35" i="19"/>
  <c r="AK45" i="19"/>
  <c r="Y45" i="19"/>
  <c r="Y25" i="19"/>
  <c r="AD73" i="1"/>
  <c r="M25" i="19"/>
  <c r="AE55" i="19"/>
  <c r="AE35" i="19"/>
  <c r="S35" i="19"/>
  <c r="S55" i="19"/>
  <c r="M35" i="19"/>
  <c r="AK25" i="19"/>
  <c r="M55" i="19"/>
  <c r="S15" i="19"/>
  <c r="AE15" i="19"/>
  <c r="S45" i="19"/>
  <c r="M45" i="19"/>
  <c r="Y55" i="19"/>
  <c r="S25" i="19"/>
  <c r="Y15" i="19"/>
  <c r="N13" i="19"/>
  <c r="Z13" i="19"/>
  <c r="AE8" i="19"/>
  <c r="Y48" i="19"/>
  <c r="AE48" i="19"/>
  <c r="AE38" i="19"/>
  <c r="M8" i="19"/>
  <c r="Y18" i="19"/>
  <c r="M38" i="19"/>
  <c r="Y8" i="19"/>
  <c r="AK8" i="19"/>
  <c r="S28" i="19"/>
  <c r="AE28" i="19"/>
  <c r="AE18" i="19"/>
  <c r="M28" i="19"/>
  <c r="Y38" i="19"/>
  <c r="M48" i="19"/>
  <c r="Y28" i="19"/>
  <c r="AK48" i="19"/>
  <c r="AK38" i="19"/>
  <c r="S8" i="19"/>
  <c r="AK28" i="19"/>
  <c r="AD31" i="1"/>
  <c r="AK18" i="19"/>
  <c r="M18" i="19"/>
  <c r="S18" i="19"/>
  <c r="S48" i="19"/>
  <c r="S38" i="19"/>
  <c r="Z25" i="1"/>
  <c r="AA25" i="1"/>
  <c r="Y26" i="1" s="1"/>
  <c r="AA43" i="1"/>
  <c r="Y44" i="1" s="1"/>
  <c r="Z43" i="1"/>
  <c r="T53" i="19"/>
  <c r="AD62" i="1"/>
  <c r="AL23" i="19"/>
  <c r="AF43" i="19"/>
  <c r="M29" i="19"/>
  <c r="AE9" i="19"/>
  <c r="Y49" i="19"/>
  <c r="S39" i="19"/>
  <c r="Y39" i="19"/>
  <c r="M39" i="19"/>
  <c r="M9" i="19"/>
  <c r="S9" i="19"/>
  <c r="M19" i="19"/>
  <c r="AE49" i="19"/>
  <c r="M49" i="19"/>
  <c r="AK49" i="19"/>
  <c r="AK9" i="19"/>
  <c r="Y29" i="19"/>
  <c r="S19" i="19"/>
  <c r="AE19" i="19"/>
  <c r="AK29" i="19"/>
  <c r="Y19" i="19"/>
  <c r="Y9" i="19"/>
  <c r="AE29" i="19"/>
  <c r="AD37" i="1"/>
  <c r="S49" i="19"/>
  <c r="AK39" i="19"/>
  <c r="S29" i="19"/>
  <c r="AK19" i="19"/>
  <c r="AE39" i="19"/>
  <c r="AD27" i="19"/>
  <c r="X7" i="19"/>
  <c r="AJ47" i="19"/>
  <c r="AJ7" i="19"/>
  <c r="X47" i="19"/>
  <c r="L47" i="19"/>
  <c r="L7" i="19"/>
  <c r="L27" i="19"/>
  <c r="L17" i="19"/>
  <c r="AD7" i="19"/>
  <c r="AD37" i="19"/>
  <c r="AJ37" i="19"/>
  <c r="R37" i="19"/>
  <c r="AD17" i="19"/>
  <c r="R27" i="19"/>
  <c r="X37" i="19"/>
  <c r="AJ17" i="19"/>
  <c r="L37" i="19"/>
  <c r="X27" i="19"/>
  <c r="AD24" i="1"/>
  <c r="AJ27" i="19"/>
  <c r="AD47" i="19"/>
  <c r="R17" i="19"/>
  <c r="R7" i="19"/>
  <c r="R47" i="19"/>
  <c r="X17" i="19"/>
  <c r="AF33" i="19"/>
  <c r="AL43" i="19"/>
  <c r="AD55" i="1"/>
  <c r="S22" i="19"/>
  <c r="AE42" i="19"/>
  <c r="S12" i="19"/>
  <c r="M42" i="19"/>
  <c r="M32" i="19"/>
  <c r="S32" i="19"/>
  <c r="Y12" i="19"/>
  <c r="S52" i="19"/>
  <c r="AK52" i="19"/>
  <c r="AE52" i="19"/>
  <c r="AE22" i="19"/>
  <c r="M52" i="19"/>
  <c r="Y22" i="19"/>
  <c r="M12" i="19"/>
  <c r="Y52" i="19"/>
  <c r="M22" i="19"/>
  <c r="AK22" i="19"/>
  <c r="AK42" i="19"/>
  <c r="AK32" i="19"/>
  <c r="S42" i="19"/>
  <c r="AE12" i="19"/>
  <c r="Y42" i="19"/>
  <c r="AE32" i="19"/>
  <c r="AK12" i="19"/>
  <c r="Y32" i="19"/>
  <c r="AA43" i="19"/>
  <c r="Z51" i="1" l="1"/>
  <c r="AA51" i="1"/>
  <c r="AF21" i="19"/>
  <c r="AF11" i="19"/>
  <c r="Z51" i="19"/>
  <c r="AL31" i="19"/>
  <c r="AL41" i="19"/>
  <c r="AD50" i="1"/>
  <c r="T31" i="19"/>
  <c r="Z11" i="19"/>
  <c r="Z31" i="19"/>
  <c r="Z21" i="19"/>
  <c r="T41" i="19"/>
  <c r="Z41" i="19"/>
  <c r="AF31" i="19"/>
  <c r="N21" i="19"/>
  <c r="AL51" i="19"/>
  <c r="AF41" i="19"/>
  <c r="T11" i="19"/>
  <c r="T21" i="19"/>
  <c r="T51" i="19"/>
  <c r="N31" i="19"/>
  <c r="N11" i="19"/>
  <c r="AL21" i="19"/>
  <c r="N51" i="19"/>
  <c r="AL11" i="19"/>
  <c r="AF51" i="19"/>
  <c r="N41" i="19"/>
  <c r="M10" i="19"/>
  <c r="M30" i="19"/>
  <c r="AE10" i="19"/>
  <c r="AK20" i="19"/>
  <c r="AE50" i="19"/>
  <c r="S20" i="19"/>
  <c r="AE40" i="19"/>
  <c r="AK10" i="19"/>
  <c r="AE20" i="19"/>
  <c r="M50" i="19"/>
  <c r="M40" i="19"/>
  <c r="Y10" i="19"/>
  <c r="AK50" i="19"/>
  <c r="Y30" i="19"/>
  <c r="AK30" i="19"/>
  <c r="S50" i="19"/>
  <c r="AK40" i="19"/>
  <c r="M20" i="19"/>
  <c r="Y40" i="19"/>
  <c r="S10" i="19"/>
  <c r="Y20" i="19"/>
  <c r="AE30" i="19"/>
  <c r="S30" i="19"/>
  <c r="AD43" i="1"/>
  <c r="S40" i="19"/>
  <c r="Y50" i="19"/>
  <c r="U29" i="19"/>
  <c r="O19" i="19"/>
  <c r="U19" i="19"/>
  <c r="AG39" i="19"/>
  <c r="O49" i="19"/>
  <c r="AM39" i="19"/>
  <c r="AA9" i="19"/>
  <c r="AG29" i="19"/>
  <c r="U49" i="19"/>
  <c r="AM29" i="19"/>
  <c r="AA29" i="19"/>
  <c r="AG19" i="19"/>
  <c r="O29" i="19"/>
  <c r="AM49" i="19"/>
  <c r="U9" i="19"/>
  <c r="AM19" i="19"/>
  <c r="AA19" i="19"/>
  <c r="O9" i="19"/>
  <c r="AA39" i="19"/>
  <c r="O39" i="19"/>
  <c r="U39" i="19"/>
  <c r="AM9" i="19"/>
  <c r="AG49" i="19"/>
  <c r="AD39" i="1"/>
  <c r="AG9" i="19"/>
  <c r="AA49" i="19"/>
  <c r="AA44" i="1"/>
  <c r="Y45" i="1" s="1"/>
  <c r="Z44" i="1"/>
  <c r="AA26" i="1"/>
  <c r="Y27" i="1" s="1"/>
  <c r="Z26" i="1"/>
  <c r="Y47" i="19"/>
  <c r="Y27" i="19"/>
  <c r="M7" i="19"/>
  <c r="S7" i="19"/>
  <c r="M47" i="19"/>
  <c r="M37" i="19"/>
  <c r="M17" i="19"/>
  <c r="AD25" i="1"/>
  <c r="S17" i="19"/>
  <c r="M27" i="19"/>
  <c r="AE27" i="19"/>
  <c r="S47" i="19"/>
  <c r="AE17" i="19"/>
  <c r="AE47" i="19"/>
  <c r="AK7" i="19"/>
  <c r="S37" i="19"/>
  <c r="AK17" i="19"/>
  <c r="AK27" i="19"/>
  <c r="Y17" i="19"/>
  <c r="AK47" i="19"/>
  <c r="Y37" i="19"/>
  <c r="S27" i="19"/>
  <c r="Y7" i="19"/>
  <c r="AE7" i="19"/>
  <c r="AK37" i="19"/>
  <c r="AE37" i="19"/>
  <c r="T7" i="19" l="1"/>
  <c r="AD26" i="1"/>
  <c r="Z27" i="19"/>
  <c r="T47" i="19"/>
  <c r="AL37" i="19"/>
  <c r="AL7" i="19"/>
  <c r="AF7" i="19"/>
  <c r="T17" i="19"/>
  <c r="AL47" i="19"/>
  <c r="AL17" i="19"/>
  <c r="T27" i="19"/>
  <c r="Z17" i="19"/>
  <c r="AF17" i="19"/>
  <c r="AF37" i="19"/>
  <c r="T37" i="19"/>
  <c r="N27" i="19"/>
  <c r="N17" i="19"/>
  <c r="N37" i="19"/>
  <c r="N7" i="19"/>
  <c r="AL27" i="19"/>
  <c r="Z47" i="19"/>
  <c r="AF27" i="19"/>
  <c r="N47" i="19"/>
  <c r="Z7" i="19"/>
  <c r="AF47" i="19"/>
  <c r="Z37" i="19"/>
  <c r="Z27" i="1"/>
  <c r="AA27" i="1"/>
  <c r="AF40" i="19"/>
  <c r="T20" i="19"/>
  <c r="AL10" i="19"/>
  <c r="N30" i="19"/>
  <c r="N50" i="19"/>
  <c r="N40" i="19"/>
  <c r="Z20" i="19"/>
  <c r="T30" i="19"/>
  <c r="AL40" i="19"/>
  <c r="Z30" i="19"/>
  <c r="Z40" i="19"/>
  <c r="T50" i="19"/>
  <c r="Z10" i="19"/>
  <c r="AD44" i="1"/>
  <c r="AL30" i="19"/>
  <c r="AF20" i="19"/>
  <c r="N20" i="19"/>
  <c r="AL50" i="19"/>
  <c r="AL20" i="19"/>
  <c r="T10" i="19"/>
  <c r="T40" i="19"/>
  <c r="N10" i="19"/>
  <c r="AF10" i="19"/>
  <c r="Z50" i="19"/>
  <c r="AF30" i="19"/>
  <c r="AF50" i="19"/>
  <c r="Z45" i="1"/>
  <c r="AA45" i="1"/>
  <c r="O51" i="19"/>
  <c r="AM21" i="19"/>
  <c r="AM41" i="19"/>
  <c r="AM51" i="19"/>
  <c r="AG51" i="19"/>
  <c r="U11" i="19"/>
  <c r="U51" i="19"/>
  <c r="AA31" i="19"/>
  <c r="AA21" i="19"/>
  <c r="O41" i="19"/>
  <c r="AA41" i="19"/>
  <c r="AG31" i="19"/>
  <c r="U31" i="19"/>
  <c r="O31" i="19"/>
  <c r="AM31" i="19"/>
  <c r="AA51" i="19"/>
  <c r="AM11" i="19"/>
  <c r="U41" i="19"/>
  <c r="AA11" i="19"/>
  <c r="O11" i="19"/>
  <c r="U21" i="19"/>
  <c r="AD51" i="1"/>
  <c r="AG21" i="19"/>
  <c r="O21" i="19"/>
  <c r="AG41" i="19"/>
  <c r="AG11" i="19"/>
  <c r="AM20" i="19" l="1"/>
  <c r="AG40" i="19"/>
  <c r="U10" i="19"/>
  <c r="O50" i="19"/>
  <c r="U40" i="19"/>
  <c r="AM40" i="19"/>
  <c r="U30" i="19"/>
  <c r="U50" i="19"/>
  <c r="O10" i="19"/>
  <c r="O30" i="19"/>
  <c r="AA10" i="19"/>
  <c r="AA30" i="19"/>
  <c r="AM50" i="19"/>
  <c r="AA50" i="19"/>
  <c r="O40" i="19"/>
  <c r="AA40" i="19"/>
  <c r="AM30" i="19"/>
  <c r="U20" i="19"/>
  <c r="AG20" i="19"/>
  <c r="AG50" i="19"/>
  <c r="AM10" i="19"/>
  <c r="AD45" i="1"/>
  <c r="AA20" i="19"/>
  <c r="O20" i="19"/>
  <c r="AG30" i="19"/>
  <c r="AG10" i="19"/>
  <c r="O37" i="19"/>
  <c r="AG27" i="19"/>
  <c r="AM27" i="19"/>
  <c r="O17" i="19"/>
  <c r="O27" i="19"/>
  <c r="O47" i="19"/>
  <c r="AA7" i="19"/>
  <c r="AG7" i="19"/>
  <c r="U47" i="19"/>
  <c r="AG37" i="19"/>
  <c r="AA47" i="19"/>
  <c r="AG17" i="19"/>
  <c r="AD27" i="1"/>
  <c r="AA17" i="19"/>
  <c r="U7" i="19"/>
  <c r="U37" i="19"/>
  <c r="O7" i="19"/>
  <c r="AM47" i="19"/>
  <c r="AM17" i="19"/>
  <c r="AA37" i="19"/>
  <c r="AM7" i="19"/>
  <c r="AG47" i="19"/>
  <c r="U27" i="19"/>
  <c r="AM37" i="19"/>
  <c r="AA27" i="19"/>
  <c r="U17" i="19"/>
  <c r="B224" i="13"/>
  <c r="B223" i="13"/>
  <c r="L46" i="1" l="1"/>
  <c r="M46" i="1" s="1"/>
  <c r="L22" i="1"/>
  <c r="M22" i="1" s="1"/>
  <c r="L34" i="1"/>
  <c r="M34" i="1" s="1"/>
  <c r="L28" i="1"/>
  <c r="M28" i="1" s="1"/>
  <c r="L58" i="1"/>
  <c r="M58" i="1" s="1"/>
  <c r="L52" i="1"/>
  <c r="M52" i="1" s="1"/>
  <c r="L16" i="1"/>
  <c r="M16" i="1" s="1"/>
  <c r="L40" i="1"/>
  <c r="M40" i="1" s="1"/>
  <c r="L70" i="1"/>
  <c r="M70" i="1" s="1"/>
  <c r="L64" i="1"/>
  <c r="M64" i="1" s="1"/>
  <c r="L16" i="18" l="1"/>
  <c r="R24" i="18"/>
  <c r="L8" i="18"/>
  <c r="R32" i="18"/>
  <c r="AJ16" i="18"/>
  <c r="R8" i="18"/>
  <c r="AJ32" i="18"/>
  <c r="AD8" i="18"/>
  <c r="X40" i="18"/>
  <c r="O40" i="1"/>
  <c r="L32" i="18"/>
  <c r="X8" i="18"/>
  <c r="N40" i="1"/>
  <c r="R40" i="18"/>
  <c r="L40" i="18"/>
  <c r="X16" i="18"/>
  <c r="AJ8" i="18"/>
  <c r="X24" i="18"/>
  <c r="AJ40" i="18"/>
  <c r="AD24" i="18"/>
  <c r="AD16" i="18"/>
  <c r="AJ24" i="18"/>
  <c r="R16" i="18"/>
  <c r="L24" i="18"/>
  <c r="X32" i="18"/>
  <c r="AD32" i="18"/>
  <c r="AD40" i="18"/>
  <c r="P14" i="18"/>
  <c r="V22" i="18"/>
  <c r="V14" i="18"/>
  <c r="AH14" i="18"/>
  <c r="AH38" i="18"/>
  <c r="J14" i="18"/>
  <c r="J30" i="18"/>
  <c r="P38" i="18"/>
  <c r="AB6" i="18"/>
  <c r="J38" i="18"/>
  <c r="AH6" i="18"/>
  <c r="V6" i="18"/>
  <c r="P22" i="18"/>
  <c r="N16" i="1"/>
  <c r="J22" i="18"/>
  <c r="O16" i="1"/>
  <c r="V30" i="18"/>
  <c r="AB22" i="18"/>
  <c r="P6" i="18"/>
  <c r="J6" i="18"/>
  <c r="AH22" i="18"/>
  <c r="AB38" i="18"/>
  <c r="AB30" i="18"/>
  <c r="AH30" i="18"/>
  <c r="V38" i="18"/>
  <c r="AB14" i="18"/>
  <c r="P30" i="18"/>
  <c r="AH12" i="18"/>
  <c r="J20" i="18"/>
  <c r="J44" i="18"/>
  <c r="AB28" i="18"/>
  <c r="P28" i="18"/>
  <c r="O70" i="1"/>
  <c r="P12" i="18"/>
  <c r="AH20" i="18"/>
  <c r="P44" i="18"/>
  <c r="AB12" i="18"/>
  <c r="P36" i="18"/>
  <c r="AB44" i="18"/>
  <c r="V44" i="18"/>
  <c r="V12" i="18"/>
  <c r="V28" i="18"/>
  <c r="AH44" i="18"/>
  <c r="AH28" i="18"/>
  <c r="V36" i="18"/>
  <c r="J28" i="18"/>
  <c r="AH36" i="18"/>
  <c r="V20" i="18"/>
  <c r="P20" i="18"/>
  <c r="N70" i="1"/>
  <c r="AC70" i="1" s="1"/>
  <c r="AB70" i="1" s="1"/>
  <c r="J36" i="18"/>
  <c r="AB36" i="18"/>
  <c r="AB20" i="18"/>
  <c r="J12" i="18"/>
  <c r="N52" i="1"/>
  <c r="J42" i="18"/>
  <c r="P34" i="18"/>
  <c r="AB18" i="18"/>
  <c r="AH34" i="18"/>
  <c r="P10" i="18"/>
  <c r="V34" i="18"/>
  <c r="P42" i="18"/>
  <c r="AH18" i="18"/>
  <c r="J34" i="18"/>
  <c r="J10" i="18"/>
  <c r="AB10" i="18"/>
  <c r="J18" i="18"/>
  <c r="O52" i="1"/>
  <c r="AB34" i="18"/>
  <c r="P26" i="18"/>
  <c r="AH42" i="18"/>
  <c r="AH26" i="18"/>
  <c r="J26" i="18"/>
  <c r="P18" i="18"/>
  <c r="V18" i="18"/>
  <c r="AB42" i="18"/>
  <c r="V42" i="18"/>
  <c r="V10" i="18"/>
  <c r="AB26" i="18"/>
  <c r="V26" i="18"/>
  <c r="AH10" i="18"/>
  <c r="X42" i="18"/>
  <c r="AD34" i="18"/>
  <c r="AD10" i="18"/>
  <c r="L42" i="18"/>
  <c r="L26" i="18"/>
  <c r="X18" i="18"/>
  <c r="R18" i="18"/>
  <c r="AJ10" i="18"/>
  <c r="AD42" i="18"/>
  <c r="AJ34" i="18"/>
  <c r="R26" i="18"/>
  <c r="N58" i="1"/>
  <c r="L18" i="18"/>
  <c r="R34" i="18"/>
  <c r="L34" i="18"/>
  <c r="AJ42" i="18"/>
  <c r="R10" i="18"/>
  <c r="R42" i="18"/>
  <c r="X26" i="18"/>
  <c r="AJ18" i="18"/>
  <c r="O58" i="1"/>
  <c r="X34" i="18"/>
  <c r="AD18" i="18"/>
  <c r="AD26" i="18"/>
  <c r="X10" i="18"/>
  <c r="L10" i="18"/>
  <c r="AJ26" i="18"/>
  <c r="Z42" i="18"/>
  <c r="T18" i="18"/>
  <c r="AF34" i="18"/>
  <c r="AF42" i="18"/>
  <c r="N42" i="18"/>
  <c r="Z18" i="18"/>
  <c r="AL10" i="18"/>
  <c r="AL26" i="18"/>
  <c r="AF26" i="18"/>
  <c r="Z10" i="18"/>
  <c r="N18" i="18"/>
  <c r="T26" i="18"/>
  <c r="N26" i="18"/>
  <c r="AL18" i="18"/>
  <c r="N10" i="18"/>
  <c r="AF18" i="18"/>
  <c r="Z26" i="18"/>
  <c r="AL34" i="18"/>
  <c r="T10" i="18"/>
  <c r="O64" i="1"/>
  <c r="AL42" i="18"/>
  <c r="N34" i="18"/>
  <c r="T34" i="18"/>
  <c r="N64" i="1"/>
  <c r="T42" i="18"/>
  <c r="AF10" i="18"/>
  <c r="Z34" i="18"/>
  <c r="T14" i="18"/>
  <c r="AL38" i="18"/>
  <c r="N14" i="18"/>
  <c r="T38" i="18"/>
  <c r="T22" i="18"/>
  <c r="AL14" i="18"/>
  <c r="N22" i="18"/>
  <c r="AF22" i="18"/>
  <c r="N6" i="18"/>
  <c r="AF6" i="18"/>
  <c r="AF38" i="18"/>
  <c r="N38" i="18"/>
  <c r="AL30" i="18"/>
  <c r="AL22" i="18"/>
  <c r="T6" i="18"/>
  <c r="AF30" i="18"/>
  <c r="Z22" i="18"/>
  <c r="T30" i="18"/>
  <c r="Z14" i="18"/>
  <c r="N28" i="1"/>
  <c r="AC28" i="1" s="1"/>
  <c r="AB28" i="1" s="1"/>
  <c r="Z30" i="18"/>
  <c r="Z6" i="18"/>
  <c r="O28" i="1"/>
  <c r="Z38" i="18"/>
  <c r="AF14" i="18"/>
  <c r="AL6" i="18"/>
  <c r="N30" i="18"/>
  <c r="J40" i="18"/>
  <c r="AB40" i="18"/>
  <c r="AH32" i="18"/>
  <c r="AB24" i="18"/>
  <c r="J16" i="18"/>
  <c r="P32" i="18"/>
  <c r="V24" i="18"/>
  <c r="P24" i="18"/>
  <c r="V8" i="18"/>
  <c r="AH24" i="18"/>
  <c r="AH8" i="18"/>
  <c r="J8" i="18"/>
  <c r="AB32" i="18"/>
  <c r="AB8" i="18"/>
  <c r="V16" i="18"/>
  <c r="N34" i="1"/>
  <c r="V40" i="18"/>
  <c r="P16" i="18"/>
  <c r="V32" i="18"/>
  <c r="J24" i="18"/>
  <c r="P8" i="18"/>
  <c r="AH16" i="18"/>
  <c r="O34" i="1"/>
  <c r="AB16" i="18"/>
  <c r="AH40" i="18"/>
  <c r="P40" i="18"/>
  <c r="J32" i="18"/>
  <c r="X6" i="18"/>
  <c r="AJ30" i="18"/>
  <c r="R22" i="18"/>
  <c r="L6" i="18"/>
  <c r="R30" i="18"/>
  <c r="X22" i="18"/>
  <c r="L30" i="18"/>
  <c r="R38" i="18"/>
  <c r="AJ14" i="18"/>
  <c r="R14" i="18"/>
  <c r="AD30" i="18"/>
  <c r="AJ38" i="18"/>
  <c r="AJ22" i="18"/>
  <c r="X30" i="18"/>
  <c r="L14" i="18"/>
  <c r="X38" i="18"/>
  <c r="L22" i="18"/>
  <c r="X14" i="18"/>
  <c r="O22" i="1"/>
  <c r="N22" i="1"/>
  <c r="AC22" i="1" s="1"/>
  <c r="AB22" i="1" s="1"/>
  <c r="AD14" i="18"/>
  <c r="L38" i="18"/>
  <c r="AD6" i="18"/>
  <c r="R6" i="18"/>
  <c r="AD38" i="18"/>
  <c r="AD22" i="18"/>
  <c r="AJ6" i="18"/>
  <c r="AF24" i="18"/>
  <c r="AF32" i="18"/>
  <c r="T40" i="18"/>
  <c r="Z40" i="18"/>
  <c r="AL8" i="18"/>
  <c r="AF8" i="18"/>
  <c r="Z32" i="18"/>
  <c r="N32" i="18"/>
  <c r="N16" i="18"/>
  <c r="Z8" i="18"/>
  <c r="N24" i="18"/>
  <c r="T32" i="18"/>
  <c r="T16" i="18"/>
  <c r="AF40" i="18"/>
  <c r="AL40" i="18"/>
  <c r="AF16" i="18"/>
  <c r="N8" i="18"/>
  <c r="O46" i="1"/>
  <c r="Z16" i="18"/>
  <c r="AL24" i="18"/>
  <c r="T24" i="18"/>
  <c r="AL32" i="18"/>
  <c r="N40" i="18"/>
  <c r="AL16" i="18"/>
  <c r="T8" i="18"/>
  <c r="N46" i="1"/>
  <c r="Z24" i="18"/>
  <c r="AB48" i="19" l="1"/>
  <c r="J28" i="19"/>
  <c r="V28" i="19"/>
  <c r="P28" i="19"/>
  <c r="V38" i="19"/>
  <c r="AB38" i="19"/>
  <c r="P8" i="19"/>
  <c r="AH18" i="19"/>
  <c r="P48" i="19"/>
  <c r="AD28" i="1"/>
  <c r="AH38" i="19"/>
  <c r="AB18" i="19"/>
  <c r="J18" i="19"/>
  <c r="AH8" i="19"/>
  <c r="V8" i="19"/>
  <c r="J38" i="19"/>
  <c r="P38" i="19"/>
  <c r="V18" i="19"/>
  <c r="P18" i="19"/>
  <c r="J48" i="19"/>
  <c r="AB8" i="19"/>
  <c r="AB28" i="19"/>
  <c r="AH28" i="19"/>
  <c r="V48" i="19"/>
  <c r="J8" i="19"/>
  <c r="AH48" i="19"/>
  <c r="AC16" i="1"/>
  <c r="AC17" i="1" s="1"/>
  <c r="AB17" i="1" s="1"/>
  <c r="AD17" i="1" s="1"/>
  <c r="AH7" i="19"/>
  <c r="J27" i="19"/>
  <c r="P37" i="19"/>
  <c r="P17" i="19"/>
  <c r="P47" i="19"/>
  <c r="V7" i="19"/>
  <c r="AB17" i="19"/>
  <c r="AB27" i="19"/>
  <c r="AH37" i="19"/>
  <c r="J7" i="19"/>
  <c r="P7" i="19"/>
  <c r="J17" i="19"/>
  <c r="P27" i="19"/>
  <c r="V37" i="19"/>
  <c r="J37" i="19"/>
  <c r="V47" i="19"/>
  <c r="AB7" i="19"/>
  <c r="AH17" i="19"/>
  <c r="J47" i="19"/>
  <c r="AD22" i="1"/>
  <c r="V17" i="19"/>
  <c r="AH27" i="19"/>
  <c r="AH47" i="19"/>
  <c r="V27" i="19"/>
  <c r="AB37" i="19"/>
  <c r="AB47" i="19"/>
  <c r="V25" i="19"/>
  <c r="V45" i="19"/>
  <c r="J15" i="19"/>
  <c r="AB45" i="19"/>
  <c r="AB55" i="19"/>
  <c r="AB25" i="19"/>
  <c r="AH25" i="19"/>
  <c r="AH55" i="19"/>
  <c r="AB15" i="19"/>
  <c r="P15" i="19"/>
  <c r="P25" i="19"/>
  <c r="AH35" i="19"/>
  <c r="P45" i="19"/>
  <c r="V15" i="19"/>
  <c r="J35" i="19"/>
  <c r="P55" i="19"/>
  <c r="AH45" i="19"/>
  <c r="J25" i="19"/>
  <c r="AB35" i="19"/>
  <c r="AH15" i="19"/>
  <c r="V35" i="19"/>
  <c r="J55" i="19"/>
  <c r="AD70" i="1"/>
  <c r="J45" i="19"/>
  <c r="P35" i="19"/>
  <c r="V55" i="19"/>
  <c r="AC23" i="1" l="1"/>
  <c r="AB23" i="1" s="1"/>
  <c r="W27" i="19" s="1"/>
  <c r="AB16" i="1"/>
  <c r="AD16" i="1" s="1"/>
  <c r="K7" i="19" l="1"/>
  <c r="AI27" i="19"/>
  <c r="Q47" i="19"/>
  <c r="AC17" i="19"/>
  <c r="AC37" i="19"/>
  <c r="AI47" i="19"/>
  <c r="AC47" i="19"/>
  <c r="AC7" i="19"/>
  <c r="Q7" i="19"/>
  <c r="AD23" i="1"/>
  <c r="K37" i="19"/>
  <c r="W47" i="19"/>
  <c r="W7" i="19"/>
  <c r="Q27" i="19"/>
  <c r="AI37" i="19"/>
  <c r="K47" i="19"/>
  <c r="W17" i="19"/>
  <c r="AI7" i="19"/>
  <c r="W37" i="19"/>
  <c r="Q37" i="19"/>
  <c r="K27" i="19"/>
  <c r="K17" i="19"/>
  <c r="AC27" i="19"/>
  <c r="AI17" i="19"/>
  <c r="Q17" i="19"/>
  <c r="AH16" i="19"/>
  <c r="V36" i="19"/>
  <c r="AH6" i="19"/>
  <c r="W6" i="19"/>
  <c r="AI16" i="19"/>
  <c r="AC6" i="19"/>
  <c r="AH36" i="19"/>
  <c r="V26" i="19"/>
  <c r="K26" i="19"/>
  <c r="Q6" i="19"/>
  <c r="AI26" i="19"/>
  <c r="AB26" i="19"/>
  <c r="Q36" i="19"/>
  <c r="AC36" i="19"/>
  <c r="AI36" i="19"/>
  <c r="P46" i="19"/>
  <c r="AI6" i="19"/>
  <c r="W36" i="19"/>
  <c r="AC16" i="19"/>
  <c r="J6" i="19"/>
  <c r="AC46" i="19"/>
  <c r="W46" i="19"/>
  <c r="AC26" i="19"/>
  <c r="V16" i="19"/>
  <c r="AH46" i="19"/>
  <c r="AI46" i="19"/>
  <c r="W26" i="19"/>
  <c r="P26" i="19"/>
  <c r="V46" i="19"/>
  <c r="K46" i="19"/>
  <c r="Q26" i="19"/>
  <c r="K16" i="19"/>
  <c r="J26" i="19"/>
  <c r="P6" i="19"/>
  <c r="V6" i="19"/>
  <c r="J36" i="19"/>
  <c r="P16" i="19"/>
  <c r="P36" i="19"/>
  <c r="AB16" i="19"/>
  <c r="AB6" i="19"/>
  <c r="Q16" i="19"/>
  <c r="K36" i="19"/>
  <c r="Q46" i="19"/>
  <c r="J16" i="19"/>
  <c r="AH26" i="19"/>
  <c r="AB36" i="19"/>
  <c r="J46" i="19"/>
  <c r="AB46" i="19"/>
  <c r="K6" i="19"/>
  <c r="W16"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<sst xmlns="http://schemas.openxmlformats.org/spreadsheetml/2006/main" count="418" uniqueCount="273">
  <si>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</si>
  <si>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</si>
  <si>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</si>
  <si>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</si>
  <si>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</si>
  <si>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</si>
  <si>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</si>
  <si>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</si>
  <si>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</si>
  <si>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</si>
  <si>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</si>
  <si>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</si>
  <si>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</si>
  <si>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</si>
  <si>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</si>
  <si>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</si>
  <si>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</si>
  <si>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</si>
  <si>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</si>
  <si>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</si>
  <si>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</si>
  <si>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</si>
  <si>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</si>
  <si>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</si>
  <si>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</si>
  <si>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</si>
  <si>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</si>
  <si>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</si>
  <si>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</si>
  <si>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</si>
  <si>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</si>
  <si>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</si>
  <si>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</si>
  <si>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</si>
  <si>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</si>
  <si>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</si>
  <si>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</si>
  <si>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</si>
  <si>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</si>
  <si>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</si>
  <si>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</si>
  <si>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</si>
  <si>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</si>
  <si>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</si>
  <si>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</si>
  <si>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</si>
  <si>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</si>
  <si>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</si>
  <si>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</si>
  <si>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</si>
  <si>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</si>
  <si>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</si>
  <si>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</si>
  <si>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Afectación Económica (o presupuestal)</t>
  </si>
  <si>
    <t>Pérdida Reputacional</t>
  </si>
  <si>
    <t>Afectación menor a 10 SMLMV .</t>
  </si>
  <si>
    <t xml:space="preserve">Menor-40% </t>
  </si>
  <si>
    <t>Moderado 60%</t>
  </si>
  <si>
    <t>Mayor 80%</t>
  </si>
  <si>
    <t>Catastrófico 100%</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</si>
  <si>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</si>
  <si>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</si>
  <si>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</si>
  <si>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</si>
  <si>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</si>
  <si>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</si>
  <si>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</si>
  <si>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</si>
  <si>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</si>
  <si>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</si>
  <si>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</si>
  <si>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Extremo</t>
  </si>
  <si>
    <t>Alto</t>
  </si>
  <si>
    <t>Moderado</t>
  </si>
  <si>
    <t>Bajo</t>
  </si>
  <si>
    <t>Insignificante</t>
  </si>
  <si>
    <t>Menor</t>
  </si>
  <si>
    <t>Catastrófico</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</si>
  <si>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</si>
  <si>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</si>
  <si>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</si>
  <si>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</si>
  <si>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</si>
  <si>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</si>
  <si>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</si>
  <si>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</si>
  <si>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</si>
  <si>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</si>
  <si>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</si>
  <si>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</si>
  <si>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</si>
  <si>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</si>
  <si>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</si>
  <si>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</si>
  <si>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</si>
  <si>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</si>
  <si>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</si>
  <si>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</si>
  <si>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</si>
  <si>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</si>
  <si>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</si>
  <si>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</si>
  <si>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</si>
  <si>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</si>
  <si>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</si>
  <si>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</si>
  <si>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</si>
  <si>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</si>
  <si>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</si>
  <si>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</si>
  <si>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</si>
  <si>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</si>
  <si>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</si>
  <si>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</si>
  <si>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</si>
  <si>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</si>
  <si>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</si>
  <si>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</si>
  <si>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</si>
  <si>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</si>
  <si>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</si>
  <si>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</si>
  <si>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</si>
  <si>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</si>
  <si>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</si>
  <si>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</si>
  <si>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</si>
  <si>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</si>
  <si>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</si>
  <si>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</si>
  <si>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</si>
  <si>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</si>
  <si>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</si>
  <si>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</si>
  <si>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</si>
  <si>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</si>
  <si>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</si>
  <si>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</si>
  <si>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</si>
  <si>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</si>
  <si>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</si>
  <si>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</si>
  <si>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</si>
  <si>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</si>
  <si>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</si>
  <si>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</si>
  <si>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</si>
  <si>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</si>
  <si>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</si>
  <si>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</si>
  <si>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</si>
  <si>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</si>
  <si>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</si>
  <si>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</si>
  <si>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</si>
  <si>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</si>
  <si>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</si>
  <si>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</si>
  <si>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</si>
  <si>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</si>
  <si>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</si>
  <si>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</si>
  <si>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</si>
  <si>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</si>
  <si>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</si>
  <si>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</si>
  <si>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</si>
  <si>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</si>
  <si>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</si>
  <si>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</si>
  <si>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</si>
  <si>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</si>
  <si>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</si>
  <si>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</si>
  <si>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</si>
  <si>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</si>
  <si>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</si>
  <si>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</si>
  <si>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</si>
  <si>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</si>
  <si>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</si>
  <si>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</si>
  <si>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</si>
  <si>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</si>
  <si>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</si>
  <si>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</si>
  <si>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</si>
  <si>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</si>
  <si>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Plan de acción (solo para la opción reducir)</t>
  </si>
  <si>
    <t>Ejecución y administración de procesos</t>
  </si>
  <si>
    <t>Fallas tecnológicas</t>
  </si>
  <si>
    <t>Fraude externo</t>
  </si>
  <si>
    <t>Fraude interno</t>
  </si>
  <si>
    <t>Relaciones laborales</t>
  </si>
  <si>
    <t>Usuarios, productos y practicas, organizacionales</t>
  </si>
  <si>
    <t>Daños activos físicos</t>
  </si>
  <si>
    <t>Económico y reputacional</t>
  </si>
  <si>
    <t>PLANEACIÓN INSTITUCIONAL</t>
  </si>
  <si>
    <t>OBJETIVOS ESTRATÉGICOS</t>
  </si>
  <si>
    <t>PROCESO:</t>
  </si>
  <si>
    <t>ALCANCE:</t>
  </si>
  <si>
    <t>Código: F-DPM-1210-238,37-013</t>
  </si>
  <si>
    <t>Versión: 2.0</t>
  </si>
  <si>
    <t>Fecha: Abril -30-2021</t>
  </si>
  <si>
    <t xml:space="preserve">Página: 1 de 1 </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</si>
  <si>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</si>
  <si>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CONTEXTO ESTRATÉGICO</t>
  </si>
  <si>
    <t>OBJETIVO:</t>
  </si>
  <si>
    <t>PUNTOS DE RIESGO EN LA CADENA DE VALOR</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</si>
  <si>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</si>
  <si>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</si>
  <si>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</si>
  <si>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</si>
  <si>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</si>
  <si>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t>OBJETIVO DEL PROCESO</t>
  </si>
  <si>
    <t>MAPA DE RIESGOS VIGENCIA 2021</t>
  </si>
  <si>
    <t xml:space="preserve"> -  Hoja 3 Mapa de Riesgos Final: Encontrará la totalidad de la estructura para la identificación y valoración de los riesgos por proceso, programa o proyecto, acorde con el nivel de desagregación que la entidad considere necesaria.</t>
  </si>
  <si>
    <t>Objetivos estratégicos</t>
  </si>
  <si>
    <t>Objetivo del proceso</t>
  </si>
  <si>
    <t>Planeación institucional</t>
  </si>
  <si>
    <t>Puntos de riesgo en la cadena de valor</t>
  </si>
  <si>
    <t>Utilice la lista de despligue que se encuentra parametrizada, le aparecerán los cuatro objetivos estratégicos de la entidad, seleccione el de su proceso.</t>
  </si>
  <si>
    <t xml:space="preserve">Describa los productos del proceso. </t>
  </si>
  <si>
    <t>Identifique las actividades del proceso donde exista evidencia de que pueda ocurrir eventos de riesgo operativo.</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</si>
  <si>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</si>
  <si>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OPORTUNIDADES</t>
  </si>
  <si>
    <t>FORTALEZAS</t>
  </si>
  <si>
    <t>AMENAZAS</t>
  </si>
  <si>
    <t>DEBILIDADES</t>
  </si>
  <si>
    <t>MATRIZ DOFA</t>
  </si>
  <si>
    <t>Página: Página 1 de 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</si>
  <si>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</si>
  <si>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</si>
  <si>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Versión: 1.0</t>
  </si>
  <si>
    <t>Hábitat y territorio:
Planear, desarrollar y liderar una ciudad segura y a escala humana, con conectividad digital, espacio público inclusivo, sistema de movilidad sostenible, ambientes de vivienda dignos, y prevención y mitigación de riesgos.</t>
  </si>
  <si>
    <t>Código: F-DPM-1210-238,37-014</t>
  </si>
  <si>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</si>
  <si>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CARACTERÍSTICAS</t>
  </si>
  <si>
    <t>DESCRIPCIÓN</t>
  </si>
  <si>
    <t>PESO</t>
  </si>
  <si>
    <t>TABLA ATRIBUTOS DE PARA EL DISEÑO DEL CONTROL</t>
  </si>
  <si>
    <t>TABLA CRITERIOS PARA DEFINIR EL NIVEL DE PROBABILIDAD</t>
  </si>
  <si>
    <t>TABLA CRITERIOS PARA DEFINIR EL NIVEL DE IMPACTO</t>
  </si>
  <si>
    <t>Fecha: Abril 27-2021</t>
  </si>
  <si>
    <t>Investigaciones disciplinarias y sanciones por Entes de Control</t>
  </si>
  <si>
    <t>Debido a presentación de Informes de Auditoría Interna y Seguimientos  soportados en evidencias no confiables.</t>
  </si>
  <si>
    <t>Posibilidad de afectación económica y reputacional por posibles investigaciones y sanciones disciplinarias por Entes de Control debido a la presentación de Informes de Auditoría Interna y Seguimientos soportados en evidencias no confiables.</t>
  </si>
  <si>
    <t xml:space="preserve">El Profesional Universitario asignado y su Equipo Auditor realizará cruce y convalidación de la información a través de listas de verificación, plataforma tecnológica e información suministrada por la dependencia auditada.  </t>
  </si>
  <si>
    <t>El Jefe de Oficina de Control Interno de Gestión verificará que se documente e implemente  en el Sistema de Gestión de Calidad la Carta de Representación.</t>
  </si>
  <si>
    <t>Realizar una (01) Mesa de Trabajo en el desarrollo de cada auditoría con el fin de convalidar la información objeto de análisis.</t>
  </si>
  <si>
    <t>Jefe de Oficina de Control Interno de Gestión y/o Profesionales adscritos a la Oficina</t>
  </si>
  <si>
    <t xml:space="preserve">Implementar el Formato de Carta de Representación en el Sistema de Gestión de Calidad,  y garantizar que el auditado la allegue al Equipo Auditor. </t>
  </si>
  <si>
    <t>Jefe de Oficina de Control Interno de Gestión</t>
  </si>
  <si>
    <t xml:space="preserve">Debilitamiento del Sistema de Control Interno   </t>
  </si>
  <si>
    <t>Debido al incumplimiento en la ejecución del Plan de Acción y/o Informes de Ley asignados a la OCI por no contar con el personal profesional suficiente y competente</t>
  </si>
  <si>
    <t>Posibilidad de afectación reputacional por debilitamiento del Sistema de Control Interno debido al incumplimiento en la ejecución del Plan de Acción y/o Informes de Ley asignados a la OCI por no contar con el personal profesional suficiente y competente.</t>
  </si>
  <si>
    <t>El Jefe de Oficina de Control Interno de Gestión evaluará el Mapa de Riesgos que diseñen las dependencias con el fin de verificar que se encuentren evidenciados los riesgos ya materializados.</t>
  </si>
  <si>
    <t>El Equipo de Profesionales de la OCI realizará un (01) seguimiento a los Mapas de Riesgo de Gestión formulados por las dependencias y confrontará con los riesgos ya materializados.</t>
  </si>
  <si>
    <t>El Jefe de Oficina de Control Interno de Gestión tramitará ante el Representante Legal y la Secretaría Ordenadora del Gasto respectiva, la contratación y/o  asignación de personal profesional competente con el fin de dar cumplimiento al Plan de Acción y/o Informes de Ley asignados a la OCI.</t>
  </si>
  <si>
    <t xml:space="preserve">Tramitar una (01) solicitud al Representante Legal y a la Secretaría Ordenadora del Gasto respectiva, gestionar la contratación y/o asignación de personal profesional competente con el fin de dar cumplimiento al Plan de Acción y/o Informes de ley asignados a la OCI. </t>
  </si>
  <si>
    <t>Debilidad en la aplicación metodológica del Mapa de Calor en las dependencias.</t>
  </si>
  <si>
    <t xml:space="preserve"> Que no permita evidenciar todos los riesgos y que sesgue la formulación del Plan de Acción de la OCI</t>
  </si>
  <si>
    <t xml:space="preserve">Posibilidad de Riesgo Reputacional por la debilidad en la aplicación metodológica del Mapa de Calor en las dependencias, que no permita evidenciar todos los riesgos y que sesgue la formulación del Plan de Acción de la OCI.  </t>
  </si>
  <si>
    <t>Control Interno de Gestión</t>
  </si>
  <si>
    <t>Inicia con la Formulación del Plan de Acción de la OCI y termina con el Informe de Cumplimiento presentado ante el Comité Institucional de Coordinación de Control Interno</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</si>
  <si>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</si>
  <si>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 xml:space="preserve">Establecer elementos de control que permitan efectuar medición, evaluación y verificación permanente de la eficacia de los procesos, obteniendo información para asesorar a la Alta Dirección de la Administración Municipal. </t>
  </si>
  <si>
    <t>Plan de Acción de la OCI aprobado.  Informes de Seguimiento, Seguimiento a los Planes de Mejoramiento e Informes de Ley.</t>
  </si>
  <si>
    <t>Formulación del Plan de Acción.  Seguimiento a los procesos.  Seguimiento a los Planes de Mejoramiento derivados de auditorías de Órganos de Control Externo.</t>
  </si>
  <si>
    <r>
      <t>•</t>
    </r>
    <r>
      <rPr>
        <sz val="12"/>
        <rFont val="Arial Narrow"/>
        <family val="2"/>
      </rPr>
      <t xml:space="preserve"> Entrega tardía de la información por parte de las dependencias de la Administración.
• Insuficiencia de personal profesional y competente, teniendo en cuenta que la falta de competencia como auditor debilita las buenas prácticas y por ende la transparencia.
•  La pérdida de memoria institucional por la no continuidad del personal adscrito a la OCI, así como la asignación de personal nuevo que inicia con una curva de aprendizaje en cero.
• Falta de capacitación al Equipo Interdisciplinario de la OCI.
• Recurso presupuestal insuficiente para atender las necesidades relacionadas con la contratación de personal para la OCI. 
• Miedo al cambio de cultura sobre el control.
• Falta de autocontrol en todos los procesos.
• Formulación de controles no efectivos para gestionar el riesgo.
• Equipo Interdisciplinario insuficiente para cumplir con los fines de la OCI.
• Información de la Entidad no se encuentra totalmente digitalizada dificultando el ejercicio de Auditoría y Seguimiento.  
• La falta de independencia debilita la evaluación objetiva, la calidad de los hallazgos e incrementa la materialización de riesgos.
• Que el Comité Institucional de Coordinación de Control Interno no de cumplimiento a sus funciones y no implemente buenas prácticas para fortalecer la transparencia.
• No contar con estrategias o enfoque sistemático de revisión según los procesos.  
• La no identificación de desviaciones en procesos de fraude.  
• Falta de actualización anual de los procesos y procedimientos.
• No dar prioridad a la gestión del Plan de Mejoramiento Interno y Externo.  
•  Insuficiencia de recursos tecnológicos y fallas en el servidor o Red.  </t>
    </r>
  </si>
  <si>
    <t xml:space="preserve">• Cambios normativos permanentes.
• Alteraciones del Orden Público.
• Medidas Sanitarias por COVID-19. 
• Pérdida de la confianza por parte de la ciudadanía y debilitamiento de la imagen institucional.  
</t>
  </si>
  <si>
    <t>• Experiencia y compromiso de los servidores públicos vinculados al proceso.
• Implementación del MECI y Modelo Integrado de Planeación y Gestión - MIPG.
• Disponer y dar cumplimiento al Plan de Acción y Auditoría de Control Interno aprobado para cada vigencia por el Comité Institucional de Coordinación de Control Interno.
• Trabajo en Equipo.</t>
  </si>
  <si>
    <t>• La tecnología disponible como instrumento de apoyo al seguimiento a los procesos de la Administración Central.
• Modelo Estándar de Control Interno MECI.
• Sistema de Gestión de la Calidad
• Instrumentos DAFP.
• Reglamentación del Trabajo en Casa.  
• Cultura de Mejora Continua.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</si>
</sst>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6"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6"/>
      <color rgb="FF000000"/>
      <name val="Arial Narrow"/>
      <family val="2"/>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22"/>
      <color theme="1"/>
      <name val="Arial Narrow"/>
      <family val="2"/>
    </font>
    <font>
      <sz val="16"/>
      <color rgb="FFFF0000"/>
      <name val="Arial Narrow"/>
      <family val="2"/>
    </font>
    <font>
      <sz val="12"/>
      <color theme="1"/>
      <name val="Arial Narrow"/>
      <family val="2"/>
    </font>
    <font>
      <b/>
      <sz val="12"/>
      <color rgb="FF000000"/>
      <name val="Arial Narrow"/>
      <family val="2"/>
    </font>
    <font>
      <sz val="12"/>
      <color rgb="FF000000"/>
      <name val="Arial Narrow"/>
      <family val="2"/>
    </font>
    <font>
      <b/>
      <sz val="12"/>
      <color theme="9" tint="-0.249977111117893"/>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sz val="11"/>
      <color theme="1"/>
      <name val="Arial"/>
      <family val="2"/>
    </font>
    <font>
      <b/>
      <sz val="20"/>
      <color theme="0"/>
      <name val="Arial Narrow"/>
      <family val="2"/>
    </font>
    <font>
      <b/>
      <sz val="16"/>
      <color theme="0"/>
      <name val="Arial Narrow"/>
      <family val="2"/>
    </font>
    <font>
      <sz val="12"/>
      <name val="Arial Narrow"/>
      <family val="2"/>
    </font>
    <font>
      <b/>
      <sz val="12"/>
      <color theme="1"/>
      <name val="Arial Narrow"/>
      <family val="2"/>
    </font>
    <font>
      <sz val="16"/>
      <color theme="1"/>
      <name val="Arial Narrow"/>
      <family val="2"/>
    </font>
    <font>
      <b/>
      <sz val="16"/>
      <color rgb="FF000000"/>
      <name val="Calibri"/>
      <family val="2"/>
    </font>
    <font>
      <b/>
      <sz val="26"/>
      <name val="Arial Narrow"/>
      <family val="2"/>
    </font>
    <font>
      <b/>
      <sz val="14"/>
      <color theme="1"/>
      <name val="Arial Narrow"/>
      <family val="2"/>
    </font>
    <font>
      <b/>
      <sz val="10"/>
      <color theme="6" tint="-0.249977111117893"/>
      <name val="Arial Narrow"/>
      <family val="2"/>
    </font>
    <font>
      <b/>
      <sz val="12"/>
      <color rgb="FF000000"/>
      <name val="Arial"/>
      <family val="2"/>
    </font>
    <font>
      <b/>
      <sz val="14"/>
      <color rgb="FF000000"/>
      <name val="Arial"/>
      <family val="2"/>
    </font>
    <font>
      <b/>
      <sz val="11"/>
      <name val="Calibri"/>
      <family val="2"/>
      <scheme val="minor"/>
    </font>
    <font>
      <sz val="11"/>
      <color theme="0"/>
      <name val="Arial Narrow"/>
      <family val="2"/>
    </font>
    <font>
      <sz val="11"/>
      <color rgb="FFFF0000"/>
      <name val="Arial Narrow"/>
      <family val="2"/>
    </font>
    <font>
      <sz val="11"/>
      <color rgb="FF030303"/>
      <name val="Arial Narrow"/>
      <family val="2"/>
    </font>
    <font>
      <b/>
      <sz val="24"/>
      <name val="Arial Narrow"/>
      <family val="2"/>
    </font>
    <font>
      <sz val="16"/>
      <name val="Arial Narrow"/>
      <family val="2"/>
    </font>
    <font>
      <b/>
      <sz val="16"/>
      <color rgb="FF000000"/>
      <name val="Arial Narrow"/>
      <family val="2"/>
    </font>
    <font>
      <sz val="16"/>
      <color rgb="FFFFFFFF"/>
      <name val="Arial Narrow"/>
      <family val="2"/>
    </font>
    <font>
      <sz val="22"/>
      <name val="Arial Narrow"/>
      <family val="2"/>
    </font>
    <font>
      <b/>
      <sz val="22"/>
      <color rgb="FF000000"/>
      <name val="Arial Narrow"/>
      <family val="2"/>
    </font>
    <font>
      <sz val="22"/>
      <color rgb="FF000000"/>
      <name val="Arial Narrow"/>
      <family val="2"/>
    </font>
    <font>
      <sz val="22"/>
      <color rgb="FFFFFFFF"/>
      <name val="Arial Narrow"/>
      <family val="2"/>
    </font>
    <font>
      <b/>
      <sz val="16"/>
      <name val="Arial Narrow"/>
      <family val="2"/>
    </font>
    <font>
      <sz val="9"/>
      <color theme="1"/>
      <name val="Arial"/>
      <family val="2"/>
    </font>
  </fonts>
  <fills count="1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FF"/>
        <bgColor rgb="FF000000"/>
      </patternFill>
    </fill>
    <fill>
      <patternFill patternType="solid">
        <fgColor theme="6" tint="0.39997558519241921"/>
        <bgColor indexed="64"/>
      </patternFill>
    </fill>
    <fill>
      <patternFill patternType="solid">
        <fgColor theme="0"/>
        <bgColor rgb="FF000000"/>
      </patternFill>
    </fill>
    <fill>
      <patternFill patternType="solid">
        <fgColor theme="6" tint="0.59999389629810485"/>
        <bgColor rgb="FF000000"/>
      </patternFill>
    </fill>
    <fill>
      <patternFill patternType="solid">
        <fgColor theme="2" tint="-9.9978637043366805E-2"/>
        <bgColor indexed="64"/>
      </patternFill>
    </fill>
    <fill>
      <patternFill patternType="solid">
        <fgColor theme="6" tint="0.59999389629810485"/>
        <bgColor indexed="64"/>
      </patternFill>
    </fill>
  </fills>
  <borders count="109">
    <border>
      <left/>
      <right/>
      <top/>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dashed">
        <color theme="9" tint="-0.24994659260841701"/>
      </right>
      <top/>
      <bottom style="medium">
        <color indexed="64"/>
      </bottom>
      <diagonal/>
    </border>
    <border>
      <left style="dashed">
        <color theme="9" tint="-0.24994659260841701"/>
      </left>
      <right/>
      <top/>
      <bottom style="medium">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diagonal/>
    </border>
    <border>
      <left style="double">
        <color indexed="64"/>
      </left>
      <right style="hair">
        <color indexed="64"/>
      </right>
      <top style="thin">
        <color indexed="64"/>
      </top>
      <bottom style="double">
        <color indexed="64"/>
      </bottom>
      <diagonal/>
    </border>
    <border>
      <left/>
      <right style="double">
        <color indexed="64"/>
      </right>
      <top style="thin">
        <color indexed="64"/>
      </top>
      <bottom style="double">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right/>
      <top style="double">
        <color indexed="64"/>
      </top>
      <bottom style="thin">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style="medium">
        <color indexed="64"/>
      </left>
      <right style="medium">
        <color indexed="64"/>
      </right>
      <top/>
      <bottom/>
      <diagonal/>
    </border>
    <border>
      <left style="medium">
        <color indexed="64"/>
      </left>
      <right style="double">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rgb="FF000000"/>
      </right>
      <top/>
      <bottom/>
      <diagonal/>
    </border>
    <border>
      <left style="medium">
        <color rgb="FF000000"/>
      </left>
      <right/>
      <top/>
      <bottom/>
      <diagonal/>
    </border>
    <border>
      <left/>
      <right style="medium">
        <color rgb="FF000000"/>
      </right>
      <top/>
      <bottom style="medium">
        <color indexed="64"/>
      </bottom>
      <diagonal/>
    </border>
    <border>
      <left style="medium">
        <color rgb="FF000000"/>
      </left>
      <right/>
      <top/>
      <bottom style="medium">
        <color indexed="64"/>
      </bottom>
      <diagonal/>
    </border>
  </borders>
  <cellStyleXfs count="5">
    <xf numFmtId="0" fontId="0" fillId="0" borderId="0"/>
    <xf numFmtId="9" fontId="10" fillId="0" borderId="0" applyFont="0" applyFill="0" applyBorder="0" applyAlignment="0" applyProtection="0"/>
    <xf numFmtId="0" fontId="30" fillId="0" borderId="0"/>
    <xf numFmtId="0" fontId="31" fillId="0" borderId="0"/>
    <xf numFmtId="0" fontId="5" fillId="0" borderId="0"/>
  </cellStyleXfs>
  <cellXfs count="523">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1" fillId="0" borderId="0" xfId="0" applyFont="1" applyFill="1" applyAlignment="1">
      <alignment vertical="center"/>
    </xf>
    <xf numFmtId="0" fontId="9" fillId="0" borderId="0" xfId="0" applyFont="1" applyBorder="1" applyAlignment="1">
      <alignment horizontal="justify" vertical="center" wrapText="1" readingOrder="1"/>
    </xf>
    <xf numFmtId="0" fontId="15" fillId="9" borderId="2" xfId="0" applyFont="1" applyFill="1" applyBorder="1" applyAlignment="1" applyProtection="1">
      <alignment horizontal="center" vertical="center" wrapText="1" readingOrder="1"/>
      <protection hidden="1"/>
    </xf>
    <xf numFmtId="0" fontId="15" fillId="9" borderId="9" xfId="0" applyFont="1" applyFill="1" applyBorder="1" applyAlignment="1" applyProtection="1">
      <alignment horizontal="center" vertical="center" wrapText="1" readingOrder="1"/>
      <protection hidden="1"/>
    </xf>
    <xf numFmtId="0" fontId="15" fillId="9" borderId="3" xfId="0" applyFont="1" applyFill="1" applyBorder="1" applyAlignment="1" applyProtection="1">
      <alignment horizontal="center" vertical="center" wrapText="1" readingOrder="1"/>
      <protection hidden="1"/>
    </xf>
    <xf numFmtId="0" fontId="15" fillId="10" borderId="2" xfId="0" applyFont="1" applyFill="1" applyBorder="1" applyAlignment="1" applyProtection="1">
      <alignment horizontal="center" wrapText="1" readingOrder="1"/>
      <protection hidden="1"/>
    </xf>
    <xf numFmtId="0" fontId="15" fillId="10" borderId="9" xfId="0" applyFont="1" applyFill="1" applyBorder="1" applyAlignment="1" applyProtection="1">
      <alignment horizontal="center" wrapText="1" readingOrder="1"/>
      <protection hidden="1"/>
    </xf>
    <xf numFmtId="0" fontId="15" fillId="10" borderId="3" xfId="0" applyFont="1" applyFill="1" applyBorder="1" applyAlignment="1" applyProtection="1">
      <alignment horizontal="center" wrapText="1" readingOrder="1"/>
      <protection hidden="1"/>
    </xf>
    <xf numFmtId="0" fontId="15" fillId="9" borderId="4" xfId="0" applyFont="1" applyFill="1" applyBorder="1" applyAlignment="1" applyProtection="1">
      <alignment horizontal="center" vertical="center" wrapText="1" readingOrder="1"/>
      <protection hidden="1"/>
    </xf>
    <xf numFmtId="0" fontId="15" fillId="9" borderId="0" xfId="0" applyFont="1" applyFill="1" applyBorder="1" applyAlignment="1" applyProtection="1">
      <alignment horizontal="center" vertical="center" wrapText="1" readingOrder="1"/>
      <protection hidden="1"/>
    </xf>
    <xf numFmtId="0" fontId="15" fillId="9" borderId="5" xfId="0" applyFont="1" applyFill="1" applyBorder="1" applyAlignment="1" applyProtection="1">
      <alignment horizontal="center" vertical="center" wrapText="1" readingOrder="1"/>
      <protection hidden="1"/>
    </xf>
    <xf numFmtId="0" fontId="15" fillId="10" borderId="4" xfId="0" applyFont="1" applyFill="1" applyBorder="1" applyAlignment="1" applyProtection="1">
      <alignment horizontal="center" wrapText="1" readingOrder="1"/>
      <protection hidden="1"/>
    </xf>
    <xf numFmtId="0" fontId="15" fillId="10" borderId="0" xfId="0" applyFont="1" applyFill="1" applyBorder="1" applyAlignment="1" applyProtection="1">
      <alignment horizontal="center" wrapText="1" readingOrder="1"/>
      <protection hidden="1"/>
    </xf>
    <xf numFmtId="0" fontId="15" fillId="10" borderId="5" xfId="0" applyFont="1" applyFill="1" applyBorder="1" applyAlignment="1" applyProtection="1">
      <alignment horizontal="center" wrapText="1" readingOrder="1"/>
      <protection hidden="1"/>
    </xf>
    <xf numFmtId="0" fontId="15" fillId="9" borderId="0" xfId="0" applyFont="1" applyFill="1" applyAlignment="1" applyProtection="1">
      <alignment horizontal="center" vertical="center" wrapText="1" readingOrder="1"/>
      <protection hidden="1"/>
    </xf>
    <xf numFmtId="0" fontId="15" fillId="9" borderId="6" xfId="0" applyFont="1" applyFill="1" applyBorder="1" applyAlignment="1" applyProtection="1">
      <alignment horizontal="center" vertical="center" wrapText="1" readingOrder="1"/>
      <protection hidden="1"/>
    </xf>
    <xf numFmtId="0" fontId="15" fillId="9" borderId="8" xfId="0" applyFont="1" applyFill="1" applyBorder="1" applyAlignment="1" applyProtection="1">
      <alignment horizontal="center" vertical="center" wrapText="1" readingOrder="1"/>
      <protection hidden="1"/>
    </xf>
    <xf numFmtId="0" fontId="15" fillId="9" borderId="7" xfId="0" applyFont="1" applyFill="1" applyBorder="1" applyAlignment="1" applyProtection="1">
      <alignment horizontal="center" vertical="center" wrapText="1" readingOrder="1"/>
      <protection hidden="1"/>
    </xf>
    <xf numFmtId="0" fontId="15" fillId="10" borderId="6" xfId="0" applyFont="1" applyFill="1" applyBorder="1" applyAlignment="1" applyProtection="1">
      <alignment horizontal="center" wrapText="1" readingOrder="1"/>
      <protection hidden="1"/>
    </xf>
    <xf numFmtId="0" fontId="15" fillId="10" borderId="8" xfId="0" applyFont="1" applyFill="1" applyBorder="1" applyAlignment="1" applyProtection="1">
      <alignment horizontal="center" wrapText="1" readingOrder="1"/>
      <protection hidden="1"/>
    </xf>
    <xf numFmtId="0" fontId="15" fillId="10" borderId="7" xfId="0" applyFont="1" applyFill="1" applyBorder="1" applyAlignment="1" applyProtection="1">
      <alignment horizontal="center" wrapText="1" readingOrder="1"/>
      <protection hidden="1"/>
    </xf>
    <xf numFmtId="0" fontId="15" fillId="11" borderId="2" xfId="0" applyFont="1" applyFill="1" applyBorder="1" applyAlignment="1" applyProtection="1">
      <alignment horizontal="center" wrapText="1" readingOrder="1"/>
      <protection hidden="1"/>
    </xf>
    <xf numFmtId="0" fontId="15" fillId="11" borderId="9" xfId="0" applyFont="1" applyFill="1" applyBorder="1" applyAlignment="1" applyProtection="1">
      <alignment horizontal="center" wrapText="1" readingOrder="1"/>
      <protection hidden="1"/>
    </xf>
    <xf numFmtId="0" fontId="15" fillId="11" borderId="3" xfId="0" applyFont="1" applyFill="1" applyBorder="1" applyAlignment="1" applyProtection="1">
      <alignment horizontal="center" wrapText="1" readingOrder="1"/>
      <protection hidden="1"/>
    </xf>
    <xf numFmtId="0" fontId="15" fillId="11" borderId="4" xfId="0" applyFont="1" applyFill="1" applyBorder="1" applyAlignment="1" applyProtection="1">
      <alignment horizontal="center" wrapText="1" readingOrder="1"/>
      <protection hidden="1"/>
    </xf>
    <xf numFmtId="0" fontId="15" fillId="11" borderId="0" xfId="0" applyFont="1" applyFill="1" applyBorder="1" applyAlignment="1" applyProtection="1">
      <alignment horizontal="center" wrapText="1" readingOrder="1"/>
      <protection hidden="1"/>
    </xf>
    <xf numFmtId="0" fontId="15" fillId="11" borderId="5" xfId="0" applyFont="1" applyFill="1" applyBorder="1" applyAlignment="1" applyProtection="1">
      <alignment horizontal="center" wrapText="1" readingOrder="1"/>
      <protection hidden="1"/>
    </xf>
    <xf numFmtId="0" fontId="15" fillId="11" borderId="6" xfId="0" applyFont="1" applyFill="1" applyBorder="1" applyAlignment="1" applyProtection="1">
      <alignment horizontal="center" wrapText="1" readingOrder="1"/>
      <protection hidden="1"/>
    </xf>
    <xf numFmtId="0" fontId="15" fillId="11" borderId="8" xfId="0" applyFont="1" applyFill="1" applyBorder="1" applyAlignment="1" applyProtection="1">
      <alignment horizontal="center" wrapText="1" readingOrder="1"/>
      <protection hidden="1"/>
    </xf>
    <xf numFmtId="0" fontId="15" fillId="11" borderId="7" xfId="0" applyFont="1" applyFill="1" applyBorder="1" applyAlignment="1" applyProtection="1">
      <alignment horizontal="center" wrapText="1" readingOrder="1"/>
      <protection hidden="1"/>
    </xf>
    <xf numFmtId="0" fontId="15" fillId="5" borderId="2" xfId="0" applyFont="1" applyFill="1" applyBorder="1" applyAlignment="1" applyProtection="1">
      <alignment horizontal="center" wrapText="1" readingOrder="1"/>
      <protection hidden="1"/>
    </xf>
    <xf numFmtId="0" fontId="15" fillId="5" borderId="9" xfId="0" applyFont="1" applyFill="1" applyBorder="1" applyAlignment="1" applyProtection="1">
      <alignment horizontal="center" wrapText="1" readingOrder="1"/>
      <protection hidden="1"/>
    </xf>
    <xf numFmtId="0" fontId="15" fillId="5" borderId="3" xfId="0" applyFont="1" applyFill="1" applyBorder="1" applyAlignment="1" applyProtection="1">
      <alignment horizontal="center" wrapText="1" readingOrder="1"/>
      <protection hidden="1"/>
    </xf>
    <xf numFmtId="0" fontId="15" fillId="5" borderId="4" xfId="0" applyFont="1" applyFill="1" applyBorder="1" applyAlignment="1" applyProtection="1">
      <alignment horizontal="center" wrapText="1" readingOrder="1"/>
      <protection hidden="1"/>
    </xf>
    <xf numFmtId="0" fontId="15" fillId="5" borderId="0" xfId="0" applyFont="1" applyFill="1" applyBorder="1" applyAlignment="1" applyProtection="1">
      <alignment horizontal="center" wrapText="1" readingOrder="1"/>
      <protection hidden="1"/>
    </xf>
    <xf numFmtId="0" fontId="15" fillId="5" borderId="5" xfId="0" applyFont="1" applyFill="1" applyBorder="1" applyAlignment="1" applyProtection="1">
      <alignment horizontal="center" wrapText="1" readingOrder="1"/>
      <protection hidden="1"/>
    </xf>
    <xf numFmtId="0" fontId="15" fillId="5" borderId="6" xfId="0" applyFont="1" applyFill="1" applyBorder="1" applyAlignment="1" applyProtection="1">
      <alignment horizontal="center" wrapText="1" readingOrder="1"/>
      <protection hidden="1"/>
    </xf>
    <xf numFmtId="0" fontId="15" fillId="5" borderId="8" xfId="0" applyFont="1" applyFill="1" applyBorder="1" applyAlignment="1" applyProtection="1">
      <alignment horizontal="center" wrapText="1" readingOrder="1"/>
      <protection hidden="1"/>
    </xf>
    <xf numFmtId="0" fontId="15" fillId="5" borderId="7"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wrapText="1" readingOrder="1"/>
      <protection hidden="1"/>
    </xf>
    <xf numFmtId="0" fontId="0" fillId="3" borderId="0" xfId="0" applyFill="1"/>
    <xf numFmtId="0" fontId="32" fillId="3" borderId="36" xfId="2" applyFont="1" applyFill="1" applyBorder="1" applyProtection="1"/>
    <xf numFmtId="0" fontId="32" fillId="3" borderId="37" xfId="2" applyFont="1" applyFill="1" applyBorder="1" applyProtection="1"/>
    <xf numFmtId="0" fontId="32" fillId="3" borderId="38" xfId="2" applyFont="1" applyFill="1" applyBorder="1" applyProtection="1"/>
    <xf numFmtId="0" fontId="12" fillId="3" borderId="0" xfId="0" applyFont="1" applyFill="1" applyAlignment="1">
      <alignment vertical="center"/>
    </xf>
    <xf numFmtId="0" fontId="5" fillId="3" borderId="0" xfId="0" applyFont="1" applyFill="1"/>
    <xf numFmtId="0" fontId="24" fillId="3" borderId="19" xfId="0" applyFont="1" applyFill="1" applyBorder="1" applyAlignment="1">
      <alignment horizontal="justify" vertical="center" wrapText="1" readingOrder="1"/>
    </xf>
    <xf numFmtId="9" fontId="23" fillId="3" borderId="28" xfId="0" applyNumberFormat="1" applyFont="1" applyFill="1" applyBorder="1" applyAlignment="1">
      <alignment horizontal="center" vertical="center" wrapText="1" readingOrder="1"/>
    </xf>
    <xf numFmtId="0" fontId="24" fillId="3" borderId="18" xfId="0" applyFont="1" applyFill="1" applyBorder="1" applyAlignment="1">
      <alignment horizontal="justify" vertical="center" wrapText="1" readingOrder="1"/>
    </xf>
    <xf numFmtId="9" fontId="23" fillId="3" borderId="23" xfId="0" applyNumberFormat="1" applyFont="1" applyFill="1" applyBorder="1" applyAlignment="1">
      <alignment horizontal="center" vertical="center" wrapText="1" readingOrder="1"/>
    </xf>
    <xf numFmtId="0" fontId="24" fillId="3" borderId="23" xfId="0" applyFont="1" applyFill="1" applyBorder="1" applyAlignment="1">
      <alignment horizontal="center" vertical="center" wrapText="1" readingOrder="1"/>
    </xf>
    <xf numFmtId="0" fontId="24" fillId="3" borderId="25" xfId="0" applyFont="1" applyFill="1" applyBorder="1" applyAlignment="1">
      <alignment horizontal="justify" vertical="center" wrapText="1" readingOrder="1"/>
    </xf>
    <xf numFmtId="0" fontId="24" fillId="3" borderId="26" xfId="0" applyFont="1" applyFill="1" applyBorder="1" applyAlignment="1">
      <alignment horizontal="center" vertical="center" wrapText="1" readingOrder="1"/>
    </xf>
    <xf numFmtId="0" fontId="29" fillId="3" borderId="0" xfId="0" applyFont="1" applyFill="1"/>
    <xf numFmtId="0" fontId="9" fillId="3" borderId="0" xfId="0" applyFont="1" applyFill="1" applyBorder="1" applyAlignment="1">
      <alignment horizontal="justify" vertical="center" wrapText="1" readingOrder="1"/>
    </xf>
    <xf numFmtId="0" fontId="4" fillId="3" borderId="0" xfId="0" applyFont="1" applyFill="1" applyAlignment="1">
      <alignment vertical="center"/>
    </xf>
    <xf numFmtId="0" fontId="4" fillId="3" borderId="0" xfId="0" applyFont="1" applyFill="1" applyAlignment="1">
      <alignment horizontal="left" vertical="center"/>
    </xf>
    <xf numFmtId="0" fontId="32" fillId="3" borderId="4" xfId="2" applyFont="1" applyFill="1" applyBorder="1" applyProtection="1"/>
    <xf numFmtId="0" fontId="37" fillId="3" borderId="0" xfId="0" applyFont="1" applyFill="1" applyBorder="1" applyAlignment="1" applyProtection="1">
      <alignment horizontal="left" vertical="center" wrapText="1"/>
    </xf>
    <xf numFmtId="0" fontId="38" fillId="3" borderId="0" xfId="0" applyFont="1" applyFill="1" applyBorder="1" applyAlignment="1" applyProtection="1">
      <alignment horizontal="left" vertical="top" wrapText="1"/>
    </xf>
    <xf numFmtId="0" fontId="32" fillId="3" borderId="0" xfId="2" applyFont="1" applyFill="1" applyBorder="1" applyProtection="1"/>
    <xf numFmtId="0" fontId="32" fillId="3" borderId="5" xfId="2" applyFont="1" applyFill="1" applyBorder="1" applyProtection="1"/>
    <xf numFmtId="0" fontId="32" fillId="3" borderId="6" xfId="2" applyFont="1" applyFill="1" applyBorder="1" applyProtection="1"/>
    <xf numFmtId="0" fontId="32" fillId="3" borderId="8" xfId="2" applyFont="1" applyFill="1" applyBorder="1" applyProtection="1"/>
    <xf numFmtId="0" fontId="32" fillId="3" borderId="7" xfId="2" applyFont="1" applyFill="1" applyBorder="1" applyProtection="1"/>
    <xf numFmtId="0" fontId="35" fillId="3" borderId="0" xfId="2" quotePrefix="1" applyFont="1" applyFill="1" applyBorder="1" applyAlignment="1" applyProtection="1">
      <alignment horizontal="left" vertical="top" wrapText="1"/>
    </xf>
    <xf numFmtId="0" fontId="40" fillId="0" borderId="0" xfId="0" applyFont="1" applyAlignment="1">
      <alignment horizontal="center" vertical="center"/>
    </xf>
    <xf numFmtId="0" fontId="40" fillId="0" borderId="0" xfId="0" applyFont="1"/>
    <xf numFmtId="0" fontId="40" fillId="0" borderId="0" xfId="0" applyFont="1" applyAlignment="1">
      <alignment horizontal="center"/>
    </xf>
    <xf numFmtId="0" fontId="18" fillId="3" borderId="0" xfId="0" applyFont="1" applyFill="1"/>
    <xf numFmtId="0" fontId="18" fillId="0" borderId="0" xfId="0" applyFont="1"/>
    <xf numFmtId="0" fontId="6" fillId="0" borderId="18" xfId="0" applyFont="1" applyBorder="1" applyAlignment="1" applyProtection="1">
      <alignment horizontal="justify" vertical="center" wrapText="1"/>
      <protection locked="0"/>
    </xf>
    <xf numFmtId="0" fontId="1" fillId="0" borderId="18" xfId="0" applyFont="1" applyBorder="1" applyAlignment="1" applyProtection="1">
      <alignment horizontal="center" vertical="center"/>
      <protection hidden="1"/>
    </xf>
    <xf numFmtId="0" fontId="1" fillId="0" borderId="18" xfId="0" applyFont="1" applyBorder="1" applyAlignment="1" applyProtection="1">
      <alignment horizontal="center" vertical="center" textRotation="90"/>
      <protection locked="0"/>
    </xf>
    <xf numFmtId="9" fontId="1" fillId="0" borderId="18" xfId="0" applyNumberFormat="1" applyFont="1" applyBorder="1" applyAlignment="1" applyProtection="1">
      <alignment horizontal="center" vertical="center"/>
      <protection hidden="1"/>
    </xf>
    <xf numFmtId="164" fontId="1" fillId="0" borderId="18" xfId="1" applyNumberFormat="1" applyFont="1" applyBorder="1" applyAlignment="1">
      <alignment horizontal="center" vertical="center"/>
    </xf>
    <xf numFmtId="0" fontId="4" fillId="0" borderId="18" xfId="0" applyFont="1" applyFill="1" applyBorder="1" applyAlignment="1" applyProtection="1">
      <alignment horizontal="center" vertical="center" textRotation="90" wrapText="1"/>
      <protection hidden="1"/>
    </xf>
    <xf numFmtId="0" fontId="4" fillId="0" borderId="18" xfId="0" applyFont="1" applyBorder="1" applyAlignment="1" applyProtection="1">
      <alignment horizontal="center" vertical="center" textRotation="90"/>
      <protection hidden="1"/>
    </xf>
    <xf numFmtId="14" fontId="1" fillId="0" borderId="18" xfId="0" applyNumberFormat="1" applyFont="1" applyBorder="1" applyAlignment="1" applyProtection="1">
      <alignment horizontal="center" vertical="center"/>
      <protection locked="0"/>
    </xf>
    <xf numFmtId="0" fontId="1" fillId="0" borderId="18" xfId="0" applyFont="1" applyBorder="1" applyAlignment="1" applyProtection="1">
      <alignment horizontal="justify" vertical="center"/>
      <protection locked="0"/>
    </xf>
    <xf numFmtId="164" fontId="1" fillId="8" borderId="18" xfId="1" applyNumberFormat="1" applyFont="1" applyFill="1" applyBorder="1" applyAlignment="1">
      <alignment horizontal="center" vertical="center"/>
    </xf>
    <xf numFmtId="0" fontId="22" fillId="0" borderId="18" xfId="0" applyFont="1" applyBorder="1" applyAlignment="1" applyProtection="1">
      <alignment horizontal="justify" vertical="center" wrapText="1"/>
      <protection locked="0"/>
    </xf>
    <xf numFmtId="0" fontId="22" fillId="0" borderId="18" xfId="0" applyFont="1" applyBorder="1" applyAlignment="1" applyProtection="1">
      <alignment horizontal="center" vertical="center"/>
      <protection hidden="1"/>
    </xf>
    <xf numFmtId="0" fontId="22" fillId="0" borderId="18" xfId="0" applyFont="1" applyBorder="1" applyAlignment="1" applyProtection="1">
      <alignment horizontal="center" vertical="center" textRotation="90"/>
      <protection locked="0"/>
    </xf>
    <xf numFmtId="9" fontId="22" fillId="0" borderId="18" xfId="0" applyNumberFormat="1" applyFont="1" applyBorder="1" applyAlignment="1" applyProtection="1">
      <alignment horizontal="center" vertical="center"/>
      <protection hidden="1"/>
    </xf>
    <xf numFmtId="164" fontId="22" fillId="0" borderId="18" xfId="1" applyNumberFormat="1" applyFont="1" applyBorder="1" applyAlignment="1">
      <alignment horizontal="center" vertical="center"/>
    </xf>
    <xf numFmtId="0" fontId="44" fillId="0" borderId="18" xfId="0" applyFont="1" applyFill="1" applyBorder="1" applyAlignment="1" applyProtection="1">
      <alignment horizontal="center" vertical="center" textRotation="90" wrapText="1"/>
      <protection hidden="1"/>
    </xf>
    <xf numFmtId="0" fontId="44" fillId="0" borderId="18" xfId="0" applyFont="1" applyBorder="1" applyAlignment="1" applyProtection="1">
      <alignment horizontal="center" vertical="center" textRotation="90"/>
      <protection hidden="1"/>
    </xf>
    <xf numFmtId="14" fontId="22" fillId="0" borderId="18" xfId="0" applyNumberFormat="1" applyFont="1" applyBorder="1" applyAlignment="1" applyProtection="1">
      <alignment horizontal="center" vertical="center"/>
      <protection locked="0"/>
    </xf>
    <xf numFmtId="0" fontId="22" fillId="0" borderId="18" xfId="0" applyFont="1" applyBorder="1" applyAlignment="1" applyProtection="1">
      <alignment horizontal="justify" vertical="center"/>
      <protection locked="0"/>
    </xf>
    <xf numFmtId="0" fontId="45" fillId="3" borderId="0" xfId="0" applyFont="1" applyFill="1" applyBorder="1" applyAlignment="1">
      <alignment horizontal="justify" vertical="center" wrapText="1" readingOrder="1"/>
    </xf>
    <xf numFmtId="0" fontId="45" fillId="0" borderId="0" xfId="0" applyFont="1" applyBorder="1" applyAlignment="1">
      <alignment horizontal="justify" vertical="center" wrapText="1" readingOrder="1"/>
    </xf>
    <xf numFmtId="0" fontId="46" fillId="9" borderId="2" xfId="0" applyFont="1" applyFill="1" applyBorder="1" applyAlignment="1" applyProtection="1">
      <alignment horizontal="center" vertical="center" wrapText="1" readingOrder="1"/>
      <protection hidden="1"/>
    </xf>
    <xf numFmtId="0" fontId="40" fillId="0" borderId="0" xfId="0" applyFont="1" applyAlignment="1">
      <alignment wrapText="1"/>
    </xf>
    <xf numFmtId="0" fontId="1" fillId="3" borderId="0" xfId="0" applyFont="1" applyFill="1" applyAlignment="1">
      <alignment wrapText="1"/>
    </xf>
    <xf numFmtId="0" fontId="1" fillId="0" borderId="0" xfId="0" applyFont="1" applyAlignment="1">
      <alignment wrapText="1"/>
    </xf>
    <xf numFmtId="0" fontId="1" fillId="0" borderId="0" xfId="0" applyFont="1"/>
    <xf numFmtId="0" fontId="1" fillId="0" borderId="18" xfId="0" applyFont="1" applyBorder="1" applyAlignment="1" applyProtection="1">
      <alignment horizontal="center" vertical="center"/>
    </xf>
    <xf numFmtId="0" fontId="1" fillId="0" borderId="18"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xf>
    <xf numFmtId="0" fontId="4" fillId="12" borderId="18" xfId="0" applyFont="1" applyFill="1" applyBorder="1" applyAlignment="1">
      <alignment horizontal="center" vertical="center" textRotation="90"/>
    </xf>
    <xf numFmtId="0" fontId="43" fillId="0" borderId="67" xfId="0" applyFont="1" applyBorder="1" applyAlignment="1">
      <alignment horizontal="center" vertical="center" wrapText="1"/>
    </xf>
    <xf numFmtId="0" fontId="43" fillId="0" borderId="7" xfId="0" applyFont="1" applyBorder="1" applyAlignment="1">
      <alignment horizontal="center" vertical="center" wrapText="1"/>
    </xf>
    <xf numFmtId="0" fontId="22" fillId="0" borderId="23"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 fillId="0" borderId="0" xfId="0" applyFont="1" applyBorder="1"/>
    <xf numFmtId="0" fontId="1" fillId="0" borderId="0" xfId="0" applyFont="1" applyBorder="1" applyAlignment="1">
      <alignment wrapText="1"/>
    </xf>
    <xf numFmtId="0" fontId="1" fillId="0" borderId="5" xfId="0" applyFont="1" applyBorder="1"/>
    <xf numFmtId="0" fontId="1" fillId="0" borderId="73" xfId="0" applyFont="1" applyBorder="1" applyAlignment="1">
      <alignment horizontal="center" vertical="center"/>
    </xf>
    <xf numFmtId="0" fontId="32" fillId="3" borderId="4" xfId="2" applyFont="1" applyFill="1" applyBorder="1" applyAlignment="1" applyProtection="1">
      <alignment horizontal="left" vertical="top" wrapText="1"/>
    </xf>
    <xf numFmtId="0" fontId="32" fillId="3" borderId="0" xfId="2" applyFont="1" applyFill="1" applyBorder="1" applyAlignment="1" applyProtection="1">
      <alignment horizontal="left" vertical="top" wrapText="1"/>
    </xf>
    <xf numFmtId="0" fontId="32" fillId="3" borderId="5" xfId="2" applyFont="1" applyFill="1" applyBorder="1" applyAlignment="1" applyProtection="1">
      <alignment horizontal="left" vertical="top" wrapText="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xf numFmtId="0" fontId="32" fillId="3" borderId="0" xfId="2" quotePrefix="1" applyFont="1" applyFill="1" applyBorder="1" applyAlignment="1" applyProtection="1">
      <alignment horizontal="left" vertical="top" wrapText="1"/>
    </xf>
    <xf numFmtId="0" fontId="35" fillId="3" borderId="85" xfId="2" quotePrefix="1" applyFont="1" applyFill="1" applyBorder="1" applyAlignment="1" applyProtection="1">
      <alignment horizontal="left" vertical="top" wrapText="1"/>
    </xf>
    <xf numFmtId="0" fontId="32" fillId="0" borderId="85" xfId="2" quotePrefix="1" applyFont="1" applyBorder="1" applyAlignment="1" applyProtection="1">
      <alignment horizontal="left" vertical="top" wrapText="1"/>
    </xf>
    <xf numFmtId="0" fontId="32" fillId="3" borderId="85" xfId="2" quotePrefix="1" applyFont="1" applyFill="1" applyBorder="1" applyAlignment="1" applyProtection="1">
      <alignment horizontal="left" vertical="top" wrapText="1"/>
    </xf>
    <xf numFmtId="0" fontId="32" fillId="3" borderId="85" xfId="2" applyFont="1" applyFill="1" applyBorder="1" applyProtection="1"/>
    <xf numFmtId="0" fontId="0" fillId="3" borderId="5" xfId="0" applyFill="1" applyBorder="1"/>
    <xf numFmtId="0" fontId="34" fillId="3" borderId="0" xfId="2" quotePrefix="1" applyFont="1" applyFill="1" applyBorder="1" applyAlignment="1" applyProtection="1">
      <alignment horizontal="left" vertical="top" wrapText="1"/>
    </xf>
    <xf numFmtId="0" fontId="36" fillId="3" borderId="0" xfId="2" quotePrefix="1" applyFont="1" applyFill="1" applyBorder="1" applyAlignment="1" applyProtection="1">
      <alignment horizontal="left" vertical="top" wrapText="1"/>
    </xf>
    <xf numFmtId="0" fontId="36" fillId="3" borderId="85" xfId="2" quotePrefix="1" applyFont="1" applyFill="1" applyBorder="1" applyAlignment="1" applyProtection="1">
      <alignment horizontal="left" vertical="top" wrapText="1"/>
    </xf>
    <xf numFmtId="0" fontId="36" fillId="3" borderId="93" xfId="2" quotePrefix="1" applyFont="1" applyFill="1" applyBorder="1" applyAlignment="1" applyProtection="1">
      <alignment horizontal="left" vertical="top" wrapText="1"/>
    </xf>
    <xf numFmtId="0" fontId="32" fillId="3" borderId="93" xfId="2" applyFont="1" applyFill="1" applyBorder="1" applyProtection="1"/>
    <xf numFmtId="0" fontId="44" fillId="16" borderId="64" xfId="0" applyFont="1" applyFill="1" applyBorder="1" applyAlignment="1">
      <alignment horizontal="center" vertical="center" wrapText="1"/>
    </xf>
    <xf numFmtId="0" fontId="44" fillId="16" borderId="53" xfId="0" applyFont="1" applyFill="1" applyBorder="1" applyAlignment="1">
      <alignment horizontal="center" vertical="center" wrapText="1"/>
    </xf>
    <xf numFmtId="0" fontId="28" fillId="16" borderId="94" xfId="0" applyFont="1" applyFill="1" applyBorder="1" applyAlignment="1">
      <alignment horizontal="left" vertical="center" wrapText="1" indent="1"/>
    </xf>
    <xf numFmtId="0" fontId="0" fillId="0" borderId="0" xfId="0" applyAlignment="1">
      <alignment vertical="center"/>
    </xf>
    <xf numFmtId="0" fontId="11" fillId="17" borderId="0" xfId="0" applyFont="1" applyFill="1" applyAlignment="1">
      <alignment wrapText="1"/>
    </xf>
    <xf numFmtId="0" fontId="40" fillId="0" borderId="0" xfId="0" applyFont="1" applyAlignment="1">
      <alignment vertical="center" wrapText="1"/>
    </xf>
    <xf numFmtId="0" fontId="51" fillId="0" borderId="0" xfId="0" applyFont="1" applyAlignment="1">
      <alignment horizontal="center" vertical="center" wrapText="1"/>
    </xf>
    <xf numFmtId="0" fontId="5" fillId="0" borderId="0" xfId="0" applyFont="1" applyAlignment="1">
      <alignment vertical="top" wrapText="1"/>
    </xf>
    <xf numFmtId="0" fontId="30" fillId="3" borderId="98" xfId="0" applyFont="1" applyFill="1" applyBorder="1" applyAlignment="1">
      <alignment vertical="center" wrapText="1"/>
    </xf>
    <xf numFmtId="0" fontId="11" fillId="17" borderId="0" xfId="0" applyFont="1" applyFill="1" applyAlignment="1">
      <alignment horizontal="left" vertical="top" wrapText="1"/>
    </xf>
    <xf numFmtId="0" fontId="30" fillId="3" borderId="99" xfId="0" applyFont="1" applyFill="1" applyBorder="1" applyAlignment="1">
      <alignment vertical="center" wrapText="1"/>
    </xf>
    <xf numFmtId="0" fontId="18" fillId="0" borderId="0" xfId="0" applyFont="1" applyBorder="1"/>
    <xf numFmtId="0" fontId="23" fillId="18" borderId="30" xfId="0" applyFont="1" applyFill="1" applyBorder="1" applyAlignment="1">
      <alignment horizontal="center" vertical="center" wrapText="1" readingOrder="1"/>
    </xf>
    <xf numFmtId="0" fontId="23" fillId="18" borderId="31" xfId="0" applyFont="1" applyFill="1" applyBorder="1" applyAlignment="1">
      <alignment horizontal="center" vertical="center" wrapText="1" readingOrder="1"/>
    </xf>
    <xf numFmtId="0" fontId="2" fillId="3" borderId="0" xfId="0" applyFont="1" applyFill="1"/>
    <xf numFmtId="0" fontId="53" fillId="3" borderId="0" xfId="0" applyFont="1" applyFill="1"/>
    <xf numFmtId="0" fontId="53" fillId="0" borderId="0" xfId="0" applyFont="1"/>
    <xf numFmtId="0" fontId="1" fillId="0" borderId="0" xfId="0" pivotButton="1" applyFont="1"/>
    <xf numFmtId="0" fontId="21" fillId="0" borderId="0" xfId="0" applyFont="1" applyFill="1"/>
    <xf numFmtId="0" fontId="54" fillId="0" borderId="0" xfId="0" applyFont="1"/>
    <xf numFmtId="0" fontId="55" fillId="0" borderId="0" xfId="0" applyFont="1"/>
    <xf numFmtId="0" fontId="2" fillId="0" borderId="0" xfId="0" applyFont="1"/>
    <xf numFmtId="0" fontId="6" fillId="3" borderId="0" xfId="0" applyFont="1" applyFill="1"/>
    <xf numFmtId="0" fontId="22" fillId="3" borderId="0" xfId="0" applyFont="1" applyFill="1"/>
    <xf numFmtId="0" fontId="57" fillId="0" borderId="0" xfId="0" applyFont="1" applyAlignment="1">
      <alignment horizontal="center" vertical="center" wrapText="1"/>
    </xf>
    <xf numFmtId="0" fontId="58" fillId="18" borderId="101" xfId="0" applyFont="1" applyFill="1" applyBorder="1" applyAlignment="1">
      <alignment horizontal="center" vertical="center" wrapText="1" readingOrder="1"/>
    </xf>
    <xf numFmtId="0" fontId="58" fillId="18" borderId="102" xfId="0" applyFont="1" applyFill="1" applyBorder="1" applyAlignment="1">
      <alignment horizontal="center" vertical="center" wrapText="1" readingOrder="1"/>
    </xf>
    <xf numFmtId="0" fontId="9" fillId="5" borderId="33" xfId="0" applyFont="1" applyFill="1" applyBorder="1" applyAlignment="1">
      <alignment horizontal="center" vertical="center" wrapText="1" readingOrder="1"/>
    </xf>
    <xf numFmtId="0" fontId="9" fillId="0" borderId="62" xfId="0" applyFont="1" applyBorder="1" applyAlignment="1">
      <alignment horizontal="justify" vertical="center" wrapText="1" readingOrder="1"/>
    </xf>
    <xf numFmtId="9" fontId="9" fillId="0" borderId="71" xfId="0" applyNumberFormat="1" applyFont="1" applyBorder="1" applyAlignment="1">
      <alignment horizontal="center" vertical="center" wrapText="1" readingOrder="1"/>
    </xf>
    <xf numFmtId="0" fontId="9" fillId="6" borderId="63" xfId="0" applyFont="1" applyFill="1" applyBorder="1" applyAlignment="1">
      <alignment horizontal="center" vertical="center" wrapText="1" readingOrder="1"/>
    </xf>
    <xf numFmtId="0" fontId="9" fillId="0" borderId="22" xfId="0" applyFont="1" applyBorder="1" applyAlignment="1">
      <alignment horizontal="justify" vertical="center" wrapText="1" readingOrder="1"/>
    </xf>
    <xf numFmtId="9" fontId="9" fillId="0" borderId="23" xfId="0" applyNumberFormat="1" applyFont="1" applyBorder="1" applyAlignment="1">
      <alignment horizontal="center" vertical="center" wrapText="1" readingOrder="1"/>
    </xf>
    <xf numFmtId="0" fontId="9" fillId="4" borderId="63" xfId="0" applyFont="1" applyFill="1" applyBorder="1" applyAlignment="1">
      <alignment horizontal="center" vertical="center" wrapText="1" readingOrder="1"/>
    </xf>
    <xf numFmtId="0" fontId="9" fillId="7" borderId="63" xfId="0" applyFont="1" applyFill="1" applyBorder="1" applyAlignment="1">
      <alignment horizontal="center" vertical="center" wrapText="1" readingOrder="1"/>
    </xf>
    <xf numFmtId="0" fontId="59" fillId="8" borderId="65" xfId="0" applyFont="1" applyFill="1" applyBorder="1" applyAlignment="1">
      <alignment horizontal="center" vertical="center" wrapText="1" readingOrder="1"/>
    </xf>
    <xf numFmtId="0" fontId="9" fillId="0" borderId="24" xfId="0" applyFont="1" applyBorder="1" applyAlignment="1">
      <alignment horizontal="justify" vertical="center" wrapText="1" readingOrder="1"/>
    </xf>
    <xf numFmtId="9" fontId="9" fillId="0" borderId="26" xfId="0" applyNumberFormat="1" applyFont="1" applyBorder="1" applyAlignment="1">
      <alignment horizontal="center" vertical="center" wrapText="1" readingOrder="1"/>
    </xf>
    <xf numFmtId="0" fontId="60" fillId="3" borderId="0" xfId="0" applyFont="1" applyFill="1" applyAlignment="1">
      <alignment horizontal="center" vertical="center" wrapText="1"/>
    </xf>
    <xf numFmtId="0" fontId="61" fillId="18" borderId="2" xfId="0" applyFont="1" applyFill="1" applyBorder="1" applyAlignment="1">
      <alignment horizontal="center" vertical="center" wrapText="1" readingOrder="1"/>
    </xf>
    <xf numFmtId="0" fontId="61" fillId="18" borderId="3" xfId="0" applyFont="1" applyFill="1" applyBorder="1" applyAlignment="1">
      <alignment horizontal="center" vertical="center" wrapText="1" readingOrder="1"/>
    </xf>
    <xf numFmtId="0" fontId="62" fillId="5" borderId="33" xfId="0" applyFont="1" applyFill="1" applyBorder="1" applyAlignment="1">
      <alignment horizontal="center" vertical="center" wrapText="1" readingOrder="1"/>
    </xf>
    <xf numFmtId="0" fontId="62" fillId="0" borderId="62" xfId="0" applyFont="1" applyBorder="1" applyAlignment="1">
      <alignment horizontal="center" vertical="center" wrapText="1" readingOrder="1"/>
    </xf>
    <xf numFmtId="0" fontId="62" fillId="0" borderId="71" xfId="0" applyFont="1" applyBorder="1" applyAlignment="1">
      <alignment horizontal="justify" vertical="center" wrapText="1" readingOrder="1"/>
    </xf>
    <xf numFmtId="0" fontId="62" fillId="6" borderId="63" xfId="0" applyFont="1" applyFill="1" applyBorder="1" applyAlignment="1">
      <alignment horizontal="center" vertical="center" wrapText="1" readingOrder="1"/>
    </xf>
    <xf numFmtId="0" fontId="62" fillId="0" borderId="22" xfId="0" applyFont="1" applyBorder="1" applyAlignment="1">
      <alignment horizontal="center" vertical="center" wrapText="1" readingOrder="1"/>
    </xf>
    <xf numFmtId="0" fontId="62" fillId="0" borderId="23" xfId="0" applyFont="1" applyBorder="1" applyAlignment="1">
      <alignment horizontal="justify" vertical="center" wrapText="1" readingOrder="1"/>
    </xf>
    <xf numFmtId="0" fontId="62" fillId="4" borderId="63" xfId="0" applyFont="1" applyFill="1" applyBorder="1" applyAlignment="1">
      <alignment horizontal="center" vertical="center" wrapText="1" readingOrder="1"/>
    </xf>
    <xf numFmtId="0" fontId="62" fillId="7" borderId="63" xfId="0" applyFont="1" applyFill="1" applyBorder="1" applyAlignment="1">
      <alignment horizontal="center" vertical="center" wrapText="1" readingOrder="1"/>
    </xf>
    <xf numFmtId="0" fontId="63" fillId="8" borderId="65" xfId="0" applyFont="1" applyFill="1" applyBorder="1" applyAlignment="1">
      <alignment horizontal="center" vertical="center" wrapText="1" readingOrder="1"/>
    </xf>
    <xf numFmtId="0" fontId="62" fillId="0" borderId="24" xfId="0" applyFont="1" applyBorder="1" applyAlignment="1">
      <alignment horizontal="center" vertical="center" wrapText="1" readingOrder="1"/>
    </xf>
    <xf numFmtId="0" fontId="62" fillId="0" borderId="26" xfId="0" applyFont="1" applyBorder="1" applyAlignment="1">
      <alignment horizontal="justify" vertical="center" wrapText="1" readingOrder="1"/>
    </xf>
    <xf numFmtId="0" fontId="28" fillId="16" borderId="62" xfId="0" applyFont="1" applyFill="1" applyBorder="1" applyAlignment="1">
      <alignment horizontal="left" vertical="center" wrapText="1" indent="1"/>
    </xf>
    <xf numFmtId="0" fontId="1" fillId="0" borderId="18"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wrapText="1"/>
      <protection locked="0"/>
    </xf>
    <xf numFmtId="0" fontId="43" fillId="0" borderId="18" xfId="0" applyFont="1" applyBorder="1" applyAlignment="1" applyProtection="1">
      <alignment horizontal="center" vertical="center" wrapText="1"/>
      <protection locked="0"/>
    </xf>
    <xf numFmtId="0" fontId="37" fillId="3" borderId="78" xfId="3" applyFont="1" applyFill="1" applyBorder="1" applyAlignment="1" applyProtection="1">
      <alignment horizontal="left" vertical="top" wrapText="1" readingOrder="1"/>
    </xf>
    <xf numFmtId="0" fontId="37" fillId="3" borderId="81" xfId="3" applyFont="1" applyFill="1" applyBorder="1" applyAlignment="1" applyProtection="1">
      <alignment horizontal="left" vertical="top" wrapText="1" readingOrder="1"/>
    </xf>
    <xf numFmtId="0" fontId="37" fillId="3" borderId="41" xfId="3" applyFont="1" applyFill="1" applyBorder="1" applyAlignment="1" applyProtection="1">
      <alignment horizontal="left" vertical="top" wrapText="1" readingOrder="1"/>
    </xf>
    <xf numFmtId="0" fontId="37" fillId="3" borderId="80" xfId="3" applyFont="1" applyFill="1" applyBorder="1" applyAlignment="1" applyProtection="1">
      <alignment horizontal="left" vertical="top" wrapText="1" readingOrder="1"/>
    </xf>
    <xf numFmtId="0" fontId="38" fillId="3" borderId="59" xfId="2" applyFont="1" applyFill="1" applyBorder="1" applyAlignment="1" applyProtection="1">
      <alignment horizontal="justify" vertical="center" wrapText="1"/>
    </xf>
    <xf numFmtId="0" fontId="38" fillId="3" borderId="76" xfId="2" applyFont="1" applyFill="1" applyBorder="1" applyAlignment="1" applyProtection="1">
      <alignment horizontal="justify" vertical="center" wrapText="1"/>
    </xf>
    <xf numFmtId="0" fontId="38" fillId="3" borderId="58" xfId="2" applyFont="1" applyFill="1" applyBorder="1" applyAlignment="1" applyProtection="1">
      <alignment horizontal="justify" vertical="center" wrapText="1"/>
    </xf>
    <xf numFmtId="0" fontId="38" fillId="3" borderId="91" xfId="2" applyFont="1" applyFill="1" applyBorder="1" applyAlignment="1" applyProtection="1">
      <alignment horizontal="justify" vertical="center" wrapText="1"/>
    </xf>
    <xf numFmtId="0" fontId="38" fillId="3" borderId="79" xfId="2" applyFont="1" applyFill="1" applyBorder="1" applyAlignment="1" applyProtection="1">
      <alignment horizontal="justify" vertical="center" wrapText="1"/>
    </xf>
    <xf numFmtId="0" fontId="37" fillId="3" borderId="90" xfId="3" applyFont="1" applyFill="1" applyBorder="1" applyAlignment="1" applyProtection="1">
      <alignment horizontal="left" vertical="top" wrapText="1" readingOrder="1"/>
    </xf>
    <xf numFmtId="0" fontId="37" fillId="3" borderId="42" xfId="3" applyFont="1" applyFill="1" applyBorder="1" applyAlignment="1" applyProtection="1">
      <alignment horizontal="left" vertical="top" wrapText="1" readingOrder="1"/>
    </xf>
    <xf numFmtId="0" fontId="38" fillId="3" borderId="75" xfId="2" applyFont="1" applyFill="1" applyBorder="1" applyAlignment="1" applyProtection="1">
      <alignment horizontal="justify" vertical="center" wrapText="1"/>
    </xf>
    <xf numFmtId="0" fontId="33" fillId="14" borderId="33" xfId="2" applyFont="1" applyFill="1" applyBorder="1" applyAlignment="1" applyProtection="1">
      <alignment horizontal="center" vertical="center" wrapText="1"/>
    </xf>
    <xf numFmtId="0" fontId="33" fillId="14" borderId="34" xfId="2" applyFont="1" applyFill="1" applyBorder="1" applyAlignment="1" applyProtection="1">
      <alignment horizontal="center" vertical="center" wrapText="1"/>
    </xf>
    <xf numFmtId="0" fontId="33" fillId="14" borderId="35" xfId="2" applyFont="1" applyFill="1" applyBorder="1" applyAlignment="1" applyProtection="1">
      <alignment horizontal="center" vertical="center" wrapText="1"/>
    </xf>
    <xf numFmtId="0" fontId="32" fillId="0" borderId="4" xfId="2" quotePrefix="1" applyFont="1" applyBorder="1" applyAlignment="1" applyProtection="1">
      <alignment horizontal="left" vertical="center" wrapText="1"/>
    </xf>
    <xf numFmtId="0" fontId="32" fillId="0" borderId="0" xfId="2" quotePrefix="1" applyFont="1" applyBorder="1" applyAlignment="1" applyProtection="1">
      <alignment horizontal="left" vertical="center" wrapText="1"/>
    </xf>
    <xf numFmtId="0" fontId="32" fillId="0" borderId="5" xfId="2" quotePrefix="1" applyFont="1" applyBorder="1" applyAlignment="1" applyProtection="1">
      <alignment horizontal="left" vertical="center" wrapText="1"/>
    </xf>
    <xf numFmtId="0" fontId="32" fillId="0" borderId="51" xfId="2" quotePrefix="1" applyFont="1" applyBorder="1" applyAlignment="1" applyProtection="1">
      <alignment horizontal="left" vertical="center" wrapText="1"/>
    </xf>
    <xf numFmtId="0" fontId="32" fillId="0" borderId="52" xfId="2" quotePrefix="1" applyFont="1" applyBorder="1" applyAlignment="1" applyProtection="1">
      <alignment horizontal="left" vertical="center" wrapText="1"/>
    </xf>
    <xf numFmtId="0" fontId="32" fillId="0" borderId="53" xfId="2" quotePrefix="1" applyFont="1" applyBorder="1" applyAlignment="1" applyProtection="1">
      <alignment horizontal="left" vertical="center" wrapText="1"/>
    </xf>
    <xf numFmtId="0" fontId="34" fillId="3" borderId="37" xfId="2" quotePrefix="1" applyFont="1" applyFill="1" applyBorder="1" applyAlignment="1" applyProtection="1">
      <alignment horizontal="left" vertical="top" wrapText="1"/>
    </xf>
    <xf numFmtId="0" fontId="35" fillId="3" borderId="37" xfId="2" quotePrefix="1" applyFont="1" applyFill="1" applyBorder="1" applyAlignment="1" applyProtection="1">
      <alignment horizontal="left" vertical="top" wrapText="1"/>
    </xf>
    <xf numFmtId="0" fontId="35" fillId="3" borderId="77" xfId="2" quotePrefix="1" applyFont="1" applyFill="1" applyBorder="1" applyAlignment="1" applyProtection="1">
      <alignment horizontal="left" vertical="top" wrapText="1"/>
    </xf>
    <xf numFmtId="0" fontId="32" fillId="3" borderId="0" xfId="2" quotePrefix="1" applyFont="1" applyFill="1" applyBorder="1" applyAlignment="1" applyProtection="1">
      <alignment horizontal="left" vertical="top" wrapText="1"/>
    </xf>
    <xf numFmtId="0" fontId="32" fillId="3" borderId="85" xfId="2" quotePrefix="1" applyFont="1" applyFill="1" applyBorder="1" applyAlignment="1" applyProtection="1">
      <alignment horizontal="left" vertical="top" wrapText="1"/>
    </xf>
    <xf numFmtId="0" fontId="37" fillId="14" borderId="88" xfId="3" applyFont="1" applyFill="1" applyBorder="1" applyAlignment="1" applyProtection="1">
      <alignment horizontal="center" vertical="center" wrapText="1"/>
    </xf>
    <xf numFmtId="0" fontId="37" fillId="14" borderId="87" xfId="3" applyFont="1" applyFill="1" applyBorder="1" applyAlignment="1" applyProtection="1">
      <alignment horizontal="center" vertical="center" wrapText="1"/>
    </xf>
    <xf numFmtId="0" fontId="37" fillId="14" borderId="39" xfId="2" applyFont="1" applyFill="1" applyBorder="1" applyAlignment="1" applyProtection="1">
      <alignment horizontal="center" vertical="center"/>
    </xf>
    <xf numFmtId="0" fontId="37" fillId="14" borderId="40" xfId="2" applyFont="1" applyFill="1" applyBorder="1" applyAlignment="1" applyProtection="1">
      <alignment horizontal="center" vertical="center"/>
    </xf>
    <xf numFmtId="0" fontId="2" fillId="3" borderId="52" xfId="2" quotePrefix="1" applyFont="1" applyFill="1" applyBorder="1" applyAlignment="1" applyProtection="1">
      <alignment horizontal="justify" vertical="center" wrapText="1"/>
    </xf>
    <xf numFmtId="0" fontId="2" fillId="3" borderId="64" xfId="2" quotePrefix="1" applyFont="1" applyFill="1" applyBorder="1" applyAlignment="1" applyProtection="1">
      <alignment horizontal="justify" vertical="center" wrapText="1"/>
    </xf>
    <xf numFmtId="0" fontId="37" fillId="14" borderId="86" xfId="3" applyFont="1" applyFill="1" applyBorder="1" applyAlignment="1" applyProtection="1">
      <alignment horizontal="center" vertical="center" wrapText="1"/>
    </xf>
    <xf numFmtId="0" fontId="36" fillId="3" borderId="4" xfId="2" quotePrefix="1" applyFont="1" applyFill="1" applyBorder="1" applyAlignment="1" applyProtection="1">
      <alignment horizontal="center" vertical="top" wrapText="1"/>
    </xf>
    <xf numFmtId="0" fontId="36" fillId="3" borderId="0" xfId="2" quotePrefix="1" applyFont="1" applyFill="1" applyBorder="1" applyAlignment="1" applyProtection="1">
      <alignment horizontal="center" vertical="top" wrapText="1"/>
    </xf>
    <xf numFmtId="0" fontId="36" fillId="3" borderId="85" xfId="2" quotePrefix="1" applyFont="1" applyFill="1" applyBorder="1" applyAlignment="1" applyProtection="1">
      <alignment horizontal="center" vertical="top" wrapText="1"/>
    </xf>
    <xf numFmtId="0" fontId="37" fillId="3" borderId="54" xfId="0" applyFont="1" applyFill="1" applyBorder="1" applyAlignment="1" applyProtection="1">
      <alignment horizontal="left" vertical="center" wrapText="1"/>
    </xf>
    <xf numFmtId="0" fontId="37" fillId="3" borderId="55" xfId="0" applyFont="1" applyFill="1" applyBorder="1" applyAlignment="1" applyProtection="1">
      <alignment horizontal="left" vertical="center" wrapText="1"/>
    </xf>
    <xf numFmtId="0" fontId="38" fillId="3" borderId="47" xfId="2" applyFont="1" applyFill="1" applyBorder="1" applyAlignment="1" applyProtection="1">
      <alignment horizontal="justify" vertical="center" wrapText="1"/>
    </xf>
    <xf numFmtId="0" fontId="38" fillId="3" borderId="48" xfId="2" applyFont="1" applyFill="1" applyBorder="1" applyAlignment="1" applyProtection="1">
      <alignment horizontal="justify" vertical="center" wrapText="1"/>
    </xf>
    <xf numFmtId="0" fontId="37" fillId="3" borderId="89" xfId="3" applyFont="1" applyFill="1" applyBorder="1" applyAlignment="1" applyProtection="1">
      <alignment horizontal="left" vertical="top" wrapText="1" readingOrder="1"/>
    </xf>
    <xf numFmtId="0" fontId="37" fillId="3" borderId="82" xfId="3" applyFont="1" applyFill="1" applyBorder="1" applyAlignment="1" applyProtection="1">
      <alignment horizontal="left" vertical="top" wrapText="1" readingOrder="1"/>
    </xf>
    <xf numFmtId="0" fontId="38" fillId="3" borderId="83" xfId="2" applyFont="1" applyFill="1" applyBorder="1" applyAlignment="1" applyProtection="1">
      <alignment horizontal="justify" vertical="center" wrapText="1"/>
    </xf>
    <xf numFmtId="0" fontId="38" fillId="3" borderId="84" xfId="2" applyFont="1" applyFill="1" applyBorder="1" applyAlignment="1" applyProtection="1">
      <alignment horizontal="justify" vertical="center" wrapText="1"/>
    </xf>
    <xf numFmtId="0" fontId="37" fillId="3" borderId="46" xfId="0" applyFont="1" applyFill="1" applyBorder="1" applyAlignment="1" applyProtection="1">
      <alignment horizontal="left" vertical="center" wrapText="1"/>
    </xf>
    <xf numFmtId="0" fontId="37" fillId="3" borderId="45" xfId="0" applyFont="1" applyFill="1" applyBorder="1" applyAlignment="1" applyProtection="1">
      <alignment horizontal="left" vertical="center" wrapText="1"/>
    </xf>
    <xf numFmtId="0" fontId="38" fillId="3" borderId="43" xfId="2" applyFont="1" applyFill="1" applyBorder="1" applyAlignment="1" applyProtection="1">
      <alignment horizontal="justify" vertical="center" wrapText="1"/>
    </xf>
    <xf numFmtId="0" fontId="38" fillId="3" borderId="44" xfId="2" applyFont="1" applyFill="1" applyBorder="1" applyAlignment="1" applyProtection="1">
      <alignment horizontal="justify" vertical="center" wrapText="1"/>
    </xf>
    <xf numFmtId="0" fontId="37" fillId="3" borderId="56" xfId="0" applyFont="1" applyFill="1" applyBorder="1" applyAlignment="1" applyProtection="1">
      <alignment horizontal="left" vertical="center" wrapText="1"/>
    </xf>
    <xf numFmtId="0" fontId="37" fillId="3" borderId="57" xfId="0" applyFont="1" applyFill="1" applyBorder="1" applyAlignment="1" applyProtection="1">
      <alignment horizontal="left" vertical="center" wrapText="1"/>
    </xf>
    <xf numFmtId="0" fontId="38" fillId="3" borderId="49" xfId="0" applyFont="1" applyFill="1" applyBorder="1" applyAlignment="1" applyProtection="1">
      <alignment horizontal="justify" vertical="center" wrapText="1"/>
    </xf>
    <xf numFmtId="0" fontId="38" fillId="3" borderId="50" xfId="0" applyFont="1" applyFill="1" applyBorder="1" applyAlignment="1" applyProtection="1">
      <alignment horizontal="justify" vertical="center" wrapText="1"/>
    </xf>
    <xf numFmtId="0" fontId="28" fillId="16" borderId="33" xfId="0" applyFont="1" applyFill="1" applyBorder="1" applyAlignment="1">
      <alignment horizontal="center" vertical="center" wrapText="1"/>
    </xf>
    <xf numFmtId="0" fontId="28" fillId="16" borderId="34" xfId="0" applyFont="1" applyFill="1" applyBorder="1" applyAlignment="1">
      <alignment horizontal="center" vertical="center" wrapText="1"/>
    </xf>
    <xf numFmtId="0" fontId="28" fillId="16" borderId="35" xfId="0" applyFont="1" applyFill="1" applyBorder="1" applyAlignment="1">
      <alignment horizontal="center" vertical="center" wrapText="1"/>
    </xf>
    <xf numFmtId="0" fontId="44" fillId="16" borderId="63" xfId="0" applyFont="1" applyFill="1" applyBorder="1" applyAlignment="1">
      <alignment horizontal="center" vertical="center" wrapText="1"/>
    </xf>
    <xf numFmtId="0" fontId="44" fillId="16" borderId="60" xfId="0" applyFont="1" applyFill="1" applyBorder="1" applyAlignment="1">
      <alignment horizontal="center" vertical="center" wrapText="1"/>
    </xf>
    <xf numFmtId="0" fontId="43" fillId="0" borderId="65" xfId="0" applyFont="1" applyBorder="1" applyAlignment="1">
      <alignment horizontal="left" vertical="center" wrapText="1"/>
    </xf>
    <xf numFmtId="0" fontId="43" fillId="0" borderId="66" xfId="0" applyFont="1" applyBorder="1" applyAlignment="1">
      <alignment horizontal="left" vertical="center" wrapText="1"/>
    </xf>
    <xf numFmtId="0" fontId="51" fillId="0" borderId="0" xfId="0" applyFont="1" applyAlignment="1">
      <alignment horizontal="center" vertical="center"/>
    </xf>
    <xf numFmtId="0" fontId="5" fillId="0" borderId="100" xfId="0" applyFont="1" applyBorder="1" applyAlignment="1">
      <alignment vertical="top" wrapText="1"/>
    </xf>
    <xf numFmtId="0" fontId="5" fillId="0" borderId="92" xfId="0" applyFont="1" applyBorder="1" applyAlignment="1">
      <alignment vertical="top" wrapText="1"/>
    </xf>
    <xf numFmtId="0" fontId="5" fillId="0" borderId="98" xfId="0" applyFont="1" applyBorder="1" applyAlignment="1">
      <alignment vertical="top" wrapText="1"/>
    </xf>
    <xf numFmtId="0" fontId="50" fillId="0" borderId="2" xfId="0" applyFont="1" applyBorder="1" applyAlignment="1">
      <alignment horizontal="center" vertical="center" wrapText="1"/>
    </xf>
    <xf numFmtId="0" fontId="50" fillId="0" borderId="9" xfId="0" applyFont="1" applyBorder="1" applyAlignment="1">
      <alignment horizontal="center" vertical="center" wrapText="1"/>
    </xf>
    <xf numFmtId="0" fontId="50" fillId="0" borderId="4" xfId="0" applyFont="1" applyBorder="1" applyAlignment="1">
      <alignment horizontal="center" vertical="center" wrapText="1"/>
    </xf>
    <xf numFmtId="0" fontId="50" fillId="0" borderId="0" xfId="0" applyFont="1" applyAlignment="1">
      <alignment horizontal="center" vertical="center" wrapText="1"/>
    </xf>
    <xf numFmtId="0" fontId="50" fillId="0" borderId="6" xfId="0" applyFont="1" applyBorder="1" applyAlignment="1">
      <alignment horizontal="center" vertical="center" wrapText="1"/>
    </xf>
    <xf numFmtId="0" fontId="50" fillId="0" borderId="8" xfId="0" applyFont="1" applyBorder="1" applyAlignment="1">
      <alignment horizontal="center" vertical="center" wrapText="1"/>
    </xf>
    <xf numFmtId="0" fontId="28" fillId="15" borderId="61" xfId="0" applyFont="1" applyFill="1" applyBorder="1" applyAlignment="1">
      <alignment horizontal="left" vertical="center" wrapText="1" indent="1"/>
    </xf>
    <xf numFmtId="0" fontId="28" fillId="15" borderId="34" xfId="0" applyFont="1" applyFill="1" applyBorder="1" applyAlignment="1">
      <alignment horizontal="left" vertical="center" wrapText="1" indent="1"/>
    </xf>
    <xf numFmtId="0" fontId="28" fillId="15" borderId="35" xfId="0" applyFont="1" applyFill="1" applyBorder="1" applyAlignment="1">
      <alignment horizontal="left" vertical="center" wrapText="1" indent="1"/>
    </xf>
    <xf numFmtId="0" fontId="23" fillId="13" borderId="0" xfId="0" applyFont="1" applyFill="1" applyAlignment="1">
      <alignment horizontal="center" vertical="center" wrapText="1"/>
    </xf>
    <xf numFmtId="0" fontId="28" fillId="18" borderId="2" xfId="0" applyFont="1" applyFill="1" applyBorder="1" applyAlignment="1">
      <alignment horizontal="center" vertical="center" wrapText="1"/>
    </xf>
    <xf numFmtId="0" fontId="28" fillId="18" borderId="9" xfId="0" applyFont="1" applyFill="1" applyBorder="1" applyAlignment="1">
      <alignment horizontal="center" vertical="center" wrapText="1"/>
    </xf>
    <xf numFmtId="0" fontId="28" fillId="18" borderId="3" xfId="0" applyFont="1" applyFill="1" applyBorder="1" applyAlignment="1">
      <alignment horizontal="center" vertical="center" wrapText="1"/>
    </xf>
    <xf numFmtId="0" fontId="44" fillId="0" borderId="18" xfId="0" applyFont="1" applyFill="1" applyBorder="1" applyAlignment="1" applyProtection="1">
      <alignment horizontal="center" vertical="center" wrapText="1"/>
      <protection hidden="1"/>
    </xf>
    <xf numFmtId="0" fontId="22" fillId="0" borderId="22" xfId="0" applyFont="1" applyBorder="1" applyAlignment="1" applyProtection="1">
      <alignment horizontal="center" vertical="center"/>
    </xf>
    <xf numFmtId="0" fontId="44" fillId="0" borderId="18" xfId="0" applyFont="1" applyBorder="1" applyAlignment="1" applyProtection="1">
      <alignment horizontal="center" vertical="center"/>
      <protection hidden="1"/>
    </xf>
    <xf numFmtId="9" fontId="22" fillId="0" borderId="18" xfId="0" applyNumberFormat="1" applyFont="1" applyBorder="1" applyAlignment="1" applyProtection="1">
      <alignment horizontal="center" vertical="center" wrapText="1"/>
      <protection hidden="1"/>
    </xf>
    <xf numFmtId="0" fontId="4" fillId="12" borderId="18" xfId="0" applyFont="1" applyFill="1" applyBorder="1" applyAlignment="1">
      <alignment horizontal="center" vertical="center"/>
    </xf>
    <xf numFmtId="0" fontId="4" fillId="12" borderId="18" xfId="0" applyFont="1" applyFill="1" applyBorder="1" applyAlignment="1">
      <alignment horizontal="center" vertical="center" wrapText="1"/>
    </xf>
    <xf numFmtId="0" fontId="1" fillId="0" borderId="18"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4" fillId="12" borderId="23" xfId="0" applyFont="1" applyFill="1" applyBorder="1" applyAlignment="1">
      <alignment horizontal="center" vertical="center" wrapText="1"/>
    </xf>
    <xf numFmtId="0" fontId="48" fillId="12" borderId="22" xfId="0" applyFont="1" applyFill="1" applyBorder="1" applyAlignment="1">
      <alignment horizontal="center" vertical="center" textRotation="90"/>
    </xf>
    <xf numFmtId="0" fontId="4" fillId="12" borderId="18" xfId="0" applyFont="1" applyFill="1" applyBorder="1" applyAlignment="1">
      <alignment horizontal="center" vertical="center" textRotation="90" wrapText="1"/>
    </xf>
    <xf numFmtId="9" fontId="1" fillId="0" borderId="18" xfId="0" applyNumberFormat="1" applyFont="1" applyBorder="1" applyAlignment="1" applyProtection="1">
      <alignment horizontal="center" vertical="center" wrapText="1"/>
      <protection hidden="1"/>
    </xf>
    <xf numFmtId="0" fontId="4" fillId="0" borderId="18" xfId="0" applyFont="1" applyFill="1" applyBorder="1" applyAlignment="1" applyProtection="1">
      <alignment horizontal="center" vertical="center" wrapText="1"/>
      <protection hidden="1"/>
    </xf>
    <xf numFmtId="0" fontId="4" fillId="0" borderId="18" xfId="0" applyFont="1" applyBorder="1" applyAlignment="1" applyProtection="1">
      <alignment horizontal="center" vertical="center"/>
      <protection hidden="1"/>
    </xf>
    <xf numFmtId="0" fontId="1" fillId="0" borderId="22" xfId="0" applyFont="1" applyBorder="1" applyAlignment="1" applyProtection="1">
      <alignment horizontal="center" vertical="center"/>
    </xf>
    <xf numFmtId="0" fontId="1" fillId="0" borderId="18" xfId="0" applyFont="1" applyBorder="1" applyAlignment="1" applyProtection="1">
      <alignment horizontal="center" vertical="center"/>
      <protection locked="0"/>
    </xf>
    <xf numFmtId="9" fontId="1" fillId="0" borderId="18" xfId="0" applyNumberFormat="1" applyFont="1" applyBorder="1" applyAlignment="1" applyProtection="1">
      <alignment horizontal="center" vertical="center" wrapText="1"/>
      <protection locked="0"/>
    </xf>
    <xf numFmtId="0" fontId="1" fillId="0" borderId="0" xfId="0" applyFont="1" applyBorder="1"/>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center"/>
    </xf>
    <xf numFmtId="0" fontId="33" fillId="14" borderId="22" xfId="0" applyFont="1" applyFill="1" applyBorder="1" applyAlignment="1">
      <alignment horizontal="center" vertical="center"/>
    </xf>
    <xf numFmtId="0" fontId="33" fillId="14" borderId="18" xfId="0" applyFont="1" applyFill="1" applyBorder="1" applyAlignment="1">
      <alignment horizontal="center" vertical="center"/>
    </xf>
    <xf numFmtId="0" fontId="33" fillId="14" borderId="23" xfId="0" applyFont="1" applyFill="1" applyBorder="1" applyAlignment="1">
      <alignment horizontal="center" vertical="center"/>
    </xf>
    <xf numFmtId="0" fontId="1" fillId="0" borderId="74" xfId="0" applyFont="1" applyBorder="1" applyAlignment="1">
      <alignment horizontal="left" vertical="center" wrapText="1"/>
    </xf>
    <xf numFmtId="0" fontId="1" fillId="0" borderId="8" xfId="0" applyFont="1" applyBorder="1" applyAlignment="1">
      <alignment horizontal="left" vertical="center" wrapText="1"/>
    </xf>
    <xf numFmtId="0" fontId="1" fillId="0" borderId="7" xfId="0" applyFont="1" applyBorder="1" applyAlignment="1">
      <alignment horizontal="left" vertical="center" wrapText="1"/>
    </xf>
    <xf numFmtId="0" fontId="40" fillId="3" borderId="25" xfId="0" applyFont="1" applyFill="1" applyBorder="1" applyAlignment="1">
      <alignment horizontal="left"/>
    </xf>
    <xf numFmtId="0" fontId="40" fillId="3" borderId="26" xfId="0" applyFont="1" applyFill="1" applyBorder="1" applyAlignment="1">
      <alignment horizontal="left"/>
    </xf>
    <xf numFmtId="0" fontId="40" fillId="3" borderId="18" xfId="0" applyFont="1" applyFill="1" applyBorder="1" applyAlignment="1">
      <alignment horizontal="left"/>
    </xf>
    <xf numFmtId="0" fontId="40" fillId="3" borderId="23" xfId="0" applyFont="1" applyFill="1" applyBorder="1" applyAlignment="1">
      <alignment horizontal="left"/>
    </xf>
    <xf numFmtId="0" fontId="40" fillId="3" borderId="70" xfId="0" applyFont="1" applyFill="1" applyBorder="1" applyAlignment="1">
      <alignment horizontal="left"/>
    </xf>
    <xf numFmtId="0" fontId="40" fillId="3" borderId="71" xfId="0" applyFont="1" applyFill="1" applyBorder="1" applyAlignment="1">
      <alignment horizontal="left"/>
    </xf>
    <xf numFmtId="0" fontId="47" fillId="3" borderId="69" xfId="0" applyFont="1" applyFill="1" applyBorder="1" applyAlignment="1">
      <alignment horizontal="center" vertical="center"/>
    </xf>
    <xf numFmtId="0" fontId="47" fillId="3" borderId="9" xfId="0" applyFont="1" applyFill="1" applyBorder="1" applyAlignment="1">
      <alignment horizontal="center" vertical="center"/>
    </xf>
    <xf numFmtId="0" fontId="47" fillId="3" borderId="68" xfId="0" applyFont="1" applyFill="1" applyBorder="1" applyAlignment="1">
      <alignment horizontal="center" vertical="center"/>
    </xf>
    <xf numFmtId="0" fontId="47" fillId="3" borderId="0" xfId="0" applyFont="1" applyFill="1" applyBorder="1" applyAlignment="1">
      <alignment horizontal="center" vertical="center"/>
    </xf>
    <xf numFmtId="0" fontId="47" fillId="3" borderId="72" xfId="0" applyFont="1" applyFill="1" applyBorder="1" applyAlignment="1">
      <alignment horizontal="center" vertical="center"/>
    </xf>
    <xf numFmtId="0" fontId="47" fillId="3" borderId="8"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9"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0" xfId="0" applyFont="1" applyFill="1" applyBorder="1" applyAlignment="1">
      <alignment horizontal="center" vertical="center"/>
    </xf>
    <xf numFmtId="0" fontId="41" fillId="3" borderId="6" xfId="0" applyFont="1" applyFill="1" applyBorder="1" applyAlignment="1">
      <alignment horizontal="center" vertical="center"/>
    </xf>
    <xf numFmtId="0" fontId="41" fillId="3" borderId="8" xfId="0" applyFont="1" applyFill="1" applyBorder="1" applyAlignment="1">
      <alignment horizontal="center" vertical="center"/>
    </xf>
    <xf numFmtId="0" fontId="42" fillId="3" borderId="51" xfId="0" applyFont="1" applyFill="1" applyBorder="1" applyAlignment="1">
      <alignment horizontal="center" vertical="center"/>
    </xf>
    <xf numFmtId="0" fontId="42" fillId="3" borderId="52" xfId="0" applyFont="1" applyFill="1" applyBorder="1" applyAlignment="1">
      <alignment horizontal="center" vertical="center"/>
    </xf>
    <xf numFmtId="0" fontId="42" fillId="3" borderId="53" xfId="0" applyFont="1" applyFill="1" applyBorder="1" applyAlignment="1">
      <alignment horizontal="center" vertical="center"/>
    </xf>
    <xf numFmtId="0" fontId="28" fillId="16" borderId="62" xfId="0" applyFont="1" applyFill="1" applyBorder="1" applyAlignment="1">
      <alignment horizontal="left" vertical="center" wrapText="1" indent="1"/>
    </xf>
    <xf numFmtId="0" fontId="28" fillId="16" borderId="70" xfId="0" applyFont="1" applyFill="1" applyBorder="1" applyAlignment="1">
      <alignment horizontal="left" vertical="center" wrapText="1" indent="1"/>
    </xf>
    <xf numFmtId="0" fontId="28" fillId="16" borderId="22" xfId="0" applyFont="1" applyFill="1" applyBorder="1" applyAlignment="1">
      <alignment horizontal="left" vertical="center" wrapText="1" indent="1"/>
    </xf>
    <xf numFmtId="0" fontId="28" fillId="16" borderId="18" xfId="0" applyFont="1" applyFill="1" applyBorder="1" applyAlignment="1">
      <alignment horizontal="left" vertical="center" wrapText="1" indent="1"/>
    </xf>
    <xf numFmtId="0" fontId="28" fillId="16" borderId="24" xfId="0" applyFont="1" applyFill="1" applyBorder="1" applyAlignment="1">
      <alignment horizontal="left" vertical="center" wrapText="1" indent="1"/>
    </xf>
    <xf numFmtId="0" fontId="28" fillId="16" borderId="25" xfId="0" applyFont="1" applyFill="1" applyBorder="1" applyAlignment="1">
      <alignment horizontal="left" vertical="center" wrapText="1" indent="1"/>
    </xf>
    <xf numFmtId="0" fontId="8" fillId="3" borderId="70" xfId="0" applyFont="1" applyFill="1" applyBorder="1" applyAlignment="1" applyProtection="1">
      <alignment horizontal="left" vertical="center" indent="1"/>
      <protection locked="0"/>
    </xf>
    <xf numFmtId="0" fontId="8" fillId="3" borderId="71" xfId="0" applyFont="1" applyFill="1" applyBorder="1" applyAlignment="1" applyProtection="1">
      <alignment horizontal="left" vertical="center" indent="1"/>
      <protection locked="0"/>
    </xf>
    <xf numFmtId="0" fontId="8" fillId="3" borderId="18" xfId="0" applyFont="1" applyFill="1" applyBorder="1" applyAlignment="1" applyProtection="1">
      <alignment horizontal="left" vertical="center" indent="1"/>
      <protection locked="0"/>
    </xf>
    <xf numFmtId="0" fontId="8" fillId="3" borderId="23" xfId="0" applyFont="1" applyFill="1" applyBorder="1" applyAlignment="1" applyProtection="1">
      <alignment horizontal="left" vertical="center" indent="1"/>
      <protection locked="0"/>
    </xf>
    <xf numFmtId="0" fontId="20" fillId="0" borderId="0" xfId="0" applyFont="1" applyAlignment="1">
      <alignment horizontal="center" vertical="center" wrapText="1"/>
    </xf>
    <xf numFmtId="0" fontId="16" fillId="5" borderId="4" xfId="0" applyFont="1" applyFill="1" applyBorder="1" applyAlignment="1" applyProtection="1">
      <alignment horizontal="center" wrapText="1" readingOrder="1"/>
      <protection hidden="1"/>
    </xf>
    <xf numFmtId="0" fontId="16" fillId="5" borderId="0" xfId="0" applyFont="1" applyFill="1" applyBorder="1" applyAlignment="1" applyProtection="1">
      <alignment horizontal="center" wrapText="1" readingOrder="1"/>
      <protection hidden="1"/>
    </xf>
    <xf numFmtId="0" fontId="16" fillId="5" borderId="5" xfId="0" applyFont="1" applyFill="1" applyBorder="1" applyAlignment="1" applyProtection="1">
      <alignment horizontal="center" wrapText="1" readingOrder="1"/>
      <protection hidden="1"/>
    </xf>
    <xf numFmtId="0" fontId="16" fillId="5" borderId="6" xfId="0" applyFont="1" applyFill="1" applyBorder="1" applyAlignment="1" applyProtection="1">
      <alignment horizontal="center" wrapText="1" readingOrder="1"/>
      <protection hidden="1"/>
    </xf>
    <xf numFmtId="0" fontId="16" fillId="5" borderId="8" xfId="0" applyFont="1" applyFill="1" applyBorder="1" applyAlignment="1" applyProtection="1">
      <alignment horizontal="center" wrapText="1" readingOrder="1"/>
      <protection hidden="1"/>
    </xf>
    <xf numFmtId="0" fontId="16" fillId="5" borderId="7" xfId="0" applyFont="1" applyFill="1" applyBorder="1" applyAlignment="1" applyProtection="1">
      <alignment horizontal="center" wrapText="1" readingOrder="1"/>
      <protection hidden="1"/>
    </xf>
    <xf numFmtId="0" fontId="16" fillId="5" borderId="2" xfId="0" applyFont="1" applyFill="1" applyBorder="1" applyAlignment="1" applyProtection="1">
      <alignment horizontal="center" wrapText="1" readingOrder="1"/>
      <protection hidden="1"/>
    </xf>
    <xf numFmtId="0" fontId="16" fillId="5" borderId="9" xfId="0" applyFont="1" applyFill="1" applyBorder="1" applyAlignment="1" applyProtection="1">
      <alignment horizontal="center" wrapText="1" readingOrder="1"/>
      <protection hidden="1"/>
    </xf>
    <xf numFmtId="0" fontId="16" fillId="5" borderId="3" xfId="0" applyFont="1" applyFill="1" applyBorder="1" applyAlignment="1" applyProtection="1">
      <alignment horizontal="center" wrapText="1" readingOrder="1"/>
      <protection hidden="1"/>
    </xf>
    <xf numFmtId="0" fontId="16" fillId="11" borderId="4" xfId="0" applyFont="1" applyFill="1" applyBorder="1" applyAlignment="1" applyProtection="1">
      <alignment horizontal="center" wrapText="1" readingOrder="1"/>
      <protection hidden="1"/>
    </xf>
    <xf numFmtId="0" fontId="16" fillId="11" borderId="0" xfId="0" applyFont="1" applyFill="1" applyBorder="1" applyAlignment="1" applyProtection="1">
      <alignment horizontal="center" wrapText="1" readingOrder="1"/>
      <protection hidden="1"/>
    </xf>
    <xf numFmtId="0" fontId="16" fillId="11" borderId="5" xfId="0" applyFont="1" applyFill="1" applyBorder="1" applyAlignment="1" applyProtection="1">
      <alignment horizontal="center" wrapText="1" readingOrder="1"/>
      <protection hidden="1"/>
    </xf>
    <xf numFmtId="0" fontId="16" fillId="11" borderId="6" xfId="0" applyFont="1" applyFill="1" applyBorder="1" applyAlignment="1" applyProtection="1">
      <alignment horizontal="center" wrapText="1" readingOrder="1"/>
      <protection hidden="1"/>
    </xf>
    <xf numFmtId="0" fontId="16" fillId="11" borderId="8" xfId="0" applyFont="1" applyFill="1" applyBorder="1" applyAlignment="1" applyProtection="1">
      <alignment horizontal="center" wrapText="1" readingOrder="1"/>
      <protection hidden="1"/>
    </xf>
    <xf numFmtId="0" fontId="16" fillId="11" borderId="7" xfId="0" applyFont="1" applyFill="1" applyBorder="1" applyAlignment="1" applyProtection="1">
      <alignment horizontal="center" wrapText="1" readingOrder="1"/>
      <protection hidden="1"/>
    </xf>
    <xf numFmtId="0" fontId="16" fillId="11" borderId="2" xfId="0" applyFont="1" applyFill="1" applyBorder="1" applyAlignment="1" applyProtection="1">
      <alignment horizontal="center" wrapText="1" readingOrder="1"/>
      <protection hidden="1"/>
    </xf>
    <xf numFmtId="0" fontId="16" fillId="11" borderId="9" xfId="0" applyFont="1" applyFill="1" applyBorder="1" applyAlignment="1" applyProtection="1">
      <alignment horizontal="center" wrapText="1" readingOrder="1"/>
      <protection hidden="1"/>
    </xf>
    <xf numFmtId="0" fontId="16" fillId="11" borderId="3" xfId="0" applyFont="1" applyFill="1" applyBorder="1" applyAlignment="1" applyProtection="1">
      <alignment horizontal="center" wrapText="1" readingOrder="1"/>
      <protection hidden="1"/>
    </xf>
    <xf numFmtId="0" fontId="16" fillId="10" borderId="4" xfId="0" applyFont="1" applyFill="1" applyBorder="1" applyAlignment="1" applyProtection="1">
      <alignment horizontal="center" wrapText="1" readingOrder="1"/>
      <protection hidden="1"/>
    </xf>
    <xf numFmtId="0" fontId="16" fillId="10" borderId="0" xfId="0" applyFont="1" applyFill="1" applyBorder="1" applyAlignment="1" applyProtection="1">
      <alignment horizontal="center" wrapText="1" readingOrder="1"/>
      <protection hidden="1"/>
    </xf>
    <xf numFmtId="0" fontId="16" fillId="10" borderId="5" xfId="0" applyFont="1" applyFill="1" applyBorder="1" applyAlignment="1" applyProtection="1">
      <alignment horizontal="center" wrapText="1" readingOrder="1"/>
      <protection hidden="1"/>
    </xf>
    <xf numFmtId="0" fontId="16" fillId="10" borderId="6" xfId="0" applyFont="1" applyFill="1" applyBorder="1" applyAlignment="1" applyProtection="1">
      <alignment horizontal="center" wrapText="1" readingOrder="1"/>
      <protection hidden="1"/>
    </xf>
    <xf numFmtId="0" fontId="16" fillId="10" borderId="8" xfId="0" applyFont="1" applyFill="1" applyBorder="1" applyAlignment="1" applyProtection="1">
      <alignment horizontal="center" wrapText="1" readingOrder="1"/>
      <protection hidden="1"/>
    </xf>
    <xf numFmtId="0" fontId="16" fillId="10" borderId="7" xfId="0" applyFont="1" applyFill="1" applyBorder="1" applyAlignment="1" applyProtection="1">
      <alignment horizontal="center" wrapText="1" readingOrder="1"/>
      <protection hidden="1"/>
    </xf>
    <xf numFmtId="0" fontId="16" fillId="10" borderId="2" xfId="0" applyFont="1" applyFill="1" applyBorder="1" applyAlignment="1" applyProtection="1">
      <alignment horizontal="center" wrapText="1" readingOrder="1"/>
      <protection hidden="1"/>
    </xf>
    <xf numFmtId="0" fontId="16" fillId="10" borderId="9" xfId="0" applyFont="1" applyFill="1" applyBorder="1" applyAlignment="1" applyProtection="1">
      <alignment horizontal="center" wrapText="1" readingOrder="1"/>
      <protection hidden="1"/>
    </xf>
    <xf numFmtId="0" fontId="16" fillId="10" borderId="3" xfId="0" applyFont="1" applyFill="1" applyBorder="1" applyAlignment="1" applyProtection="1">
      <alignment horizontal="center" wrapText="1" readingOrder="1"/>
      <protection hidden="1"/>
    </xf>
    <xf numFmtId="0" fontId="16" fillId="9" borderId="4" xfId="0" applyFont="1" applyFill="1" applyBorder="1" applyAlignment="1" applyProtection="1">
      <alignment horizontal="center" vertical="center" wrapText="1" readingOrder="1"/>
      <protection hidden="1"/>
    </xf>
    <xf numFmtId="0" fontId="16" fillId="9" borderId="0" xfId="0" applyFont="1" applyFill="1" applyBorder="1" applyAlignment="1" applyProtection="1">
      <alignment horizontal="center" vertical="center" wrapText="1" readingOrder="1"/>
      <protection hidden="1"/>
    </xf>
    <xf numFmtId="0" fontId="16" fillId="9" borderId="0" xfId="0" applyFont="1" applyFill="1" applyAlignment="1" applyProtection="1">
      <alignment horizontal="center" vertical="center" wrapText="1" readingOrder="1"/>
      <protection hidden="1"/>
    </xf>
    <xf numFmtId="0" fontId="16" fillId="9" borderId="5" xfId="0" applyFont="1" applyFill="1" applyBorder="1" applyAlignment="1" applyProtection="1">
      <alignment horizontal="center" vertical="center" wrapText="1" readingOrder="1"/>
      <protection hidden="1"/>
    </xf>
    <xf numFmtId="0" fontId="16" fillId="9" borderId="6" xfId="0" applyFont="1" applyFill="1" applyBorder="1" applyAlignment="1" applyProtection="1">
      <alignment horizontal="center" vertical="center" wrapText="1" readingOrder="1"/>
      <protection hidden="1"/>
    </xf>
    <xf numFmtId="0" fontId="16" fillId="9" borderId="8" xfId="0" applyFont="1" applyFill="1" applyBorder="1" applyAlignment="1" applyProtection="1">
      <alignment horizontal="center" vertical="center" wrapText="1" readingOrder="1"/>
      <protection hidden="1"/>
    </xf>
    <xf numFmtId="0" fontId="16" fillId="9" borderId="7" xfId="0" applyFont="1" applyFill="1" applyBorder="1" applyAlignment="1" applyProtection="1">
      <alignment horizontal="center" vertical="center" wrapText="1" readingOrder="1"/>
      <protection hidden="1"/>
    </xf>
    <xf numFmtId="0" fontId="16" fillId="9" borderId="2" xfId="0" applyFont="1" applyFill="1" applyBorder="1" applyAlignment="1" applyProtection="1">
      <alignment horizontal="center" vertical="center" wrapText="1" readingOrder="1"/>
      <protection hidden="1"/>
    </xf>
    <xf numFmtId="0" fontId="16" fillId="9" borderId="9" xfId="0" applyFont="1" applyFill="1" applyBorder="1" applyAlignment="1" applyProtection="1">
      <alignment horizontal="center" vertical="center" wrapText="1" readingOrder="1"/>
      <protection hidden="1"/>
    </xf>
    <xf numFmtId="0" fontId="16" fillId="9" borderId="3" xfId="0" applyFont="1" applyFill="1" applyBorder="1" applyAlignment="1" applyProtection="1">
      <alignment horizontal="center" vertical="center" wrapText="1" readingOrder="1"/>
      <protection hidden="1"/>
    </xf>
    <xf numFmtId="0" fontId="14" fillId="18" borderId="0" xfId="0" applyFont="1" applyFill="1" applyAlignment="1">
      <alignment horizontal="center" vertical="center" wrapText="1" readingOrder="1"/>
    </xf>
    <xf numFmtId="0" fontId="13" fillId="0" borderId="2" xfId="0" applyFont="1" applyBorder="1" applyAlignment="1">
      <alignment horizontal="center" vertical="center" wrapText="1"/>
    </xf>
    <xf numFmtId="0" fontId="13" fillId="0" borderId="9"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3" fillId="0" borderId="0" xfId="0" applyFont="1" applyBorder="1" applyAlignment="1">
      <alignment horizontal="center" vertical="center"/>
    </xf>
    <xf numFmtId="0" fontId="13" fillId="0" borderId="9" xfId="0" applyFont="1" applyBorder="1" applyAlignment="1">
      <alignment horizontal="center" vertical="center" wrapText="1"/>
    </xf>
    <xf numFmtId="0" fontId="14" fillId="18" borderId="0" xfId="0" applyFont="1" applyFill="1" applyAlignment="1">
      <alignment horizontal="center" vertical="center" textRotation="90" wrapText="1" readingOrder="1"/>
    </xf>
    <xf numFmtId="0" fontId="14" fillId="18" borderId="5" xfId="0" applyFont="1" applyFill="1" applyBorder="1" applyAlignment="1">
      <alignment horizontal="center" vertical="center" textRotation="90" wrapText="1" readingOrder="1"/>
    </xf>
    <xf numFmtId="0" fontId="17" fillId="10" borderId="10" xfId="0" applyFont="1" applyFill="1" applyBorder="1" applyAlignment="1">
      <alignment horizontal="center" vertical="center" wrapText="1" readingOrder="1"/>
    </xf>
    <xf numFmtId="0" fontId="17" fillId="10" borderId="11" xfId="0" applyFont="1" applyFill="1" applyBorder="1" applyAlignment="1">
      <alignment horizontal="center" vertical="center" wrapText="1" readingOrder="1"/>
    </xf>
    <xf numFmtId="0" fontId="17" fillId="10" borderId="12" xfId="0" applyFont="1" applyFill="1" applyBorder="1" applyAlignment="1">
      <alignment horizontal="center" vertical="center" wrapText="1" readingOrder="1"/>
    </xf>
    <xf numFmtId="0" fontId="17" fillId="10" borderId="13" xfId="0" applyFont="1" applyFill="1" applyBorder="1" applyAlignment="1">
      <alignment horizontal="center" vertical="center" wrapText="1" readingOrder="1"/>
    </xf>
    <xf numFmtId="0" fontId="17" fillId="10" borderId="0" xfId="0" applyFont="1" applyFill="1" applyBorder="1" applyAlignment="1">
      <alignment horizontal="center" vertical="center" wrapText="1" readingOrder="1"/>
    </xf>
    <xf numFmtId="0" fontId="17" fillId="10" borderId="14" xfId="0" applyFont="1" applyFill="1" applyBorder="1" applyAlignment="1">
      <alignment horizontal="center" vertical="center" wrapText="1" readingOrder="1"/>
    </xf>
    <xf numFmtId="0" fontId="17" fillId="10" borderId="15" xfId="0" applyFont="1" applyFill="1" applyBorder="1" applyAlignment="1">
      <alignment horizontal="center" vertical="center" wrapText="1" readingOrder="1"/>
    </xf>
    <xf numFmtId="0" fontId="17" fillId="10" borderId="16" xfId="0" applyFont="1" applyFill="1" applyBorder="1" applyAlignment="1">
      <alignment horizontal="center" vertical="center" wrapText="1" readingOrder="1"/>
    </xf>
    <xf numFmtId="0" fontId="17" fillId="10" borderId="17" xfId="0" applyFont="1" applyFill="1" applyBorder="1" applyAlignment="1">
      <alignment horizontal="center" vertical="center" wrapText="1" readingOrder="1"/>
    </xf>
    <xf numFmtId="0" fontId="17" fillId="9" borderId="10" xfId="0" applyFont="1" applyFill="1" applyBorder="1" applyAlignment="1">
      <alignment horizontal="center" vertical="center" wrapText="1" readingOrder="1"/>
    </xf>
    <xf numFmtId="0" fontId="17" fillId="9" borderId="11" xfId="0" applyFont="1" applyFill="1" applyBorder="1" applyAlignment="1">
      <alignment horizontal="center" vertical="center" wrapText="1" readingOrder="1"/>
    </xf>
    <xf numFmtId="0" fontId="17" fillId="9" borderId="12" xfId="0" applyFont="1" applyFill="1" applyBorder="1" applyAlignment="1">
      <alignment horizontal="center" vertical="center" wrapText="1" readingOrder="1"/>
    </xf>
    <xf numFmtId="0" fontId="17" fillId="9" borderId="13" xfId="0" applyFont="1" applyFill="1" applyBorder="1" applyAlignment="1">
      <alignment horizontal="center" vertical="center" wrapText="1" readingOrder="1"/>
    </xf>
    <xf numFmtId="0" fontId="17" fillId="9" borderId="0" xfId="0" applyFont="1" applyFill="1" applyBorder="1" applyAlignment="1">
      <alignment horizontal="center" vertical="center" wrapText="1" readingOrder="1"/>
    </xf>
    <xf numFmtId="0" fontId="17" fillId="9" borderId="14" xfId="0" applyFont="1" applyFill="1" applyBorder="1" applyAlignment="1">
      <alignment horizontal="center" vertical="center" wrapText="1" readingOrder="1"/>
    </xf>
    <xf numFmtId="0" fontId="17" fillId="9" borderId="15" xfId="0" applyFont="1" applyFill="1" applyBorder="1" applyAlignment="1">
      <alignment horizontal="center" vertical="center" wrapText="1" readingOrder="1"/>
    </xf>
    <xf numFmtId="0" fontId="17" fillId="9" borderId="16" xfId="0" applyFont="1" applyFill="1" applyBorder="1" applyAlignment="1">
      <alignment horizontal="center" vertical="center" wrapText="1" readingOrder="1"/>
    </xf>
    <xf numFmtId="0" fontId="17" fillId="9" borderId="17" xfId="0" applyFont="1" applyFill="1" applyBorder="1" applyAlignment="1">
      <alignment horizontal="center" vertical="center" wrapText="1" readingOrder="1"/>
    </xf>
    <xf numFmtId="0" fontId="17" fillId="11" borderId="10" xfId="0" applyFont="1" applyFill="1" applyBorder="1" applyAlignment="1">
      <alignment horizontal="center" vertical="center" wrapText="1" readingOrder="1"/>
    </xf>
    <xf numFmtId="0" fontId="17" fillId="11" borderId="11" xfId="0" applyFont="1" applyFill="1" applyBorder="1" applyAlignment="1">
      <alignment horizontal="center" vertical="center" wrapText="1" readingOrder="1"/>
    </xf>
    <xf numFmtId="0" fontId="17" fillId="11" borderId="12" xfId="0" applyFont="1" applyFill="1" applyBorder="1" applyAlignment="1">
      <alignment horizontal="center" vertical="center" wrapText="1" readingOrder="1"/>
    </xf>
    <xf numFmtId="0" fontId="17" fillId="11" borderId="13" xfId="0" applyFont="1" applyFill="1" applyBorder="1" applyAlignment="1">
      <alignment horizontal="center" vertical="center" wrapText="1" readingOrder="1"/>
    </xf>
    <xf numFmtId="0" fontId="17" fillId="11" borderId="0" xfId="0" applyFont="1" applyFill="1" applyBorder="1" applyAlignment="1">
      <alignment horizontal="center" vertical="center" wrapText="1" readingOrder="1"/>
    </xf>
    <xf numFmtId="0" fontId="17" fillId="11" borderId="14" xfId="0" applyFont="1" applyFill="1" applyBorder="1" applyAlignment="1">
      <alignment horizontal="center" vertical="center" wrapText="1" readingOrder="1"/>
    </xf>
    <xf numFmtId="0" fontId="17" fillId="11" borderId="15" xfId="0" applyFont="1" applyFill="1" applyBorder="1" applyAlignment="1">
      <alignment horizontal="center" vertical="center" wrapText="1" readingOrder="1"/>
    </xf>
    <xf numFmtId="0" fontId="17" fillId="11" borderId="16" xfId="0" applyFont="1" applyFill="1" applyBorder="1" applyAlignment="1">
      <alignment horizontal="center" vertical="center" wrapText="1" readingOrder="1"/>
    </xf>
    <xf numFmtId="0" fontId="17" fillId="11" borderId="17" xfId="0" applyFont="1" applyFill="1" applyBorder="1" applyAlignment="1">
      <alignment horizontal="center" vertical="center" wrapText="1" readingOrder="1"/>
    </xf>
    <xf numFmtId="0" fontId="17" fillId="5" borderId="10" xfId="0" applyFont="1" applyFill="1" applyBorder="1" applyAlignment="1">
      <alignment horizontal="center" vertical="center" wrapText="1" readingOrder="1"/>
    </xf>
    <xf numFmtId="0" fontId="17" fillId="5" borderId="11" xfId="0" applyFont="1" applyFill="1" applyBorder="1" applyAlignment="1">
      <alignment horizontal="center" vertical="center" wrapText="1" readingOrder="1"/>
    </xf>
    <xf numFmtId="0" fontId="17" fillId="5" borderId="12" xfId="0" applyFont="1" applyFill="1" applyBorder="1" applyAlignment="1">
      <alignment horizontal="center" vertical="center" wrapText="1" readingOrder="1"/>
    </xf>
    <xf numFmtId="0" fontId="17" fillId="5" borderId="13" xfId="0" applyFont="1" applyFill="1" applyBorder="1" applyAlignment="1">
      <alignment horizontal="center" vertical="center" wrapText="1" readingOrder="1"/>
    </xf>
    <xf numFmtId="0" fontId="17" fillId="5" borderId="0" xfId="0" applyFont="1" applyFill="1" applyBorder="1" applyAlignment="1">
      <alignment horizontal="center" vertical="center" wrapText="1" readingOrder="1"/>
    </xf>
    <xf numFmtId="0" fontId="17" fillId="5" borderId="14" xfId="0" applyFont="1" applyFill="1" applyBorder="1" applyAlignment="1">
      <alignment horizontal="center" vertical="center" wrapText="1" readingOrder="1"/>
    </xf>
    <xf numFmtId="0" fontId="17" fillId="5" borderId="15" xfId="0" applyFont="1" applyFill="1" applyBorder="1" applyAlignment="1">
      <alignment horizontal="center" vertical="center" wrapText="1" readingOrder="1"/>
    </xf>
    <xf numFmtId="0" fontId="17" fillId="5" borderId="16" xfId="0" applyFont="1" applyFill="1" applyBorder="1" applyAlignment="1">
      <alignment horizontal="center" vertical="center" wrapText="1" readingOrder="1"/>
    </xf>
    <xf numFmtId="0" fontId="17" fillId="5" borderId="17" xfId="0" applyFont="1" applyFill="1" applyBorder="1" applyAlignment="1">
      <alignment horizontal="center" vertical="center" wrapText="1" readingOrder="1"/>
    </xf>
    <xf numFmtId="0" fontId="27" fillId="0" borderId="2" xfId="0" applyFont="1" applyBorder="1" applyAlignment="1">
      <alignment horizontal="center" vertical="center" wrapText="1"/>
    </xf>
    <xf numFmtId="0" fontId="27" fillId="0" borderId="9"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Alignment="1">
      <alignment horizontal="center"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27" fillId="0" borderId="8" xfId="0" applyFont="1" applyBorder="1" applyAlignment="1">
      <alignment horizontal="center" vertical="center"/>
    </xf>
    <xf numFmtId="0" fontId="27" fillId="0" borderId="7" xfId="0" applyFont="1" applyBorder="1" applyAlignment="1">
      <alignment horizontal="center" vertical="center"/>
    </xf>
    <xf numFmtId="0" fontId="27" fillId="0" borderId="9" xfId="0" applyFont="1" applyBorder="1" applyAlignment="1">
      <alignment horizontal="center" vertical="center" wrapText="1"/>
    </xf>
    <xf numFmtId="0" fontId="26" fillId="9" borderId="10" xfId="0" applyFont="1" applyFill="1" applyBorder="1" applyAlignment="1">
      <alignment horizontal="center" vertical="center" wrapText="1" readingOrder="1"/>
    </xf>
    <xf numFmtId="0" fontId="26" fillId="9" borderId="11" xfId="0" applyFont="1" applyFill="1" applyBorder="1" applyAlignment="1">
      <alignment horizontal="center" vertical="center" wrapText="1" readingOrder="1"/>
    </xf>
    <xf numFmtId="0" fontId="26" fillId="9" borderId="12" xfId="0" applyFont="1" applyFill="1" applyBorder="1" applyAlignment="1">
      <alignment horizontal="center" vertical="center" wrapText="1" readingOrder="1"/>
    </xf>
    <xf numFmtId="0" fontId="26" fillId="9" borderId="13" xfId="0" applyFont="1" applyFill="1" applyBorder="1" applyAlignment="1">
      <alignment horizontal="center" vertical="center" wrapText="1" readingOrder="1"/>
    </xf>
    <xf numFmtId="0" fontId="26" fillId="9" borderId="0" xfId="0" applyFont="1" applyFill="1" applyBorder="1" applyAlignment="1">
      <alignment horizontal="center" vertical="center" wrapText="1" readingOrder="1"/>
    </xf>
    <xf numFmtId="0" fontId="26" fillId="9" borderId="14" xfId="0" applyFont="1" applyFill="1" applyBorder="1" applyAlignment="1">
      <alignment horizontal="center" vertical="center" wrapText="1" readingOrder="1"/>
    </xf>
    <xf numFmtId="0" fontId="26" fillId="9" borderId="15" xfId="0" applyFont="1" applyFill="1" applyBorder="1" applyAlignment="1">
      <alignment horizontal="center" vertical="center" wrapText="1" readingOrder="1"/>
    </xf>
    <xf numFmtId="0" fontId="26" fillId="9" borderId="16" xfId="0" applyFont="1" applyFill="1" applyBorder="1" applyAlignment="1">
      <alignment horizontal="center" vertical="center" wrapText="1" readingOrder="1"/>
    </xf>
    <xf numFmtId="0" fontId="26" fillId="9" borderId="17" xfId="0" applyFont="1" applyFill="1" applyBorder="1" applyAlignment="1">
      <alignment horizontal="center" vertical="center" wrapText="1" readingOrder="1"/>
    </xf>
    <xf numFmtId="0" fontId="27" fillId="0" borderId="4" xfId="0" applyFont="1" applyBorder="1" applyAlignment="1">
      <alignment horizontal="center" vertical="center" wrapText="1"/>
    </xf>
    <xf numFmtId="0" fontId="27" fillId="0" borderId="0" xfId="0" applyFont="1" applyBorder="1" applyAlignment="1">
      <alignment horizontal="center" vertical="center"/>
    </xf>
    <xf numFmtId="0" fontId="26" fillId="10" borderId="10" xfId="0" applyFont="1" applyFill="1" applyBorder="1" applyAlignment="1">
      <alignment horizontal="center" vertical="center" wrapText="1" readingOrder="1"/>
    </xf>
    <xf numFmtId="0" fontId="26" fillId="10" borderId="11" xfId="0" applyFont="1" applyFill="1" applyBorder="1" applyAlignment="1">
      <alignment horizontal="center" vertical="center" wrapText="1" readingOrder="1"/>
    </xf>
    <xf numFmtId="0" fontId="26" fillId="10" borderId="12" xfId="0" applyFont="1" applyFill="1" applyBorder="1" applyAlignment="1">
      <alignment horizontal="center" vertical="center" wrapText="1" readingOrder="1"/>
    </xf>
    <xf numFmtId="0" fontId="26" fillId="10" borderId="13" xfId="0" applyFont="1" applyFill="1" applyBorder="1" applyAlignment="1">
      <alignment horizontal="center" vertical="center" wrapText="1" readingOrder="1"/>
    </xf>
    <xf numFmtId="0" fontId="26" fillId="10" borderId="0" xfId="0" applyFont="1" applyFill="1" applyBorder="1" applyAlignment="1">
      <alignment horizontal="center" vertical="center" wrapText="1" readingOrder="1"/>
    </xf>
    <xf numFmtId="0" fontId="26" fillId="10" borderId="14" xfId="0" applyFont="1" applyFill="1" applyBorder="1" applyAlignment="1">
      <alignment horizontal="center" vertical="center" wrapText="1" readingOrder="1"/>
    </xf>
    <xf numFmtId="0" fontId="26" fillId="10" borderId="15" xfId="0" applyFont="1" applyFill="1" applyBorder="1" applyAlignment="1">
      <alignment horizontal="center" vertical="center" wrapText="1" readingOrder="1"/>
    </xf>
    <xf numFmtId="0" fontId="26" fillId="10" borderId="16" xfId="0" applyFont="1" applyFill="1" applyBorder="1" applyAlignment="1">
      <alignment horizontal="center" vertical="center" wrapText="1" readingOrder="1"/>
    </xf>
    <xf numFmtId="0" fontId="26" fillId="10" borderId="17" xfId="0" applyFont="1" applyFill="1" applyBorder="1" applyAlignment="1">
      <alignment horizontal="center" vertical="center" wrapText="1" readingOrder="1"/>
    </xf>
    <xf numFmtId="0" fontId="26" fillId="5" borderId="10" xfId="0" applyFont="1" applyFill="1" applyBorder="1" applyAlignment="1">
      <alignment horizontal="center" vertical="center" wrapText="1" readingOrder="1"/>
    </xf>
    <xf numFmtId="0" fontId="26" fillId="5" borderId="11" xfId="0" applyFont="1" applyFill="1" applyBorder="1" applyAlignment="1">
      <alignment horizontal="center" vertical="center" wrapText="1" readingOrder="1"/>
    </xf>
    <xf numFmtId="0" fontId="26" fillId="5" borderId="12" xfId="0" applyFont="1" applyFill="1" applyBorder="1" applyAlignment="1">
      <alignment horizontal="center" vertical="center" wrapText="1" readingOrder="1"/>
    </xf>
    <xf numFmtId="0" fontId="26" fillId="5" borderId="13" xfId="0" applyFont="1" applyFill="1" applyBorder="1" applyAlignment="1">
      <alignment horizontal="center" vertical="center" wrapText="1" readingOrder="1"/>
    </xf>
    <xf numFmtId="0" fontId="26" fillId="5" borderId="0" xfId="0" applyFont="1" applyFill="1" applyBorder="1" applyAlignment="1">
      <alignment horizontal="center" vertical="center" wrapText="1" readingOrder="1"/>
    </xf>
    <xf numFmtId="0" fontId="26" fillId="5" borderId="14" xfId="0" applyFont="1" applyFill="1" applyBorder="1" applyAlignment="1">
      <alignment horizontal="center" vertical="center" wrapText="1" readingOrder="1"/>
    </xf>
    <xf numFmtId="0" fontId="26" fillId="5" borderId="15" xfId="0" applyFont="1" applyFill="1" applyBorder="1" applyAlignment="1">
      <alignment horizontal="center" vertical="center" wrapText="1" readingOrder="1"/>
    </xf>
    <xf numFmtId="0" fontId="26" fillId="5" borderId="16" xfId="0" applyFont="1" applyFill="1" applyBorder="1" applyAlignment="1">
      <alignment horizontal="center" vertical="center" wrapText="1" readingOrder="1"/>
    </xf>
    <xf numFmtId="0" fontId="26" fillId="5" borderId="17" xfId="0" applyFont="1" applyFill="1" applyBorder="1" applyAlignment="1">
      <alignment horizontal="center" vertical="center" wrapText="1" readingOrder="1"/>
    </xf>
    <xf numFmtId="0" fontId="26" fillId="11" borderId="10" xfId="0" applyFont="1" applyFill="1" applyBorder="1" applyAlignment="1">
      <alignment horizontal="center" vertical="center" wrapText="1" readingOrder="1"/>
    </xf>
    <xf numFmtId="0" fontId="26" fillId="11" borderId="11" xfId="0" applyFont="1" applyFill="1" applyBorder="1" applyAlignment="1">
      <alignment horizontal="center" vertical="center" wrapText="1" readingOrder="1"/>
    </xf>
    <xf numFmtId="0" fontId="26" fillId="11" borderId="12" xfId="0" applyFont="1" applyFill="1" applyBorder="1" applyAlignment="1">
      <alignment horizontal="center" vertical="center" wrapText="1" readingOrder="1"/>
    </xf>
    <xf numFmtId="0" fontId="26" fillId="11" borderId="13" xfId="0" applyFont="1" applyFill="1" applyBorder="1" applyAlignment="1">
      <alignment horizontal="center" vertical="center" wrapText="1" readingOrder="1"/>
    </xf>
    <xf numFmtId="0" fontId="26" fillId="11" borderId="0" xfId="0" applyFont="1" applyFill="1" applyBorder="1" applyAlignment="1">
      <alignment horizontal="center" vertical="center" wrapText="1" readingOrder="1"/>
    </xf>
    <xf numFmtId="0" fontId="26" fillId="11" borderId="14" xfId="0" applyFont="1" applyFill="1" applyBorder="1" applyAlignment="1">
      <alignment horizontal="center" vertical="center" wrapText="1" readingOrder="1"/>
    </xf>
    <xf numFmtId="0" fontId="26" fillId="11" borderId="15" xfId="0" applyFont="1" applyFill="1" applyBorder="1" applyAlignment="1">
      <alignment horizontal="center" vertical="center" wrapText="1" readingOrder="1"/>
    </xf>
    <xf numFmtId="0" fontId="26" fillId="11" borderId="16" xfId="0" applyFont="1" applyFill="1" applyBorder="1" applyAlignment="1">
      <alignment horizontal="center" vertical="center" wrapText="1" readingOrder="1"/>
    </xf>
    <xf numFmtId="0" fontId="26" fillId="11" borderId="17" xfId="0" applyFont="1" applyFill="1" applyBorder="1" applyAlignment="1">
      <alignment horizontal="center" vertical="center" wrapText="1" readingOrder="1"/>
    </xf>
    <xf numFmtId="0" fontId="64" fillId="18" borderId="20" xfId="0" applyFont="1" applyFill="1" applyBorder="1" applyAlignment="1">
      <alignment horizontal="center" vertical="center" wrapText="1" readingOrder="1"/>
    </xf>
    <xf numFmtId="0" fontId="64" fillId="18" borderId="21" xfId="0" applyFont="1" applyFill="1" applyBorder="1" applyAlignment="1">
      <alignment horizontal="center" vertical="center" wrapText="1" readingOrder="1"/>
    </xf>
    <xf numFmtId="0" fontId="64" fillId="18" borderId="32" xfId="0" applyFont="1" applyFill="1" applyBorder="1" applyAlignment="1">
      <alignment horizontal="center" vertical="center" wrapText="1" readingOrder="1"/>
    </xf>
    <xf numFmtId="0" fontId="56" fillId="18" borderId="20" xfId="0" applyFont="1" applyFill="1" applyBorder="1" applyAlignment="1">
      <alignment horizontal="center" vertical="center" wrapText="1" readingOrder="1"/>
    </xf>
    <xf numFmtId="0" fontId="56" fillId="18" borderId="21" xfId="0" applyFont="1" applyFill="1" applyBorder="1" applyAlignment="1">
      <alignment horizontal="center" vertical="center" wrapText="1" readingOrder="1"/>
    </xf>
    <xf numFmtId="0" fontId="22" fillId="3" borderId="0" xfId="0" applyFont="1" applyFill="1" applyBorder="1" applyAlignment="1">
      <alignment horizontal="justify" vertical="center" wrapText="1"/>
    </xf>
    <xf numFmtId="0" fontId="23" fillId="18" borderId="29" xfId="0" applyFont="1" applyFill="1" applyBorder="1" applyAlignment="1">
      <alignment horizontal="center" vertical="center" wrapText="1" readingOrder="1"/>
    </xf>
    <xf numFmtId="0" fontId="23" fillId="18" borderId="30" xfId="0" applyFont="1" applyFill="1" applyBorder="1" applyAlignment="1">
      <alignment horizontal="center" vertical="center" wrapText="1" readingOrder="1"/>
    </xf>
    <xf numFmtId="0" fontId="23" fillId="3" borderId="27" xfId="0" applyFont="1" applyFill="1" applyBorder="1" applyAlignment="1">
      <alignment horizontal="center" vertical="center" wrapText="1" readingOrder="1"/>
    </xf>
    <xf numFmtId="0" fontId="23" fillId="3" borderId="22" xfId="0" applyFont="1" applyFill="1" applyBorder="1" applyAlignment="1">
      <alignment horizontal="center" vertical="center" wrapText="1" readingOrder="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4"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xf numFmtId="0" fontId="44" fillId="0" borderId="18" xfId="0" applyFont="1" applyBorder="1" applyAlignment="1" applyProtection="1">
      <alignment horizontal="center" vertical="center" textRotation="90" wrapText="1"/>
      <protection hidden="1"/>
    </xf>
    <xf numFmtId="14" fontId="43" fillId="0" borderId="18" xfId="0" applyNumberFormat="1" applyFont="1" applyBorder="1" applyAlignment="1" applyProtection="1">
      <alignment horizontal="center" vertical="center"/>
      <protection locked="0"/>
    </xf>
    <xf numFmtId="0" fontId="1" fillId="0" borderId="103" xfId="0" applyFont="1" applyBorder="1" applyAlignment="1" applyProtection="1">
      <alignment horizontal="center" vertical="center" wrapText="1"/>
      <protection locked="0"/>
    </xf>
    <xf numFmtId="0" fontId="1" fillId="0" borderId="104"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wrapText="1"/>
      <protection locked="0"/>
    </xf>
    <xf numFmtId="0" fontId="1" fillId="0" borderId="103" xfId="0" applyFont="1" applyBorder="1" applyAlignment="1" applyProtection="1">
      <alignment horizontal="center" vertical="center"/>
      <protection locked="0"/>
    </xf>
    <xf numFmtId="0" fontId="1" fillId="0" borderId="104"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8" fillId="3" borderId="25" xfId="0" applyFont="1" applyFill="1" applyBorder="1" applyAlignment="1" applyProtection="1">
      <alignment horizontal="left" vertical="center" indent="1"/>
      <protection locked="0"/>
    </xf>
    <xf numFmtId="0" fontId="8" fillId="3" borderId="26" xfId="0" applyFont="1" applyFill="1" applyBorder="1" applyAlignment="1" applyProtection="1">
      <alignment horizontal="left" vertical="center" indent="1"/>
      <protection locked="0"/>
    </xf>
    <xf numFmtId="0" fontId="43" fillId="15" borderId="95" xfId="0" applyFont="1" applyFill="1" applyBorder="1" applyAlignment="1">
      <alignment horizontal="left" vertical="center" wrapText="1" indent="1"/>
    </xf>
    <xf numFmtId="0" fontId="43" fillId="15" borderId="96" xfId="0" applyFont="1" applyFill="1" applyBorder="1" applyAlignment="1">
      <alignment horizontal="left" vertical="center" wrapText="1" indent="1"/>
    </xf>
    <xf numFmtId="0" fontId="43" fillId="15" borderId="97" xfId="0" applyFont="1" applyFill="1" applyBorder="1" applyAlignment="1">
      <alignment horizontal="left" vertical="center" wrapText="1" indent="1"/>
    </xf>
    <xf numFmtId="0" fontId="50" fillId="0" borderId="0" xfId="0" applyFont="1" applyAlignment="1">
      <alignment horizontal="center" vertical="center"/>
    </xf>
    <xf numFmtId="0" fontId="65" fillId="0" borderId="0" xfId="0" applyFont="1" applyAlignment="1">
      <alignment horizontal="center" vertical="center"/>
    </xf>
    <xf numFmtId="9" fontId="22" fillId="0" borderId="103" xfId="0" applyNumberFormat="1" applyFont="1" applyBorder="1" applyAlignment="1" applyProtection="1">
      <alignment horizontal="center" vertical="center" wrapText="1"/>
      <protection locked="0"/>
    </xf>
    <xf numFmtId="9" fontId="22" fillId="0" borderId="104" xfId="0" applyNumberFormat="1" applyFont="1" applyBorder="1" applyAlignment="1" applyProtection="1">
      <alignment horizontal="center" vertical="center" wrapText="1"/>
      <protection locked="0"/>
    </xf>
    <xf numFmtId="9" fontId="22" fillId="0" borderId="19" xfId="0" applyNumberFormat="1" applyFont="1" applyBorder="1" applyAlignment="1" applyProtection="1">
      <alignment horizontal="center" vertical="center" wrapText="1"/>
      <protection locked="0"/>
    </xf>
    <xf numFmtId="0" fontId="22" fillId="0" borderId="103" xfId="0" applyFont="1" applyBorder="1" applyAlignment="1" applyProtection="1">
      <alignment horizontal="center" vertical="center"/>
      <protection locked="0"/>
    </xf>
    <xf numFmtId="0" fontId="22" fillId="0" borderId="104" xfId="0" applyFont="1" applyBorder="1" applyAlignment="1" applyProtection="1">
      <alignment horizontal="center" vertical="center"/>
      <protection locked="0"/>
    </xf>
    <xf numFmtId="0" fontId="22" fillId="0" borderId="19" xfId="0" applyFont="1" applyBorder="1" applyAlignment="1" applyProtection="1">
      <alignment horizontal="center" vertical="center"/>
      <protection locked="0"/>
    </xf>
    <xf numFmtId="0" fontId="22" fillId="0" borderId="103" xfId="0" applyFont="1" applyBorder="1" applyAlignment="1" applyProtection="1">
      <alignment horizontal="center" vertical="center" wrapText="1"/>
      <protection locked="0"/>
    </xf>
    <xf numFmtId="0" fontId="22" fillId="0" borderId="104" xfId="0" applyFont="1" applyBorder="1" applyAlignment="1" applyProtection="1">
      <alignment horizontal="center" vertical="center" wrapText="1"/>
      <protection locked="0"/>
    </xf>
    <xf numFmtId="0" fontId="22" fillId="0" borderId="19" xfId="0" applyFont="1" applyBorder="1" applyAlignment="1" applyProtection="1">
      <alignment horizontal="center" vertical="center" wrapText="1"/>
      <protection locked="0"/>
    </xf>
    <xf numFmtId="0" fontId="43" fillId="0" borderId="103" xfId="0" applyFont="1" applyBorder="1" applyAlignment="1" applyProtection="1">
      <alignment horizontal="center" vertical="center" wrapText="1"/>
      <protection locked="0"/>
    </xf>
    <xf numFmtId="0" fontId="43" fillId="0" borderId="104" xfId="0" applyFont="1" applyBorder="1" applyAlignment="1" applyProtection="1">
      <alignment horizontal="center" vertical="center" wrapText="1"/>
      <protection locked="0"/>
    </xf>
    <xf numFmtId="0" fontId="43" fillId="0" borderId="19" xfId="0" applyFont="1" applyBorder="1" applyAlignment="1" applyProtection="1">
      <alignment horizontal="center" vertical="center" wrapText="1"/>
      <protection locked="0"/>
    </xf>
    <xf numFmtId="9" fontId="1" fillId="0" borderId="103" xfId="0" applyNumberFormat="1" applyFont="1" applyBorder="1" applyAlignment="1" applyProtection="1">
      <alignment horizontal="center" vertical="center" wrapText="1"/>
      <protection locked="0"/>
    </xf>
    <xf numFmtId="9" fontId="1" fillId="0" borderId="104" xfId="0" applyNumberFormat="1" applyFont="1" applyBorder="1" applyAlignment="1" applyProtection="1">
      <alignment horizontal="center" vertical="center" wrapText="1"/>
      <protection locked="0"/>
    </xf>
    <xf numFmtId="9" fontId="1" fillId="0" borderId="19" xfId="0" applyNumberFormat="1" applyFont="1" applyBorder="1" applyAlignment="1" applyProtection="1">
      <alignment horizontal="center" vertical="center" wrapText="1"/>
      <protection locked="0"/>
    </xf>
    <xf numFmtId="0" fontId="43" fillId="0" borderId="18" xfId="0" applyFont="1" applyBorder="1" applyAlignment="1" applyProtection="1">
      <alignment horizontal="justify" vertical="center" wrapText="1"/>
      <protection locked="0"/>
    </xf>
    <xf numFmtId="0" fontId="22" fillId="0" borderId="4" xfId="0" applyFont="1" applyBorder="1" applyAlignment="1">
      <alignment horizontal="left" vertical="center" wrapText="1"/>
    </xf>
    <xf numFmtId="0" fontId="22" fillId="0" borderId="0" xfId="0" applyFont="1" applyAlignment="1">
      <alignment horizontal="left" vertical="center" wrapText="1"/>
    </xf>
    <xf numFmtId="0" fontId="22" fillId="0" borderId="105" xfId="0" applyFont="1" applyBorder="1" applyAlignment="1">
      <alignment horizontal="left" vertical="center" wrapText="1"/>
    </xf>
    <xf numFmtId="0" fontId="22" fillId="0" borderId="106" xfId="0" applyFont="1" applyBorder="1" applyAlignment="1">
      <alignment horizontal="left" vertical="center" wrapText="1"/>
    </xf>
    <xf numFmtId="0" fontId="22" fillId="0" borderId="5" xfId="0" applyFont="1" applyBorder="1" applyAlignment="1">
      <alignment horizontal="left" vertical="center" wrapText="1"/>
    </xf>
    <xf numFmtId="0" fontId="22" fillId="0" borderId="6" xfId="0" applyFont="1" applyBorder="1" applyAlignment="1">
      <alignment horizontal="left" vertical="center" wrapText="1"/>
    </xf>
    <xf numFmtId="0" fontId="22" fillId="0" borderId="8" xfId="0" applyFont="1" applyBorder="1" applyAlignment="1">
      <alignment horizontal="left" vertical="center" wrapText="1"/>
    </xf>
    <xf numFmtId="0" fontId="22" fillId="0" borderId="107" xfId="0" applyFont="1" applyBorder="1" applyAlignment="1">
      <alignment horizontal="left" vertical="center" wrapText="1"/>
    </xf>
    <xf numFmtId="0" fontId="22" fillId="0" borderId="108" xfId="0" applyFont="1" applyBorder="1" applyAlignment="1">
      <alignment horizontal="left" vertical="center" wrapText="1"/>
    </xf>
    <xf numFmtId="0" fontId="22" fillId="0" borderId="7" xfId="0" applyFont="1" applyBorder="1" applyAlignment="1">
      <alignment horizontal="left" vertical="center" wrapText="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69">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rgb="FFFF0000"/>
        <name val="Arial Narrow"/>
        <family val="2"/>
        <scheme val="none"/>
      </font>
      <fill>
        <patternFill patternType="none">
          <fgColor indexed="64"/>
          <bgColor indexed="65"/>
        </patternFill>
      </fill>
    </dxf>
    <dxf>
      <font>
        <b val="0"/>
        <i val="0"/>
        <strike val="0"/>
        <condense val="0"/>
        <extend val="0"/>
        <outline val="0"/>
        <shadow val="0"/>
        <u val="none"/>
        <vertAlign val="baseline"/>
        <sz val="16"/>
        <color rgb="FFFF0000"/>
        <name val="Arial Narrow"/>
        <family val="2"/>
        <scheme val="none"/>
      </font>
      <fill>
        <patternFill patternType="none">
          <fgColor indexed="64"/>
          <bgColor indexed="65"/>
        </patternFill>
      </fill>
    </dxf>
    <dxf>
      <font>
        <b val="0"/>
        <i val="0"/>
        <strike val="0"/>
        <condense val="0"/>
        <extend val="0"/>
        <outline val="0"/>
        <shadow val="0"/>
        <u val="none"/>
        <vertAlign val="baseline"/>
        <sz val="16"/>
        <color rgb="FFFF0000"/>
        <name val="Arial Narrow"/>
        <family val="2"/>
        <scheme val="none"/>
      </font>
      <fill>
        <patternFill patternType="none">
          <fgColor indexed="64"/>
          <bgColor indexed="65"/>
        </patternFill>
      </fill>
    </dxf>
    <dxf>
      <font>
        <b val="0"/>
        <i val="0"/>
        <strike val="0"/>
        <condense val="0"/>
        <extend val="0"/>
        <outline val="0"/>
        <shadow val="0"/>
        <u val="none"/>
        <vertAlign val="baseline"/>
        <sz val="16"/>
        <color rgb="FFFF0000"/>
        <name val="Arial Narrow"/>
        <family val="2"/>
        <scheme val="none"/>
      </font>
      <fill>
        <patternFill patternType="none">
          <fgColor indexed="64"/>
          <bgColor indexed="65"/>
        </patternFill>
      </fill>
      <alignment horizontal="general" vertical="center" textRotation="0" wrapText="0" indent="0" justifyLastLine="0" shrinkToFit="0" readingOrder="0"/>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00CD99"/>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C3AEF26C-EBC0-4BD2-83EC-AF0E403505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610" y="314221"/>
          <a:ext cx="824699" cy="650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920750</xdr:colOff>
      <xdr:row>3</xdr:row>
      <xdr:rowOff>52387</xdr:rowOff>
    </xdr:from>
    <xdr:to>
      <xdr:col>3</xdr:col>
      <xdr:colOff>746126</xdr:colOff>
      <xdr:row>6</xdr:row>
      <xdr:rowOff>134937</xdr:rowOff>
    </xdr:to>
    <xdr:pic>
      <xdr:nvPicPr>
        <xdr:cNvPr id="2" name="Imagen 1">
          <a:extLst>
            <a:ext uri="{FF2B5EF4-FFF2-40B4-BE49-F238E27FC236}">
              <a16:creationId xmlns:a16="http://schemas.microsoft.com/office/drawing/2014/main" id="{83986E98-DAE3-4EBD-975D-03EBC1966525}"/>
            </a:ext>
          </a:extLst>
        </xdr:cNvPr>
        <xdr:cNvPicPr>
          <a:picLocks noChangeAspect="1"/>
        </xdr:cNvPicPr>
      </xdr:nvPicPr>
      <xdr:blipFill>
        <a:blip xmlns:r="http://schemas.openxmlformats.org/officeDocument/2006/relationships" r:embed="rId1"/>
        <a:stretch>
          <a:fillRect/>
        </a:stretch>
      </xdr:blipFill>
      <xdr:spPr>
        <a:xfrm>
          <a:off x="1547813" y="584200"/>
          <a:ext cx="817563"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1"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10:E222"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6">
    <format dxfId="37">
      <pivotArea type="all" dataOnly="0" outline="0" fieldPosition="0"/>
    </format>
    <format dxfId="36">
      <pivotArea field="0" type="button" dataOnly="0" labelOnly="1" outline="0" axis="axisRow" fieldPosition="0"/>
    </format>
    <format dxfId="35">
      <pivotArea field="1" type="button" dataOnly="0" labelOnly="1" outline="0" axis="axisRow" fieldPosition="1"/>
    </format>
    <format dxfId="34">
      <pivotArea dataOnly="0" labelOnly="1" outline="0" fieldPosition="0">
        <references count="1">
          <reference field="0" count="0"/>
        </references>
      </pivotArea>
    </format>
    <format dxfId="33">
      <pivotArea dataOnly="0" labelOnly="1" outline="0" fieldPosition="0">
        <references count="2">
          <reference field="0" count="1" selected="0">
            <x v="0"/>
          </reference>
          <reference field="1" count="5">
            <x v="0"/>
            <x v="6"/>
            <x v="7"/>
            <x v="8"/>
            <x v="9"/>
          </reference>
        </references>
      </pivotArea>
    </format>
    <format dxfId="32">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10:C220" totalsRowShown="0" headerRowDxfId="31" dataDxfId="30">
  <autoFilter ref="B210:C220" xr:uid="{00000000-0009-0000-0100-000001000000}"/>
  <tableColumns count="2">
    <tableColumn id="1" xr3:uid="{00000000-0010-0000-0000-000001000000}" name="Criterios" dataDxfId="29"/>
    <tableColumn id="2" xr3:uid="{00000000-0010-0000-0000-000002000000}" name="Subcriterios" dataDxfId="28"/>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
  <sheetViews>
    <sheetView zoomScale="120" zoomScaleNormal="120" workbookViewId="0">
      <selection activeCell="C3" sqref="C3"/>
    </sheetView>
  </sheetViews>
  <sheetFormatPr baseColWidth="10" defaultColWidth="11.453125" defaultRowHeight="14.5" x14ac:dyDescent="0.35"/>
  <cols>
    <col min="1" max="1" width="2.81640625" style="55" customWidth="1" collapsed="1"/>
    <col min="2" max="3" width="24.7265625" style="55" customWidth="1" collapsed="1"/>
    <col min="4" max="4" width="16" style="55" customWidth="1" collapsed="1"/>
    <col min="5" max="5" width="24.7265625" style="55" customWidth="1" collapsed="1"/>
    <col min="6" max="6" width="27.7265625" style="55" customWidth="1" collapsed="1"/>
    <col min="7" max="8" width="24.7265625" style="55" customWidth="1" collapsed="1"/>
    <col min="9" max="16384" width="11.453125" style="55" collapsed="1"/>
  </cols>
  <sheetData>
    <row r="1" spans="1:8" ht="15" thickBot="1" x14ac:dyDescent="0.4"/>
    <row r="2" spans="1:8" ht="18" x14ac:dyDescent="0.35">
      <c r="B2" s="210" t="s">
        <v>147</v>
      </c>
      <c r="C2" s="211"/>
      <c r="D2" s="211"/>
      <c r="E2" s="211"/>
      <c r="F2" s="211"/>
      <c r="G2" s="211"/>
      <c r="H2" s="212"/>
    </row>
    <row r="3" spans="1:8" x14ac:dyDescent="0.35">
      <c r="B3" s="56"/>
      <c r="C3" s="57"/>
      <c r="D3" s="57"/>
      <c r="E3" s="57"/>
      <c r="F3" s="57"/>
      <c r="G3" s="57"/>
      <c r="H3" s="58"/>
    </row>
    <row r="4" spans="1:8" ht="63" customHeight="1" x14ac:dyDescent="0.35">
      <c r="B4" s="213" t="s">
        <v>205</v>
      </c>
      <c r="C4" s="214"/>
      <c r="D4" s="214"/>
      <c r="E4" s="214"/>
      <c r="F4" s="214"/>
      <c r="G4" s="214"/>
      <c r="H4" s="215"/>
    </row>
    <row r="5" spans="1:8" ht="63" customHeight="1" x14ac:dyDescent="0.35">
      <c r="B5" s="216"/>
      <c r="C5" s="217"/>
      <c r="D5" s="217"/>
      <c r="E5" s="217"/>
      <c r="F5" s="217"/>
      <c r="G5" s="217"/>
      <c r="H5" s="218"/>
    </row>
    <row r="6" spans="1:8" x14ac:dyDescent="0.35">
      <c r="A6" s="136"/>
      <c r="B6" s="219" t="s">
        <v>145</v>
      </c>
      <c r="C6" s="220"/>
      <c r="D6" s="220"/>
      <c r="E6" s="220"/>
      <c r="F6" s="220"/>
      <c r="G6" s="220"/>
      <c r="H6" s="221"/>
    </row>
    <row r="7" spans="1:8" ht="95.25" customHeight="1" x14ac:dyDescent="0.35">
      <c r="A7" s="136"/>
      <c r="B7" s="228" t="s">
        <v>150</v>
      </c>
      <c r="C7" s="228"/>
      <c r="D7" s="228"/>
      <c r="E7" s="228"/>
      <c r="F7" s="228"/>
      <c r="G7" s="228"/>
      <c r="H7" s="229"/>
    </row>
    <row r="8" spans="1:8" x14ac:dyDescent="0.35">
      <c r="A8" s="136"/>
      <c r="B8" s="137"/>
      <c r="C8" s="80"/>
      <c r="D8" s="80"/>
      <c r="E8" s="80"/>
      <c r="F8" s="80"/>
      <c r="G8" s="80"/>
      <c r="H8" s="132"/>
    </row>
    <row r="9" spans="1:8" ht="16.5" customHeight="1" x14ac:dyDescent="0.35">
      <c r="A9" s="136"/>
      <c r="B9" s="222" t="s">
        <v>224</v>
      </c>
      <c r="C9" s="222"/>
      <c r="D9" s="222"/>
      <c r="E9" s="222"/>
      <c r="F9" s="222"/>
      <c r="G9" s="222"/>
      <c r="H9" s="223"/>
    </row>
    <row r="10" spans="1:8" ht="16.5" customHeight="1" x14ac:dyDescent="0.35">
      <c r="A10" s="136"/>
      <c r="B10" s="222"/>
      <c r="C10" s="222"/>
      <c r="D10" s="222"/>
      <c r="E10" s="222"/>
      <c r="F10" s="222"/>
      <c r="G10" s="222"/>
      <c r="H10" s="223"/>
    </row>
    <row r="11" spans="1:8" ht="11.5" customHeight="1" x14ac:dyDescent="0.35">
      <c r="A11" s="136"/>
      <c r="B11" s="222"/>
      <c r="C11" s="222"/>
      <c r="D11" s="222"/>
      <c r="E11" s="222"/>
      <c r="F11" s="222"/>
      <c r="G11" s="222"/>
      <c r="H11" s="223"/>
    </row>
    <row r="12" spans="1:8" ht="11.5" customHeight="1" thickBot="1" x14ac:dyDescent="0.4">
      <c r="A12" s="136"/>
      <c r="B12" s="131"/>
      <c r="C12" s="131"/>
      <c r="D12" s="131"/>
      <c r="E12" s="131"/>
      <c r="F12" s="131"/>
      <c r="G12" s="131"/>
      <c r="H12" s="134"/>
    </row>
    <row r="13" spans="1:8" ht="15.5" customHeight="1" thickTop="1" x14ac:dyDescent="0.35">
      <c r="A13" s="136"/>
      <c r="B13" s="131"/>
      <c r="C13" s="230" t="s">
        <v>146</v>
      </c>
      <c r="D13" s="225"/>
      <c r="E13" s="226" t="s">
        <v>183</v>
      </c>
      <c r="F13" s="227"/>
      <c r="G13" s="131"/>
      <c r="H13" s="134"/>
    </row>
    <row r="14" spans="1:8" ht="11.5" customHeight="1" x14ac:dyDescent="0.35">
      <c r="A14" s="136"/>
      <c r="B14" s="131"/>
      <c r="C14" s="200" t="s">
        <v>177</v>
      </c>
      <c r="D14" s="201"/>
      <c r="E14" s="202" t="s">
        <v>182</v>
      </c>
      <c r="F14" s="203"/>
      <c r="G14" s="131"/>
      <c r="H14" s="134"/>
    </row>
    <row r="15" spans="1:8" ht="11.5" customHeight="1" x14ac:dyDescent="0.35">
      <c r="A15" s="136"/>
      <c r="B15" s="131"/>
      <c r="C15" s="200" t="s">
        <v>179</v>
      </c>
      <c r="D15" s="201"/>
      <c r="E15" s="202" t="s">
        <v>181</v>
      </c>
      <c r="F15" s="203"/>
      <c r="G15" s="131"/>
      <c r="H15" s="134"/>
    </row>
    <row r="16" spans="1:8" ht="11.5" customHeight="1" x14ac:dyDescent="0.35">
      <c r="A16" s="136"/>
      <c r="B16" s="131"/>
      <c r="C16" s="200" t="s">
        <v>217</v>
      </c>
      <c r="D16" s="201"/>
      <c r="E16" s="202" t="s">
        <v>221</v>
      </c>
      <c r="F16" s="203"/>
      <c r="G16" s="131"/>
      <c r="H16" s="134"/>
    </row>
    <row r="17" spans="1:8" ht="13.5" customHeight="1" x14ac:dyDescent="0.35">
      <c r="A17" s="136"/>
      <c r="B17" s="131"/>
      <c r="C17" s="200" t="s">
        <v>218</v>
      </c>
      <c r="D17" s="201"/>
      <c r="E17" s="202" t="s">
        <v>180</v>
      </c>
      <c r="F17" s="203"/>
      <c r="G17" s="131"/>
      <c r="H17" s="133"/>
    </row>
    <row r="18" spans="1:8" ht="12.5" customHeight="1" x14ac:dyDescent="0.35">
      <c r="A18" s="136"/>
      <c r="B18" s="131"/>
      <c r="C18" s="200" t="s">
        <v>219</v>
      </c>
      <c r="D18" s="201"/>
      <c r="E18" s="204" t="s">
        <v>222</v>
      </c>
      <c r="F18" s="203"/>
      <c r="G18" s="131"/>
      <c r="H18" s="134"/>
    </row>
    <row r="19" spans="1:8" ht="24" customHeight="1" thickBot="1" x14ac:dyDescent="0.4">
      <c r="A19" s="136"/>
      <c r="B19" s="131"/>
      <c r="C19" s="198" t="s">
        <v>220</v>
      </c>
      <c r="D19" s="199"/>
      <c r="E19" s="205" t="s">
        <v>223</v>
      </c>
      <c r="F19" s="206"/>
      <c r="G19" s="131"/>
      <c r="H19" s="134"/>
    </row>
    <row r="20" spans="1:8" ht="11.5" customHeight="1" thickTop="1" x14ac:dyDescent="0.35">
      <c r="A20" s="136"/>
      <c r="B20" s="131"/>
      <c r="C20" s="138"/>
      <c r="D20" s="138"/>
      <c r="E20" s="138"/>
      <c r="F20" s="138"/>
      <c r="G20" s="131"/>
      <c r="H20" s="134"/>
    </row>
    <row r="21" spans="1:8" ht="27.5" customHeight="1" thickBot="1" x14ac:dyDescent="0.4">
      <c r="A21" s="136"/>
      <c r="B21" s="231" t="s">
        <v>216</v>
      </c>
      <c r="C21" s="232"/>
      <c r="D21" s="232"/>
      <c r="E21" s="232"/>
      <c r="F21" s="232"/>
      <c r="G21" s="232"/>
      <c r="H21" s="233"/>
    </row>
    <row r="22" spans="1:8" ht="15" thickTop="1" x14ac:dyDescent="0.35">
      <c r="A22" s="136"/>
      <c r="B22" s="140"/>
      <c r="C22" s="224" t="s">
        <v>146</v>
      </c>
      <c r="D22" s="225"/>
      <c r="E22" s="226" t="s">
        <v>183</v>
      </c>
      <c r="F22" s="227"/>
      <c r="G22" s="138"/>
      <c r="H22" s="139"/>
    </row>
    <row r="23" spans="1:8" ht="13.5" customHeight="1" x14ac:dyDescent="0.35">
      <c r="A23" s="136"/>
      <c r="B23" s="141"/>
      <c r="C23" s="238" t="s">
        <v>177</v>
      </c>
      <c r="D23" s="239"/>
      <c r="E23" s="240" t="s">
        <v>182</v>
      </c>
      <c r="F23" s="241"/>
      <c r="G23" s="75"/>
      <c r="H23" s="135"/>
    </row>
    <row r="24" spans="1:8" ht="13.5" customHeight="1" x14ac:dyDescent="0.35">
      <c r="A24" s="136"/>
      <c r="B24" s="141"/>
      <c r="C24" s="207" t="s">
        <v>178</v>
      </c>
      <c r="D24" s="208"/>
      <c r="E24" s="209" t="s">
        <v>180</v>
      </c>
      <c r="F24" s="203"/>
      <c r="G24" s="75"/>
      <c r="H24" s="135"/>
    </row>
    <row r="25" spans="1:8" ht="13.5" customHeight="1" x14ac:dyDescent="0.35">
      <c r="A25" s="136"/>
      <c r="B25" s="141"/>
      <c r="C25" s="207" t="s">
        <v>179</v>
      </c>
      <c r="D25" s="208"/>
      <c r="E25" s="209" t="s">
        <v>181</v>
      </c>
      <c r="F25" s="203"/>
      <c r="G25" s="75"/>
      <c r="H25" s="135"/>
    </row>
    <row r="26" spans="1:8" ht="23" customHeight="1" x14ac:dyDescent="0.35">
      <c r="A26" s="136"/>
      <c r="B26" s="141"/>
      <c r="C26" s="207" t="s">
        <v>148</v>
      </c>
      <c r="D26" s="208"/>
      <c r="E26" s="244" t="s">
        <v>149</v>
      </c>
      <c r="F26" s="245"/>
      <c r="G26" s="75"/>
      <c r="H26" s="135"/>
    </row>
    <row r="27" spans="1:8" ht="69.75" customHeight="1" x14ac:dyDescent="0.35">
      <c r="A27" s="136"/>
      <c r="B27" s="141"/>
      <c r="C27" s="235" t="s">
        <v>2</v>
      </c>
      <c r="D27" s="242"/>
      <c r="E27" s="236" t="s">
        <v>184</v>
      </c>
      <c r="F27" s="237"/>
      <c r="G27" s="75"/>
      <c r="H27" s="76"/>
    </row>
    <row r="28" spans="1:8" ht="34.5" customHeight="1" x14ac:dyDescent="0.35">
      <c r="B28" s="72"/>
      <c r="C28" s="243" t="s">
        <v>3</v>
      </c>
      <c r="D28" s="242"/>
      <c r="E28" s="236" t="s">
        <v>185</v>
      </c>
      <c r="F28" s="237"/>
      <c r="G28" s="75"/>
      <c r="H28" s="76"/>
    </row>
    <row r="29" spans="1:8" ht="27.75" customHeight="1" x14ac:dyDescent="0.35">
      <c r="B29" s="72"/>
      <c r="C29" s="243" t="s">
        <v>42</v>
      </c>
      <c r="D29" s="242"/>
      <c r="E29" s="236" t="s">
        <v>186</v>
      </c>
      <c r="F29" s="237"/>
      <c r="G29" s="75"/>
      <c r="H29" s="76"/>
    </row>
    <row r="30" spans="1:8" ht="28.5" customHeight="1" x14ac:dyDescent="0.35">
      <c r="B30" s="72"/>
      <c r="C30" s="243" t="s">
        <v>1</v>
      </c>
      <c r="D30" s="242"/>
      <c r="E30" s="236" t="s">
        <v>187</v>
      </c>
      <c r="F30" s="237"/>
      <c r="G30" s="75"/>
      <c r="H30" s="76"/>
    </row>
    <row r="31" spans="1:8" ht="72.75" customHeight="1" x14ac:dyDescent="0.35">
      <c r="B31" s="72"/>
      <c r="C31" s="243" t="s">
        <v>48</v>
      </c>
      <c r="D31" s="242"/>
      <c r="E31" s="236" t="s">
        <v>152</v>
      </c>
      <c r="F31" s="237"/>
      <c r="G31" s="75"/>
      <c r="H31" s="76"/>
    </row>
    <row r="32" spans="1:8" ht="64.5" customHeight="1" x14ac:dyDescent="0.35">
      <c r="B32" s="72"/>
      <c r="C32" s="243" t="s">
        <v>151</v>
      </c>
      <c r="D32" s="242"/>
      <c r="E32" s="236" t="s">
        <v>153</v>
      </c>
      <c r="F32" s="237"/>
      <c r="G32" s="75"/>
      <c r="H32" s="76"/>
    </row>
    <row r="33" spans="2:8" ht="71.25" customHeight="1" x14ac:dyDescent="0.35">
      <c r="B33" s="72"/>
      <c r="C33" s="234" t="s">
        <v>154</v>
      </c>
      <c r="D33" s="235"/>
      <c r="E33" s="236" t="s">
        <v>155</v>
      </c>
      <c r="F33" s="237"/>
      <c r="G33" s="75"/>
      <c r="H33" s="76"/>
    </row>
    <row r="34" spans="2:8" ht="55.5" customHeight="1" x14ac:dyDescent="0.35">
      <c r="B34" s="72"/>
      <c r="C34" s="234" t="s">
        <v>46</v>
      </c>
      <c r="D34" s="235"/>
      <c r="E34" s="236" t="s">
        <v>156</v>
      </c>
      <c r="F34" s="237"/>
      <c r="G34" s="75"/>
      <c r="H34" s="76"/>
    </row>
    <row r="35" spans="2:8" ht="42" customHeight="1" x14ac:dyDescent="0.35">
      <c r="B35" s="72"/>
      <c r="C35" s="234" t="s">
        <v>144</v>
      </c>
      <c r="D35" s="235"/>
      <c r="E35" s="236" t="s">
        <v>157</v>
      </c>
      <c r="F35" s="237"/>
      <c r="G35" s="75"/>
      <c r="H35" s="76"/>
    </row>
    <row r="36" spans="2:8" ht="59.25" customHeight="1" x14ac:dyDescent="0.35">
      <c r="B36" s="72"/>
      <c r="C36" s="234" t="s">
        <v>12</v>
      </c>
      <c r="D36" s="235"/>
      <c r="E36" s="236" t="s">
        <v>158</v>
      </c>
      <c r="F36" s="237"/>
      <c r="G36" s="75"/>
      <c r="H36" s="76"/>
    </row>
    <row r="37" spans="2:8" ht="23.25" customHeight="1" x14ac:dyDescent="0.35">
      <c r="B37" s="72"/>
      <c r="C37" s="234" t="s">
        <v>162</v>
      </c>
      <c r="D37" s="235"/>
      <c r="E37" s="236" t="s">
        <v>159</v>
      </c>
      <c r="F37" s="237"/>
      <c r="G37" s="75"/>
      <c r="H37" s="76"/>
    </row>
    <row r="38" spans="2:8" ht="30.75" customHeight="1" x14ac:dyDescent="0.35">
      <c r="B38" s="72"/>
      <c r="C38" s="234" t="s">
        <v>163</v>
      </c>
      <c r="D38" s="235"/>
      <c r="E38" s="236" t="s">
        <v>160</v>
      </c>
      <c r="F38" s="237"/>
      <c r="G38" s="75"/>
      <c r="H38" s="76"/>
    </row>
    <row r="39" spans="2:8" ht="35.25" customHeight="1" x14ac:dyDescent="0.35">
      <c r="B39" s="72"/>
      <c r="C39" s="234" t="s">
        <v>163</v>
      </c>
      <c r="D39" s="235"/>
      <c r="E39" s="236" t="s">
        <v>160</v>
      </c>
      <c r="F39" s="237"/>
      <c r="G39" s="75"/>
      <c r="H39" s="76"/>
    </row>
    <row r="40" spans="2:8" ht="33" customHeight="1" x14ac:dyDescent="0.35">
      <c r="B40" s="72"/>
      <c r="C40" s="234" t="s">
        <v>164</v>
      </c>
      <c r="D40" s="235"/>
      <c r="E40" s="236" t="s">
        <v>161</v>
      </c>
      <c r="F40" s="237"/>
      <c r="G40" s="75"/>
      <c r="H40" s="76"/>
    </row>
    <row r="41" spans="2:8" ht="30" customHeight="1" x14ac:dyDescent="0.35">
      <c r="B41" s="72"/>
      <c r="C41" s="234" t="s">
        <v>165</v>
      </c>
      <c r="D41" s="235"/>
      <c r="E41" s="236" t="s">
        <v>166</v>
      </c>
      <c r="F41" s="237"/>
      <c r="G41" s="75"/>
      <c r="H41" s="76"/>
    </row>
    <row r="42" spans="2:8" ht="35.25" customHeight="1" x14ac:dyDescent="0.35">
      <c r="B42" s="72"/>
      <c r="C42" s="234" t="s">
        <v>167</v>
      </c>
      <c r="D42" s="235"/>
      <c r="E42" s="236" t="s">
        <v>168</v>
      </c>
      <c r="F42" s="237"/>
      <c r="G42" s="75"/>
      <c r="H42" s="76"/>
    </row>
    <row r="43" spans="2:8" ht="31.5" customHeight="1" x14ac:dyDescent="0.35">
      <c r="B43" s="72"/>
      <c r="C43" s="234" t="s">
        <v>169</v>
      </c>
      <c r="D43" s="235"/>
      <c r="E43" s="236" t="s">
        <v>170</v>
      </c>
      <c r="F43" s="237"/>
      <c r="G43" s="75"/>
      <c r="H43" s="76"/>
    </row>
    <row r="44" spans="2:8" ht="35.25" customHeight="1" x14ac:dyDescent="0.35">
      <c r="B44" s="72"/>
      <c r="C44" s="234" t="s">
        <v>171</v>
      </c>
      <c r="D44" s="235"/>
      <c r="E44" s="236" t="s">
        <v>172</v>
      </c>
      <c r="F44" s="237"/>
      <c r="G44" s="75"/>
      <c r="H44" s="76"/>
    </row>
    <row r="45" spans="2:8" ht="59.25" customHeight="1" x14ac:dyDescent="0.35">
      <c r="B45" s="72"/>
      <c r="C45" s="234" t="s">
        <v>29</v>
      </c>
      <c r="D45" s="235"/>
      <c r="E45" s="236" t="s">
        <v>173</v>
      </c>
      <c r="F45" s="237"/>
      <c r="G45" s="75"/>
      <c r="H45" s="76"/>
    </row>
    <row r="46" spans="2:8" ht="29.25" customHeight="1" x14ac:dyDescent="0.35">
      <c r="B46" s="72"/>
      <c r="C46" s="234" t="s">
        <v>175</v>
      </c>
      <c r="D46" s="235"/>
      <c r="E46" s="236" t="s">
        <v>174</v>
      </c>
      <c r="F46" s="237"/>
      <c r="G46" s="75"/>
      <c r="H46" s="76"/>
    </row>
    <row r="47" spans="2:8" ht="82.5" customHeight="1" x14ac:dyDescent="0.35">
      <c r="B47" s="72"/>
      <c r="C47" s="234" t="s">
        <v>39</v>
      </c>
      <c r="D47" s="235"/>
      <c r="E47" s="236" t="s">
        <v>176</v>
      </c>
      <c r="F47" s="237"/>
      <c r="G47" s="75"/>
      <c r="H47" s="76"/>
    </row>
    <row r="48" spans="2:8" ht="46.5" customHeight="1" thickBot="1" x14ac:dyDescent="0.4">
      <c r="B48" s="72"/>
      <c r="C48" s="246"/>
      <c r="D48" s="247"/>
      <c r="E48" s="248"/>
      <c r="F48" s="249"/>
      <c r="G48" s="75"/>
      <c r="H48" s="76"/>
    </row>
    <row r="49" spans="2:8" ht="6.75" customHeight="1" thickTop="1" x14ac:dyDescent="0.35">
      <c r="B49" s="72"/>
      <c r="C49" s="73"/>
      <c r="D49" s="73"/>
      <c r="E49" s="74"/>
      <c r="F49" s="74"/>
      <c r="G49" s="75"/>
      <c r="H49" s="76"/>
    </row>
    <row r="50" spans="2:8" x14ac:dyDescent="0.35">
      <c r="B50" s="72"/>
      <c r="C50" s="126"/>
      <c r="D50" s="126"/>
      <c r="E50" s="126"/>
      <c r="F50" s="126"/>
      <c r="G50" s="75"/>
      <c r="H50" s="76"/>
    </row>
    <row r="51" spans="2:8" ht="21" customHeight="1" x14ac:dyDescent="0.35">
      <c r="B51" s="125" t="s">
        <v>209</v>
      </c>
      <c r="C51" s="126"/>
      <c r="D51" s="126"/>
      <c r="E51" s="126"/>
      <c r="F51" s="126"/>
      <c r="G51" s="126"/>
      <c r="H51" s="127"/>
    </row>
    <row r="52" spans="2:8" ht="20.25" customHeight="1" x14ac:dyDescent="0.35">
      <c r="B52" s="125" t="s">
        <v>210</v>
      </c>
      <c r="C52" s="126"/>
      <c r="D52" s="126"/>
      <c r="E52" s="126"/>
      <c r="F52" s="126"/>
      <c r="G52" s="126"/>
      <c r="H52" s="127"/>
    </row>
    <row r="53" spans="2:8" ht="20.25" customHeight="1" x14ac:dyDescent="0.35">
      <c r="B53" s="125" t="s">
        <v>211</v>
      </c>
      <c r="C53" s="126"/>
      <c r="D53" s="126"/>
      <c r="E53" s="126"/>
      <c r="F53" s="126"/>
      <c r="G53" s="126"/>
      <c r="H53" s="127"/>
    </row>
    <row r="54" spans="2:8" ht="20.25" customHeight="1" x14ac:dyDescent="0.35">
      <c r="B54" s="125" t="s">
        <v>212</v>
      </c>
      <c r="C54" s="126"/>
      <c r="D54" s="126"/>
      <c r="E54" s="126"/>
      <c r="F54" s="126"/>
      <c r="G54" s="126"/>
      <c r="H54" s="127"/>
    </row>
    <row r="55" spans="2:8" ht="14.5" customHeight="1" x14ac:dyDescent="0.35">
      <c r="B55" s="125" t="s">
        <v>213</v>
      </c>
      <c r="C55" s="126"/>
      <c r="D55" s="126"/>
      <c r="E55" s="126"/>
      <c r="F55" s="126"/>
      <c r="G55" s="126"/>
      <c r="H55" s="127"/>
    </row>
    <row r="56" spans="2:8" ht="15" thickBot="1" x14ac:dyDescent="0.4">
      <c r="B56" s="77"/>
      <c r="C56" s="78"/>
      <c r="D56" s="78"/>
      <c r="E56" s="78"/>
      <c r="F56" s="78"/>
      <c r="G56" s="78"/>
      <c r="H56" s="79"/>
    </row>
  </sheetData>
  <mergeCells count="74">
    <mergeCell ref="C25:D25"/>
    <mergeCell ref="E25:F25"/>
    <mergeCell ref="E32:F32"/>
    <mergeCell ref="C32:D32"/>
    <mergeCell ref="C35:D35"/>
    <mergeCell ref="E35:F35"/>
    <mergeCell ref="E33:F33"/>
    <mergeCell ref="C33:D33"/>
    <mergeCell ref="C34:D34"/>
    <mergeCell ref="E34:F34"/>
    <mergeCell ref="C45:D45"/>
    <mergeCell ref="E45:F45"/>
    <mergeCell ref="C46:D46"/>
    <mergeCell ref="E46:F46"/>
    <mergeCell ref="C48:D48"/>
    <mergeCell ref="E48:F48"/>
    <mergeCell ref="C47:D47"/>
    <mergeCell ref="E47:F47"/>
    <mergeCell ref="C37:D37"/>
    <mergeCell ref="E37:F37"/>
    <mergeCell ref="C43:D43"/>
    <mergeCell ref="C39:D39"/>
    <mergeCell ref="E39:F39"/>
    <mergeCell ref="C40:D40"/>
    <mergeCell ref="E40:F40"/>
    <mergeCell ref="E43:F43"/>
    <mergeCell ref="E38:F38"/>
    <mergeCell ref="C38:D38"/>
    <mergeCell ref="E44:F44"/>
    <mergeCell ref="C42:D42"/>
    <mergeCell ref="C41:D41"/>
    <mergeCell ref="E41:F41"/>
    <mergeCell ref="E42:F42"/>
    <mergeCell ref="C44:D44"/>
    <mergeCell ref="C36:D36"/>
    <mergeCell ref="E36:F36"/>
    <mergeCell ref="C23:D23"/>
    <mergeCell ref="E23:F23"/>
    <mergeCell ref="C27:D27"/>
    <mergeCell ref="E27:F27"/>
    <mergeCell ref="C31:D31"/>
    <mergeCell ref="C28:D28"/>
    <mergeCell ref="C29:D29"/>
    <mergeCell ref="C30:D30"/>
    <mergeCell ref="E28:F28"/>
    <mergeCell ref="E29:F29"/>
    <mergeCell ref="E30:F30"/>
    <mergeCell ref="E31:F31"/>
    <mergeCell ref="C26:D26"/>
    <mergeCell ref="E26:F26"/>
    <mergeCell ref="C24:D24"/>
    <mergeCell ref="E24:F24"/>
    <mergeCell ref="B2:H2"/>
    <mergeCell ref="B4:H5"/>
    <mergeCell ref="B6:H6"/>
    <mergeCell ref="B9:H11"/>
    <mergeCell ref="C22:D22"/>
    <mergeCell ref="E22:F22"/>
    <mergeCell ref="B7:H7"/>
    <mergeCell ref="C13:D13"/>
    <mergeCell ref="E13:F13"/>
    <mergeCell ref="C14:D14"/>
    <mergeCell ref="C15:D15"/>
    <mergeCell ref="E14:F14"/>
    <mergeCell ref="E15:F15"/>
    <mergeCell ref="B21:H21"/>
    <mergeCell ref="C19:D19"/>
    <mergeCell ref="C18:D18"/>
    <mergeCell ref="C17:D17"/>
    <mergeCell ref="C16:D16"/>
    <mergeCell ref="E16:F16"/>
    <mergeCell ref="E17:F17"/>
    <mergeCell ref="E18:F18"/>
    <mergeCell ref="E19:F1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53125" defaultRowHeight="13" x14ac:dyDescent="0.3"/>
  <cols>
    <col min="1" max="1" width="32.81640625" style="7" customWidth="1" collapsed="1"/>
    <col min="2" max="16384" width="11.453125" style="7" collapsed="1"/>
  </cols>
  <sheetData>
    <row r="3" spans="1:1" x14ac:dyDescent="0.3">
      <c r="A3" s="8" t="s">
        <v>14</v>
      </c>
    </row>
    <row r="4" spans="1:1" x14ac:dyDescent="0.3">
      <c r="A4" s="8" t="s">
        <v>15</v>
      </c>
    </row>
    <row r="5" spans="1:1" x14ac:dyDescent="0.3">
      <c r="A5" s="8" t="s">
        <v>16</v>
      </c>
    </row>
    <row r="6" spans="1:1" x14ac:dyDescent="0.3">
      <c r="A6" s="8" t="s">
        <v>10</v>
      </c>
    </row>
    <row r="7" spans="1:1" x14ac:dyDescent="0.3">
      <c r="A7" s="8" t="s">
        <v>9</v>
      </c>
    </row>
    <row r="8" spans="1:1" x14ac:dyDescent="0.3">
      <c r="A8" s="8" t="s">
        <v>19</v>
      </c>
    </row>
    <row r="9" spans="1:1" x14ac:dyDescent="0.3">
      <c r="A9" s="8" t="s">
        <v>20</v>
      </c>
    </row>
    <row r="10" spans="1:1" x14ac:dyDescent="0.3">
      <c r="A10" s="8" t="s">
        <v>22</v>
      </c>
    </row>
    <row r="11" spans="1:1" x14ac:dyDescent="0.3">
      <c r="A11" s="8" t="s">
        <v>23</v>
      </c>
    </row>
    <row r="12" spans="1:1" x14ac:dyDescent="0.3">
      <c r="A12" s="8" t="s">
        <v>25</v>
      </c>
    </row>
    <row r="13" spans="1:1" x14ac:dyDescent="0.3">
      <c r="A13" s="8" t="s">
        <v>26</v>
      </c>
    </row>
    <row r="14" spans="1:1" x14ac:dyDescent="0.3">
      <c r="A14" s="8" t="s">
        <v>27</v>
      </c>
    </row>
    <row r="16" spans="1:1" x14ac:dyDescent="0.3">
      <c r="A16" s="8" t="s">
        <v>30</v>
      </c>
    </row>
    <row r="17" spans="1:1" x14ac:dyDescent="0.3">
      <c r="A17" s="8" t="s">
        <v>31</v>
      </c>
    </row>
    <row r="18" spans="1:1" x14ac:dyDescent="0.3">
      <c r="A18" s="8" t="s">
        <v>32</v>
      </c>
    </row>
    <row r="20" spans="1:1" x14ac:dyDescent="0.3">
      <c r="A20" s="8" t="s">
        <v>40</v>
      </c>
    </row>
    <row r="21" spans="1:1" x14ac:dyDescent="0.3">
      <c r="A21" s="8"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1C4F8-B0D4-420B-8268-67659603435E}">
  <sheetPr>
    <tabColor theme="6" tint="0.39997558519241921"/>
  </sheetPr>
  <dimension ref="B1:AZ35"/>
  <sheetViews>
    <sheetView showGridLines="0" zoomScale="69" zoomScaleNormal="69" workbookViewId="0">
      <selection activeCell="F12" sqref="F12"/>
    </sheetView>
  </sheetViews>
  <sheetFormatPr baseColWidth="10" defaultRowHeight="14.5" x14ac:dyDescent="0.35"/>
  <cols>
    <col min="1" max="1" width="7.54296875" customWidth="1"/>
    <col min="2" max="2" width="16.7265625" customWidth="1" collapsed="1"/>
    <col min="3" max="3" width="29.7265625" customWidth="1" collapsed="1"/>
    <col min="4" max="4" width="43.7265625" customWidth="1" collapsed="1"/>
    <col min="5" max="5" width="39.26953125" customWidth="1" collapsed="1"/>
    <col min="6" max="6" width="39.26953125" customWidth="1"/>
    <col min="15" max="15" width="37" customWidth="1"/>
    <col min="51" max="51" width="6.1796875" customWidth="1"/>
    <col min="52" max="52" width="130.54296875" customWidth="1"/>
  </cols>
  <sheetData>
    <row r="1" spans="2:52" ht="16.5" customHeight="1" thickBot="1" x14ac:dyDescent="0.4">
      <c r="AZ1" s="151" t="s">
        <v>236</v>
      </c>
    </row>
    <row r="2" spans="2:52" ht="18" customHeight="1" thickBot="1" x14ac:dyDescent="0.4">
      <c r="B2" s="258"/>
      <c r="C2" s="261" t="s">
        <v>206</v>
      </c>
      <c r="D2" s="262"/>
      <c r="E2" s="262"/>
      <c r="F2" s="152" t="s">
        <v>235</v>
      </c>
      <c r="AZ2" s="151" t="s">
        <v>234</v>
      </c>
    </row>
    <row r="3" spans="2:52" ht="18" customHeight="1" thickBot="1" x14ac:dyDescent="0.4">
      <c r="B3" s="259"/>
      <c r="C3" s="263"/>
      <c r="D3" s="264"/>
      <c r="E3" s="264"/>
      <c r="F3" s="150" t="s">
        <v>233</v>
      </c>
      <c r="AZ3" s="151" t="s">
        <v>232</v>
      </c>
    </row>
    <row r="4" spans="2:52" ht="18" customHeight="1" thickBot="1" x14ac:dyDescent="0.4">
      <c r="B4" s="259"/>
      <c r="C4" s="263"/>
      <c r="D4" s="264"/>
      <c r="E4" s="264"/>
      <c r="F4" s="150" t="s">
        <v>243</v>
      </c>
      <c r="AZ4" s="151" t="s">
        <v>231</v>
      </c>
    </row>
    <row r="5" spans="2:52" ht="18" customHeight="1" thickBot="1" x14ac:dyDescent="0.4">
      <c r="B5" s="260"/>
      <c r="C5" s="265"/>
      <c r="D5" s="266"/>
      <c r="E5" s="266"/>
      <c r="F5" s="150" t="s">
        <v>230</v>
      </c>
      <c r="AZ5" s="146"/>
    </row>
    <row r="6" spans="2:52" ht="18" customHeight="1" thickBot="1" x14ac:dyDescent="0.4">
      <c r="B6" s="149"/>
      <c r="C6" s="148"/>
      <c r="D6" s="148"/>
      <c r="E6" s="148"/>
      <c r="F6" s="147"/>
      <c r="AZ6" s="146"/>
    </row>
    <row r="7" spans="2:52" ht="33.4" customHeight="1" x14ac:dyDescent="0.35">
      <c r="B7" s="194" t="s">
        <v>199</v>
      </c>
      <c r="C7" s="267" t="s">
        <v>263</v>
      </c>
      <c r="D7" s="268"/>
      <c r="E7" s="268"/>
      <c r="F7" s="269"/>
      <c r="AZ7" s="146"/>
    </row>
    <row r="8" spans="2:52" ht="25.9" customHeight="1" thickBot="1" x14ac:dyDescent="0.4">
      <c r="B8" s="144" t="s">
        <v>200</v>
      </c>
      <c r="C8" s="492" t="s">
        <v>264</v>
      </c>
      <c r="D8" s="493"/>
      <c r="E8" s="493"/>
      <c r="F8" s="494"/>
      <c r="AZ8" s="146"/>
    </row>
    <row r="9" spans="2:52" ht="16" thickBot="1" x14ac:dyDescent="0.4">
      <c r="B9" s="270"/>
      <c r="C9" s="270"/>
      <c r="D9" s="270"/>
      <c r="E9" s="270"/>
      <c r="F9" s="270"/>
    </row>
    <row r="10" spans="2:52" ht="15.65" customHeight="1" x14ac:dyDescent="0.35">
      <c r="B10" s="250" t="s">
        <v>206</v>
      </c>
      <c r="C10" s="251"/>
      <c r="D10" s="251"/>
      <c r="E10" s="251"/>
      <c r="F10" s="252"/>
    </row>
    <row r="11" spans="2:52" ht="31" x14ac:dyDescent="0.35">
      <c r="B11" s="253" t="s">
        <v>198</v>
      </c>
      <c r="C11" s="254"/>
      <c r="D11" s="142" t="s">
        <v>214</v>
      </c>
      <c r="E11" s="142" t="s">
        <v>197</v>
      </c>
      <c r="F11" s="143" t="s">
        <v>208</v>
      </c>
    </row>
    <row r="12" spans="2:52" ht="137.25" customHeight="1" thickBot="1" x14ac:dyDescent="0.4">
      <c r="B12" s="255" t="s">
        <v>265</v>
      </c>
      <c r="C12" s="256"/>
      <c r="D12" s="117" t="s">
        <v>266</v>
      </c>
      <c r="E12" s="117" t="s">
        <v>267</v>
      </c>
      <c r="F12" s="118" t="s">
        <v>268</v>
      </c>
    </row>
    <row r="15" spans="2:52" ht="18" x14ac:dyDescent="0.35">
      <c r="B15" s="257" t="s">
        <v>229</v>
      </c>
      <c r="C15" s="257"/>
      <c r="D15" s="257"/>
      <c r="E15" s="257"/>
      <c r="F15" s="257"/>
    </row>
    <row r="16" spans="2:52" ht="15.5" x14ac:dyDescent="0.35">
      <c r="B16" s="495"/>
    </row>
    <row r="17" spans="2:6" ht="15" thickBot="1" x14ac:dyDescent="0.4">
      <c r="B17" s="496"/>
    </row>
    <row r="18" spans="2:6" ht="15.5" x14ac:dyDescent="0.35">
      <c r="B18" s="271" t="s">
        <v>228</v>
      </c>
      <c r="C18" s="272"/>
      <c r="D18" s="272"/>
      <c r="E18" s="272" t="s">
        <v>227</v>
      </c>
      <c r="F18" s="273"/>
    </row>
    <row r="19" spans="2:6" ht="50.15" customHeight="1" x14ac:dyDescent="0.35">
      <c r="B19" s="513" t="s">
        <v>269</v>
      </c>
      <c r="C19" s="514"/>
      <c r="D19" s="515"/>
      <c r="E19" s="516" t="s">
        <v>270</v>
      </c>
      <c r="F19" s="517"/>
    </row>
    <row r="20" spans="2:6" ht="50.15" customHeight="1" x14ac:dyDescent="0.35">
      <c r="B20" s="513"/>
      <c r="C20" s="514"/>
      <c r="D20" s="515"/>
      <c r="E20" s="516"/>
      <c r="F20" s="517"/>
    </row>
    <row r="21" spans="2:6" ht="50.15" customHeight="1" x14ac:dyDescent="0.35">
      <c r="B21" s="513"/>
      <c r="C21" s="514"/>
      <c r="D21" s="515"/>
      <c r="E21" s="516"/>
      <c r="F21" s="517"/>
    </row>
    <row r="22" spans="2:6" ht="50.15" customHeight="1" x14ac:dyDescent="0.35">
      <c r="B22" s="513"/>
      <c r="C22" s="514"/>
      <c r="D22" s="515"/>
      <c r="E22" s="516"/>
      <c r="F22" s="517"/>
    </row>
    <row r="23" spans="2:6" ht="50.15" customHeight="1" x14ac:dyDescent="0.35">
      <c r="B23" s="513"/>
      <c r="C23" s="514"/>
      <c r="D23" s="515"/>
      <c r="E23" s="516"/>
      <c r="F23" s="517"/>
    </row>
    <row r="24" spans="2:6" ht="50.15" customHeight="1" x14ac:dyDescent="0.35">
      <c r="B24" s="513"/>
      <c r="C24" s="514"/>
      <c r="D24" s="515"/>
      <c r="E24" s="516"/>
      <c r="F24" s="517"/>
    </row>
    <row r="25" spans="2:6" ht="50.15" customHeight="1" x14ac:dyDescent="0.35">
      <c r="B25" s="513"/>
      <c r="C25" s="514"/>
      <c r="D25" s="515"/>
      <c r="E25" s="516"/>
      <c r="F25" s="517"/>
    </row>
    <row r="26" spans="2:6" ht="50.15" customHeight="1" thickBot="1" x14ac:dyDescent="0.4">
      <c r="B26" s="513"/>
      <c r="C26" s="514"/>
      <c r="D26" s="515"/>
      <c r="E26" s="516"/>
      <c r="F26" s="517"/>
    </row>
    <row r="27" spans="2:6" ht="15.5" x14ac:dyDescent="0.35">
      <c r="B27" s="271" t="s">
        <v>226</v>
      </c>
      <c r="C27" s="272"/>
      <c r="D27" s="272"/>
      <c r="E27" s="272" t="s">
        <v>225</v>
      </c>
      <c r="F27" s="273"/>
    </row>
    <row r="28" spans="2:6" x14ac:dyDescent="0.35">
      <c r="B28" s="513" t="s">
        <v>271</v>
      </c>
      <c r="C28" s="514"/>
      <c r="D28" s="515"/>
      <c r="E28" s="516" t="s">
        <v>272</v>
      </c>
      <c r="F28" s="517"/>
    </row>
    <row r="29" spans="2:6" x14ac:dyDescent="0.35">
      <c r="B29" s="513"/>
      <c r="C29" s="514"/>
      <c r="D29" s="515"/>
      <c r="E29" s="516"/>
      <c r="F29" s="517"/>
    </row>
    <row r="30" spans="2:6" x14ac:dyDescent="0.35">
      <c r="B30" s="513"/>
      <c r="C30" s="514"/>
      <c r="D30" s="515"/>
      <c r="E30" s="516"/>
      <c r="F30" s="517"/>
    </row>
    <row r="31" spans="2:6" x14ac:dyDescent="0.35">
      <c r="B31" s="513"/>
      <c r="C31" s="514"/>
      <c r="D31" s="515"/>
      <c r="E31" s="516"/>
      <c r="F31" s="517"/>
    </row>
    <row r="32" spans="2:6" x14ac:dyDescent="0.35">
      <c r="B32" s="513"/>
      <c r="C32" s="514"/>
      <c r="D32" s="515"/>
      <c r="E32" s="516"/>
      <c r="F32" s="517"/>
    </row>
    <row r="33" spans="2:6" x14ac:dyDescent="0.35">
      <c r="B33" s="513"/>
      <c r="C33" s="514"/>
      <c r="D33" s="515"/>
      <c r="E33" s="516"/>
      <c r="F33" s="517"/>
    </row>
    <row r="34" spans="2:6" ht="31.5" customHeight="1" thickBot="1" x14ac:dyDescent="0.4">
      <c r="B34" s="518"/>
      <c r="C34" s="519"/>
      <c r="D34" s="520"/>
      <c r="E34" s="521"/>
      <c r="F34" s="522"/>
    </row>
    <row r="35" spans="2:6" x14ac:dyDescent="0.35">
      <c r="B35" s="145"/>
    </row>
  </sheetData>
  <mergeCells count="17">
    <mergeCell ref="B27:D27"/>
    <mergeCell ref="E27:F27"/>
    <mergeCell ref="B28:D34"/>
    <mergeCell ref="E28:F34"/>
    <mergeCell ref="B11:C11"/>
    <mergeCell ref="B12:C12"/>
    <mergeCell ref="B15:F15"/>
    <mergeCell ref="B18:D18"/>
    <mergeCell ref="E18:F18"/>
    <mergeCell ref="B19:D26"/>
    <mergeCell ref="E19:F26"/>
    <mergeCell ref="B2:B5"/>
    <mergeCell ref="C2:E5"/>
    <mergeCell ref="C7:F7"/>
    <mergeCell ref="C8:F8"/>
    <mergeCell ref="B9:F9"/>
    <mergeCell ref="B10:F10"/>
  </mergeCells>
  <dataValidations count="1">
    <dataValidation type="list" allowBlank="1" showInputMessage="1" showErrorMessage="1" sqref="B12:C12" xr:uid="{A12A8C97-3E4A-4870-A975-EAA44ABC6A43}">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BQ78"/>
  <sheetViews>
    <sheetView showGridLines="0" tabSelected="1" topLeftCell="A17" zoomScale="54" zoomScaleNormal="54" workbookViewId="0">
      <selection activeCell="D9" sqref="D9:AK11"/>
    </sheetView>
  </sheetViews>
  <sheetFormatPr baseColWidth="10" defaultColWidth="11.453125" defaultRowHeight="14" x14ac:dyDescent="0.3"/>
  <cols>
    <col min="1" max="1" width="5" style="111" customWidth="1"/>
    <col min="2" max="2" width="4" style="2" bestFit="1" customWidth="1" collapsed="1"/>
    <col min="3" max="3" width="14.1796875" style="2" customWidth="1" collapsed="1"/>
    <col min="4" max="4" width="13.1796875" style="2" customWidth="1" collapsed="1"/>
    <col min="5" max="5" width="16.1796875" style="2" customWidth="1" collapsed="1"/>
    <col min="6" max="6" width="32.453125" style="1" customWidth="1" collapsed="1"/>
    <col min="7" max="7" width="19" style="5" customWidth="1" collapsed="1"/>
    <col min="8" max="8" width="17.81640625" style="1" customWidth="1" collapsed="1"/>
    <col min="9" max="9" width="16.54296875" style="1" customWidth="1" collapsed="1"/>
    <col min="10" max="10" width="6.26953125" style="1" bestFit="1" customWidth="1" collapsed="1"/>
    <col min="11" max="11" width="27.26953125" style="1" bestFit="1" customWidth="1" collapsed="1"/>
    <col min="12" max="12" width="30.54296875" style="1" hidden="1" customWidth="1" collapsed="1"/>
    <col min="13" max="13" width="17.54296875" style="1" customWidth="1" collapsed="1"/>
    <col min="14" max="14" width="6.26953125" style="1" bestFit="1" customWidth="1" collapsed="1"/>
    <col min="15" max="15" width="16" style="1" customWidth="1" collapsed="1"/>
    <col min="16" max="16" width="5.81640625" style="1" customWidth="1" collapsed="1"/>
    <col min="17" max="17" width="46.453125" style="1" customWidth="1" collapsed="1"/>
    <col min="18" max="18" width="15.1796875" style="1" bestFit="1" customWidth="1" collapsed="1"/>
    <col min="19" max="19" width="6.81640625" style="1" customWidth="1" collapsed="1"/>
    <col min="20" max="20" width="5" style="1" customWidth="1" collapsed="1"/>
    <col min="21" max="21" width="5.54296875" style="1" customWidth="1" collapsed="1"/>
    <col min="22" max="22" width="7.1796875" style="1" customWidth="1" collapsed="1"/>
    <col min="23" max="23" width="6.7265625" style="1" customWidth="1" collapsed="1"/>
    <col min="24" max="24" width="7.54296875" style="1" customWidth="1" collapsed="1"/>
    <col min="25" max="25" width="38.26953125" style="1" hidden="1" customWidth="1" collapsed="1"/>
    <col min="26" max="26" width="8.7265625" style="1" customWidth="1" collapsed="1"/>
    <col min="27" max="27" width="10.453125" style="1" customWidth="1" collapsed="1"/>
    <col min="28" max="28" width="9.26953125" style="1" customWidth="1" collapsed="1"/>
    <col min="29" max="29" width="9.1796875" style="1" customWidth="1" collapsed="1"/>
    <col min="30" max="30" width="8.453125" style="1" customWidth="1" collapsed="1"/>
    <col min="31" max="31" width="7.26953125" style="1" customWidth="1" collapsed="1"/>
    <col min="32" max="32" width="46.453125" style="1" customWidth="1" collapsed="1"/>
    <col min="33" max="33" width="18.81640625" style="110" customWidth="1" collapsed="1"/>
    <col min="34" max="34" width="16.81640625" style="1" customWidth="1" collapsed="1"/>
    <col min="35" max="35" width="14.81640625" style="1" customWidth="1" collapsed="1"/>
    <col min="36" max="36" width="18.54296875" style="1" customWidth="1" collapsed="1"/>
    <col min="37" max="37" width="21" style="1" customWidth="1" collapsed="1"/>
    <col min="38" max="16384" width="11.453125" style="1" collapsed="1"/>
  </cols>
  <sheetData>
    <row r="1" spans="1:69" s="82" customFormat="1" x14ac:dyDescent="0.3">
      <c r="B1" s="81"/>
      <c r="C1" s="81"/>
      <c r="D1" s="81"/>
      <c r="E1" s="81"/>
      <c r="G1" s="83"/>
      <c r="AG1" s="108"/>
    </row>
    <row r="2" spans="1:69" s="82" customFormat="1" x14ac:dyDescent="0.3">
      <c r="B2" s="81"/>
      <c r="C2" s="81"/>
      <c r="D2" s="81"/>
      <c r="E2" s="81"/>
      <c r="G2" s="83"/>
      <c r="AG2" s="108"/>
    </row>
    <row r="3" spans="1:69" s="82" customFormat="1" ht="14.5" thickBot="1" x14ac:dyDescent="0.35">
      <c r="B3" s="81"/>
      <c r="C3" s="81"/>
      <c r="D3" s="81"/>
      <c r="E3" s="81"/>
      <c r="G3" s="83"/>
      <c r="AG3" s="108"/>
    </row>
    <row r="4" spans="1:69" s="82" customFormat="1" ht="14.5" customHeight="1" x14ac:dyDescent="0.3">
      <c r="B4" s="313"/>
      <c r="C4" s="314"/>
      <c r="D4" s="314"/>
      <c r="E4" s="314"/>
      <c r="F4" s="307" t="s">
        <v>215</v>
      </c>
      <c r="G4" s="308"/>
      <c r="H4" s="308"/>
      <c r="I4" s="308"/>
      <c r="J4" s="308"/>
      <c r="K4" s="308"/>
      <c r="L4" s="308"/>
      <c r="M4" s="308"/>
      <c r="N4" s="308"/>
      <c r="O4" s="308"/>
      <c r="P4" s="308"/>
      <c r="Q4" s="308"/>
      <c r="R4" s="308"/>
      <c r="S4" s="308"/>
      <c r="T4" s="308"/>
      <c r="U4" s="308"/>
      <c r="V4" s="308"/>
      <c r="W4" s="308"/>
      <c r="X4" s="308"/>
      <c r="Y4" s="308"/>
      <c r="Z4" s="308"/>
      <c r="AA4" s="308"/>
      <c r="AB4" s="308"/>
      <c r="AC4" s="308"/>
      <c r="AD4" s="308"/>
      <c r="AE4" s="308"/>
      <c r="AF4" s="308"/>
      <c r="AG4" s="308"/>
      <c r="AH4" s="308"/>
      <c r="AI4" s="308"/>
      <c r="AJ4" s="305" t="s">
        <v>201</v>
      </c>
      <c r="AK4" s="306"/>
    </row>
    <row r="5" spans="1:69" s="82" customFormat="1" ht="14.5" customHeight="1" x14ac:dyDescent="0.3">
      <c r="B5" s="315"/>
      <c r="C5" s="316"/>
      <c r="D5" s="316"/>
      <c r="E5" s="316"/>
      <c r="F5" s="309"/>
      <c r="G5" s="310"/>
      <c r="H5" s="310"/>
      <c r="I5" s="310"/>
      <c r="J5" s="310"/>
      <c r="K5" s="310"/>
      <c r="L5" s="310"/>
      <c r="M5" s="310"/>
      <c r="N5" s="310"/>
      <c r="O5" s="310"/>
      <c r="P5" s="310"/>
      <c r="Q5" s="310"/>
      <c r="R5" s="310"/>
      <c r="S5" s="310"/>
      <c r="T5" s="310"/>
      <c r="U5" s="310"/>
      <c r="V5" s="310"/>
      <c r="W5" s="310"/>
      <c r="X5" s="310"/>
      <c r="Y5" s="310"/>
      <c r="Z5" s="310"/>
      <c r="AA5" s="310"/>
      <c r="AB5" s="310"/>
      <c r="AC5" s="310"/>
      <c r="AD5" s="310"/>
      <c r="AE5" s="310"/>
      <c r="AF5" s="310"/>
      <c r="AG5" s="310"/>
      <c r="AH5" s="310"/>
      <c r="AI5" s="310"/>
      <c r="AJ5" s="303" t="s">
        <v>202</v>
      </c>
      <c r="AK5" s="304"/>
    </row>
    <row r="6" spans="1:69" ht="16.5" customHeight="1" x14ac:dyDescent="0.3">
      <c r="B6" s="315"/>
      <c r="C6" s="316"/>
      <c r="D6" s="316"/>
      <c r="E6" s="316"/>
      <c r="F6" s="309"/>
      <c r="G6" s="310"/>
      <c r="H6" s="310"/>
      <c r="I6" s="310"/>
      <c r="J6" s="310"/>
      <c r="K6" s="310"/>
      <c r="L6" s="310"/>
      <c r="M6" s="310"/>
      <c r="N6" s="310"/>
      <c r="O6" s="310"/>
      <c r="P6" s="310"/>
      <c r="Q6" s="310"/>
      <c r="R6" s="310"/>
      <c r="S6" s="310"/>
      <c r="T6" s="310"/>
      <c r="U6" s="310"/>
      <c r="V6" s="310"/>
      <c r="W6" s="310"/>
      <c r="X6" s="310"/>
      <c r="Y6" s="310"/>
      <c r="Z6" s="310"/>
      <c r="AA6" s="310"/>
      <c r="AB6" s="310"/>
      <c r="AC6" s="310"/>
      <c r="AD6" s="310"/>
      <c r="AE6" s="310"/>
      <c r="AF6" s="310"/>
      <c r="AG6" s="310"/>
      <c r="AH6" s="310"/>
      <c r="AI6" s="310"/>
      <c r="AJ6" s="303" t="s">
        <v>203</v>
      </c>
      <c r="AK6" s="304"/>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row>
    <row r="7" spans="1:69" ht="17" customHeight="1" thickBot="1" x14ac:dyDescent="0.35">
      <c r="B7" s="317"/>
      <c r="C7" s="318"/>
      <c r="D7" s="318"/>
      <c r="E7" s="318"/>
      <c r="F7" s="311"/>
      <c r="G7" s="312"/>
      <c r="H7" s="312"/>
      <c r="I7" s="312"/>
      <c r="J7" s="312"/>
      <c r="K7" s="312"/>
      <c r="L7" s="312"/>
      <c r="M7" s="312"/>
      <c r="N7" s="312"/>
      <c r="O7" s="312"/>
      <c r="P7" s="312"/>
      <c r="Q7" s="312"/>
      <c r="R7" s="312"/>
      <c r="S7" s="312"/>
      <c r="T7" s="312"/>
      <c r="U7" s="312"/>
      <c r="V7" s="312"/>
      <c r="W7" s="312"/>
      <c r="X7" s="312"/>
      <c r="Y7" s="312"/>
      <c r="Z7" s="312"/>
      <c r="AA7" s="312"/>
      <c r="AB7" s="312"/>
      <c r="AC7" s="312"/>
      <c r="AD7" s="312"/>
      <c r="AE7" s="312"/>
      <c r="AF7" s="312"/>
      <c r="AG7" s="312"/>
      <c r="AH7" s="312"/>
      <c r="AI7" s="312"/>
      <c r="AJ7" s="301" t="s">
        <v>204</v>
      </c>
      <c r="AK7" s="302"/>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row>
    <row r="8" spans="1:69" ht="12.65" customHeight="1" thickBot="1" x14ac:dyDescent="0.35">
      <c r="B8" s="13"/>
      <c r="C8" s="14"/>
      <c r="D8" s="13"/>
      <c r="E8" s="13"/>
      <c r="F8" s="6"/>
      <c r="G8" s="12"/>
      <c r="H8" s="6"/>
      <c r="I8" s="6"/>
      <c r="J8" s="6"/>
      <c r="K8" s="6"/>
      <c r="L8" s="6"/>
      <c r="M8" s="6"/>
      <c r="N8" s="6"/>
      <c r="O8" s="6"/>
      <c r="P8" s="6"/>
      <c r="Q8" s="6"/>
      <c r="R8" s="6"/>
      <c r="S8" s="6"/>
      <c r="T8" s="6"/>
      <c r="U8" s="6"/>
      <c r="V8" s="6"/>
      <c r="W8" s="6"/>
      <c r="X8" s="6"/>
      <c r="Y8" s="6"/>
      <c r="Z8" s="6"/>
      <c r="AA8" s="6"/>
      <c r="AB8" s="6"/>
      <c r="AC8" s="6"/>
      <c r="AD8" s="6"/>
      <c r="AE8" s="6"/>
      <c r="AF8" s="6"/>
      <c r="AG8" s="109"/>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row>
    <row r="9" spans="1:69" s="85" customFormat="1" ht="28.5" customHeight="1" x14ac:dyDescent="0.45">
      <c r="A9" s="153"/>
      <c r="B9" s="322" t="s">
        <v>199</v>
      </c>
      <c r="C9" s="323"/>
      <c r="D9" s="328" t="s">
        <v>263</v>
      </c>
      <c r="E9" s="328"/>
      <c r="F9" s="328"/>
      <c r="G9" s="328"/>
      <c r="H9" s="328"/>
      <c r="I9" s="328"/>
      <c r="J9" s="328"/>
      <c r="K9" s="328"/>
      <c r="L9" s="328"/>
      <c r="M9" s="328"/>
      <c r="N9" s="328"/>
      <c r="O9" s="328"/>
      <c r="P9" s="328"/>
      <c r="Q9" s="328"/>
      <c r="R9" s="328"/>
      <c r="S9" s="328"/>
      <c r="T9" s="328"/>
      <c r="U9" s="328"/>
      <c r="V9" s="328"/>
      <c r="W9" s="328"/>
      <c r="X9" s="328"/>
      <c r="Y9" s="328"/>
      <c r="Z9" s="328"/>
      <c r="AA9" s="328"/>
      <c r="AB9" s="328"/>
      <c r="AC9" s="328"/>
      <c r="AD9" s="328"/>
      <c r="AE9" s="328"/>
      <c r="AF9" s="328"/>
      <c r="AG9" s="328"/>
      <c r="AH9" s="328"/>
      <c r="AI9" s="328"/>
      <c r="AJ9" s="328"/>
      <c r="AK9" s="329"/>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row>
    <row r="10" spans="1:69" s="85" customFormat="1" ht="28.5" customHeight="1" x14ac:dyDescent="0.45">
      <c r="A10" s="153"/>
      <c r="B10" s="324" t="s">
        <v>207</v>
      </c>
      <c r="C10" s="325"/>
      <c r="D10" s="330" t="s">
        <v>266</v>
      </c>
      <c r="E10" s="330"/>
      <c r="F10" s="330"/>
      <c r="G10" s="330"/>
      <c r="H10" s="330"/>
      <c r="I10" s="330"/>
      <c r="J10" s="330"/>
      <c r="K10" s="330"/>
      <c r="L10" s="330"/>
      <c r="M10" s="330"/>
      <c r="N10" s="330"/>
      <c r="O10" s="330"/>
      <c r="P10" s="330"/>
      <c r="Q10" s="330"/>
      <c r="R10" s="330"/>
      <c r="S10" s="330"/>
      <c r="T10" s="330"/>
      <c r="U10" s="330"/>
      <c r="V10" s="330"/>
      <c r="W10" s="330"/>
      <c r="X10" s="330"/>
      <c r="Y10" s="330"/>
      <c r="Z10" s="330"/>
      <c r="AA10" s="330"/>
      <c r="AB10" s="330"/>
      <c r="AC10" s="330"/>
      <c r="AD10" s="330"/>
      <c r="AE10" s="330"/>
      <c r="AF10" s="330"/>
      <c r="AG10" s="330"/>
      <c r="AH10" s="330"/>
      <c r="AI10" s="330"/>
      <c r="AJ10" s="330"/>
      <c r="AK10" s="331"/>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row>
    <row r="11" spans="1:69" s="85" customFormat="1" ht="28.5" customHeight="1" thickBot="1" x14ac:dyDescent="0.5">
      <c r="B11" s="326" t="s">
        <v>200</v>
      </c>
      <c r="C11" s="327"/>
      <c r="D11" s="490" t="s">
        <v>264</v>
      </c>
      <c r="E11" s="490"/>
      <c r="F11" s="490"/>
      <c r="G11" s="490"/>
      <c r="H11" s="490"/>
      <c r="I11" s="490"/>
      <c r="J11" s="490"/>
      <c r="K11" s="490"/>
      <c r="L11" s="490"/>
      <c r="M11" s="490"/>
      <c r="N11" s="490"/>
      <c r="O11" s="490"/>
      <c r="P11" s="490"/>
      <c r="Q11" s="490"/>
      <c r="R11" s="490"/>
      <c r="S11" s="490"/>
      <c r="T11" s="490"/>
      <c r="U11" s="490"/>
      <c r="V11" s="490"/>
      <c r="W11" s="490"/>
      <c r="X11" s="490"/>
      <c r="Y11" s="490"/>
      <c r="Z11" s="490"/>
      <c r="AA11" s="490"/>
      <c r="AB11" s="490"/>
      <c r="AC11" s="490"/>
      <c r="AD11" s="490"/>
      <c r="AE11" s="490"/>
      <c r="AF11" s="490"/>
      <c r="AG11" s="490"/>
      <c r="AH11" s="490"/>
      <c r="AI11" s="490"/>
      <c r="AJ11" s="490"/>
      <c r="AK11" s="491"/>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row>
    <row r="12" spans="1:69" s="85" customFormat="1" ht="15" customHeight="1" x14ac:dyDescent="0.45">
      <c r="B12" s="319"/>
      <c r="C12" s="320"/>
      <c r="D12" s="320"/>
      <c r="E12" s="320"/>
      <c r="F12" s="320"/>
      <c r="G12" s="320"/>
      <c r="H12" s="320"/>
      <c r="I12" s="320"/>
      <c r="J12" s="320"/>
      <c r="K12" s="320"/>
      <c r="L12" s="320"/>
      <c r="M12" s="320"/>
      <c r="N12" s="320"/>
      <c r="O12" s="320"/>
      <c r="P12" s="320"/>
      <c r="Q12" s="320"/>
      <c r="R12" s="320"/>
      <c r="S12" s="320"/>
      <c r="T12" s="320"/>
      <c r="U12" s="320"/>
      <c r="V12" s="320"/>
      <c r="W12" s="320"/>
      <c r="X12" s="320"/>
      <c r="Y12" s="320"/>
      <c r="Z12" s="320"/>
      <c r="AA12" s="320"/>
      <c r="AB12" s="320"/>
      <c r="AC12" s="320"/>
      <c r="AD12" s="320"/>
      <c r="AE12" s="320"/>
      <c r="AF12" s="320"/>
      <c r="AG12" s="320"/>
      <c r="AH12" s="320"/>
      <c r="AI12" s="320"/>
      <c r="AJ12" s="320"/>
      <c r="AK12" s="321"/>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row>
    <row r="13" spans="1:69" ht="18" x14ac:dyDescent="0.3">
      <c r="B13" s="295" t="s">
        <v>121</v>
      </c>
      <c r="C13" s="296"/>
      <c r="D13" s="296"/>
      <c r="E13" s="296"/>
      <c r="F13" s="296"/>
      <c r="G13" s="296"/>
      <c r="H13" s="296"/>
      <c r="I13" s="296" t="s">
        <v>122</v>
      </c>
      <c r="J13" s="296"/>
      <c r="K13" s="296"/>
      <c r="L13" s="296"/>
      <c r="M13" s="296"/>
      <c r="N13" s="296"/>
      <c r="O13" s="296"/>
      <c r="P13" s="296" t="s">
        <v>123</v>
      </c>
      <c r="Q13" s="296"/>
      <c r="R13" s="296"/>
      <c r="S13" s="296"/>
      <c r="T13" s="296"/>
      <c r="U13" s="296"/>
      <c r="V13" s="296"/>
      <c r="W13" s="296"/>
      <c r="X13" s="296"/>
      <c r="Y13" s="296" t="s">
        <v>124</v>
      </c>
      <c r="Z13" s="296"/>
      <c r="AA13" s="296"/>
      <c r="AB13" s="296"/>
      <c r="AC13" s="296"/>
      <c r="AD13" s="296"/>
      <c r="AE13" s="296"/>
      <c r="AF13" s="296" t="s">
        <v>34</v>
      </c>
      <c r="AG13" s="296"/>
      <c r="AH13" s="296"/>
      <c r="AI13" s="296"/>
      <c r="AJ13" s="296"/>
      <c r="AK13" s="297"/>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1:69" ht="16.5" customHeight="1" x14ac:dyDescent="0.3">
      <c r="B14" s="283" t="s">
        <v>0</v>
      </c>
      <c r="C14" s="278" t="s">
        <v>2</v>
      </c>
      <c r="D14" s="279" t="s">
        <v>3</v>
      </c>
      <c r="E14" s="279" t="s">
        <v>42</v>
      </c>
      <c r="F14" s="278" t="s">
        <v>1</v>
      </c>
      <c r="G14" s="279" t="s">
        <v>48</v>
      </c>
      <c r="H14" s="279" t="s">
        <v>117</v>
      </c>
      <c r="I14" s="279" t="s">
        <v>33</v>
      </c>
      <c r="J14" s="278" t="s">
        <v>5</v>
      </c>
      <c r="K14" s="279" t="s">
        <v>78</v>
      </c>
      <c r="L14" s="279" t="s">
        <v>83</v>
      </c>
      <c r="M14" s="279" t="s">
        <v>43</v>
      </c>
      <c r="N14" s="278" t="s">
        <v>5</v>
      </c>
      <c r="O14" s="279" t="s">
        <v>46</v>
      </c>
      <c r="P14" s="284" t="s">
        <v>11</v>
      </c>
      <c r="Q14" s="279" t="s">
        <v>144</v>
      </c>
      <c r="R14" s="279" t="s">
        <v>12</v>
      </c>
      <c r="S14" s="279" t="s">
        <v>8</v>
      </c>
      <c r="T14" s="279"/>
      <c r="U14" s="279"/>
      <c r="V14" s="279"/>
      <c r="W14" s="279"/>
      <c r="X14" s="279"/>
      <c r="Y14" s="284" t="s">
        <v>120</v>
      </c>
      <c r="Z14" s="284" t="s">
        <v>44</v>
      </c>
      <c r="AA14" s="284" t="s">
        <v>5</v>
      </c>
      <c r="AB14" s="284" t="s">
        <v>45</v>
      </c>
      <c r="AC14" s="284" t="s">
        <v>5</v>
      </c>
      <c r="AD14" s="284" t="s">
        <v>47</v>
      </c>
      <c r="AE14" s="284" t="s">
        <v>29</v>
      </c>
      <c r="AF14" s="279" t="s">
        <v>34</v>
      </c>
      <c r="AG14" s="279" t="s">
        <v>35</v>
      </c>
      <c r="AH14" s="279" t="s">
        <v>36</v>
      </c>
      <c r="AI14" s="279" t="s">
        <v>38</v>
      </c>
      <c r="AJ14" s="279" t="s">
        <v>37</v>
      </c>
      <c r="AK14" s="282" t="s">
        <v>39</v>
      </c>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1:69" s="4" customFormat="1" ht="94.5" customHeight="1" x14ac:dyDescent="0.3">
      <c r="A15" s="111"/>
      <c r="B15" s="283"/>
      <c r="C15" s="278"/>
      <c r="D15" s="279"/>
      <c r="E15" s="279"/>
      <c r="F15" s="278"/>
      <c r="G15" s="279"/>
      <c r="H15" s="279"/>
      <c r="I15" s="279"/>
      <c r="J15" s="278"/>
      <c r="K15" s="279"/>
      <c r="L15" s="279"/>
      <c r="M15" s="278"/>
      <c r="N15" s="278"/>
      <c r="O15" s="279"/>
      <c r="P15" s="284"/>
      <c r="Q15" s="279"/>
      <c r="R15" s="279"/>
      <c r="S15" s="116" t="s">
        <v>13</v>
      </c>
      <c r="T15" s="116" t="s">
        <v>17</v>
      </c>
      <c r="U15" s="116" t="s">
        <v>28</v>
      </c>
      <c r="V15" s="116" t="s">
        <v>18</v>
      </c>
      <c r="W15" s="116" t="s">
        <v>21</v>
      </c>
      <c r="X15" s="116" t="s">
        <v>24</v>
      </c>
      <c r="Y15" s="284"/>
      <c r="Z15" s="284"/>
      <c r="AA15" s="284"/>
      <c r="AB15" s="284"/>
      <c r="AC15" s="284"/>
      <c r="AD15" s="284"/>
      <c r="AE15" s="284"/>
      <c r="AF15" s="279"/>
      <c r="AG15" s="279"/>
      <c r="AH15" s="279"/>
      <c r="AI15" s="279"/>
      <c r="AJ15" s="279"/>
      <c r="AK15" s="282"/>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row>
    <row r="16" spans="1:69" s="3" customFormat="1" ht="113.5" customHeight="1" x14ac:dyDescent="0.35">
      <c r="B16" s="275">
        <v>1</v>
      </c>
      <c r="C16" s="503" t="s">
        <v>196</v>
      </c>
      <c r="D16" s="503" t="s">
        <v>244</v>
      </c>
      <c r="E16" s="503" t="s">
        <v>245</v>
      </c>
      <c r="F16" s="506" t="s">
        <v>246</v>
      </c>
      <c r="G16" s="503" t="s">
        <v>189</v>
      </c>
      <c r="H16" s="500">
        <v>35</v>
      </c>
      <c r="I16" s="274" t="str">
        <f>IF(H16&lt;=0,"",IF(H16&lt;=2,"Muy Baja",IF(H16&lt;=24,"Baja",IF(H16&lt;=500,"Media",IF(H16&lt;=5000,"Alta","Muy Alta")))))</f>
        <v>Media</v>
      </c>
      <c r="J16" s="277">
        <f>IF(I16="","",IF(I16="Muy Baja",0.2,IF(I16="Baja",0.4,IF(I16="Media",0.6,IF(I16="Alta",0.8,IF(I16="Muy Alta",1,))))))</f>
        <v>0.6</v>
      </c>
      <c r="K16" s="497" t="s">
        <v>136</v>
      </c>
      <c r="L16" s="277" t="str">
        <f ca="1">IF(NOT(ISERROR(MATCH(K16,'Tabla Impacto'!$B$222:$B$224,0))),'Tabla Impacto'!$F$224&amp;"Por favor no seleccionar los criterios de impacto(Afectación Económica o presupuestal y Pérdida Reputacional)",K16)</f>
        <v xml:space="preserve">     El riesgo afecta la imagen de la entidad con algunos usuarios de relevancia frente al logro de los objetivos</v>
      </c>
      <c r="M16" s="274" t="str">
        <f ca="1">IF(OR(L16='Tabla Impacto'!$C$12,L16='Tabla Impacto'!$D$12),"Leve",IF(OR(L16='Tabla Impacto'!$C$13,L16='Tabla Impacto'!$D$13),"Menor",IF(OR(L16='Tabla Impacto'!$C$14,L16='Tabla Impacto'!$D$14),"Moderado",IF(OR(L16='Tabla Impacto'!$C$15,L16='Tabla Impacto'!$D$15),"Mayor",IF(OR(L16='Tabla Impacto'!$C$16,L16='Tabla Impacto'!$D$16),"Catastrófico","")))))</f>
        <v>Moderado</v>
      </c>
      <c r="N16" s="277">
        <f ca="1">IF(M16="","",IF(M16="Leve",0.2,IF(M16="Menor",0.4,IF(M16="Moderado",0.6,IF(M16="Mayor",0.8,IF(M16="Catastrófico",1,))))))</f>
        <v>0.6</v>
      </c>
      <c r="O16" s="276" t="str">
        <f ca="1">IF(OR(AND(I16="Muy Baja",M16="Leve"),AND(I16="Muy Baja",M16="Menor"),AND(I16="Baja",M16="Leve")),"Bajo",IF(OR(AND(I16="Muy baja",M16="Moderado"),AND(I16="Baja",M16="Menor"),AND(I16="Baja",M16="Moderado"),AND(I16="Media",M16="Leve"),AND(I16="Media",M16="Menor"),AND(I16="Media",M16="Moderado"),AND(I16="Alta",M16="Leve"),AND(I16="Alta",M16="Menor")),"Moderado",IF(OR(AND(I16="Muy Baja",M16="Mayor"),AND(I16="Baja",M16="Mayor"),AND(I16="Media",M16="Mayor"),AND(I16="Alta",M16="Moderado"),AND(I16="Alta",M16="Mayor"),AND(I16="Muy Alta",M16="Leve"),AND(I16="Muy Alta",M16="Menor"),AND(I16="Muy Alta",M16="Moderado"),AND(I16="Muy Alta",M16="Mayor")),"Alto",IF(OR(AND(I16="Muy Baja",M16="Catastrófico"),AND(I16="Baja",M16="Catastrófico"),AND(I16="Media",M16="Catastrófico"),AND(I16="Alta",M16="Catastrófico"),AND(I16="Muy Alta",M16="Catastrófico")),"Extremo",""))))</f>
        <v>Moderado</v>
      </c>
      <c r="P16" s="115">
        <v>1</v>
      </c>
      <c r="Q16" s="96" t="s">
        <v>247</v>
      </c>
      <c r="R16" s="97" t="s">
        <v>4</v>
      </c>
      <c r="S16" s="98" t="s">
        <v>14</v>
      </c>
      <c r="T16" s="98" t="s">
        <v>9</v>
      </c>
      <c r="U16" s="89" t="str">
        <f t="shared" ref="U16:U17" si="0">IF(AND(S16="Preventivo",T16="Automático"),"50%",IF(AND(S16="Preventivo",T16="Manual"),"40%",IF(AND(S16="Detectivo",T16="Automático"),"40%",IF(AND(S16="Detectivo",T16="Manual"),"30%",IF(AND(S16="Correctivo",T16="Automático"),"35%",IF(AND(S16="Correctivo",T16="Manual"),"25%",""))))))</f>
        <v>40%</v>
      </c>
      <c r="V16" s="98" t="s">
        <v>19</v>
      </c>
      <c r="W16" s="98" t="s">
        <v>22</v>
      </c>
      <c r="X16" s="98" t="s">
        <v>110</v>
      </c>
      <c r="Y16" s="100">
        <f>IFERROR(IF(R16="Probabilidad",(J16-(+J16*U16)),IF(R16="Impacto",J16,"")),"")</f>
        <v>0.36</v>
      </c>
      <c r="Z16" s="482" t="str">
        <f>IFERROR(IF(Y16="","",IF(Y16&lt;=0.2,"Muy Baja",IF(Y16&lt;=0.4,"Baja",IF(Y16&lt;=0.6,"Media",IF(Y16&lt;=0.8,"Alta","Muy Alta"))))),"")</f>
        <v>Baja</v>
      </c>
      <c r="AA16" s="99">
        <f>+Y16</f>
        <v>0.36</v>
      </c>
      <c r="AB16" s="482" t="str">
        <f ca="1">IFERROR(IF(AC16="","",IF(AC16&lt;=0.2,"Leve",IF(AC16&lt;=0.4,"Menor",IF(AC16&lt;=0.6,"Moderado",IF(AC16&lt;=0.8,"Mayor","Catastrófico"))))),"")</f>
        <v>Moderado</v>
      </c>
      <c r="AC16" s="99">
        <f ca="1">IFERROR(IF(R16="Impacto",(N16-(+N16*U16)),IF(R16="Probabilidad",N16,"")),"")</f>
        <v>0.6</v>
      </c>
      <c r="AD16" s="102" t="str">
        <f ca="1">IFERROR(IF(OR(AND(Z16="Muy Baja",AB16="Leve"),AND(Z16="Muy Baja",AB16="Menor"),AND(Z16="Baja",AB16="Leve")),"Bajo",IF(OR(AND(Z16="Muy baja",AB16="Moderado"),AND(Z16="Baja",AB16="Menor"),AND(Z16="Baja",AB16="Moderado"),AND(Z16="Media",AB16="Leve"),AND(Z16="Media",AB16="Menor"),AND(Z16="Media",AB16="Moderado"),AND(Z16="Alta",AB16="Leve"),AND(Z16="Alta",AB16="Menor")),"Moderado",IF(OR(AND(Z16="Muy Baja",AB16="Mayor"),AND(Z16="Baja",AB16="Mayor"),AND(Z16="Media",AB16="Mayor"),AND(Z16="Alta",AB16="Moderado"),AND(Z16="Alta",AB16="Mayor"),AND(Z16="Muy Alta",AB16="Leve"),AND(Z16="Muy Alta",AB16="Menor"),AND(Z16="Muy Alta",AB16="Moderado"),AND(Z16="Muy Alta",AB16="Mayor")),"Alto",IF(OR(AND(Z16="Muy Baja",AB16="Catastrófico"),AND(Z16="Baja",AB16="Catastrófico"),AND(Z16="Media",AB16="Catastrófico"),AND(Z16="Alta",AB16="Catastrófico"),AND(Z16="Muy Alta",AB16="Catastrófico")),"Extremo","")))),"")</f>
        <v>Moderado</v>
      </c>
      <c r="AE16" s="98" t="s">
        <v>118</v>
      </c>
      <c r="AF16" s="196" t="s">
        <v>249</v>
      </c>
      <c r="AG16" s="196" t="s">
        <v>250</v>
      </c>
      <c r="AH16" s="103">
        <v>44377</v>
      </c>
      <c r="AI16" s="103"/>
      <c r="AJ16" s="196"/>
      <c r="AK16" s="119" t="s">
        <v>41</v>
      </c>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row>
    <row r="17" spans="2:69" ht="132" customHeight="1" x14ac:dyDescent="0.3">
      <c r="B17" s="275"/>
      <c r="C17" s="504"/>
      <c r="D17" s="504"/>
      <c r="E17" s="504"/>
      <c r="F17" s="507"/>
      <c r="G17" s="504"/>
      <c r="H17" s="501"/>
      <c r="I17" s="274"/>
      <c r="J17" s="277"/>
      <c r="K17" s="498"/>
      <c r="L17" s="277">
        <f ca="1">IF(NOT(ISERROR(MATCH(K17,_xlfn.ANCHORARRAY(F28),0))),J30&amp;"Por favor no seleccionar los criterios de impacto",K17)</f>
        <v>0</v>
      </c>
      <c r="M17" s="274"/>
      <c r="N17" s="277"/>
      <c r="O17" s="276"/>
      <c r="P17" s="115">
        <v>2</v>
      </c>
      <c r="Q17" s="96" t="s">
        <v>248</v>
      </c>
      <c r="R17" s="97" t="s">
        <v>4</v>
      </c>
      <c r="S17" s="98" t="s">
        <v>14</v>
      </c>
      <c r="T17" s="98" t="s">
        <v>9</v>
      </c>
      <c r="U17" s="89" t="str">
        <f t="shared" si="0"/>
        <v>40%</v>
      </c>
      <c r="V17" s="98" t="s">
        <v>19</v>
      </c>
      <c r="W17" s="98" t="s">
        <v>22</v>
      </c>
      <c r="X17" s="98" t="s">
        <v>110</v>
      </c>
      <c r="Y17" s="100">
        <f>IFERROR(IF(AND(R16="Probabilidad",R17="Probabilidad"),(AA16-(+AA16*U17)),IF(R17="Probabilidad",(J16-(+J16*U17)),IF(R17="Impacto",AA16,""))),"")</f>
        <v>0.216</v>
      </c>
      <c r="Z17" s="482" t="str">
        <f t="shared" ref="Z17" si="1">IFERROR(IF(Y17="","",IF(Y17&lt;=0.2,"Muy Baja",IF(Y17&lt;=0.4,"Baja",IF(Y17&lt;=0.6,"Media",IF(Y17&lt;=0.8,"Alta","Muy Alta"))))),"")</f>
        <v>Baja</v>
      </c>
      <c r="AA17" s="99">
        <f t="shared" ref="AA17" si="2">+Y17</f>
        <v>0.216</v>
      </c>
      <c r="AB17" s="482" t="str">
        <f t="shared" ref="AB17" ca="1" si="3">IFERROR(IF(AC17="","",IF(AC17&lt;=0.2,"Leve",IF(AC17&lt;=0.4,"Menor",IF(AC17&lt;=0.6,"Moderado",IF(AC17&lt;=0.8,"Mayor","Catastrófico"))))),"")</f>
        <v>Moderado</v>
      </c>
      <c r="AC17" s="99">
        <f ca="1">IFERROR(IF(AND(R16="Impacto",R17="Impacto"),(AC16-(+AC16*U17)),IF(R17="Impacto",($N$16-(+$N$16*U17)),IF(R17="Probabilidad",AC16,""))),"")</f>
        <v>0.6</v>
      </c>
      <c r="AD17" s="102" t="str">
        <f t="shared" ref="AD17" ca="1" si="4">IFERROR(IF(OR(AND(Z17="Muy Baja",AB17="Leve"),AND(Z17="Muy Baja",AB17="Menor"),AND(Z17="Baja",AB17="Leve")),"Bajo",IF(OR(AND(Z17="Muy baja",AB17="Moderado"),AND(Z17="Baja",AB17="Menor"),AND(Z17="Baja",AB17="Moderado"),AND(Z17="Media",AB17="Leve"),AND(Z17="Media",AB17="Menor"),AND(Z17="Media",AB17="Moderado"),AND(Z17="Alta",AB17="Leve"),AND(Z17="Alta",AB17="Menor")),"Moderado",IF(OR(AND(Z17="Muy Baja",AB17="Mayor"),AND(Z17="Baja",AB17="Mayor"),AND(Z17="Media",AB17="Mayor"),AND(Z17="Alta",AB17="Moderado"),AND(Z17="Alta",AB17="Mayor"),AND(Z17="Muy Alta",AB17="Leve"),AND(Z17="Muy Alta",AB17="Menor"),AND(Z17="Muy Alta",AB17="Moderado"),AND(Z17="Muy Alta",AB17="Mayor")),"Alto",IF(OR(AND(Z17="Muy Baja",AB17="Catastrófico"),AND(Z17="Baja",AB17="Catastrófico"),AND(Z17="Media",AB17="Catastrófico"),AND(Z17="Alta",AB17="Catastrófico"),AND(Z17="Muy Alta",AB17="Catastrófico")),"Extremo","")))),"")</f>
        <v>Moderado</v>
      </c>
      <c r="AE17" s="98" t="s">
        <v>118</v>
      </c>
      <c r="AF17" s="197" t="s">
        <v>251</v>
      </c>
      <c r="AG17" s="196" t="s">
        <v>252</v>
      </c>
      <c r="AH17" s="103">
        <v>44377</v>
      </c>
      <c r="AI17" s="103"/>
      <c r="AJ17" s="196"/>
      <c r="AK17" s="119" t="s">
        <v>41</v>
      </c>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2:69" ht="24" hidden="1" customHeight="1" x14ac:dyDescent="0.3">
      <c r="B18" s="275"/>
      <c r="C18" s="504"/>
      <c r="D18" s="504"/>
      <c r="E18" s="504"/>
      <c r="F18" s="507"/>
      <c r="G18" s="504"/>
      <c r="H18" s="501"/>
      <c r="I18" s="274"/>
      <c r="J18" s="277"/>
      <c r="K18" s="498"/>
      <c r="L18" s="277">
        <f ca="1">IF(NOT(ISERROR(MATCH(K18,_xlfn.ANCHORARRAY(F29),0))),J31&amp;"Por favor no seleccionar los criterios de impacto",K18)</f>
        <v>0</v>
      </c>
      <c r="M18" s="274"/>
      <c r="N18" s="277"/>
      <c r="O18" s="276"/>
      <c r="P18" s="115">
        <v>3</v>
      </c>
      <c r="Q18" s="104"/>
      <c r="R18" s="97" t="str">
        <f>IF(OR(S18="Preventivo",S18="Detectivo"),"Probabilidad",IF(S18="Correctivo","Impacto",""))</f>
        <v/>
      </c>
      <c r="S18" s="98"/>
      <c r="T18" s="98"/>
      <c r="U18" s="99" t="str">
        <f t="shared" ref="U18:U21" si="5">IF(AND(S18="Preventivo",T18="Automático"),"50%",IF(AND(S18="Preventivo",T18="Manual"),"40%",IF(AND(S18="Detectivo",T18="Automático"),"40%",IF(AND(S18="Detectivo",T18="Manual"),"30%",IF(AND(S18="Correctivo",T18="Automático"),"35%",IF(AND(S18="Correctivo",T18="Manual"),"25%",""))))))</f>
        <v/>
      </c>
      <c r="V18" s="98"/>
      <c r="W18" s="98"/>
      <c r="X18" s="98"/>
      <c r="Y18" s="100" t="str">
        <f>IFERROR(IF(AND(R17="Probabilidad",R18="Probabilidad"),(AA17-(+AA17*U18)),IF(AND(R17="Impacto",R18="Probabilidad"),(AA16-(+AA16*U18)),IF(R18="Impacto",AA17,""))),"")</f>
        <v/>
      </c>
      <c r="Z18" s="101" t="str">
        <f t="shared" ref="Z17:Z75" si="6">IFERROR(IF(Y18="","",IF(Y18&lt;=0.2,"Muy Baja",IF(Y18&lt;=0.4,"Baja",IF(Y18&lt;=0.6,"Media",IF(Y18&lt;=0.8,"Alta","Muy Alta"))))),"")</f>
        <v/>
      </c>
      <c r="AA18" s="99" t="str">
        <f t="shared" ref="AA17:AA21" si="7">+Y18</f>
        <v/>
      </c>
      <c r="AB18" s="101" t="str">
        <f t="shared" ref="AB17:AB75" si="8">IFERROR(IF(AC18="","",IF(AC18&lt;=0.2,"Leve",IF(AC18&lt;=0.4,"Menor",IF(AC18&lt;=0.6,"Moderado",IF(AC18&lt;=0.8,"Mayor","Catastrófico"))))),"")</f>
        <v/>
      </c>
      <c r="AC18" s="99" t="str">
        <f>IFERROR(IF(AND(R17="Impacto",R18="Impacto"),(AC17-(+AC17*U18)),IF(AND(R17="Probabilidad",R18="Impacto"),(AC16-(+AC16*U18)),IF(R18="Probabilidad",AC17,""))),"")</f>
        <v/>
      </c>
      <c r="AD18" s="102" t="str">
        <f t="shared" ref="AD17:AD21" si="9">IFERROR(IF(OR(AND(Z18="Muy Baja",AB18="Leve"),AND(Z18="Muy Baja",AB18="Menor"),AND(Z18="Baja",AB18="Leve")),"Bajo",IF(OR(AND(Z18="Muy baja",AB18="Moderado"),AND(Z18="Baja",AB18="Menor"),AND(Z18="Baja",AB18="Moderado"),AND(Z18="Media",AB18="Leve"),AND(Z18="Media",AB18="Menor"),AND(Z18="Media",AB18="Moderado"),AND(Z18="Alta",AB18="Leve"),AND(Z18="Alta",AB18="Menor")),"Moderado",IF(OR(AND(Z18="Muy Baja",AB18="Mayor"),AND(Z18="Baja",AB18="Mayor"),AND(Z18="Media",AB18="Mayor"),AND(Z18="Alta",AB18="Moderado"),AND(Z18="Alta",AB18="Mayor"),AND(Z18="Muy Alta",AB18="Leve"),AND(Z18="Muy Alta",AB18="Menor"),AND(Z18="Muy Alta",AB18="Moderado"),AND(Z18="Muy Alta",AB18="Mayor")),"Alto",IF(OR(AND(Z18="Muy Baja",AB18="Catastrófico"),AND(Z18="Baja",AB18="Catastrófico"),AND(Z18="Media",AB18="Catastrófico"),AND(Z18="Alta",AB18="Catastrófico"),AND(Z18="Muy Alta",AB18="Catastrófico")),"Extremo","")))),"")</f>
        <v/>
      </c>
      <c r="AE18" s="98"/>
      <c r="AF18" s="114"/>
      <c r="AG18" s="114"/>
      <c r="AH18" s="483"/>
      <c r="AI18" s="103"/>
      <c r="AJ18" s="114"/>
      <c r="AK18" s="119"/>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row>
    <row r="19" spans="2:69" ht="24" hidden="1" customHeight="1" x14ac:dyDescent="0.3">
      <c r="B19" s="275"/>
      <c r="C19" s="504"/>
      <c r="D19" s="504"/>
      <c r="E19" s="504"/>
      <c r="F19" s="507"/>
      <c r="G19" s="504"/>
      <c r="H19" s="501"/>
      <c r="I19" s="274"/>
      <c r="J19" s="277"/>
      <c r="K19" s="498"/>
      <c r="L19" s="277">
        <f ca="1">IF(NOT(ISERROR(MATCH(K19,_xlfn.ANCHORARRAY(F30),0))),J32&amp;"Por favor no seleccionar los criterios de impacto",K19)</f>
        <v>0</v>
      </c>
      <c r="M19" s="274"/>
      <c r="N19" s="277"/>
      <c r="O19" s="276"/>
      <c r="P19" s="115">
        <v>4</v>
      </c>
      <c r="Q19" s="96"/>
      <c r="R19" s="97" t="str">
        <f t="shared" ref="R19:R22" si="10">IF(OR(S19="Preventivo",S19="Detectivo"),"Probabilidad",IF(S19="Correctivo","Impacto",""))</f>
        <v/>
      </c>
      <c r="S19" s="98"/>
      <c r="T19" s="98"/>
      <c r="U19" s="99" t="str">
        <f t="shared" si="5"/>
        <v/>
      </c>
      <c r="V19" s="98"/>
      <c r="W19" s="98"/>
      <c r="X19" s="98"/>
      <c r="Y19" s="100" t="str">
        <f t="shared" ref="Y19:Y21" si="11">IFERROR(IF(AND(R18="Probabilidad",R19="Probabilidad"),(AA18-(+AA18*U19)),IF(AND(R18="Impacto",R19="Probabilidad"),(AA17-(+AA17*U19)),IF(R19="Impacto",AA18,""))),"")</f>
        <v/>
      </c>
      <c r="Z19" s="101" t="str">
        <f t="shared" si="6"/>
        <v/>
      </c>
      <c r="AA19" s="99" t="str">
        <f t="shared" si="7"/>
        <v/>
      </c>
      <c r="AB19" s="101" t="str">
        <f t="shared" si="8"/>
        <v/>
      </c>
      <c r="AC19" s="99" t="str">
        <f t="shared" ref="AC19:AC21" si="12">IFERROR(IF(AND(R18="Impacto",R19="Impacto"),(AC18-(+AC18*U19)),IF(AND(R18="Probabilidad",R19="Impacto"),(AC17-(+AC17*U19)),IF(R19="Probabilidad",AC18,""))),"")</f>
        <v/>
      </c>
      <c r="AD19" s="102" t="str">
        <f>IFERROR(IF(OR(AND(Z19="Muy Baja",AB19="Leve"),AND(Z19="Muy Baja",AB19="Menor"),AND(Z19="Baja",AB19="Leve")),"Bajo",IF(OR(AND(Z19="Muy baja",AB19="Moderado"),AND(Z19="Baja",AB19="Menor"),AND(Z19="Baja",AB19="Moderado"),AND(Z19="Media",AB19="Leve"),AND(Z19="Media",AB19="Menor"),AND(Z19="Media",AB19="Moderado"),AND(Z19="Alta",AB19="Leve"),AND(Z19="Alta",AB19="Menor")),"Moderado",IF(OR(AND(Z19="Muy Baja",AB19="Mayor"),AND(Z19="Baja",AB19="Mayor"),AND(Z19="Media",AB19="Mayor"),AND(Z19="Alta",AB19="Moderado"),AND(Z19="Alta",AB19="Mayor"),AND(Z19="Muy Alta",AB19="Leve"),AND(Z19="Muy Alta",AB19="Menor"),AND(Z19="Muy Alta",AB19="Moderado"),AND(Z19="Muy Alta",AB19="Mayor")),"Alto",IF(OR(AND(Z19="Muy Baja",AB19="Catastrófico"),AND(Z19="Baja",AB19="Catastrófico"),AND(Z19="Media",AB19="Catastrófico"),AND(Z19="Alta",AB19="Catastrófico"),AND(Z19="Muy Alta",AB19="Catastrófico")),"Extremo","")))),"")</f>
        <v/>
      </c>
      <c r="AE19" s="98"/>
      <c r="AF19" s="114"/>
      <c r="AG19" s="114"/>
      <c r="AH19" s="483"/>
      <c r="AI19" s="103"/>
      <c r="AJ19" s="114"/>
      <c r="AK19" s="119"/>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row>
    <row r="20" spans="2:69" ht="24" hidden="1" customHeight="1" x14ac:dyDescent="0.3">
      <c r="B20" s="275"/>
      <c r="C20" s="504"/>
      <c r="D20" s="504"/>
      <c r="E20" s="504"/>
      <c r="F20" s="507"/>
      <c r="G20" s="504"/>
      <c r="H20" s="501"/>
      <c r="I20" s="274"/>
      <c r="J20" s="277"/>
      <c r="K20" s="498"/>
      <c r="L20" s="277">
        <f ca="1">IF(NOT(ISERROR(MATCH(K20,_xlfn.ANCHORARRAY(F31),0))),J33&amp;"Por favor no seleccionar los criterios de impacto",K20)</f>
        <v>0</v>
      </c>
      <c r="M20" s="274"/>
      <c r="N20" s="277"/>
      <c r="O20" s="276"/>
      <c r="P20" s="115">
        <v>5</v>
      </c>
      <c r="Q20" s="96"/>
      <c r="R20" s="97" t="str">
        <f t="shared" si="10"/>
        <v/>
      </c>
      <c r="S20" s="98"/>
      <c r="T20" s="98"/>
      <c r="U20" s="99" t="str">
        <f t="shared" si="5"/>
        <v/>
      </c>
      <c r="V20" s="98"/>
      <c r="W20" s="98"/>
      <c r="X20" s="98"/>
      <c r="Y20" s="100" t="str">
        <f t="shared" si="11"/>
        <v/>
      </c>
      <c r="Z20" s="101" t="str">
        <f t="shared" si="6"/>
        <v/>
      </c>
      <c r="AA20" s="99" t="str">
        <f t="shared" si="7"/>
        <v/>
      </c>
      <c r="AB20" s="101" t="str">
        <f t="shared" si="8"/>
        <v/>
      </c>
      <c r="AC20" s="99" t="str">
        <f t="shared" si="12"/>
        <v/>
      </c>
      <c r="AD20" s="102" t="str">
        <f t="shared" si="9"/>
        <v/>
      </c>
      <c r="AE20" s="98"/>
      <c r="AF20" s="114"/>
      <c r="AG20" s="114"/>
      <c r="AH20" s="483"/>
      <c r="AI20" s="103"/>
      <c r="AJ20" s="114"/>
      <c r="AK20" s="119"/>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row>
    <row r="21" spans="2:69" ht="24" hidden="1" customHeight="1" x14ac:dyDescent="0.3">
      <c r="B21" s="275"/>
      <c r="C21" s="505"/>
      <c r="D21" s="505"/>
      <c r="E21" s="505"/>
      <c r="F21" s="508"/>
      <c r="G21" s="505"/>
      <c r="H21" s="502"/>
      <c r="I21" s="274"/>
      <c r="J21" s="277"/>
      <c r="K21" s="499"/>
      <c r="L21" s="277">
        <f ca="1">IF(NOT(ISERROR(MATCH(K21,_xlfn.ANCHORARRAY(F32),0))),J34&amp;"Por favor no seleccionar los criterios de impacto",K21)</f>
        <v>0</v>
      </c>
      <c r="M21" s="274"/>
      <c r="N21" s="277"/>
      <c r="O21" s="276"/>
      <c r="P21" s="115">
        <v>6</v>
      </c>
      <c r="Q21" s="96"/>
      <c r="R21" s="97" t="str">
        <f t="shared" si="10"/>
        <v/>
      </c>
      <c r="S21" s="98"/>
      <c r="T21" s="98"/>
      <c r="U21" s="99" t="str">
        <f t="shared" si="5"/>
        <v/>
      </c>
      <c r="V21" s="98"/>
      <c r="W21" s="98"/>
      <c r="X21" s="98"/>
      <c r="Y21" s="100" t="str">
        <f t="shared" si="11"/>
        <v/>
      </c>
      <c r="Z21" s="101" t="str">
        <f t="shared" si="6"/>
        <v/>
      </c>
      <c r="AA21" s="99" t="str">
        <f t="shared" si="7"/>
        <v/>
      </c>
      <c r="AB21" s="101" t="str">
        <f t="shared" si="8"/>
        <v/>
      </c>
      <c r="AC21" s="99" t="str">
        <f t="shared" si="12"/>
        <v/>
      </c>
      <c r="AD21" s="102" t="str">
        <f t="shared" si="9"/>
        <v/>
      </c>
      <c r="AE21" s="98"/>
      <c r="AF21" s="114"/>
      <c r="AG21" s="114"/>
      <c r="AH21" s="483"/>
      <c r="AI21" s="103"/>
      <c r="AJ21" s="114"/>
      <c r="AK21" s="119"/>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row>
    <row r="22" spans="2:69" ht="145" customHeight="1" x14ac:dyDescent="0.3">
      <c r="B22" s="288">
        <v>2</v>
      </c>
      <c r="C22" s="503" t="s">
        <v>115</v>
      </c>
      <c r="D22" s="506" t="s">
        <v>253</v>
      </c>
      <c r="E22" s="506" t="s">
        <v>254</v>
      </c>
      <c r="F22" s="506" t="s">
        <v>255</v>
      </c>
      <c r="G22" s="503" t="s">
        <v>189</v>
      </c>
      <c r="H22" s="487">
        <v>35</v>
      </c>
      <c r="I22" s="286" t="str">
        <f>IF(H22&lt;=0,"",IF(H22&lt;=2,"Muy Baja",IF(H22&lt;=24,"Baja",IF(H22&lt;=500,"Media",IF(H22&lt;=5000,"Alta","Muy Alta")))))</f>
        <v>Media</v>
      </c>
      <c r="J22" s="285">
        <f>IF(I22="","",IF(I22="Muy Baja",0.2,IF(I22="Baja",0.4,IF(I22="Media",0.6,IF(I22="Alta",0.8,IF(I22="Muy Alta",1,))))))</f>
        <v>0.6</v>
      </c>
      <c r="K22" s="509" t="s">
        <v>136</v>
      </c>
      <c r="L22" s="285" t="str">
        <f ca="1">IF(NOT(ISERROR(MATCH(K22,'Tabla Impacto'!$B$222:$B$224,0))),'Tabla Impacto'!$F$224&amp;"Por favor no seleccionar los criterios de impacto(Afectación Económica o presupuestal y Pérdida Reputacional)",K22)</f>
        <v xml:space="preserve">     El riesgo afecta la imagen de la entidad con algunos usuarios de relevancia frente al logro de los objetivos</v>
      </c>
      <c r="M22" s="286" t="str">
        <f ca="1">IF(OR(L22='Tabla Impacto'!$C$12,L22='Tabla Impacto'!$D$12),"Leve",IF(OR(L22='Tabla Impacto'!$C$13,L22='Tabla Impacto'!$D$13),"Menor",IF(OR(L22='Tabla Impacto'!$C$14,L22='Tabla Impacto'!$D$14),"Moderado",IF(OR(L22='Tabla Impacto'!$C$15,L22='Tabla Impacto'!$D$15),"Mayor",IF(OR(L22='Tabla Impacto'!$C$16,L22='Tabla Impacto'!$D$16),"Catastrófico","")))))</f>
        <v>Moderado</v>
      </c>
      <c r="N22" s="285">
        <f ca="1">IF(M22="","",IF(M22="Leve",0.2,IF(M22="Menor",0.4,IF(M22="Moderado",0.6,IF(M22="Mayor",0.8,IF(M22="Catastrófico",1,))))))</f>
        <v>0.6</v>
      </c>
      <c r="O22" s="287" t="str">
        <f ca="1">IF(OR(AND(I22="Muy Baja",M22="Leve"),AND(I22="Muy Baja",M22="Menor"),AND(I22="Baja",M22="Leve")),"Bajo",IF(OR(AND(I22="Muy baja",M22="Moderado"),AND(I22="Baja",M22="Menor"),AND(I22="Baja",M22="Moderado"),AND(I22="Media",M22="Leve"),AND(I22="Media",M22="Menor"),AND(I22="Media",M22="Moderado"),AND(I22="Alta",M22="Leve"),AND(I22="Alta",M22="Menor")),"Moderado",IF(OR(AND(I22="Muy Baja",M22="Mayor"),AND(I22="Baja",M22="Mayor"),AND(I22="Media",M22="Mayor"),AND(I22="Alta",M22="Moderado"),AND(I22="Alta",M22="Mayor"),AND(I22="Muy Alta",M22="Leve"),AND(I22="Muy Alta",M22="Menor"),AND(I22="Muy Alta",M22="Moderado"),AND(I22="Muy Alta",M22="Mayor")),"Alto",IF(OR(AND(I22="Muy Baja",M22="Catastrófico"),AND(I22="Baja",M22="Catastrófico"),AND(I22="Media",M22="Catastrófico"),AND(I22="Alta",M22="Catastrófico"),AND(I22="Muy Alta",M22="Catastrófico")),"Extremo",""))))</f>
        <v>Moderado</v>
      </c>
      <c r="P22" s="112">
        <v>1</v>
      </c>
      <c r="Q22" s="512" t="s">
        <v>258</v>
      </c>
      <c r="R22" s="87" t="str">
        <f t="shared" si="10"/>
        <v>Probabilidad</v>
      </c>
      <c r="S22" s="88" t="s">
        <v>14</v>
      </c>
      <c r="T22" s="88" t="s">
        <v>9</v>
      </c>
      <c r="U22" s="89" t="str">
        <f>IF(AND(S22="Preventivo",T22="Automático"),"50%",IF(AND(S22="Preventivo",T22="Manual"),"40%",IF(AND(S22="Detectivo",T22="Automático"),"40%",IF(AND(S22="Detectivo",T22="Manual"),"30%",IF(AND(S22="Correctivo",T22="Automático"),"35%",IF(AND(S22="Correctivo",T22="Manual"),"25%",""))))))</f>
        <v>40%</v>
      </c>
      <c r="V22" s="88" t="s">
        <v>19</v>
      </c>
      <c r="W22" s="88" t="s">
        <v>22</v>
      </c>
      <c r="X22" s="88" t="s">
        <v>110</v>
      </c>
      <c r="Y22" s="90">
        <f>IFERROR(IF(R22="Probabilidad",(J22-(+J22*U22)),IF(R22="Impacto",J22,"")),"")</f>
        <v>0.36</v>
      </c>
      <c r="Z22" s="91" t="str">
        <f>IFERROR(IF(Y22="","",IF(Y22&lt;=0.2,"Muy Baja",IF(Y22&lt;=0.4,"Baja",IF(Y22&lt;=0.6,"Media",IF(Y22&lt;=0.8,"Alta","Muy Alta"))))),"")</f>
        <v>Baja</v>
      </c>
      <c r="AA22" s="89">
        <f>+Y22</f>
        <v>0.36</v>
      </c>
      <c r="AB22" s="91" t="str">
        <f ca="1">IFERROR(IF(AC22="","",IF(AC22&lt;=0.2,"Leve",IF(AC22&lt;=0.4,"Menor",IF(AC22&lt;=0.6,"Moderado",IF(AC22&lt;=0.8,"Mayor","Catastrófico"))))),"")</f>
        <v>Moderado</v>
      </c>
      <c r="AC22" s="89">
        <f ca="1">IFERROR(IF(R22="Impacto",(N22-(+N22*U22)),IF(R22="Probabilidad",N22,"")),"")</f>
        <v>0.6</v>
      </c>
      <c r="AD22" s="92" t="str">
        <f ca="1">IFERROR(IF(OR(AND(Z22="Muy Baja",AB22="Leve"),AND(Z22="Muy Baja",AB22="Menor"),AND(Z22="Baja",AB22="Leve")),"Bajo",IF(OR(AND(Z22="Muy baja",AB22="Moderado"),AND(Z22="Baja",AB22="Menor"),AND(Z22="Baja",AB22="Moderado"),AND(Z22="Media",AB22="Leve"),AND(Z22="Media",AB22="Menor"),AND(Z22="Media",AB22="Moderado"),AND(Z22="Alta",AB22="Leve"),AND(Z22="Alta",AB22="Menor")),"Moderado",IF(OR(AND(Z22="Muy Baja",AB22="Mayor"),AND(Z22="Baja",AB22="Mayor"),AND(Z22="Media",AB22="Mayor"),AND(Z22="Alta",AB22="Moderado"),AND(Z22="Alta",AB22="Mayor"),AND(Z22="Muy Alta",AB22="Leve"),AND(Z22="Muy Alta",AB22="Menor"),AND(Z22="Muy Alta",AB22="Moderado"),AND(Z22="Muy Alta",AB22="Mayor")),"Alto",IF(OR(AND(Z22="Muy Baja",AB22="Catastrófico"),AND(Z22="Baja",AB22="Catastrófico"),AND(Z22="Media",AB22="Catastrófico"),AND(Z22="Alta",AB22="Catastrófico"),AND(Z22="Muy Alta",AB22="Catastrófico")),"Extremo","")))),"")</f>
        <v>Moderado</v>
      </c>
      <c r="AE22" s="88" t="s">
        <v>118</v>
      </c>
      <c r="AF22" s="197" t="s">
        <v>259</v>
      </c>
      <c r="AG22" s="196" t="s">
        <v>252</v>
      </c>
      <c r="AH22" s="103">
        <v>44377</v>
      </c>
      <c r="AI22" s="103"/>
      <c r="AJ22" s="196"/>
      <c r="AK22" s="119" t="s">
        <v>41</v>
      </c>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2:69" ht="138" hidden="1" customHeight="1" x14ac:dyDescent="0.3">
      <c r="B23" s="288"/>
      <c r="C23" s="504"/>
      <c r="D23" s="507"/>
      <c r="E23" s="507"/>
      <c r="F23" s="507"/>
      <c r="G23" s="504"/>
      <c r="H23" s="488"/>
      <c r="I23" s="286"/>
      <c r="J23" s="285"/>
      <c r="K23" s="510"/>
      <c r="L23" s="285">
        <f ca="1">IF(NOT(ISERROR(MATCH(K23,_xlfn.ANCHORARRAY(F34),0))),J36&amp;"Por favor no seleccionar los criterios de impacto",K23)</f>
        <v>0</v>
      </c>
      <c r="M23" s="286"/>
      <c r="N23" s="285"/>
      <c r="O23" s="287"/>
      <c r="P23" s="112">
        <v>2</v>
      </c>
      <c r="Q23" s="96"/>
      <c r="R23" s="97"/>
      <c r="S23" s="98"/>
      <c r="T23" s="98"/>
      <c r="U23" s="99" t="str">
        <f t="shared" ref="U23" si="13">IF(AND(S23="Preventivo",T23="Automático"),"50%",IF(AND(S23="Preventivo",T23="Manual"),"40%",IF(AND(S23="Detectivo",T23="Automático"),"40%",IF(AND(S23="Detectivo",T23="Manual"),"30%",IF(AND(S23="Correctivo",T23="Automático"),"35%",IF(AND(S23="Correctivo",T23="Manual"),"25%",""))))))</f>
        <v/>
      </c>
      <c r="V23" s="98"/>
      <c r="W23" s="98"/>
      <c r="X23" s="98"/>
      <c r="Y23" s="90" t="str">
        <f>IFERROR(IF(AND(R22="Probabilidad",R23="Probabilidad"),(AA22-(+AA22*U23)),IF(R23="Probabilidad",(J22-(+J22*U23)),IF(R23="Impacto",AA22,""))),"")</f>
        <v/>
      </c>
      <c r="Z23" s="91" t="str">
        <f t="shared" si="6"/>
        <v/>
      </c>
      <c r="AA23" s="89" t="str">
        <f t="shared" ref="AA23:AA27" si="14">+Y23</f>
        <v/>
      </c>
      <c r="AB23" s="91" t="str">
        <f t="shared" si="8"/>
        <v/>
      </c>
      <c r="AC23" s="89" t="str">
        <f>IFERROR(IF(AND(R22="Impacto",R23="Impacto"),(AC16-(+AC16*U23)),IF(R23="Impacto",($N$22-(+$N$22*U23)),IF(R23="Probabilidad",AC16,""))),"")</f>
        <v/>
      </c>
      <c r="AD23" s="92" t="str">
        <f t="shared" ref="AD23:AD24" si="15">IFERROR(IF(OR(AND(Z23="Muy Baja",AB23="Leve"),AND(Z23="Muy Baja",AB23="Menor"),AND(Z23="Baja",AB23="Leve")),"Bajo",IF(OR(AND(Z23="Muy baja",AB23="Moderado"),AND(Z23="Baja",AB23="Menor"),AND(Z23="Baja",AB23="Moderado"),AND(Z23="Media",AB23="Leve"),AND(Z23="Media",AB23="Menor"),AND(Z23="Media",AB23="Moderado"),AND(Z23="Alta",AB23="Leve"),AND(Z23="Alta",AB23="Menor")),"Moderado",IF(OR(AND(Z23="Muy Baja",AB23="Mayor"),AND(Z23="Baja",AB23="Mayor"),AND(Z23="Media",AB23="Mayor"),AND(Z23="Alta",AB23="Moderado"),AND(Z23="Alta",AB23="Mayor"),AND(Z23="Muy Alta",AB23="Leve"),AND(Z23="Muy Alta",AB23="Menor"),AND(Z23="Muy Alta",AB23="Moderado"),AND(Z23="Muy Alta",AB23="Mayor")),"Alto",IF(OR(AND(Z23="Muy Baja",AB23="Catastrófico"),AND(Z23="Baja",AB23="Catastrófico"),AND(Z23="Media",AB23="Catastrófico"),AND(Z23="Alta",AB23="Catastrófico"),AND(Z23="Muy Alta",AB23="Catastrófico")),"Extremo","")))),"")</f>
        <v/>
      </c>
      <c r="AE23" s="88"/>
      <c r="AF23" s="113"/>
      <c r="AG23" s="113"/>
      <c r="AH23" s="483"/>
      <c r="AI23" s="93"/>
      <c r="AJ23" s="113"/>
      <c r="AK23" s="120"/>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2:69" ht="83.5" hidden="1" customHeight="1" x14ac:dyDescent="0.3">
      <c r="B24" s="288"/>
      <c r="C24" s="504"/>
      <c r="D24" s="507"/>
      <c r="E24" s="507"/>
      <c r="F24" s="507"/>
      <c r="G24" s="504"/>
      <c r="H24" s="488"/>
      <c r="I24" s="286"/>
      <c r="J24" s="285"/>
      <c r="K24" s="510"/>
      <c r="L24" s="285">
        <f ca="1">IF(NOT(ISERROR(MATCH(K24,_xlfn.ANCHORARRAY(F35),0))),J37&amp;"Por favor no seleccionar los criterios de impacto",K24)</f>
        <v>0</v>
      </c>
      <c r="M24" s="286"/>
      <c r="N24" s="285"/>
      <c r="O24" s="287"/>
      <c r="P24" s="112">
        <v>3</v>
      </c>
      <c r="Q24" s="94"/>
      <c r="R24" s="87" t="str">
        <f>IF(OR(S24="Preventivo",S24="Detectivo"),"Probabilidad",IF(S24="Correctivo","Impacto",""))</f>
        <v/>
      </c>
      <c r="S24" s="88"/>
      <c r="T24" s="88"/>
      <c r="U24" s="89" t="str">
        <f t="shared" ref="U24:U27" si="16">IF(AND(S24="Preventivo",T24="Automático"),"50%",IF(AND(S24="Preventivo",T24="Manual"),"40%",IF(AND(S24="Detectivo",T24="Automático"),"40%",IF(AND(S24="Detectivo",T24="Manual"),"30%",IF(AND(S24="Correctivo",T24="Automático"),"35%",IF(AND(S24="Correctivo",T24="Manual"),"25%",""))))))</f>
        <v/>
      </c>
      <c r="V24" s="88"/>
      <c r="W24" s="88"/>
      <c r="X24" s="88"/>
      <c r="Y24" s="90" t="str">
        <f>IFERROR(IF(AND(R23="Probabilidad",R24="Probabilidad"),(AA23-(+AA23*U24)),IF(AND(R23="Impacto",R24="Probabilidad"),(AA22-(+AA22*U24)),IF(R24="Impacto",AA23,""))),"")</f>
        <v/>
      </c>
      <c r="Z24" s="91" t="str">
        <f t="shared" si="6"/>
        <v/>
      </c>
      <c r="AA24" s="89" t="str">
        <f t="shared" si="14"/>
        <v/>
      </c>
      <c r="AB24" s="91" t="str">
        <f t="shared" si="8"/>
        <v/>
      </c>
      <c r="AC24" s="89" t="str">
        <f>IFERROR(IF(AND(R23="Impacto",R24="Impacto"),(AC23-(+AC23*U24)),IF(AND(R23="Probabilidad",R24="Impacto"),(AC22-(+AC22*U24)),IF(R24="Probabilidad",AC23,""))),"")</f>
        <v/>
      </c>
      <c r="AD24" s="92" t="str">
        <f t="shared" si="15"/>
        <v/>
      </c>
      <c r="AE24" s="88"/>
      <c r="AF24" s="113"/>
      <c r="AG24" s="113"/>
      <c r="AH24" s="93"/>
      <c r="AI24" s="93"/>
      <c r="AJ24" s="113"/>
      <c r="AK24" s="120"/>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69" ht="83.5" hidden="1" customHeight="1" x14ac:dyDescent="0.3">
      <c r="B25" s="288"/>
      <c r="C25" s="504"/>
      <c r="D25" s="507"/>
      <c r="E25" s="507"/>
      <c r="F25" s="507"/>
      <c r="G25" s="504"/>
      <c r="H25" s="488"/>
      <c r="I25" s="286"/>
      <c r="J25" s="285"/>
      <c r="K25" s="510"/>
      <c r="L25" s="285">
        <f ca="1">IF(NOT(ISERROR(MATCH(K25,_xlfn.ANCHORARRAY(F36),0))),J38&amp;"Por favor no seleccionar los criterios de impacto",K25)</f>
        <v>0</v>
      </c>
      <c r="M25" s="286"/>
      <c r="N25" s="285"/>
      <c r="O25" s="287"/>
      <c r="P25" s="112">
        <v>4</v>
      </c>
      <c r="Q25" s="86"/>
      <c r="R25" s="87" t="str">
        <f t="shared" ref="R25:R28" si="17">IF(OR(S25="Preventivo",S25="Detectivo"),"Probabilidad",IF(S25="Correctivo","Impacto",""))</f>
        <v/>
      </c>
      <c r="S25" s="88"/>
      <c r="T25" s="88"/>
      <c r="U25" s="89" t="str">
        <f t="shared" si="16"/>
        <v/>
      </c>
      <c r="V25" s="88"/>
      <c r="W25" s="88"/>
      <c r="X25" s="88"/>
      <c r="Y25" s="90" t="str">
        <f t="shared" ref="Y25:Y27" si="18">IFERROR(IF(AND(R24="Probabilidad",R25="Probabilidad"),(AA24-(+AA24*U25)),IF(AND(R24="Impacto",R25="Probabilidad"),(AA23-(+AA23*U25)),IF(R25="Impacto",AA24,""))),"")</f>
        <v/>
      </c>
      <c r="Z25" s="91" t="str">
        <f t="shared" si="6"/>
        <v/>
      </c>
      <c r="AA25" s="89" t="str">
        <f t="shared" si="14"/>
        <v/>
      </c>
      <c r="AB25" s="91" t="str">
        <f t="shared" si="8"/>
        <v/>
      </c>
      <c r="AC25" s="89" t="str">
        <f t="shared" ref="AC25:AC27" si="19">IFERROR(IF(AND(R24="Impacto",R25="Impacto"),(AC24-(+AC24*U25)),IF(AND(R24="Probabilidad",R25="Impacto"),(AC23-(+AC23*U25)),IF(R25="Probabilidad",AC24,""))),"")</f>
        <v/>
      </c>
      <c r="AD25" s="92" t="str">
        <f>IFERROR(IF(OR(AND(Z25="Muy Baja",AB25="Leve"),AND(Z25="Muy Baja",AB25="Menor"),AND(Z25="Baja",AB25="Leve")),"Bajo",IF(OR(AND(Z25="Muy baja",AB25="Moderado"),AND(Z25="Baja",AB25="Menor"),AND(Z25="Baja",AB25="Moderado"),AND(Z25="Media",AB25="Leve"),AND(Z25="Media",AB25="Menor"),AND(Z25="Media",AB25="Moderado"),AND(Z25="Alta",AB25="Leve"),AND(Z25="Alta",AB25="Menor")),"Moderado",IF(OR(AND(Z25="Muy Baja",AB25="Mayor"),AND(Z25="Baja",AB25="Mayor"),AND(Z25="Media",AB25="Mayor"),AND(Z25="Alta",AB25="Moderado"),AND(Z25="Alta",AB25="Mayor"),AND(Z25="Muy Alta",AB25="Leve"),AND(Z25="Muy Alta",AB25="Menor"),AND(Z25="Muy Alta",AB25="Moderado"),AND(Z25="Muy Alta",AB25="Mayor")),"Alto",IF(OR(AND(Z25="Muy Baja",AB25="Catastrófico"),AND(Z25="Baja",AB25="Catastrófico"),AND(Z25="Media",AB25="Catastrófico"),AND(Z25="Alta",AB25="Catastrófico"),AND(Z25="Muy Alta",AB25="Catastrófico")),"Extremo","")))),"")</f>
        <v/>
      </c>
      <c r="AE25" s="88"/>
      <c r="AF25" s="113"/>
      <c r="AG25" s="113"/>
      <c r="AH25" s="93"/>
      <c r="AI25" s="93"/>
      <c r="AJ25" s="113"/>
      <c r="AK25" s="120"/>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69" ht="83.5" hidden="1" customHeight="1" x14ac:dyDescent="0.3">
      <c r="B26" s="288"/>
      <c r="C26" s="504"/>
      <c r="D26" s="507"/>
      <c r="E26" s="507"/>
      <c r="F26" s="507"/>
      <c r="G26" s="504"/>
      <c r="H26" s="488"/>
      <c r="I26" s="286"/>
      <c r="J26" s="285"/>
      <c r="K26" s="510"/>
      <c r="L26" s="285">
        <f ca="1">IF(NOT(ISERROR(MATCH(K26,_xlfn.ANCHORARRAY(F37),0))),J39&amp;"Por favor no seleccionar los criterios de impacto",K26)</f>
        <v>0</v>
      </c>
      <c r="M26" s="286"/>
      <c r="N26" s="285"/>
      <c r="O26" s="287"/>
      <c r="P26" s="112">
        <v>5</v>
      </c>
      <c r="Q26" s="86"/>
      <c r="R26" s="87" t="str">
        <f t="shared" si="17"/>
        <v/>
      </c>
      <c r="S26" s="88"/>
      <c r="T26" s="88"/>
      <c r="U26" s="89" t="str">
        <f t="shared" si="16"/>
        <v/>
      </c>
      <c r="V26" s="88"/>
      <c r="W26" s="88"/>
      <c r="X26" s="88"/>
      <c r="Y26" s="90" t="str">
        <f t="shared" si="18"/>
        <v/>
      </c>
      <c r="Z26" s="91" t="str">
        <f t="shared" si="6"/>
        <v/>
      </c>
      <c r="AA26" s="89" t="str">
        <f t="shared" si="14"/>
        <v/>
      </c>
      <c r="AB26" s="91" t="str">
        <f t="shared" si="8"/>
        <v/>
      </c>
      <c r="AC26" s="89" t="str">
        <f t="shared" si="19"/>
        <v/>
      </c>
      <c r="AD26" s="92" t="str">
        <f t="shared" ref="AD26:AD27" si="20">IFERROR(IF(OR(AND(Z26="Muy Baja",AB26="Leve"),AND(Z26="Muy Baja",AB26="Menor"),AND(Z26="Baja",AB26="Leve")),"Bajo",IF(OR(AND(Z26="Muy baja",AB26="Moderado"),AND(Z26="Baja",AB26="Menor"),AND(Z26="Baja",AB26="Moderado"),AND(Z26="Media",AB26="Leve"),AND(Z26="Media",AB26="Menor"),AND(Z26="Media",AB26="Moderado"),AND(Z26="Alta",AB26="Leve"),AND(Z26="Alta",AB26="Menor")),"Moderado",IF(OR(AND(Z26="Muy Baja",AB26="Mayor"),AND(Z26="Baja",AB26="Mayor"),AND(Z26="Media",AB26="Mayor"),AND(Z26="Alta",AB26="Moderado"),AND(Z26="Alta",AB26="Mayor"),AND(Z26="Muy Alta",AB26="Leve"),AND(Z26="Muy Alta",AB26="Menor"),AND(Z26="Muy Alta",AB26="Moderado"),AND(Z26="Muy Alta",AB26="Mayor")),"Alto",IF(OR(AND(Z26="Muy Baja",AB26="Catastrófico"),AND(Z26="Baja",AB26="Catastrófico"),AND(Z26="Media",AB26="Catastrófico"),AND(Z26="Alta",AB26="Catastrófico"),AND(Z26="Muy Alta",AB26="Catastrófico")),"Extremo","")))),"")</f>
        <v/>
      </c>
      <c r="AE26" s="88"/>
      <c r="AF26" s="113"/>
      <c r="AG26" s="113"/>
      <c r="AH26" s="93"/>
      <c r="AI26" s="93"/>
      <c r="AJ26" s="113"/>
      <c r="AK26" s="120"/>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row>
    <row r="27" spans="2:69" ht="83.5" hidden="1" customHeight="1" x14ac:dyDescent="0.3">
      <c r="B27" s="288"/>
      <c r="C27" s="505"/>
      <c r="D27" s="508"/>
      <c r="E27" s="508"/>
      <c r="F27" s="508"/>
      <c r="G27" s="505"/>
      <c r="H27" s="489"/>
      <c r="I27" s="286"/>
      <c r="J27" s="285"/>
      <c r="K27" s="511"/>
      <c r="L27" s="285">
        <f ca="1">IF(NOT(ISERROR(MATCH(K27,_xlfn.ANCHORARRAY(F38),0))),J40&amp;"Por favor no seleccionar los criterios de impacto",K27)</f>
        <v>0</v>
      </c>
      <c r="M27" s="286"/>
      <c r="N27" s="285"/>
      <c r="O27" s="287"/>
      <c r="P27" s="112">
        <v>6</v>
      </c>
      <c r="Q27" s="86"/>
      <c r="R27" s="87" t="str">
        <f t="shared" si="17"/>
        <v/>
      </c>
      <c r="S27" s="88"/>
      <c r="T27" s="88"/>
      <c r="U27" s="89" t="str">
        <f t="shared" si="16"/>
        <v/>
      </c>
      <c r="V27" s="88"/>
      <c r="W27" s="88"/>
      <c r="X27" s="88"/>
      <c r="Y27" s="90" t="str">
        <f t="shared" si="18"/>
        <v/>
      </c>
      <c r="Z27" s="91" t="str">
        <f t="shared" si="6"/>
        <v/>
      </c>
      <c r="AA27" s="89" t="str">
        <f t="shared" si="14"/>
        <v/>
      </c>
      <c r="AB27" s="91" t="str">
        <f t="shared" si="8"/>
        <v/>
      </c>
      <c r="AC27" s="89" t="str">
        <f t="shared" si="19"/>
        <v/>
      </c>
      <c r="AD27" s="92" t="str">
        <f t="shared" si="20"/>
        <v/>
      </c>
      <c r="AE27" s="88"/>
      <c r="AF27" s="113"/>
      <c r="AG27" s="113"/>
      <c r="AH27" s="93"/>
      <c r="AI27" s="93"/>
      <c r="AJ27" s="113"/>
      <c r="AK27" s="120"/>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row>
    <row r="28" spans="2:69" ht="199" customHeight="1" x14ac:dyDescent="0.3">
      <c r="B28" s="288">
        <v>3</v>
      </c>
      <c r="C28" s="503" t="s">
        <v>115</v>
      </c>
      <c r="D28" s="506" t="s">
        <v>260</v>
      </c>
      <c r="E28" s="506" t="s">
        <v>261</v>
      </c>
      <c r="F28" s="506" t="s">
        <v>262</v>
      </c>
      <c r="G28" s="484" t="s">
        <v>194</v>
      </c>
      <c r="H28" s="487">
        <v>501</v>
      </c>
      <c r="I28" s="286" t="str">
        <f>IF(H28&lt;=0,"",IF(H28&lt;=2,"Muy Baja",IF(H28&lt;=24,"Baja",IF(H28&lt;=500,"Media",IF(H28&lt;=5000,"Alta","Muy Alta")))))</f>
        <v>Alta</v>
      </c>
      <c r="J28" s="285">
        <f>IF(I28="","",IF(I28="Muy Baja",0.2,IF(I28="Baja",0.4,IF(I28="Media",0.6,IF(I28="Alta",0.8,IF(I28="Muy Alta",1,))))))</f>
        <v>0.8</v>
      </c>
      <c r="K28" s="509" t="s">
        <v>136</v>
      </c>
      <c r="L28" s="285" t="str">
        <f ca="1">IF(NOT(ISERROR(MATCH(K28,'Tabla Impacto'!$B$222:$B$224,0))),'Tabla Impacto'!$F$224&amp;"Por favor no seleccionar los criterios de impacto(Afectación Económica o presupuestal y Pérdida Reputacional)",K28)</f>
        <v xml:space="preserve">     El riesgo afecta la imagen de la entidad con algunos usuarios de relevancia frente al logro de los objetivos</v>
      </c>
      <c r="M28" s="286" t="str">
        <f ca="1">IF(OR(L28='Tabla Impacto'!$C$12,L28='Tabla Impacto'!$D$12),"Leve",IF(OR(L28='Tabla Impacto'!$C$13,L28='Tabla Impacto'!$D$13),"Menor",IF(OR(L28='Tabla Impacto'!$C$14,L28='Tabla Impacto'!$D$14),"Moderado",IF(OR(L28='Tabla Impacto'!$C$15,L28='Tabla Impacto'!$D$15),"Mayor",IF(OR(L28='Tabla Impacto'!$C$16,L28='Tabla Impacto'!$D$16),"Catastrófico","")))))</f>
        <v>Moderado</v>
      </c>
      <c r="N28" s="285">
        <f ca="1">IF(M28="","",IF(M28="Leve",0.2,IF(M28="Menor",0.4,IF(M28="Moderado",0.6,IF(M28="Mayor",0.8,IF(M28="Catastrófico",1,))))))</f>
        <v>0.6</v>
      </c>
      <c r="O28" s="287" t="str">
        <f ca="1">IF(OR(AND(I28="Muy Baja",M28="Leve"),AND(I28="Muy Baja",M28="Menor"),AND(I28="Baja",M28="Leve")),"Bajo",IF(OR(AND(I28="Muy baja",M28="Moderado"),AND(I28="Baja",M28="Menor"),AND(I28="Baja",M28="Moderado"),AND(I28="Media",M28="Leve"),AND(I28="Media",M28="Menor"),AND(I28="Media",M28="Moderado"),AND(I28="Alta",M28="Leve"),AND(I28="Alta",M28="Menor")),"Moderado",IF(OR(AND(I28="Muy Baja",M28="Mayor"),AND(I28="Baja",M28="Mayor"),AND(I28="Media",M28="Mayor"),AND(I28="Alta",M28="Moderado"),AND(I28="Alta",M28="Mayor"),AND(I28="Muy Alta",M28="Leve"),AND(I28="Muy Alta",M28="Menor"),AND(I28="Muy Alta",M28="Moderado"),AND(I28="Muy Alta",M28="Mayor")),"Alto",IF(OR(AND(I28="Muy Baja",M28="Catastrófico"),AND(I28="Baja",M28="Catastrófico"),AND(I28="Media",M28="Catastrófico"),AND(I28="Alta",M28="Catastrófico"),AND(I28="Muy Alta",M28="Catastrófico")),"Extremo",""))))</f>
        <v>Alto</v>
      </c>
      <c r="P28" s="112">
        <v>1</v>
      </c>
      <c r="Q28" s="96" t="s">
        <v>256</v>
      </c>
      <c r="R28" s="87" t="str">
        <f t="shared" si="17"/>
        <v>Probabilidad</v>
      </c>
      <c r="S28" s="88" t="s">
        <v>15</v>
      </c>
      <c r="T28" s="88" t="s">
        <v>9</v>
      </c>
      <c r="U28" s="89" t="str">
        <f>IF(AND(S28="Preventivo",T28="Automático"),"50%",IF(AND(S28="Preventivo",T28="Manual"),"40%",IF(AND(S28="Detectivo",T28="Automático"),"40%",IF(AND(S28="Detectivo",T28="Manual"),"30%",IF(AND(S28="Correctivo",T28="Automático"),"35%",IF(AND(S28="Correctivo",T28="Manual"),"25%",""))))))</f>
        <v>30%</v>
      </c>
      <c r="V28" s="88" t="s">
        <v>19</v>
      </c>
      <c r="W28" s="88" t="s">
        <v>22</v>
      </c>
      <c r="X28" s="88" t="s">
        <v>110</v>
      </c>
      <c r="Y28" s="90">
        <f>IFERROR(IF(R28="Probabilidad",(J28-(+J28*U28)),IF(R28="Impacto",J28,"")),"")</f>
        <v>0.56000000000000005</v>
      </c>
      <c r="Z28" s="91" t="str">
        <f>IFERROR(IF(Y28="","",IF(Y28&lt;=0.2,"Muy Baja",IF(Y28&lt;=0.4,"Baja",IF(Y28&lt;=0.6,"Media",IF(Y28&lt;=0.8,"Alta","Muy Alta"))))),"")</f>
        <v>Media</v>
      </c>
      <c r="AA28" s="89">
        <f>+Y28</f>
        <v>0.56000000000000005</v>
      </c>
      <c r="AB28" s="91" t="str">
        <f ca="1">IFERROR(IF(AC28="","",IF(AC28&lt;=0.2,"Leve",IF(AC28&lt;=0.4,"Menor",IF(AC28&lt;=0.6,"Moderado",IF(AC28&lt;=0.8,"Mayor","Catastrófico"))))),"")</f>
        <v>Moderado</v>
      </c>
      <c r="AC28" s="89">
        <f ca="1">IFERROR(IF(R28="Impacto",(N28-(+N28*U28)),IF(R28="Probabilidad",N28,"")),"")</f>
        <v>0.6</v>
      </c>
      <c r="AD28" s="92" t="str">
        <f ca="1">IFERROR(IF(OR(AND(Z28="Muy Baja",AB28="Leve"),AND(Z28="Muy Baja",AB28="Menor"),AND(Z28="Baja",AB28="Leve")),"Bajo",IF(OR(AND(Z28="Muy baja",AB28="Moderado"),AND(Z28="Baja",AB28="Menor"),AND(Z28="Baja",AB28="Moderado"),AND(Z28="Media",AB28="Leve"),AND(Z28="Media",AB28="Menor"),AND(Z28="Media",AB28="Moderado"),AND(Z28="Alta",AB28="Leve"),AND(Z28="Alta",AB28="Menor")),"Moderado",IF(OR(AND(Z28="Muy Baja",AB28="Mayor"),AND(Z28="Baja",AB28="Mayor"),AND(Z28="Media",AB28="Mayor"),AND(Z28="Alta",AB28="Moderado"),AND(Z28="Alta",AB28="Mayor"),AND(Z28="Muy Alta",AB28="Leve"),AND(Z28="Muy Alta",AB28="Menor"),AND(Z28="Muy Alta",AB28="Moderado"),AND(Z28="Muy Alta",AB28="Mayor")),"Alto",IF(OR(AND(Z28="Muy Baja",AB28="Catastrófico"),AND(Z28="Baja",AB28="Catastrófico"),AND(Z28="Media",AB28="Catastrófico"),AND(Z28="Alta",AB28="Catastrófico"),AND(Z28="Muy Alta",AB28="Catastrófico")),"Extremo","")))),"")</f>
        <v>Moderado</v>
      </c>
      <c r="AE28" s="88" t="s">
        <v>118</v>
      </c>
      <c r="AF28" s="195" t="s">
        <v>257</v>
      </c>
      <c r="AG28" s="196" t="s">
        <v>250</v>
      </c>
      <c r="AH28" s="103">
        <v>44377</v>
      </c>
      <c r="AI28" s="93"/>
      <c r="AJ28" s="195"/>
      <c r="AK28" s="120" t="s">
        <v>41</v>
      </c>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row>
    <row r="29" spans="2:69" ht="83.5" hidden="1" customHeight="1" x14ac:dyDescent="0.3">
      <c r="B29" s="288"/>
      <c r="C29" s="504"/>
      <c r="D29" s="507"/>
      <c r="E29" s="507"/>
      <c r="F29" s="507"/>
      <c r="G29" s="485"/>
      <c r="H29" s="488"/>
      <c r="I29" s="286"/>
      <c r="J29" s="285"/>
      <c r="K29" s="510"/>
      <c r="L29" s="285">
        <f t="shared" ref="L29:L33" ca="1" si="21">IF(NOT(ISERROR(MATCH(K29,_xlfn.ANCHORARRAY(F40),0))),J42&amp;"Por favor no seleccionar los criterios de impacto",K29)</f>
        <v>0</v>
      </c>
      <c r="M29" s="286"/>
      <c r="N29" s="285"/>
      <c r="O29" s="287"/>
      <c r="P29" s="112">
        <v>2</v>
      </c>
      <c r="Q29" s="86"/>
      <c r="R29" s="87" t="str">
        <f>IF(OR(S29="Preventivo",S29="Detectivo"),"Probabilidad",IF(S29="Correctivo","Impacto",""))</f>
        <v/>
      </c>
      <c r="S29" s="88"/>
      <c r="T29" s="88"/>
      <c r="U29" s="89" t="str">
        <f t="shared" ref="U29:U33" si="22">IF(AND(S29="Preventivo",T29="Automático"),"50%",IF(AND(S29="Preventivo",T29="Manual"),"40%",IF(AND(S29="Detectivo",T29="Automático"),"40%",IF(AND(S29="Detectivo",T29="Manual"),"30%",IF(AND(S29="Correctivo",T29="Automático"),"35%",IF(AND(S29="Correctivo",T29="Manual"),"25%",""))))))</f>
        <v/>
      </c>
      <c r="V29" s="88"/>
      <c r="W29" s="88"/>
      <c r="X29" s="88"/>
      <c r="Y29" s="95" t="str">
        <f>IFERROR(IF(AND(R28="Probabilidad",R29="Probabilidad"),(AA28-(+AA28*U29)),IF(R29="Probabilidad",(J28-(+J28*U29)),IF(R29="Impacto",AA28,""))),"")</f>
        <v/>
      </c>
      <c r="Z29" s="91" t="str">
        <f t="shared" si="6"/>
        <v/>
      </c>
      <c r="AA29" s="89" t="str">
        <f t="shared" ref="AA29:AA33" si="23">+Y29</f>
        <v/>
      </c>
      <c r="AB29" s="91" t="str">
        <f t="shared" si="8"/>
        <v/>
      </c>
      <c r="AC29" s="89" t="str">
        <f>IFERROR(IF(AND(R28="Impacto",R29="Impacto"),(AC22-(+AC22*U29)),IF(R29="Impacto",($N$28-(+$N$28*U29)),IF(R29="Probabilidad",AC22,""))),"")</f>
        <v/>
      </c>
      <c r="AD29" s="92" t="str">
        <f t="shared" ref="AD29:AD30" si="24">IFERROR(IF(OR(AND(Z29="Muy Baja",AB29="Leve"),AND(Z29="Muy Baja",AB29="Menor"),AND(Z29="Baja",AB29="Leve")),"Bajo",IF(OR(AND(Z29="Muy baja",AB29="Moderado"),AND(Z29="Baja",AB29="Menor"),AND(Z29="Baja",AB29="Moderado"),AND(Z29="Media",AB29="Leve"),AND(Z29="Media",AB29="Menor"),AND(Z29="Media",AB29="Moderado"),AND(Z29="Alta",AB29="Leve"),AND(Z29="Alta",AB29="Menor")),"Moderado",IF(OR(AND(Z29="Muy Baja",AB29="Mayor"),AND(Z29="Baja",AB29="Mayor"),AND(Z29="Media",AB29="Mayor"),AND(Z29="Alta",AB29="Moderado"),AND(Z29="Alta",AB29="Mayor"),AND(Z29="Muy Alta",AB29="Leve"),AND(Z29="Muy Alta",AB29="Menor"),AND(Z29="Muy Alta",AB29="Moderado"),AND(Z29="Muy Alta",AB29="Mayor")),"Alto",IF(OR(AND(Z29="Muy Baja",AB29="Catastrófico"),AND(Z29="Baja",AB29="Catastrófico"),AND(Z29="Media",AB29="Catastrófico"),AND(Z29="Alta",AB29="Catastrófico"),AND(Z29="Muy Alta",AB29="Catastrófico")),"Extremo","")))),"")</f>
        <v/>
      </c>
      <c r="AE29" s="88"/>
      <c r="AF29" s="113"/>
      <c r="AG29" s="113"/>
      <c r="AH29" s="93"/>
      <c r="AI29" s="93"/>
      <c r="AJ29" s="113"/>
      <c r="AK29" s="120"/>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row>
    <row r="30" spans="2:69" ht="83.5" hidden="1" customHeight="1" x14ac:dyDescent="0.3">
      <c r="B30" s="288"/>
      <c r="C30" s="504"/>
      <c r="D30" s="507"/>
      <c r="E30" s="507"/>
      <c r="F30" s="507"/>
      <c r="G30" s="485"/>
      <c r="H30" s="488"/>
      <c r="I30" s="286"/>
      <c r="J30" s="285"/>
      <c r="K30" s="510"/>
      <c r="L30" s="285">
        <f t="shared" ca="1" si="21"/>
        <v>0</v>
      </c>
      <c r="M30" s="286"/>
      <c r="N30" s="285"/>
      <c r="O30" s="287"/>
      <c r="P30" s="112">
        <v>3</v>
      </c>
      <c r="Q30" s="94"/>
      <c r="R30" s="87" t="str">
        <f>IF(OR(S30="Preventivo",S30="Detectivo"),"Probabilidad",IF(S30="Correctivo","Impacto",""))</f>
        <v/>
      </c>
      <c r="S30" s="88"/>
      <c r="T30" s="88"/>
      <c r="U30" s="89" t="str">
        <f t="shared" si="22"/>
        <v/>
      </c>
      <c r="V30" s="88"/>
      <c r="W30" s="88"/>
      <c r="X30" s="88"/>
      <c r="Y30" s="90" t="str">
        <f>IFERROR(IF(AND(R29="Probabilidad",R30="Probabilidad"),(AA29-(+AA29*U30)),IF(AND(R29="Impacto",R30="Probabilidad"),(AA28-(+AA28*U30)),IF(R30="Impacto",AA29,""))),"")</f>
        <v/>
      </c>
      <c r="Z30" s="91" t="str">
        <f t="shared" si="6"/>
        <v/>
      </c>
      <c r="AA30" s="89" t="str">
        <f t="shared" si="23"/>
        <v/>
      </c>
      <c r="AB30" s="91" t="str">
        <f t="shared" si="8"/>
        <v/>
      </c>
      <c r="AC30" s="89" t="str">
        <f>IFERROR(IF(AND(R29="Impacto",R30="Impacto"),(AC29-(+AC29*U30)),IF(AND(R29="Probabilidad",R30="Impacto"),(AC28-(+AC28*U30)),IF(R30="Probabilidad",AC29,""))),"")</f>
        <v/>
      </c>
      <c r="AD30" s="92" t="str">
        <f t="shared" si="24"/>
        <v/>
      </c>
      <c r="AE30" s="88"/>
      <c r="AF30" s="113"/>
      <c r="AG30" s="113"/>
      <c r="AH30" s="93"/>
      <c r="AI30" s="93"/>
      <c r="AJ30" s="113"/>
      <c r="AK30" s="120"/>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row>
    <row r="31" spans="2:69" ht="83.5" hidden="1" customHeight="1" x14ac:dyDescent="0.3">
      <c r="B31" s="288"/>
      <c r="C31" s="504"/>
      <c r="D31" s="507"/>
      <c r="E31" s="507"/>
      <c r="F31" s="507"/>
      <c r="G31" s="485"/>
      <c r="H31" s="488"/>
      <c r="I31" s="286"/>
      <c r="J31" s="285"/>
      <c r="K31" s="510"/>
      <c r="L31" s="285">
        <f t="shared" ca="1" si="21"/>
        <v>0</v>
      </c>
      <c r="M31" s="286"/>
      <c r="N31" s="285"/>
      <c r="O31" s="287"/>
      <c r="P31" s="112">
        <v>4</v>
      </c>
      <c r="Q31" s="86"/>
      <c r="R31" s="87" t="str">
        <f t="shared" ref="R31:R33" si="25">IF(OR(S31="Preventivo",S31="Detectivo"),"Probabilidad",IF(S31="Correctivo","Impacto",""))</f>
        <v/>
      </c>
      <c r="S31" s="88"/>
      <c r="T31" s="88"/>
      <c r="U31" s="89" t="str">
        <f t="shared" si="22"/>
        <v/>
      </c>
      <c r="V31" s="88"/>
      <c r="W31" s="88"/>
      <c r="X31" s="88"/>
      <c r="Y31" s="90" t="str">
        <f t="shared" ref="Y31:Y33" si="26">IFERROR(IF(AND(R30="Probabilidad",R31="Probabilidad"),(AA30-(+AA30*U31)),IF(AND(R30="Impacto",R31="Probabilidad"),(AA29-(+AA29*U31)),IF(R31="Impacto",AA30,""))),"")</f>
        <v/>
      </c>
      <c r="Z31" s="91" t="str">
        <f t="shared" si="6"/>
        <v/>
      </c>
      <c r="AA31" s="89" t="str">
        <f t="shared" si="23"/>
        <v/>
      </c>
      <c r="AB31" s="91" t="str">
        <f t="shared" si="8"/>
        <v/>
      </c>
      <c r="AC31" s="89" t="str">
        <f t="shared" ref="AC31:AC33" si="27">IFERROR(IF(AND(R30="Impacto",R31="Impacto"),(AC30-(+AC30*U31)),IF(AND(R30="Probabilidad",R31="Impacto"),(AC29-(+AC29*U31)),IF(R31="Probabilidad",AC30,""))),"")</f>
        <v/>
      </c>
      <c r="AD31" s="92" t="str">
        <f>IFERROR(IF(OR(AND(Z31="Muy Baja",AB31="Leve"),AND(Z31="Muy Baja",AB31="Menor"),AND(Z31="Baja",AB31="Leve")),"Bajo",IF(OR(AND(Z31="Muy baja",AB31="Moderado"),AND(Z31="Baja",AB31="Menor"),AND(Z31="Baja",AB31="Moderado"),AND(Z31="Media",AB31="Leve"),AND(Z31="Media",AB31="Menor"),AND(Z31="Media",AB31="Moderado"),AND(Z31="Alta",AB31="Leve"),AND(Z31="Alta",AB31="Menor")),"Moderado",IF(OR(AND(Z31="Muy Baja",AB31="Mayor"),AND(Z31="Baja",AB31="Mayor"),AND(Z31="Media",AB31="Mayor"),AND(Z31="Alta",AB31="Moderado"),AND(Z31="Alta",AB31="Mayor"),AND(Z31="Muy Alta",AB31="Leve"),AND(Z31="Muy Alta",AB31="Menor"),AND(Z31="Muy Alta",AB31="Moderado"),AND(Z31="Muy Alta",AB31="Mayor")),"Alto",IF(OR(AND(Z31="Muy Baja",AB31="Catastrófico"),AND(Z31="Baja",AB31="Catastrófico"),AND(Z31="Media",AB31="Catastrófico"),AND(Z31="Alta",AB31="Catastrófico"),AND(Z31="Muy Alta",AB31="Catastrófico")),"Extremo","")))),"")</f>
        <v/>
      </c>
      <c r="AE31" s="88"/>
      <c r="AF31" s="113"/>
      <c r="AG31" s="113"/>
      <c r="AH31" s="93"/>
      <c r="AI31" s="93"/>
      <c r="AJ31" s="113"/>
      <c r="AK31" s="120"/>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row>
    <row r="32" spans="2:69" ht="83.5" hidden="1" customHeight="1" x14ac:dyDescent="0.3">
      <c r="B32" s="288"/>
      <c r="C32" s="504"/>
      <c r="D32" s="507"/>
      <c r="E32" s="507"/>
      <c r="F32" s="507"/>
      <c r="G32" s="485"/>
      <c r="H32" s="488"/>
      <c r="I32" s="286"/>
      <c r="J32" s="285"/>
      <c r="K32" s="510"/>
      <c r="L32" s="285">
        <f t="shared" ca="1" si="21"/>
        <v>0</v>
      </c>
      <c r="M32" s="286"/>
      <c r="N32" s="285"/>
      <c r="O32" s="287"/>
      <c r="P32" s="112">
        <v>5</v>
      </c>
      <c r="Q32" s="86"/>
      <c r="R32" s="87" t="str">
        <f t="shared" si="25"/>
        <v/>
      </c>
      <c r="S32" s="88"/>
      <c r="T32" s="88"/>
      <c r="U32" s="89" t="str">
        <f t="shared" si="22"/>
        <v/>
      </c>
      <c r="V32" s="88"/>
      <c r="W32" s="88"/>
      <c r="X32" s="88"/>
      <c r="Y32" s="90" t="str">
        <f t="shared" si="26"/>
        <v/>
      </c>
      <c r="Z32" s="91" t="str">
        <f t="shared" si="6"/>
        <v/>
      </c>
      <c r="AA32" s="89" t="str">
        <f t="shared" si="23"/>
        <v/>
      </c>
      <c r="AB32" s="91" t="str">
        <f t="shared" si="8"/>
        <v/>
      </c>
      <c r="AC32" s="89" t="str">
        <f t="shared" si="27"/>
        <v/>
      </c>
      <c r="AD32" s="92" t="str">
        <f t="shared" ref="AD32:AD33" si="28">IFERROR(IF(OR(AND(Z32="Muy Baja",AB32="Leve"),AND(Z32="Muy Baja",AB32="Menor"),AND(Z32="Baja",AB32="Leve")),"Bajo",IF(OR(AND(Z32="Muy baja",AB32="Moderado"),AND(Z32="Baja",AB32="Menor"),AND(Z32="Baja",AB32="Moderado"),AND(Z32="Media",AB32="Leve"),AND(Z32="Media",AB32="Menor"),AND(Z32="Media",AB32="Moderado"),AND(Z32="Alta",AB32="Leve"),AND(Z32="Alta",AB32="Menor")),"Moderado",IF(OR(AND(Z32="Muy Baja",AB32="Mayor"),AND(Z32="Baja",AB32="Mayor"),AND(Z32="Media",AB32="Mayor"),AND(Z32="Alta",AB32="Moderado"),AND(Z32="Alta",AB32="Mayor"),AND(Z32="Muy Alta",AB32="Leve"),AND(Z32="Muy Alta",AB32="Menor"),AND(Z32="Muy Alta",AB32="Moderado"),AND(Z32="Muy Alta",AB32="Mayor")),"Alto",IF(OR(AND(Z32="Muy Baja",AB32="Catastrófico"),AND(Z32="Baja",AB32="Catastrófico"),AND(Z32="Media",AB32="Catastrófico"),AND(Z32="Alta",AB32="Catastrófico"),AND(Z32="Muy Alta",AB32="Catastrófico")),"Extremo","")))),"")</f>
        <v/>
      </c>
      <c r="AE32" s="88"/>
      <c r="AF32" s="113"/>
      <c r="AG32" s="113"/>
      <c r="AH32" s="93"/>
      <c r="AI32" s="93"/>
      <c r="AJ32" s="113"/>
      <c r="AK32" s="120"/>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2:69" ht="83.5" hidden="1" customHeight="1" x14ac:dyDescent="0.3">
      <c r="B33" s="288"/>
      <c r="C33" s="505"/>
      <c r="D33" s="508"/>
      <c r="E33" s="508"/>
      <c r="F33" s="508"/>
      <c r="G33" s="486"/>
      <c r="H33" s="489"/>
      <c r="I33" s="286"/>
      <c r="J33" s="285"/>
      <c r="K33" s="511"/>
      <c r="L33" s="285">
        <f t="shared" ca="1" si="21"/>
        <v>0</v>
      </c>
      <c r="M33" s="286"/>
      <c r="N33" s="285"/>
      <c r="O33" s="287"/>
      <c r="P33" s="112">
        <v>6</v>
      </c>
      <c r="Q33" s="86"/>
      <c r="R33" s="87" t="str">
        <f t="shared" si="25"/>
        <v/>
      </c>
      <c r="S33" s="88"/>
      <c r="T33" s="88"/>
      <c r="U33" s="89" t="str">
        <f t="shared" si="22"/>
        <v/>
      </c>
      <c r="V33" s="88"/>
      <c r="W33" s="88"/>
      <c r="X33" s="88"/>
      <c r="Y33" s="90" t="str">
        <f t="shared" si="26"/>
        <v/>
      </c>
      <c r="Z33" s="91" t="str">
        <f t="shared" si="6"/>
        <v/>
      </c>
      <c r="AA33" s="89" t="str">
        <f t="shared" si="23"/>
        <v/>
      </c>
      <c r="AB33" s="91" t="str">
        <f t="shared" si="8"/>
        <v/>
      </c>
      <c r="AC33" s="89" t="str">
        <f t="shared" si="27"/>
        <v/>
      </c>
      <c r="AD33" s="92" t="str">
        <f t="shared" si="28"/>
        <v/>
      </c>
      <c r="AE33" s="88"/>
      <c r="AF33" s="113"/>
      <c r="AG33" s="113"/>
      <c r="AH33" s="93"/>
      <c r="AI33" s="93"/>
      <c r="AJ33" s="113"/>
      <c r="AK33" s="120"/>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row>
    <row r="34" spans="2:69" ht="151.5" hidden="1" customHeight="1" x14ac:dyDescent="0.3">
      <c r="B34" s="288">
        <v>4</v>
      </c>
      <c r="C34" s="280"/>
      <c r="D34" s="280"/>
      <c r="E34" s="280"/>
      <c r="F34" s="281"/>
      <c r="G34" s="280"/>
      <c r="H34" s="289"/>
      <c r="I34" s="286" t="str">
        <f>IF(H34&lt;=0,"",IF(H34&lt;=2,"Muy Baja",IF(H34&lt;=24,"Baja",IF(H34&lt;=500,"Media",IF(H34&lt;=5000,"Alta","Muy Alta")))))</f>
        <v/>
      </c>
      <c r="J34" s="285" t="str">
        <f>IF(I34="","",IF(I34="Muy Baja",0.2,IF(I34="Baja",0.4,IF(I34="Media",0.6,IF(I34="Alta",0.8,IF(I34="Muy Alta",1,))))))</f>
        <v/>
      </c>
      <c r="K34" s="290"/>
      <c r="L34" s="285">
        <f ca="1">IF(NOT(ISERROR(MATCH(K34,'Tabla Impacto'!$B$222:$B$224,0))),'Tabla Impacto'!$F$224&amp;"Por favor no seleccionar los criterios de impacto(Afectación Económica o presupuestal y Pérdida Reputacional)",K34)</f>
        <v>0</v>
      </c>
      <c r="M34" s="286" t="str">
        <f ca="1">IF(OR(L34='Tabla Impacto'!$C$12,L34='Tabla Impacto'!$D$12),"Leve",IF(OR(L34='Tabla Impacto'!$C$13,L34='Tabla Impacto'!$D$13),"Menor",IF(OR(L34='Tabla Impacto'!$C$14,L34='Tabla Impacto'!$D$14),"Moderado",IF(OR(L34='Tabla Impacto'!$C$15,L34='Tabla Impacto'!$D$15),"Mayor",IF(OR(L34='Tabla Impacto'!$C$16,L34='Tabla Impacto'!$D$16),"Catastrófico","")))))</f>
        <v/>
      </c>
      <c r="N34" s="285" t="str">
        <f ca="1">IF(M34="","",IF(M34="Leve",0.2,IF(M34="Menor",0.4,IF(M34="Moderado",0.6,IF(M34="Mayor",0.8,IF(M34="Catastrófico",1,))))))</f>
        <v/>
      </c>
      <c r="O34" s="287" t="str">
        <f ca="1">IF(OR(AND(I34="Muy Baja",M34="Leve"),AND(I34="Muy Baja",M34="Menor"),AND(I34="Baja",M34="Leve")),"Bajo",IF(OR(AND(I34="Muy baja",M34="Moderado"),AND(I34="Baja",M34="Menor"),AND(I34="Baja",M34="Moderado"),AND(I34="Media",M34="Leve"),AND(I34="Media",M34="Menor"),AND(I34="Media",M34="Moderado"),AND(I34="Alta",M34="Leve"),AND(I34="Alta",M34="Menor")),"Moderado",IF(OR(AND(I34="Muy Baja",M34="Mayor"),AND(I34="Baja",M34="Mayor"),AND(I34="Media",M34="Mayor"),AND(I34="Alta",M34="Moderado"),AND(I34="Alta",M34="Mayor"),AND(I34="Muy Alta",M34="Leve"),AND(I34="Muy Alta",M34="Menor"),AND(I34="Muy Alta",M34="Moderado"),AND(I34="Muy Alta",M34="Mayor")),"Alto",IF(OR(AND(I34="Muy Baja",M34="Catastrófico"),AND(I34="Baja",M34="Catastrófico"),AND(I34="Media",M34="Catastrófico"),AND(I34="Alta",M34="Catastrófico"),AND(I34="Muy Alta",M34="Catastrófico")),"Extremo",""))))</f>
        <v/>
      </c>
      <c r="P34" s="112">
        <v>1</v>
      </c>
      <c r="Q34" s="86"/>
      <c r="R34" s="87" t="str">
        <f>IF(OR(S34="Preventivo",S34="Detectivo"),"Probabilidad",IF(S34="Correctivo","Impacto",""))</f>
        <v/>
      </c>
      <c r="S34" s="88"/>
      <c r="T34" s="88"/>
      <c r="U34" s="89" t="str">
        <f>IF(AND(S34="Preventivo",T34="Automático"),"50%",IF(AND(S34="Preventivo",T34="Manual"),"40%",IF(AND(S34="Detectivo",T34="Automático"),"40%",IF(AND(S34="Detectivo",T34="Manual"),"30%",IF(AND(S34="Correctivo",T34="Automático"),"35%",IF(AND(S34="Correctivo",T34="Manual"),"25%",""))))))</f>
        <v/>
      </c>
      <c r="V34" s="88"/>
      <c r="W34" s="88"/>
      <c r="X34" s="88"/>
      <c r="Y34" s="90" t="str">
        <f>IFERROR(IF(R34="Probabilidad",(J34-(+J34*U34)),IF(R34="Impacto",J34,"")),"")</f>
        <v/>
      </c>
      <c r="Z34" s="91" t="str">
        <f>IFERROR(IF(Y34="","",IF(Y34&lt;=0.2,"Muy Baja",IF(Y34&lt;=0.4,"Baja",IF(Y34&lt;=0.6,"Media",IF(Y34&lt;=0.8,"Alta","Muy Alta"))))),"")</f>
        <v/>
      </c>
      <c r="AA34" s="89" t="str">
        <f>+Y34</f>
        <v/>
      </c>
      <c r="AB34" s="91" t="str">
        <f>IFERROR(IF(AC34="","",IF(AC34&lt;=0.2,"Leve",IF(AC34&lt;=0.4,"Menor",IF(AC34&lt;=0.6,"Moderado",IF(AC34&lt;=0.8,"Mayor","Catastrófico"))))),"")</f>
        <v/>
      </c>
      <c r="AC34" s="89" t="str">
        <f>IFERROR(IF(R34="Impacto",(N34-(+N34*U34)),IF(R34="Probabilidad",N34,"")),"")</f>
        <v/>
      </c>
      <c r="AD34" s="92" t="str">
        <f>IFERROR(IF(OR(AND(Z34="Muy Baja",AB34="Leve"),AND(Z34="Muy Baja",AB34="Menor"),AND(Z34="Baja",AB34="Leve")),"Bajo",IF(OR(AND(Z34="Muy baja",AB34="Moderado"),AND(Z34="Baja",AB34="Menor"),AND(Z34="Baja",AB34="Moderado"),AND(Z34="Media",AB34="Leve"),AND(Z34="Media",AB34="Menor"),AND(Z34="Media",AB34="Moderado"),AND(Z34="Alta",AB34="Leve"),AND(Z34="Alta",AB34="Menor")),"Moderado",IF(OR(AND(Z34="Muy Baja",AB34="Mayor"),AND(Z34="Baja",AB34="Mayor"),AND(Z34="Media",AB34="Mayor"),AND(Z34="Alta",AB34="Moderado"),AND(Z34="Alta",AB34="Mayor"),AND(Z34="Muy Alta",AB34="Leve"),AND(Z34="Muy Alta",AB34="Menor"),AND(Z34="Muy Alta",AB34="Moderado"),AND(Z34="Muy Alta",AB34="Mayor")),"Alto",IF(OR(AND(Z34="Muy Baja",AB34="Catastrófico"),AND(Z34="Baja",AB34="Catastrófico"),AND(Z34="Media",AB34="Catastrófico"),AND(Z34="Alta",AB34="Catastrófico"),AND(Z34="Muy Alta",AB34="Catastrófico")),"Extremo","")))),"")</f>
        <v/>
      </c>
      <c r="AE34" s="88"/>
      <c r="AF34" s="113"/>
      <c r="AG34" s="113"/>
      <c r="AH34" s="93"/>
      <c r="AI34" s="93"/>
      <c r="AJ34" s="113"/>
      <c r="AK34" s="120"/>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row>
    <row r="35" spans="2:69" ht="151.5" hidden="1" customHeight="1" x14ac:dyDescent="0.3">
      <c r="B35" s="288"/>
      <c r="C35" s="280"/>
      <c r="D35" s="280"/>
      <c r="E35" s="280"/>
      <c r="F35" s="281"/>
      <c r="G35" s="280"/>
      <c r="H35" s="289"/>
      <c r="I35" s="286"/>
      <c r="J35" s="285"/>
      <c r="K35" s="290"/>
      <c r="L35" s="285">
        <f t="shared" ref="L35:L39" ca="1" si="29">IF(NOT(ISERROR(MATCH(K35,_xlfn.ANCHORARRAY(F46),0))),J48&amp;"Por favor no seleccionar los criterios de impacto",K35)</f>
        <v>0</v>
      </c>
      <c r="M35" s="286"/>
      <c r="N35" s="285"/>
      <c r="O35" s="287"/>
      <c r="P35" s="112">
        <v>2</v>
      </c>
      <c r="Q35" s="86"/>
      <c r="R35" s="87" t="str">
        <f>IF(OR(S35="Preventivo",S35="Detectivo"),"Probabilidad",IF(S35="Correctivo","Impacto",""))</f>
        <v/>
      </c>
      <c r="S35" s="88"/>
      <c r="T35" s="88"/>
      <c r="U35" s="89" t="str">
        <f t="shared" ref="U35:U39" si="30">IF(AND(S35="Preventivo",T35="Automático"),"50%",IF(AND(S35="Preventivo",T35="Manual"),"40%",IF(AND(S35="Detectivo",T35="Automático"),"40%",IF(AND(S35="Detectivo",T35="Manual"),"30%",IF(AND(S35="Correctivo",T35="Automático"),"35%",IF(AND(S35="Correctivo",T35="Manual"),"25%",""))))))</f>
        <v/>
      </c>
      <c r="V35" s="88"/>
      <c r="W35" s="88"/>
      <c r="X35" s="88"/>
      <c r="Y35" s="90" t="str">
        <f>IFERROR(IF(AND(R34="Probabilidad",R35="Probabilidad"),(AA34-(+AA34*U35)),IF(R35="Probabilidad",(J34-(+J34*U35)),IF(R35="Impacto",AA34,""))),"")</f>
        <v/>
      </c>
      <c r="Z35" s="91" t="str">
        <f t="shared" si="6"/>
        <v/>
      </c>
      <c r="AA35" s="89" t="str">
        <f t="shared" ref="AA35:AA39" si="31">+Y35</f>
        <v/>
      </c>
      <c r="AB35" s="91" t="str">
        <f t="shared" si="8"/>
        <v/>
      </c>
      <c r="AC35" s="89" t="str">
        <f>IFERROR(IF(AND(R34="Impacto",R35="Impacto"),(AC28-(+AC28*U35)),IF(R35="Impacto",($N$34-(+$N$34*U35)),IF(R35="Probabilidad",AC28,""))),"")</f>
        <v/>
      </c>
      <c r="AD35" s="92" t="str">
        <f t="shared" ref="AD35:AD36" si="32">IFERROR(IF(OR(AND(Z35="Muy Baja",AB35="Leve"),AND(Z35="Muy Baja",AB35="Menor"),AND(Z35="Baja",AB35="Leve")),"Bajo",IF(OR(AND(Z35="Muy baja",AB35="Moderado"),AND(Z35="Baja",AB35="Menor"),AND(Z35="Baja",AB35="Moderado"),AND(Z35="Media",AB35="Leve"),AND(Z35="Media",AB35="Menor"),AND(Z35="Media",AB35="Moderado"),AND(Z35="Alta",AB35="Leve"),AND(Z35="Alta",AB35="Menor")),"Moderado",IF(OR(AND(Z35="Muy Baja",AB35="Mayor"),AND(Z35="Baja",AB35="Mayor"),AND(Z35="Media",AB35="Mayor"),AND(Z35="Alta",AB35="Moderado"),AND(Z35="Alta",AB35="Mayor"),AND(Z35="Muy Alta",AB35="Leve"),AND(Z35="Muy Alta",AB35="Menor"),AND(Z35="Muy Alta",AB35="Moderado"),AND(Z35="Muy Alta",AB35="Mayor")),"Alto",IF(OR(AND(Z35="Muy Baja",AB35="Catastrófico"),AND(Z35="Baja",AB35="Catastrófico"),AND(Z35="Media",AB35="Catastrófico"),AND(Z35="Alta",AB35="Catastrófico"),AND(Z35="Muy Alta",AB35="Catastrófico")),"Extremo","")))),"")</f>
        <v/>
      </c>
      <c r="AE35" s="88"/>
      <c r="AF35" s="113"/>
      <c r="AG35" s="113"/>
      <c r="AH35" s="93"/>
      <c r="AI35" s="93"/>
      <c r="AJ35" s="113"/>
      <c r="AK35" s="120"/>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row>
    <row r="36" spans="2:69" ht="151.5" hidden="1" customHeight="1" x14ac:dyDescent="0.3">
      <c r="B36" s="288"/>
      <c r="C36" s="280"/>
      <c r="D36" s="280"/>
      <c r="E36" s="280"/>
      <c r="F36" s="281"/>
      <c r="G36" s="280"/>
      <c r="H36" s="289"/>
      <c r="I36" s="286"/>
      <c r="J36" s="285"/>
      <c r="K36" s="290"/>
      <c r="L36" s="285">
        <f t="shared" ca="1" si="29"/>
        <v>0</v>
      </c>
      <c r="M36" s="286"/>
      <c r="N36" s="285"/>
      <c r="O36" s="287"/>
      <c r="P36" s="112">
        <v>3</v>
      </c>
      <c r="Q36" s="94"/>
      <c r="R36" s="87" t="str">
        <f>IF(OR(S36="Preventivo",S36="Detectivo"),"Probabilidad",IF(S36="Correctivo","Impacto",""))</f>
        <v/>
      </c>
      <c r="S36" s="88"/>
      <c r="T36" s="88"/>
      <c r="U36" s="89" t="str">
        <f t="shared" si="30"/>
        <v/>
      </c>
      <c r="V36" s="88"/>
      <c r="W36" s="88"/>
      <c r="X36" s="88"/>
      <c r="Y36" s="90" t="str">
        <f>IFERROR(IF(AND(R35="Probabilidad",R36="Probabilidad"),(AA35-(+AA35*U36)),IF(AND(R35="Impacto",R36="Probabilidad"),(AA34-(+AA34*U36)),IF(R36="Impacto",AA35,""))),"")</f>
        <v/>
      </c>
      <c r="Z36" s="91" t="str">
        <f t="shared" si="6"/>
        <v/>
      </c>
      <c r="AA36" s="89" t="str">
        <f t="shared" si="31"/>
        <v/>
      </c>
      <c r="AB36" s="91" t="str">
        <f t="shared" si="8"/>
        <v/>
      </c>
      <c r="AC36" s="89" t="str">
        <f>IFERROR(IF(AND(R35="Impacto",R36="Impacto"),(AC35-(+AC35*U36)),IF(AND(R35="Probabilidad",R36="Impacto"),(AC34-(+AC34*U36)),IF(R36="Probabilidad",AC35,""))),"")</f>
        <v/>
      </c>
      <c r="AD36" s="92" t="str">
        <f t="shared" si="32"/>
        <v/>
      </c>
      <c r="AE36" s="88"/>
      <c r="AF36" s="113"/>
      <c r="AG36" s="113"/>
      <c r="AH36" s="93"/>
      <c r="AI36" s="93"/>
      <c r="AJ36" s="113"/>
      <c r="AK36" s="120"/>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row>
    <row r="37" spans="2:69" ht="151.5" hidden="1" customHeight="1" x14ac:dyDescent="0.3">
      <c r="B37" s="288"/>
      <c r="C37" s="280"/>
      <c r="D37" s="280"/>
      <c r="E37" s="280"/>
      <c r="F37" s="281"/>
      <c r="G37" s="280"/>
      <c r="H37" s="289"/>
      <c r="I37" s="286"/>
      <c r="J37" s="285"/>
      <c r="K37" s="290"/>
      <c r="L37" s="285">
        <f t="shared" ca="1" si="29"/>
        <v>0</v>
      </c>
      <c r="M37" s="286"/>
      <c r="N37" s="285"/>
      <c r="O37" s="287"/>
      <c r="P37" s="112">
        <v>4</v>
      </c>
      <c r="Q37" s="86"/>
      <c r="R37" s="87" t="str">
        <f t="shared" ref="R37:R39" si="33">IF(OR(S37="Preventivo",S37="Detectivo"),"Probabilidad",IF(S37="Correctivo","Impacto",""))</f>
        <v/>
      </c>
      <c r="S37" s="88"/>
      <c r="T37" s="88"/>
      <c r="U37" s="89" t="str">
        <f t="shared" si="30"/>
        <v/>
      </c>
      <c r="V37" s="88"/>
      <c r="W37" s="88"/>
      <c r="X37" s="88"/>
      <c r="Y37" s="90" t="str">
        <f t="shared" ref="Y37:Y39" si="34">IFERROR(IF(AND(R36="Probabilidad",R37="Probabilidad"),(AA36-(+AA36*U37)),IF(AND(R36="Impacto",R37="Probabilidad"),(AA35-(+AA35*U37)),IF(R37="Impacto",AA36,""))),"")</f>
        <v/>
      </c>
      <c r="Z37" s="91" t="str">
        <f t="shared" si="6"/>
        <v/>
      </c>
      <c r="AA37" s="89" t="str">
        <f t="shared" si="31"/>
        <v/>
      </c>
      <c r="AB37" s="91" t="str">
        <f t="shared" si="8"/>
        <v/>
      </c>
      <c r="AC37" s="89" t="str">
        <f t="shared" ref="AC37:AC39" si="35">IFERROR(IF(AND(R36="Impacto",R37="Impacto"),(AC36-(+AC36*U37)),IF(AND(R36="Probabilidad",R37="Impacto"),(AC35-(+AC35*U37)),IF(R37="Probabilidad",AC36,""))),"")</f>
        <v/>
      </c>
      <c r="AD37" s="92" t="str">
        <f>IFERROR(IF(OR(AND(Z37="Muy Baja",AB37="Leve"),AND(Z37="Muy Baja",AB37="Menor"),AND(Z37="Baja",AB37="Leve")),"Bajo",IF(OR(AND(Z37="Muy baja",AB37="Moderado"),AND(Z37="Baja",AB37="Menor"),AND(Z37="Baja",AB37="Moderado"),AND(Z37="Media",AB37="Leve"),AND(Z37="Media",AB37="Menor"),AND(Z37="Media",AB37="Moderado"),AND(Z37="Alta",AB37="Leve"),AND(Z37="Alta",AB37="Menor")),"Moderado",IF(OR(AND(Z37="Muy Baja",AB37="Mayor"),AND(Z37="Baja",AB37="Mayor"),AND(Z37="Media",AB37="Mayor"),AND(Z37="Alta",AB37="Moderado"),AND(Z37="Alta",AB37="Mayor"),AND(Z37="Muy Alta",AB37="Leve"),AND(Z37="Muy Alta",AB37="Menor"),AND(Z37="Muy Alta",AB37="Moderado"),AND(Z37="Muy Alta",AB37="Mayor")),"Alto",IF(OR(AND(Z37="Muy Baja",AB37="Catastrófico"),AND(Z37="Baja",AB37="Catastrófico"),AND(Z37="Media",AB37="Catastrófico"),AND(Z37="Alta",AB37="Catastrófico"),AND(Z37="Muy Alta",AB37="Catastrófico")),"Extremo","")))),"")</f>
        <v/>
      </c>
      <c r="AE37" s="88"/>
      <c r="AF37" s="113"/>
      <c r="AG37" s="113"/>
      <c r="AH37" s="93"/>
      <c r="AI37" s="93"/>
      <c r="AJ37" s="113"/>
      <c r="AK37" s="120"/>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row>
    <row r="38" spans="2:69" ht="151.5" hidden="1" customHeight="1" x14ac:dyDescent="0.3">
      <c r="B38" s="288"/>
      <c r="C38" s="280"/>
      <c r="D38" s="280"/>
      <c r="E38" s="280"/>
      <c r="F38" s="281"/>
      <c r="G38" s="280"/>
      <c r="H38" s="289"/>
      <c r="I38" s="286"/>
      <c r="J38" s="285"/>
      <c r="K38" s="290"/>
      <c r="L38" s="285">
        <f t="shared" ca="1" si="29"/>
        <v>0</v>
      </c>
      <c r="M38" s="286"/>
      <c r="N38" s="285"/>
      <c r="O38" s="287"/>
      <c r="P38" s="112">
        <v>5</v>
      </c>
      <c r="Q38" s="86"/>
      <c r="R38" s="87" t="str">
        <f t="shared" si="33"/>
        <v/>
      </c>
      <c r="S38" s="88"/>
      <c r="T38" s="88"/>
      <c r="U38" s="89" t="str">
        <f t="shared" si="30"/>
        <v/>
      </c>
      <c r="V38" s="88"/>
      <c r="W38" s="88"/>
      <c r="X38" s="88"/>
      <c r="Y38" s="95" t="str">
        <f t="shared" si="34"/>
        <v/>
      </c>
      <c r="Z38" s="91" t="str">
        <f>IFERROR(IF(Y38="","",IF(Y38&lt;=0.2,"Muy Baja",IF(Y38&lt;=0.4,"Baja",IF(Y38&lt;=0.6,"Media",IF(Y38&lt;=0.8,"Alta","Muy Alta"))))),"")</f>
        <v/>
      </c>
      <c r="AA38" s="89" t="str">
        <f t="shared" si="31"/>
        <v/>
      </c>
      <c r="AB38" s="91" t="str">
        <f t="shared" si="8"/>
        <v/>
      </c>
      <c r="AC38" s="89" t="str">
        <f t="shared" si="35"/>
        <v/>
      </c>
      <c r="AD38" s="92" t="str">
        <f t="shared" ref="AD38:AD39" si="36">IFERROR(IF(OR(AND(Z38="Muy Baja",AB38="Leve"),AND(Z38="Muy Baja",AB38="Menor"),AND(Z38="Baja",AB38="Leve")),"Bajo",IF(OR(AND(Z38="Muy baja",AB38="Moderado"),AND(Z38="Baja",AB38="Menor"),AND(Z38="Baja",AB38="Moderado"),AND(Z38="Media",AB38="Leve"),AND(Z38="Media",AB38="Menor"),AND(Z38="Media",AB38="Moderado"),AND(Z38="Alta",AB38="Leve"),AND(Z38="Alta",AB38="Menor")),"Moderado",IF(OR(AND(Z38="Muy Baja",AB38="Mayor"),AND(Z38="Baja",AB38="Mayor"),AND(Z38="Media",AB38="Mayor"),AND(Z38="Alta",AB38="Moderado"),AND(Z38="Alta",AB38="Mayor"),AND(Z38="Muy Alta",AB38="Leve"),AND(Z38="Muy Alta",AB38="Menor"),AND(Z38="Muy Alta",AB38="Moderado"),AND(Z38="Muy Alta",AB38="Mayor")),"Alto",IF(OR(AND(Z38="Muy Baja",AB38="Catastrófico"),AND(Z38="Baja",AB38="Catastrófico"),AND(Z38="Media",AB38="Catastrófico"),AND(Z38="Alta",AB38="Catastrófico"),AND(Z38="Muy Alta",AB38="Catastrófico")),"Extremo","")))),"")</f>
        <v/>
      </c>
      <c r="AE38" s="88"/>
      <c r="AF38" s="113"/>
      <c r="AG38" s="113"/>
      <c r="AH38" s="93"/>
      <c r="AI38" s="93"/>
      <c r="AJ38" s="113"/>
      <c r="AK38" s="120"/>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row>
    <row r="39" spans="2:69" ht="151.5" hidden="1" customHeight="1" x14ac:dyDescent="0.3">
      <c r="B39" s="288"/>
      <c r="C39" s="280"/>
      <c r="D39" s="280"/>
      <c r="E39" s="280"/>
      <c r="F39" s="281"/>
      <c r="G39" s="280"/>
      <c r="H39" s="289"/>
      <c r="I39" s="286"/>
      <c r="J39" s="285"/>
      <c r="K39" s="290"/>
      <c r="L39" s="285">
        <f t="shared" ca="1" si="29"/>
        <v>0</v>
      </c>
      <c r="M39" s="286"/>
      <c r="N39" s="285"/>
      <c r="O39" s="287"/>
      <c r="P39" s="112">
        <v>6</v>
      </c>
      <c r="Q39" s="86"/>
      <c r="R39" s="87" t="str">
        <f t="shared" si="33"/>
        <v/>
      </c>
      <c r="S39" s="88"/>
      <c r="T39" s="88"/>
      <c r="U39" s="89" t="str">
        <f t="shared" si="30"/>
        <v/>
      </c>
      <c r="V39" s="88"/>
      <c r="W39" s="88"/>
      <c r="X39" s="88"/>
      <c r="Y39" s="90" t="str">
        <f t="shared" si="34"/>
        <v/>
      </c>
      <c r="Z39" s="91" t="str">
        <f t="shared" si="6"/>
        <v/>
      </c>
      <c r="AA39" s="89" t="str">
        <f t="shared" si="31"/>
        <v/>
      </c>
      <c r="AB39" s="91" t="str">
        <f t="shared" si="8"/>
        <v/>
      </c>
      <c r="AC39" s="89" t="str">
        <f t="shared" si="35"/>
        <v/>
      </c>
      <c r="AD39" s="92" t="str">
        <f t="shared" si="36"/>
        <v/>
      </c>
      <c r="AE39" s="88"/>
      <c r="AF39" s="113"/>
      <c r="AG39" s="113"/>
      <c r="AH39" s="93"/>
      <c r="AI39" s="93"/>
      <c r="AJ39" s="113"/>
      <c r="AK39" s="120"/>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row>
    <row r="40" spans="2:69" ht="151.5" hidden="1" customHeight="1" x14ac:dyDescent="0.3">
      <c r="B40" s="288">
        <v>5</v>
      </c>
      <c r="C40" s="280"/>
      <c r="D40" s="280"/>
      <c r="E40" s="280"/>
      <c r="F40" s="281"/>
      <c r="G40" s="280"/>
      <c r="H40" s="289"/>
      <c r="I40" s="286" t="str">
        <f>IF(H40&lt;=0,"",IF(H40&lt;=2,"Muy Baja",IF(H40&lt;=24,"Baja",IF(H40&lt;=500,"Media",IF(H40&lt;=5000,"Alta","Muy Alta")))))</f>
        <v/>
      </c>
      <c r="J40" s="285" t="str">
        <f>IF(I40="","",IF(I40="Muy Baja",0.2,IF(I40="Baja",0.4,IF(I40="Media",0.6,IF(I40="Alta",0.8,IF(I40="Muy Alta",1,))))))</f>
        <v/>
      </c>
      <c r="K40" s="290"/>
      <c r="L40" s="285">
        <f ca="1">IF(NOT(ISERROR(MATCH(K40,'Tabla Impacto'!$B$222:$B$224,0))),'Tabla Impacto'!$F$224&amp;"Por favor no seleccionar los criterios de impacto(Afectación Económica o presupuestal y Pérdida Reputacional)",K40)</f>
        <v>0</v>
      </c>
      <c r="M40" s="286" t="str">
        <f ca="1">IF(OR(L40='Tabla Impacto'!$C$12,L40='Tabla Impacto'!$D$12),"Leve",IF(OR(L40='Tabla Impacto'!$C$13,L40='Tabla Impacto'!$D$13),"Menor",IF(OR(L40='Tabla Impacto'!$C$14,L40='Tabla Impacto'!$D$14),"Moderado",IF(OR(L40='Tabla Impacto'!$C$15,L40='Tabla Impacto'!$D$15),"Mayor",IF(OR(L40='Tabla Impacto'!$C$16,L40='Tabla Impacto'!$D$16),"Catastrófico","")))))</f>
        <v/>
      </c>
      <c r="N40" s="285" t="str">
        <f ca="1">IF(M40="","",IF(M40="Leve",0.2,IF(M40="Menor",0.4,IF(M40="Moderado",0.6,IF(M40="Mayor",0.8,IF(M40="Catastrófico",1,))))))</f>
        <v/>
      </c>
      <c r="O40" s="287" t="str">
        <f ca="1">IF(OR(AND(I40="Muy Baja",M40="Leve"),AND(I40="Muy Baja",M40="Menor"),AND(I40="Baja",M40="Leve")),"Bajo",IF(OR(AND(I40="Muy baja",M40="Moderado"),AND(I40="Baja",M40="Menor"),AND(I40="Baja",M40="Moderado"),AND(I40="Media",M40="Leve"),AND(I40="Media",M40="Menor"),AND(I40="Media",M40="Moderado"),AND(I40="Alta",M40="Leve"),AND(I40="Alta",M40="Menor")),"Moderado",IF(OR(AND(I40="Muy Baja",M40="Mayor"),AND(I40="Baja",M40="Mayor"),AND(I40="Media",M40="Mayor"),AND(I40="Alta",M40="Moderado"),AND(I40="Alta",M40="Mayor"),AND(I40="Muy Alta",M40="Leve"),AND(I40="Muy Alta",M40="Menor"),AND(I40="Muy Alta",M40="Moderado"),AND(I40="Muy Alta",M40="Mayor")),"Alto",IF(OR(AND(I40="Muy Baja",M40="Catastrófico"),AND(I40="Baja",M40="Catastrófico"),AND(I40="Media",M40="Catastrófico"),AND(I40="Alta",M40="Catastrófico"),AND(I40="Muy Alta",M40="Catastrófico")),"Extremo",""))))</f>
        <v/>
      </c>
      <c r="P40" s="112">
        <v>1</v>
      </c>
      <c r="Q40" s="86"/>
      <c r="R40" s="87" t="str">
        <f>IF(OR(S40="Preventivo",S40="Detectivo"),"Probabilidad",IF(S40="Correctivo","Impacto",""))</f>
        <v/>
      </c>
      <c r="S40" s="88"/>
      <c r="T40" s="88"/>
      <c r="U40" s="89" t="str">
        <f>IF(AND(S40="Preventivo",T40="Automático"),"50%",IF(AND(S40="Preventivo",T40="Manual"),"40%",IF(AND(S40="Detectivo",T40="Automático"),"40%",IF(AND(S40="Detectivo",T40="Manual"),"30%",IF(AND(S40="Correctivo",T40="Automático"),"35%",IF(AND(S40="Correctivo",T40="Manual"),"25%",""))))))</f>
        <v/>
      </c>
      <c r="V40" s="88"/>
      <c r="W40" s="88"/>
      <c r="X40" s="88"/>
      <c r="Y40" s="90" t="str">
        <f>IFERROR(IF(R40="Probabilidad",(J40-(+J40*U40)),IF(R40="Impacto",J40,"")),"")</f>
        <v/>
      </c>
      <c r="Z40" s="91" t="str">
        <f>IFERROR(IF(Y40="","",IF(Y40&lt;=0.2,"Muy Baja",IF(Y40&lt;=0.4,"Baja",IF(Y40&lt;=0.6,"Media",IF(Y40&lt;=0.8,"Alta","Muy Alta"))))),"")</f>
        <v/>
      </c>
      <c r="AA40" s="89" t="str">
        <f>+Y40</f>
        <v/>
      </c>
      <c r="AB40" s="91" t="str">
        <f>IFERROR(IF(AC40="","",IF(AC40&lt;=0.2,"Leve",IF(AC40&lt;=0.4,"Menor",IF(AC40&lt;=0.6,"Moderado",IF(AC40&lt;=0.8,"Mayor","Catastrófico"))))),"")</f>
        <v/>
      </c>
      <c r="AC40" s="89" t="str">
        <f>IFERROR(IF(R40="Impacto",(N40-(+N40*U40)),IF(R40="Probabilidad",N40,"")),"")</f>
        <v/>
      </c>
      <c r="AD40" s="92" t="str">
        <f>IFERROR(IF(OR(AND(Z40="Muy Baja",AB40="Leve"),AND(Z40="Muy Baja",AB40="Menor"),AND(Z40="Baja",AB40="Leve")),"Bajo",IF(OR(AND(Z40="Muy baja",AB40="Moderado"),AND(Z40="Baja",AB40="Menor"),AND(Z40="Baja",AB40="Moderado"),AND(Z40="Media",AB40="Leve"),AND(Z40="Media",AB40="Menor"),AND(Z40="Media",AB40="Moderado"),AND(Z40="Alta",AB40="Leve"),AND(Z40="Alta",AB40="Menor")),"Moderado",IF(OR(AND(Z40="Muy Baja",AB40="Mayor"),AND(Z40="Baja",AB40="Mayor"),AND(Z40="Media",AB40="Mayor"),AND(Z40="Alta",AB40="Moderado"),AND(Z40="Alta",AB40="Mayor"),AND(Z40="Muy Alta",AB40="Leve"),AND(Z40="Muy Alta",AB40="Menor"),AND(Z40="Muy Alta",AB40="Moderado"),AND(Z40="Muy Alta",AB40="Mayor")),"Alto",IF(OR(AND(Z40="Muy Baja",AB40="Catastrófico"),AND(Z40="Baja",AB40="Catastrófico"),AND(Z40="Media",AB40="Catastrófico"),AND(Z40="Alta",AB40="Catastrófico"),AND(Z40="Muy Alta",AB40="Catastrófico")),"Extremo","")))),"")</f>
        <v/>
      </c>
      <c r="AE40" s="88"/>
      <c r="AF40" s="113"/>
      <c r="AG40" s="113"/>
      <c r="AH40" s="93"/>
      <c r="AI40" s="93"/>
      <c r="AJ40" s="113"/>
      <c r="AK40" s="120"/>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row>
    <row r="41" spans="2:69" ht="151.5" hidden="1" customHeight="1" x14ac:dyDescent="0.3">
      <c r="B41" s="288"/>
      <c r="C41" s="280"/>
      <c r="D41" s="280"/>
      <c r="E41" s="280"/>
      <c r="F41" s="281"/>
      <c r="G41" s="280"/>
      <c r="H41" s="289"/>
      <c r="I41" s="286"/>
      <c r="J41" s="285"/>
      <c r="K41" s="290"/>
      <c r="L41" s="285">
        <f t="shared" ref="L41:L45" ca="1" si="37">IF(NOT(ISERROR(MATCH(K41,_xlfn.ANCHORARRAY(F52),0))),J54&amp;"Por favor no seleccionar los criterios de impacto",K41)</f>
        <v>0</v>
      </c>
      <c r="M41" s="286"/>
      <c r="N41" s="285"/>
      <c r="O41" s="287"/>
      <c r="P41" s="112">
        <v>2</v>
      </c>
      <c r="Q41" s="86"/>
      <c r="R41" s="87" t="str">
        <f>IF(OR(S41="Preventivo",S41="Detectivo"),"Probabilidad",IF(S41="Correctivo","Impacto",""))</f>
        <v/>
      </c>
      <c r="S41" s="88"/>
      <c r="T41" s="88"/>
      <c r="U41" s="89" t="str">
        <f t="shared" ref="U41:U45" si="38">IF(AND(S41="Preventivo",T41="Automático"),"50%",IF(AND(S41="Preventivo",T41="Manual"),"40%",IF(AND(S41="Detectivo",T41="Automático"),"40%",IF(AND(S41="Detectivo",T41="Manual"),"30%",IF(AND(S41="Correctivo",T41="Automático"),"35%",IF(AND(S41="Correctivo",T41="Manual"),"25%",""))))))</f>
        <v/>
      </c>
      <c r="V41" s="88"/>
      <c r="W41" s="88"/>
      <c r="X41" s="88"/>
      <c r="Y41" s="90" t="str">
        <f>IFERROR(IF(AND(R40="Probabilidad",R41="Probabilidad"),(AA40-(+AA40*U41)),IF(R41="Probabilidad",(J40-(+J40*U41)),IF(R41="Impacto",AA40,""))),"")</f>
        <v/>
      </c>
      <c r="Z41" s="91" t="str">
        <f t="shared" si="6"/>
        <v/>
      </c>
      <c r="AA41" s="89" t="str">
        <f t="shared" ref="AA41:AA45" si="39">+Y41</f>
        <v/>
      </c>
      <c r="AB41" s="91" t="str">
        <f t="shared" si="8"/>
        <v/>
      </c>
      <c r="AC41" s="89" t="str">
        <f>IFERROR(IF(AND(R40="Impacto",R41="Impacto"),(AC34-(+AC34*U41)),IF(R41="Impacto",($N$40-(+$N$40*U41)),IF(R41="Probabilidad",AC34,""))),"")</f>
        <v/>
      </c>
      <c r="AD41" s="92" t="str">
        <f t="shared" ref="AD41:AD42" si="40">IFERROR(IF(OR(AND(Z41="Muy Baja",AB41="Leve"),AND(Z41="Muy Baja",AB41="Menor"),AND(Z41="Baja",AB41="Leve")),"Bajo",IF(OR(AND(Z41="Muy baja",AB41="Moderado"),AND(Z41="Baja",AB41="Menor"),AND(Z41="Baja",AB41="Moderado"),AND(Z41="Media",AB41="Leve"),AND(Z41="Media",AB41="Menor"),AND(Z41="Media",AB41="Moderado"),AND(Z41="Alta",AB41="Leve"),AND(Z41="Alta",AB41="Menor")),"Moderado",IF(OR(AND(Z41="Muy Baja",AB41="Mayor"),AND(Z41="Baja",AB41="Mayor"),AND(Z41="Media",AB41="Mayor"),AND(Z41="Alta",AB41="Moderado"),AND(Z41="Alta",AB41="Mayor"),AND(Z41="Muy Alta",AB41="Leve"),AND(Z41="Muy Alta",AB41="Menor"),AND(Z41="Muy Alta",AB41="Moderado"),AND(Z41="Muy Alta",AB41="Mayor")),"Alto",IF(OR(AND(Z41="Muy Baja",AB41="Catastrófico"),AND(Z41="Baja",AB41="Catastrófico"),AND(Z41="Media",AB41="Catastrófico"),AND(Z41="Alta",AB41="Catastrófico"),AND(Z41="Muy Alta",AB41="Catastrófico")),"Extremo","")))),"")</f>
        <v/>
      </c>
      <c r="AE41" s="88"/>
      <c r="AF41" s="113"/>
      <c r="AG41" s="113"/>
      <c r="AH41" s="93"/>
      <c r="AI41" s="93"/>
      <c r="AJ41" s="113"/>
      <c r="AK41" s="120"/>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row>
    <row r="42" spans="2:69" ht="151.5" hidden="1" customHeight="1" x14ac:dyDescent="0.3">
      <c r="B42" s="288"/>
      <c r="C42" s="280"/>
      <c r="D42" s="280"/>
      <c r="E42" s="280"/>
      <c r="F42" s="281"/>
      <c r="G42" s="280"/>
      <c r="H42" s="289"/>
      <c r="I42" s="286"/>
      <c r="J42" s="285"/>
      <c r="K42" s="290"/>
      <c r="L42" s="285">
        <f t="shared" ca="1" si="37"/>
        <v>0</v>
      </c>
      <c r="M42" s="286"/>
      <c r="N42" s="285"/>
      <c r="O42" s="287"/>
      <c r="P42" s="112">
        <v>3</v>
      </c>
      <c r="Q42" s="94"/>
      <c r="R42" s="87" t="str">
        <f>IF(OR(S42="Preventivo",S42="Detectivo"),"Probabilidad",IF(S42="Correctivo","Impacto",""))</f>
        <v/>
      </c>
      <c r="S42" s="88"/>
      <c r="T42" s="88"/>
      <c r="U42" s="89" t="str">
        <f t="shared" si="38"/>
        <v/>
      </c>
      <c r="V42" s="88"/>
      <c r="W42" s="88"/>
      <c r="X42" s="88"/>
      <c r="Y42" s="90" t="str">
        <f>IFERROR(IF(AND(R41="Probabilidad",R42="Probabilidad"),(AA41-(+AA41*U42)),IF(AND(R41="Impacto",R42="Probabilidad"),(AA40-(+AA40*U42)),IF(R42="Impacto",AA41,""))),"")</f>
        <v/>
      </c>
      <c r="Z42" s="91" t="str">
        <f t="shared" si="6"/>
        <v/>
      </c>
      <c r="AA42" s="89" t="str">
        <f t="shared" si="39"/>
        <v/>
      </c>
      <c r="AB42" s="91" t="str">
        <f t="shared" si="8"/>
        <v/>
      </c>
      <c r="AC42" s="89" t="str">
        <f>IFERROR(IF(AND(R41="Impacto",R42="Impacto"),(AC41-(+AC41*U42)),IF(AND(R41="Probabilidad",R42="Impacto"),(AC40-(+AC40*U42)),IF(R42="Probabilidad",AC41,""))),"")</f>
        <v/>
      </c>
      <c r="AD42" s="92" t="str">
        <f t="shared" si="40"/>
        <v/>
      </c>
      <c r="AE42" s="88"/>
      <c r="AF42" s="113"/>
      <c r="AG42" s="113"/>
      <c r="AH42" s="93"/>
      <c r="AI42" s="93"/>
      <c r="AJ42" s="113"/>
      <c r="AK42" s="120"/>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2:69" ht="151.5" hidden="1" customHeight="1" x14ac:dyDescent="0.3">
      <c r="B43" s="288"/>
      <c r="C43" s="280"/>
      <c r="D43" s="280"/>
      <c r="E43" s="280"/>
      <c r="F43" s="281"/>
      <c r="G43" s="280"/>
      <c r="H43" s="289"/>
      <c r="I43" s="286"/>
      <c r="J43" s="285"/>
      <c r="K43" s="290"/>
      <c r="L43" s="285">
        <f t="shared" ca="1" si="37"/>
        <v>0</v>
      </c>
      <c r="M43" s="286"/>
      <c r="N43" s="285"/>
      <c r="O43" s="287"/>
      <c r="P43" s="112">
        <v>4</v>
      </c>
      <c r="Q43" s="86"/>
      <c r="R43" s="87" t="str">
        <f t="shared" ref="R43:R45" si="41">IF(OR(S43="Preventivo",S43="Detectivo"),"Probabilidad",IF(S43="Correctivo","Impacto",""))</f>
        <v/>
      </c>
      <c r="S43" s="88"/>
      <c r="T43" s="88"/>
      <c r="U43" s="89" t="str">
        <f t="shared" si="38"/>
        <v/>
      </c>
      <c r="V43" s="88"/>
      <c r="W43" s="88"/>
      <c r="X43" s="88"/>
      <c r="Y43" s="90" t="str">
        <f t="shared" ref="Y43:Y45" si="42">IFERROR(IF(AND(R42="Probabilidad",R43="Probabilidad"),(AA42-(+AA42*U43)),IF(AND(R42="Impacto",R43="Probabilidad"),(AA41-(+AA41*U43)),IF(R43="Impacto",AA42,""))),"")</f>
        <v/>
      </c>
      <c r="Z43" s="91" t="str">
        <f t="shared" si="6"/>
        <v/>
      </c>
      <c r="AA43" s="89" t="str">
        <f t="shared" si="39"/>
        <v/>
      </c>
      <c r="AB43" s="91" t="str">
        <f t="shared" si="8"/>
        <v/>
      </c>
      <c r="AC43" s="89" t="str">
        <f t="shared" ref="AC43:AC45" si="43">IFERROR(IF(AND(R42="Impacto",R43="Impacto"),(AC42-(+AC42*U43)),IF(AND(R42="Probabilidad",R43="Impacto"),(AC41-(+AC41*U43)),IF(R43="Probabilidad",AC42,""))),"")</f>
        <v/>
      </c>
      <c r="AD43" s="92" t="str">
        <f>IFERROR(IF(OR(AND(Z43="Muy Baja",AB43="Leve"),AND(Z43="Muy Baja",AB43="Menor"),AND(Z43="Baja",AB43="Leve")),"Bajo",IF(OR(AND(Z43="Muy baja",AB43="Moderado"),AND(Z43="Baja",AB43="Menor"),AND(Z43="Baja",AB43="Moderado"),AND(Z43="Media",AB43="Leve"),AND(Z43="Media",AB43="Menor"),AND(Z43="Media",AB43="Moderado"),AND(Z43="Alta",AB43="Leve"),AND(Z43="Alta",AB43="Menor")),"Moderado",IF(OR(AND(Z43="Muy Baja",AB43="Mayor"),AND(Z43="Baja",AB43="Mayor"),AND(Z43="Media",AB43="Mayor"),AND(Z43="Alta",AB43="Moderado"),AND(Z43="Alta",AB43="Mayor"),AND(Z43="Muy Alta",AB43="Leve"),AND(Z43="Muy Alta",AB43="Menor"),AND(Z43="Muy Alta",AB43="Moderado"),AND(Z43="Muy Alta",AB43="Mayor")),"Alto",IF(OR(AND(Z43="Muy Baja",AB43="Catastrófico"),AND(Z43="Baja",AB43="Catastrófico"),AND(Z43="Media",AB43="Catastrófico"),AND(Z43="Alta",AB43="Catastrófico"),AND(Z43="Muy Alta",AB43="Catastrófico")),"Extremo","")))),"")</f>
        <v/>
      </c>
      <c r="AE43" s="88"/>
      <c r="AF43" s="113"/>
      <c r="AG43" s="113"/>
      <c r="AH43" s="93"/>
      <c r="AI43" s="93"/>
      <c r="AJ43" s="113"/>
      <c r="AK43" s="120"/>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69" ht="151.5" hidden="1" customHeight="1" x14ac:dyDescent="0.3">
      <c r="B44" s="288"/>
      <c r="C44" s="280"/>
      <c r="D44" s="280"/>
      <c r="E44" s="280"/>
      <c r="F44" s="281"/>
      <c r="G44" s="280"/>
      <c r="H44" s="289"/>
      <c r="I44" s="286"/>
      <c r="J44" s="285"/>
      <c r="K44" s="290"/>
      <c r="L44" s="285">
        <f t="shared" ca="1" si="37"/>
        <v>0</v>
      </c>
      <c r="M44" s="286"/>
      <c r="N44" s="285"/>
      <c r="O44" s="287"/>
      <c r="P44" s="112">
        <v>5</v>
      </c>
      <c r="Q44" s="86"/>
      <c r="R44" s="87" t="str">
        <f t="shared" si="41"/>
        <v/>
      </c>
      <c r="S44" s="88"/>
      <c r="T44" s="88"/>
      <c r="U44" s="89" t="str">
        <f t="shared" si="38"/>
        <v/>
      </c>
      <c r="V44" s="88"/>
      <c r="W44" s="88"/>
      <c r="X44" s="88"/>
      <c r="Y44" s="90" t="str">
        <f t="shared" si="42"/>
        <v/>
      </c>
      <c r="Z44" s="91" t="str">
        <f t="shared" si="6"/>
        <v/>
      </c>
      <c r="AA44" s="89" t="str">
        <f t="shared" si="39"/>
        <v/>
      </c>
      <c r="AB44" s="91" t="str">
        <f t="shared" si="8"/>
        <v/>
      </c>
      <c r="AC44" s="89" t="str">
        <f t="shared" si="43"/>
        <v/>
      </c>
      <c r="AD44" s="92" t="str">
        <f t="shared" ref="AD44:AD45" si="44">IFERROR(IF(OR(AND(Z44="Muy Baja",AB44="Leve"),AND(Z44="Muy Baja",AB44="Menor"),AND(Z44="Baja",AB44="Leve")),"Bajo",IF(OR(AND(Z44="Muy baja",AB44="Moderado"),AND(Z44="Baja",AB44="Menor"),AND(Z44="Baja",AB44="Moderado"),AND(Z44="Media",AB44="Leve"),AND(Z44="Media",AB44="Menor"),AND(Z44="Media",AB44="Moderado"),AND(Z44="Alta",AB44="Leve"),AND(Z44="Alta",AB44="Menor")),"Moderado",IF(OR(AND(Z44="Muy Baja",AB44="Mayor"),AND(Z44="Baja",AB44="Mayor"),AND(Z44="Media",AB44="Mayor"),AND(Z44="Alta",AB44="Moderado"),AND(Z44="Alta",AB44="Mayor"),AND(Z44="Muy Alta",AB44="Leve"),AND(Z44="Muy Alta",AB44="Menor"),AND(Z44="Muy Alta",AB44="Moderado"),AND(Z44="Muy Alta",AB44="Mayor")),"Alto",IF(OR(AND(Z44="Muy Baja",AB44="Catastrófico"),AND(Z44="Baja",AB44="Catastrófico"),AND(Z44="Media",AB44="Catastrófico"),AND(Z44="Alta",AB44="Catastrófico"),AND(Z44="Muy Alta",AB44="Catastrófico")),"Extremo","")))),"")</f>
        <v/>
      </c>
      <c r="AE44" s="88"/>
      <c r="AF44" s="113"/>
      <c r="AG44" s="113"/>
      <c r="AH44" s="93"/>
      <c r="AI44" s="93"/>
      <c r="AJ44" s="113"/>
      <c r="AK44" s="120"/>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69" ht="151.5" hidden="1" customHeight="1" x14ac:dyDescent="0.3">
      <c r="B45" s="288"/>
      <c r="C45" s="280"/>
      <c r="D45" s="280"/>
      <c r="E45" s="280"/>
      <c r="F45" s="281"/>
      <c r="G45" s="280"/>
      <c r="H45" s="289"/>
      <c r="I45" s="286"/>
      <c r="J45" s="285"/>
      <c r="K45" s="290"/>
      <c r="L45" s="285">
        <f t="shared" ca="1" si="37"/>
        <v>0</v>
      </c>
      <c r="M45" s="286"/>
      <c r="N45" s="285"/>
      <c r="O45" s="287"/>
      <c r="P45" s="112">
        <v>6</v>
      </c>
      <c r="Q45" s="86"/>
      <c r="R45" s="87" t="str">
        <f t="shared" si="41"/>
        <v/>
      </c>
      <c r="S45" s="88"/>
      <c r="T45" s="88"/>
      <c r="U45" s="89" t="str">
        <f t="shared" si="38"/>
        <v/>
      </c>
      <c r="V45" s="88"/>
      <c r="W45" s="88"/>
      <c r="X45" s="88"/>
      <c r="Y45" s="90" t="str">
        <f t="shared" si="42"/>
        <v/>
      </c>
      <c r="Z45" s="91" t="str">
        <f t="shared" si="6"/>
        <v/>
      </c>
      <c r="AA45" s="89" t="str">
        <f t="shared" si="39"/>
        <v/>
      </c>
      <c r="AB45" s="91" t="str">
        <f t="shared" si="8"/>
        <v/>
      </c>
      <c r="AC45" s="89" t="str">
        <f t="shared" si="43"/>
        <v/>
      </c>
      <c r="AD45" s="92" t="str">
        <f t="shared" si="44"/>
        <v/>
      </c>
      <c r="AE45" s="88"/>
      <c r="AF45" s="113"/>
      <c r="AG45" s="113"/>
      <c r="AH45" s="93"/>
      <c r="AI45" s="93"/>
      <c r="AJ45" s="113"/>
      <c r="AK45" s="120"/>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69" ht="151.5" hidden="1" customHeight="1" x14ac:dyDescent="0.3">
      <c r="B46" s="288">
        <v>6</v>
      </c>
      <c r="C46" s="280"/>
      <c r="D46" s="280"/>
      <c r="E46" s="280"/>
      <c r="F46" s="281"/>
      <c r="G46" s="280"/>
      <c r="H46" s="289"/>
      <c r="I46" s="286" t="str">
        <f>IF(H46&lt;=0,"",IF(H46&lt;=2,"Muy Baja",IF(H46&lt;=24,"Baja",IF(H46&lt;=500,"Media",IF(H46&lt;=5000,"Alta","Muy Alta")))))</f>
        <v/>
      </c>
      <c r="J46" s="285" t="str">
        <f>IF(I46="","",IF(I46="Muy Baja",0.2,IF(I46="Baja",0.4,IF(I46="Media",0.6,IF(I46="Alta",0.8,IF(I46="Muy Alta",1,))))))</f>
        <v/>
      </c>
      <c r="K46" s="290"/>
      <c r="L46" s="285">
        <f ca="1">IF(NOT(ISERROR(MATCH(K46,'Tabla Impacto'!$B$222:$B$224,0))),'Tabla Impacto'!$F$224&amp;"Por favor no seleccionar los criterios de impacto(Afectación Económica o presupuestal y Pérdida Reputacional)",K46)</f>
        <v>0</v>
      </c>
      <c r="M46" s="286" t="str">
        <f ca="1">IF(OR(L46='Tabla Impacto'!$C$12,L46='Tabla Impacto'!$D$12),"Leve",IF(OR(L46='Tabla Impacto'!$C$13,L46='Tabla Impacto'!$D$13),"Menor",IF(OR(L46='Tabla Impacto'!$C$14,L46='Tabla Impacto'!$D$14),"Moderado",IF(OR(L46='Tabla Impacto'!$C$15,L46='Tabla Impacto'!$D$15),"Mayor",IF(OR(L46='Tabla Impacto'!$C$16,L46='Tabla Impacto'!$D$16),"Catastrófico","")))))</f>
        <v/>
      </c>
      <c r="N46" s="285" t="str">
        <f ca="1">IF(M46="","",IF(M46="Leve",0.2,IF(M46="Menor",0.4,IF(M46="Moderado",0.6,IF(M46="Mayor",0.8,IF(M46="Catastrófico",1,))))))</f>
        <v/>
      </c>
      <c r="O46" s="287" t="str">
        <f ca="1">IF(OR(AND(I46="Muy Baja",M46="Leve"),AND(I46="Muy Baja",M46="Menor"),AND(I46="Baja",M46="Leve")),"Bajo",IF(OR(AND(I46="Muy baja",M46="Moderado"),AND(I46="Baja",M46="Menor"),AND(I46="Baja",M46="Moderado"),AND(I46="Media",M46="Leve"),AND(I46="Media",M46="Menor"),AND(I46="Media",M46="Moderado"),AND(I46="Alta",M46="Leve"),AND(I46="Alta",M46="Menor")),"Moderado",IF(OR(AND(I46="Muy Baja",M46="Mayor"),AND(I46="Baja",M46="Mayor"),AND(I46="Media",M46="Mayor"),AND(I46="Alta",M46="Moderado"),AND(I46="Alta",M46="Mayor"),AND(I46="Muy Alta",M46="Leve"),AND(I46="Muy Alta",M46="Menor"),AND(I46="Muy Alta",M46="Moderado"),AND(I46="Muy Alta",M46="Mayor")),"Alto",IF(OR(AND(I46="Muy Baja",M46="Catastrófico"),AND(I46="Baja",M46="Catastrófico"),AND(I46="Media",M46="Catastrófico"),AND(I46="Alta",M46="Catastrófico"),AND(I46="Muy Alta",M46="Catastrófico")),"Extremo",""))))</f>
        <v/>
      </c>
      <c r="P46" s="112">
        <v>1</v>
      </c>
      <c r="Q46" s="86"/>
      <c r="R46" s="87" t="str">
        <f>IF(OR(S46="Preventivo",S46="Detectivo"),"Probabilidad",IF(S46="Correctivo","Impacto",""))</f>
        <v/>
      </c>
      <c r="S46" s="88"/>
      <c r="T46" s="88"/>
      <c r="U46" s="89" t="str">
        <f>IF(AND(S46="Preventivo",T46="Automático"),"50%",IF(AND(S46="Preventivo",T46="Manual"),"40%",IF(AND(S46="Detectivo",T46="Automático"),"40%",IF(AND(S46="Detectivo",T46="Manual"),"30%",IF(AND(S46="Correctivo",T46="Automático"),"35%",IF(AND(S46="Correctivo",T46="Manual"),"25%",""))))))</f>
        <v/>
      </c>
      <c r="V46" s="88"/>
      <c r="W46" s="88"/>
      <c r="X46" s="88"/>
      <c r="Y46" s="90" t="str">
        <f>IFERROR(IF(R46="Probabilidad",(J46-(+J46*U46)),IF(R46="Impacto",J46,"")),"")</f>
        <v/>
      </c>
      <c r="Z46" s="91" t="str">
        <f>IFERROR(IF(Y46="","",IF(Y46&lt;=0.2,"Muy Baja",IF(Y46&lt;=0.4,"Baja",IF(Y46&lt;=0.6,"Media",IF(Y46&lt;=0.8,"Alta","Muy Alta"))))),"")</f>
        <v/>
      </c>
      <c r="AA46" s="89" t="str">
        <f>+Y46</f>
        <v/>
      </c>
      <c r="AB46" s="91" t="str">
        <f>IFERROR(IF(AC46="","",IF(AC46&lt;=0.2,"Leve",IF(AC46&lt;=0.4,"Menor",IF(AC46&lt;=0.6,"Moderado",IF(AC46&lt;=0.8,"Mayor","Catastrófico"))))),"")</f>
        <v/>
      </c>
      <c r="AC46" s="89" t="str">
        <f>IFERROR(IF(R46="Impacto",(N46-(+N46*U46)),IF(R46="Probabilidad",N46,"")),"")</f>
        <v/>
      </c>
      <c r="AD46" s="92" t="str">
        <f>IFERROR(IF(OR(AND(Z46="Muy Baja",AB46="Leve"),AND(Z46="Muy Baja",AB46="Menor"),AND(Z46="Baja",AB46="Leve")),"Bajo",IF(OR(AND(Z46="Muy baja",AB46="Moderado"),AND(Z46="Baja",AB46="Menor"),AND(Z46="Baja",AB46="Moderado"),AND(Z46="Media",AB46="Leve"),AND(Z46="Media",AB46="Menor"),AND(Z46="Media",AB46="Moderado"),AND(Z46="Alta",AB46="Leve"),AND(Z46="Alta",AB46="Menor")),"Moderado",IF(OR(AND(Z46="Muy Baja",AB46="Mayor"),AND(Z46="Baja",AB46="Mayor"),AND(Z46="Media",AB46="Mayor"),AND(Z46="Alta",AB46="Moderado"),AND(Z46="Alta",AB46="Mayor"),AND(Z46="Muy Alta",AB46="Leve"),AND(Z46="Muy Alta",AB46="Menor"),AND(Z46="Muy Alta",AB46="Moderado"),AND(Z46="Muy Alta",AB46="Mayor")),"Alto",IF(OR(AND(Z46="Muy Baja",AB46="Catastrófico"),AND(Z46="Baja",AB46="Catastrófico"),AND(Z46="Media",AB46="Catastrófico"),AND(Z46="Alta",AB46="Catastrófico"),AND(Z46="Muy Alta",AB46="Catastrófico")),"Extremo","")))),"")</f>
        <v/>
      </c>
      <c r="AE46" s="88"/>
      <c r="AF46" s="113"/>
      <c r="AG46" s="113"/>
      <c r="AH46" s="93"/>
      <c r="AI46" s="93"/>
      <c r="AJ46" s="113"/>
      <c r="AK46" s="120"/>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69" ht="151.5" hidden="1" customHeight="1" x14ac:dyDescent="0.3">
      <c r="B47" s="288"/>
      <c r="C47" s="280"/>
      <c r="D47" s="280"/>
      <c r="E47" s="280"/>
      <c r="F47" s="281"/>
      <c r="G47" s="280"/>
      <c r="H47" s="289"/>
      <c r="I47" s="286"/>
      <c r="J47" s="285"/>
      <c r="K47" s="290"/>
      <c r="L47" s="285">
        <f t="shared" ref="L47:L51" ca="1" si="45">IF(NOT(ISERROR(MATCH(K47,_xlfn.ANCHORARRAY(F58),0))),J60&amp;"Por favor no seleccionar los criterios de impacto",K47)</f>
        <v>0</v>
      </c>
      <c r="M47" s="286"/>
      <c r="N47" s="285"/>
      <c r="O47" s="287"/>
      <c r="P47" s="112">
        <v>2</v>
      </c>
      <c r="Q47" s="86"/>
      <c r="R47" s="87" t="str">
        <f>IF(OR(S47="Preventivo",S47="Detectivo"),"Probabilidad",IF(S47="Correctivo","Impacto",""))</f>
        <v/>
      </c>
      <c r="S47" s="88"/>
      <c r="T47" s="88"/>
      <c r="U47" s="89" t="str">
        <f t="shared" ref="U47:U51" si="46">IF(AND(S47="Preventivo",T47="Automático"),"50%",IF(AND(S47="Preventivo",T47="Manual"),"40%",IF(AND(S47="Detectivo",T47="Automático"),"40%",IF(AND(S47="Detectivo",T47="Manual"),"30%",IF(AND(S47="Correctivo",T47="Automático"),"35%",IF(AND(S47="Correctivo",T47="Manual"),"25%",""))))))</f>
        <v/>
      </c>
      <c r="V47" s="88"/>
      <c r="W47" s="88"/>
      <c r="X47" s="88"/>
      <c r="Y47" s="90" t="str">
        <f>IFERROR(IF(AND(R46="Probabilidad",R47="Probabilidad"),(AA46-(+AA46*U47)),IF(R47="Probabilidad",(J46-(+J46*U47)),IF(R47="Impacto",AA46,""))),"")</f>
        <v/>
      </c>
      <c r="Z47" s="91" t="str">
        <f t="shared" si="6"/>
        <v/>
      </c>
      <c r="AA47" s="89" t="str">
        <f t="shared" ref="AA47:AA51" si="47">+Y47</f>
        <v/>
      </c>
      <c r="AB47" s="91" t="str">
        <f t="shared" si="8"/>
        <v/>
      </c>
      <c r="AC47" s="89" t="str">
        <f>IFERROR(IF(AND(R46="Impacto",R47="Impacto"),(AC40-(+AC40*U47)),IF(R47="Impacto",($N$46-(+$N$46*U47)),IF(R47="Probabilidad",AC40,""))),"")</f>
        <v/>
      </c>
      <c r="AD47" s="92" t="str">
        <f t="shared" ref="AD47:AD48" si="48">IFERROR(IF(OR(AND(Z47="Muy Baja",AB47="Leve"),AND(Z47="Muy Baja",AB47="Menor"),AND(Z47="Baja",AB47="Leve")),"Bajo",IF(OR(AND(Z47="Muy baja",AB47="Moderado"),AND(Z47="Baja",AB47="Menor"),AND(Z47="Baja",AB47="Moderado"),AND(Z47="Media",AB47="Leve"),AND(Z47="Media",AB47="Menor"),AND(Z47="Media",AB47="Moderado"),AND(Z47="Alta",AB47="Leve"),AND(Z47="Alta",AB47="Menor")),"Moderado",IF(OR(AND(Z47="Muy Baja",AB47="Mayor"),AND(Z47="Baja",AB47="Mayor"),AND(Z47="Media",AB47="Mayor"),AND(Z47="Alta",AB47="Moderado"),AND(Z47="Alta",AB47="Mayor"),AND(Z47="Muy Alta",AB47="Leve"),AND(Z47="Muy Alta",AB47="Menor"),AND(Z47="Muy Alta",AB47="Moderado"),AND(Z47="Muy Alta",AB47="Mayor")),"Alto",IF(OR(AND(Z47="Muy Baja",AB47="Catastrófico"),AND(Z47="Baja",AB47="Catastrófico"),AND(Z47="Media",AB47="Catastrófico"),AND(Z47="Alta",AB47="Catastrófico"),AND(Z47="Muy Alta",AB47="Catastrófico")),"Extremo","")))),"")</f>
        <v/>
      </c>
      <c r="AE47" s="88"/>
      <c r="AF47" s="113"/>
      <c r="AG47" s="113"/>
      <c r="AH47" s="93"/>
      <c r="AI47" s="93"/>
      <c r="AJ47" s="113"/>
      <c r="AK47" s="120"/>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2:69" ht="151.5" hidden="1" customHeight="1" x14ac:dyDescent="0.3">
      <c r="B48" s="288"/>
      <c r="C48" s="280"/>
      <c r="D48" s="280"/>
      <c r="E48" s="280"/>
      <c r="F48" s="281"/>
      <c r="G48" s="280"/>
      <c r="H48" s="289"/>
      <c r="I48" s="286"/>
      <c r="J48" s="285"/>
      <c r="K48" s="290"/>
      <c r="L48" s="285">
        <f t="shared" ca="1" si="45"/>
        <v>0</v>
      </c>
      <c r="M48" s="286"/>
      <c r="N48" s="285"/>
      <c r="O48" s="287"/>
      <c r="P48" s="112">
        <v>3</v>
      </c>
      <c r="Q48" s="94"/>
      <c r="R48" s="87" t="str">
        <f>IF(OR(S48="Preventivo",S48="Detectivo"),"Probabilidad",IF(S48="Correctivo","Impacto",""))</f>
        <v/>
      </c>
      <c r="S48" s="88"/>
      <c r="T48" s="88"/>
      <c r="U48" s="89" t="str">
        <f t="shared" si="46"/>
        <v/>
      </c>
      <c r="V48" s="88"/>
      <c r="W48" s="88"/>
      <c r="X48" s="88"/>
      <c r="Y48" s="90" t="str">
        <f>IFERROR(IF(AND(R47="Probabilidad",R48="Probabilidad"),(AA47-(+AA47*U48)),IF(AND(R47="Impacto",R48="Probabilidad"),(AA46-(+AA46*U48)),IF(R48="Impacto",AA47,""))),"")</f>
        <v/>
      </c>
      <c r="Z48" s="91" t="str">
        <f t="shared" si="6"/>
        <v/>
      </c>
      <c r="AA48" s="89" t="str">
        <f t="shared" si="47"/>
        <v/>
      </c>
      <c r="AB48" s="91" t="str">
        <f t="shared" si="8"/>
        <v/>
      </c>
      <c r="AC48" s="89" t="str">
        <f>IFERROR(IF(AND(R47="Impacto",R48="Impacto"),(AC47-(+AC47*U48)),IF(AND(R47="Probabilidad",R48="Impacto"),(AC46-(+AC46*U48)),IF(R48="Probabilidad",AC47,""))),"")</f>
        <v/>
      </c>
      <c r="AD48" s="92" t="str">
        <f t="shared" si="48"/>
        <v/>
      </c>
      <c r="AE48" s="88"/>
      <c r="AF48" s="113"/>
      <c r="AG48" s="113"/>
      <c r="AH48" s="93"/>
      <c r="AI48" s="93"/>
      <c r="AJ48" s="113"/>
      <c r="AK48" s="120"/>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row>
    <row r="49" spans="2:69" ht="151.5" hidden="1" customHeight="1" x14ac:dyDescent="0.3">
      <c r="B49" s="288"/>
      <c r="C49" s="280"/>
      <c r="D49" s="280"/>
      <c r="E49" s="280"/>
      <c r="F49" s="281"/>
      <c r="G49" s="280"/>
      <c r="H49" s="289"/>
      <c r="I49" s="286"/>
      <c r="J49" s="285"/>
      <c r="K49" s="290"/>
      <c r="L49" s="285">
        <f t="shared" ca="1" si="45"/>
        <v>0</v>
      </c>
      <c r="M49" s="286"/>
      <c r="N49" s="285"/>
      <c r="O49" s="287"/>
      <c r="P49" s="112">
        <v>4</v>
      </c>
      <c r="Q49" s="86"/>
      <c r="R49" s="87" t="str">
        <f t="shared" ref="R49:R51" si="49">IF(OR(S49="Preventivo",S49="Detectivo"),"Probabilidad",IF(S49="Correctivo","Impacto",""))</f>
        <v/>
      </c>
      <c r="S49" s="88"/>
      <c r="T49" s="88"/>
      <c r="U49" s="89" t="str">
        <f t="shared" si="46"/>
        <v/>
      </c>
      <c r="V49" s="88"/>
      <c r="W49" s="88"/>
      <c r="X49" s="88"/>
      <c r="Y49" s="90" t="str">
        <f t="shared" ref="Y49:Y51" si="50">IFERROR(IF(AND(R48="Probabilidad",R49="Probabilidad"),(AA48-(+AA48*U49)),IF(AND(R48="Impacto",R49="Probabilidad"),(AA47-(+AA47*U49)),IF(R49="Impacto",AA48,""))),"")</f>
        <v/>
      </c>
      <c r="Z49" s="91" t="str">
        <f t="shared" si="6"/>
        <v/>
      </c>
      <c r="AA49" s="89" t="str">
        <f t="shared" si="47"/>
        <v/>
      </c>
      <c r="AB49" s="91" t="str">
        <f t="shared" si="8"/>
        <v/>
      </c>
      <c r="AC49" s="89" t="str">
        <f t="shared" ref="AC49:AC51" si="51">IFERROR(IF(AND(R48="Impacto",R49="Impacto"),(AC48-(+AC48*U49)),IF(AND(R48="Probabilidad",R49="Impacto"),(AC47-(+AC47*U49)),IF(R49="Probabilidad",AC48,""))),"")</f>
        <v/>
      </c>
      <c r="AD49" s="92" t="str">
        <f>IFERROR(IF(OR(AND(Z49="Muy Baja",AB49="Leve"),AND(Z49="Muy Baja",AB49="Menor"),AND(Z49="Baja",AB49="Leve")),"Bajo",IF(OR(AND(Z49="Muy baja",AB49="Moderado"),AND(Z49="Baja",AB49="Menor"),AND(Z49="Baja",AB49="Moderado"),AND(Z49="Media",AB49="Leve"),AND(Z49="Media",AB49="Menor"),AND(Z49="Media",AB49="Moderado"),AND(Z49="Alta",AB49="Leve"),AND(Z49="Alta",AB49="Menor")),"Moderado",IF(OR(AND(Z49="Muy Baja",AB49="Mayor"),AND(Z49="Baja",AB49="Mayor"),AND(Z49="Media",AB49="Mayor"),AND(Z49="Alta",AB49="Moderado"),AND(Z49="Alta",AB49="Mayor"),AND(Z49="Muy Alta",AB49="Leve"),AND(Z49="Muy Alta",AB49="Menor"),AND(Z49="Muy Alta",AB49="Moderado"),AND(Z49="Muy Alta",AB49="Mayor")),"Alto",IF(OR(AND(Z49="Muy Baja",AB49="Catastrófico"),AND(Z49="Baja",AB49="Catastrófico"),AND(Z49="Media",AB49="Catastrófico"),AND(Z49="Alta",AB49="Catastrófico"),AND(Z49="Muy Alta",AB49="Catastrófico")),"Extremo","")))),"")</f>
        <v/>
      </c>
      <c r="AE49" s="88"/>
      <c r="AF49" s="113"/>
      <c r="AG49" s="113"/>
      <c r="AH49" s="93"/>
      <c r="AI49" s="93"/>
      <c r="AJ49" s="113"/>
      <c r="AK49" s="120"/>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row>
    <row r="50" spans="2:69" ht="151.5" hidden="1" customHeight="1" x14ac:dyDescent="0.3">
      <c r="B50" s="288"/>
      <c r="C50" s="280"/>
      <c r="D50" s="280"/>
      <c r="E50" s="280"/>
      <c r="F50" s="281"/>
      <c r="G50" s="280"/>
      <c r="H50" s="289"/>
      <c r="I50" s="286"/>
      <c r="J50" s="285"/>
      <c r="K50" s="290"/>
      <c r="L50" s="285">
        <f t="shared" ca="1" si="45"/>
        <v>0</v>
      </c>
      <c r="M50" s="286"/>
      <c r="N50" s="285"/>
      <c r="O50" s="287"/>
      <c r="P50" s="112">
        <v>5</v>
      </c>
      <c r="Q50" s="86"/>
      <c r="R50" s="87" t="str">
        <f t="shared" si="49"/>
        <v/>
      </c>
      <c r="S50" s="88"/>
      <c r="T50" s="88"/>
      <c r="U50" s="89" t="str">
        <f t="shared" si="46"/>
        <v/>
      </c>
      <c r="V50" s="88"/>
      <c r="W50" s="88"/>
      <c r="X50" s="88"/>
      <c r="Y50" s="90" t="str">
        <f t="shared" si="50"/>
        <v/>
      </c>
      <c r="Z50" s="91" t="str">
        <f t="shared" si="6"/>
        <v/>
      </c>
      <c r="AA50" s="89" t="str">
        <f t="shared" si="47"/>
        <v/>
      </c>
      <c r="AB50" s="91" t="str">
        <f t="shared" si="8"/>
        <v/>
      </c>
      <c r="AC50" s="89" t="str">
        <f t="shared" si="51"/>
        <v/>
      </c>
      <c r="AD50" s="92" t="str">
        <f t="shared" ref="AD50" si="52">IFERROR(IF(OR(AND(Z50="Muy Baja",AB50="Leve"),AND(Z50="Muy Baja",AB50="Menor"),AND(Z50="Baja",AB50="Leve")),"Bajo",IF(OR(AND(Z50="Muy baja",AB50="Moderado"),AND(Z50="Baja",AB50="Menor"),AND(Z50="Baja",AB50="Moderado"),AND(Z50="Media",AB50="Leve"),AND(Z50="Media",AB50="Menor"),AND(Z50="Media",AB50="Moderado"),AND(Z50="Alta",AB50="Leve"),AND(Z50="Alta",AB50="Menor")),"Moderado",IF(OR(AND(Z50="Muy Baja",AB50="Mayor"),AND(Z50="Baja",AB50="Mayor"),AND(Z50="Media",AB50="Mayor"),AND(Z50="Alta",AB50="Moderado"),AND(Z50="Alta",AB50="Mayor"),AND(Z50="Muy Alta",AB50="Leve"),AND(Z50="Muy Alta",AB50="Menor"),AND(Z50="Muy Alta",AB50="Moderado"),AND(Z50="Muy Alta",AB50="Mayor")),"Alto",IF(OR(AND(Z50="Muy Baja",AB50="Catastrófico"),AND(Z50="Baja",AB50="Catastrófico"),AND(Z50="Media",AB50="Catastrófico"),AND(Z50="Alta",AB50="Catastrófico"),AND(Z50="Muy Alta",AB50="Catastrófico")),"Extremo","")))),"")</f>
        <v/>
      </c>
      <c r="AE50" s="88"/>
      <c r="AF50" s="113"/>
      <c r="AG50" s="113"/>
      <c r="AH50" s="93"/>
      <c r="AI50" s="93"/>
      <c r="AJ50" s="113"/>
      <c r="AK50" s="120"/>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row>
    <row r="51" spans="2:69" ht="151.5" hidden="1" customHeight="1" x14ac:dyDescent="0.3">
      <c r="B51" s="288"/>
      <c r="C51" s="280"/>
      <c r="D51" s="280"/>
      <c r="E51" s="280"/>
      <c r="F51" s="281"/>
      <c r="G51" s="280"/>
      <c r="H51" s="289"/>
      <c r="I51" s="286"/>
      <c r="J51" s="285"/>
      <c r="K51" s="290"/>
      <c r="L51" s="285">
        <f t="shared" ca="1" si="45"/>
        <v>0</v>
      </c>
      <c r="M51" s="286"/>
      <c r="N51" s="285"/>
      <c r="O51" s="287"/>
      <c r="P51" s="112">
        <v>6</v>
      </c>
      <c r="Q51" s="86"/>
      <c r="R51" s="87" t="str">
        <f t="shared" si="49"/>
        <v/>
      </c>
      <c r="S51" s="88"/>
      <c r="T51" s="88"/>
      <c r="U51" s="89" t="str">
        <f t="shared" si="46"/>
        <v/>
      </c>
      <c r="V51" s="88"/>
      <c r="W51" s="88"/>
      <c r="X51" s="88"/>
      <c r="Y51" s="90" t="str">
        <f t="shared" si="50"/>
        <v/>
      </c>
      <c r="Z51" s="91" t="str">
        <f t="shared" si="6"/>
        <v/>
      </c>
      <c r="AA51" s="89" t="str">
        <f t="shared" si="47"/>
        <v/>
      </c>
      <c r="AB51" s="91" t="str">
        <f>IFERROR(IF(AC51="","",IF(AC51&lt;=0.2,"Leve",IF(AC51&lt;=0.4,"Menor",IF(AC51&lt;=0.6,"Moderado",IF(AC51&lt;=0.8,"Mayor","Catastrófico"))))),"")</f>
        <v/>
      </c>
      <c r="AC51" s="89" t="str">
        <f t="shared" si="51"/>
        <v/>
      </c>
      <c r="AD51" s="92" t="str">
        <f>IFERROR(IF(OR(AND(Z51="Muy Baja",AB51="Leve"),AND(Z51="Muy Baja",AB51="Menor"),AND(Z51="Baja",AB51="Leve")),"Bajo",IF(OR(AND(Z51="Muy baja",AB51="Moderado"),AND(Z51="Baja",AB51="Menor"),AND(Z51="Baja",AB51="Moderado"),AND(Z51="Media",AB51="Leve"),AND(Z51="Media",AB51="Menor"),AND(Z51="Media",AB51="Moderado"),AND(Z51="Alta",AB51="Leve"),AND(Z51="Alta",AB51="Menor")),"Moderado",IF(OR(AND(Z51="Muy Baja",AB51="Mayor"),AND(Z51="Baja",AB51="Mayor"),AND(Z51="Media",AB51="Mayor"),AND(Z51="Alta",AB51="Moderado"),AND(Z51="Alta",AB51="Mayor"),AND(Z51="Muy Alta",AB51="Leve"),AND(Z51="Muy Alta",AB51="Menor"),AND(Z51="Muy Alta",AB51="Moderado"),AND(Z51="Muy Alta",AB51="Mayor")),"Alto",IF(OR(AND(Z51="Muy Baja",AB51="Catastrófico"),AND(Z51="Baja",AB51="Catastrófico"),AND(Z51="Media",AB51="Catastrófico"),AND(Z51="Alta",AB51="Catastrófico"),AND(Z51="Muy Alta",AB51="Catastrófico")),"Extremo","")))),"")</f>
        <v/>
      </c>
      <c r="AE51" s="88"/>
      <c r="AF51" s="113"/>
      <c r="AG51" s="113"/>
      <c r="AH51" s="93"/>
      <c r="AI51" s="93"/>
      <c r="AJ51" s="113"/>
      <c r="AK51" s="120"/>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row>
    <row r="52" spans="2:69" ht="151.5" hidden="1" customHeight="1" x14ac:dyDescent="0.3">
      <c r="B52" s="288">
        <v>7</v>
      </c>
      <c r="C52" s="280"/>
      <c r="D52" s="280"/>
      <c r="E52" s="280"/>
      <c r="F52" s="281"/>
      <c r="G52" s="280"/>
      <c r="H52" s="289"/>
      <c r="I52" s="286" t="str">
        <f>IF(H52&lt;=0,"",IF(H52&lt;=2,"Muy Baja",IF(H52&lt;=24,"Baja",IF(H52&lt;=500,"Media",IF(H52&lt;=5000,"Alta","Muy Alta")))))</f>
        <v/>
      </c>
      <c r="J52" s="285" t="str">
        <f>IF(I52="","",IF(I52="Muy Baja",0.2,IF(I52="Baja",0.4,IF(I52="Media",0.6,IF(I52="Alta",0.8,IF(I52="Muy Alta",1,))))))</f>
        <v/>
      </c>
      <c r="K52" s="290"/>
      <c r="L52" s="285">
        <f ca="1">IF(NOT(ISERROR(MATCH(K52,'Tabla Impacto'!$B$222:$B$224,0))),'Tabla Impacto'!$F$224&amp;"Por favor no seleccionar los criterios de impacto(Afectación Económica o presupuestal y Pérdida Reputacional)",K52)</f>
        <v>0</v>
      </c>
      <c r="M52" s="286" t="str">
        <f ca="1">IF(OR(L52='Tabla Impacto'!$C$12,L52='Tabla Impacto'!$D$12),"Leve",IF(OR(L52='Tabla Impacto'!$C$13,L52='Tabla Impacto'!$D$13),"Menor",IF(OR(L52='Tabla Impacto'!$C$14,L52='Tabla Impacto'!$D$14),"Moderado",IF(OR(L52='Tabla Impacto'!$C$15,L52='Tabla Impacto'!$D$15),"Mayor",IF(OR(L52='Tabla Impacto'!$C$16,L52='Tabla Impacto'!$D$16),"Catastrófico","")))))</f>
        <v/>
      </c>
      <c r="N52" s="285" t="str">
        <f ca="1">IF(M52="","",IF(M52="Leve",0.2,IF(M52="Menor",0.4,IF(M52="Moderado",0.6,IF(M52="Mayor",0.8,IF(M52="Catastrófico",1,))))))</f>
        <v/>
      </c>
      <c r="O52" s="287" t="str">
        <f ca="1">IF(OR(AND(I52="Muy Baja",M52="Leve"),AND(I52="Muy Baja",M52="Menor"),AND(I52="Baja",M52="Leve")),"Bajo",IF(OR(AND(I52="Muy baja",M52="Moderado"),AND(I52="Baja",M52="Menor"),AND(I52="Baja",M52="Moderado"),AND(I52="Media",M52="Leve"),AND(I52="Media",M52="Menor"),AND(I52="Media",M52="Moderado"),AND(I52="Alta",M52="Leve"),AND(I52="Alta",M52="Menor")),"Moderado",IF(OR(AND(I52="Muy Baja",M52="Mayor"),AND(I52="Baja",M52="Mayor"),AND(I52="Media",M52="Mayor"),AND(I52="Alta",M52="Moderado"),AND(I52="Alta",M52="Mayor"),AND(I52="Muy Alta",M52="Leve"),AND(I52="Muy Alta",M52="Menor"),AND(I52="Muy Alta",M52="Moderado"),AND(I52="Muy Alta",M52="Mayor")),"Alto",IF(OR(AND(I52="Muy Baja",M52="Catastrófico"),AND(I52="Baja",M52="Catastrófico"),AND(I52="Media",M52="Catastrófico"),AND(I52="Alta",M52="Catastrófico"),AND(I52="Muy Alta",M52="Catastrófico")),"Extremo",""))))</f>
        <v/>
      </c>
      <c r="P52" s="112">
        <v>1</v>
      </c>
      <c r="Q52" s="86"/>
      <c r="R52" s="87" t="str">
        <f>IF(OR(S52="Preventivo",S52="Detectivo"),"Probabilidad",IF(S52="Correctivo","Impacto",""))</f>
        <v/>
      </c>
      <c r="S52" s="88"/>
      <c r="T52" s="88"/>
      <c r="U52" s="89" t="str">
        <f>IF(AND(S52="Preventivo",T52="Automático"),"50%",IF(AND(S52="Preventivo",T52="Manual"),"40%",IF(AND(S52="Detectivo",T52="Automático"),"40%",IF(AND(S52="Detectivo",T52="Manual"),"30%",IF(AND(S52="Correctivo",T52="Automático"),"35%",IF(AND(S52="Correctivo",T52="Manual"),"25%",""))))))</f>
        <v/>
      </c>
      <c r="V52" s="88"/>
      <c r="W52" s="88"/>
      <c r="X52" s="88"/>
      <c r="Y52" s="90" t="str">
        <f>IFERROR(IF(R52="Probabilidad",(J52-(+J52*U52)),IF(R52="Impacto",J52,"")),"")</f>
        <v/>
      </c>
      <c r="Z52" s="91" t="str">
        <f>IFERROR(IF(Y52="","",IF(Y52&lt;=0.2,"Muy Baja",IF(Y52&lt;=0.4,"Baja",IF(Y52&lt;=0.6,"Media",IF(Y52&lt;=0.8,"Alta","Muy Alta"))))),"")</f>
        <v/>
      </c>
      <c r="AA52" s="89" t="str">
        <f>+Y52</f>
        <v/>
      </c>
      <c r="AB52" s="91" t="str">
        <f>IFERROR(IF(AC52="","",IF(AC52&lt;=0.2,"Leve",IF(AC52&lt;=0.4,"Menor",IF(AC52&lt;=0.6,"Moderado",IF(AC52&lt;=0.8,"Mayor","Catastrófico"))))),"")</f>
        <v/>
      </c>
      <c r="AC52" s="89" t="str">
        <f>IFERROR(IF(R52="Impacto",(N52-(+N52*U52)),IF(R52="Probabilidad",N52,"")),"")</f>
        <v/>
      </c>
      <c r="AD52" s="92" t="str">
        <f>IFERROR(IF(OR(AND(Z52="Muy Baja",AB52="Leve"),AND(Z52="Muy Baja",AB52="Menor"),AND(Z52="Baja",AB52="Leve")),"Bajo",IF(OR(AND(Z52="Muy baja",AB52="Moderado"),AND(Z52="Baja",AB52="Menor"),AND(Z52="Baja",AB52="Moderado"),AND(Z52="Media",AB52="Leve"),AND(Z52="Media",AB52="Menor"),AND(Z52="Media",AB52="Moderado"),AND(Z52="Alta",AB52="Leve"),AND(Z52="Alta",AB52="Menor")),"Moderado",IF(OR(AND(Z52="Muy Baja",AB52="Mayor"),AND(Z52="Baja",AB52="Mayor"),AND(Z52="Media",AB52="Mayor"),AND(Z52="Alta",AB52="Moderado"),AND(Z52="Alta",AB52="Mayor"),AND(Z52="Muy Alta",AB52="Leve"),AND(Z52="Muy Alta",AB52="Menor"),AND(Z52="Muy Alta",AB52="Moderado"),AND(Z52="Muy Alta",AB52="Mayor")),"Alto",IF(OR(AND(Z52="Muy Baja",AB52="Catastrófico"),AND(Z52="Baja",AB52="Catastrófico"),AND(Z52="Media",AB52="Catastrófico"),AND(Z52="Alta",AB52="Catastrófico"),AND(Z52="Muy Alta",AB52="Catastrófico")),"Extremo","")))),"")</f>
        <v/>
      </c>
      <c r="AE52" s="88"/>
      <c r="AF52" s="113"/>
      <c r="AG52" s="113"/>
      <c r="AH52" s="93"/>
      <c r="AI52" s="93"/>
      <c r="AJ52" s="113"/>
      <c r="AK52" s="120"/>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row>
    <row r="53" spans="2:69" ht="151.5" hidden="1" customHeight="1" x14ac:dyDescent="0.3">
      <c r="B53" s="288"/>
      <c r="C53" s="280"/>
      <c r="D53" s="280"/>
      <c r="E53" s="280"/>
      <c r="F53" s="281"/>
      <c r="G53" s="280"/>
      <c r="H53" s="289"/>
      <c r="I53" s="286"/>
      <c r="J53" s="285"/>
      <c r="K53" s="290"/>
      <c r="L53" s="285">
        <f t="shared" ref="L53:L57" ca="1" si="53">IF(NOT(ISERROR(MATCH(K53,_xlfn.ANCHORARRAY(F64),0))),J66&amp;"Por favor no seleccionar los criterios de impacto",K53)</f>
        <v>0</v>
      </c>
      <c r="M53" s="286"/>
      <c r="N53" s="285"/>
      <c r="O53" s="287"/>
      <c r="P53" s="112">
        <v>2</v>
      </c>
      <c r="Q53" s="86"/>
      <c r="R53" s="87" t="str">
        <f>IF(OR(S53="Preventivo",S53="Detectivo"),"Probabilidad",IF(S53="Correctivo","Impacto",""))</f>
        <v/>
      </c>
      <c r="S53" s="88"/>
      <c r="T53" s="88"/>
      <c r="U53" s="89" t="str">
        <f t="shared" ref="U53:U57" si="54">IF(AND(S53="Preventivo",T53="Automático"),"50%",IF(AND(S53="Preventivo",T53="Manual"),"40%",IF(AND(S53="Detectivo",T53="Automático"),"40%",IF(AND(S53="Detectivo",T53="Manual"),"30%",IF(AND(S53="Correctivo",T53="Automático"),"35%",IF(AND(S53="Correctivo",T53="Manual"),"25%",""))))))</f>
        <v/>
      </c>
      <c r="V53" s="88"/>
      <c r="W53" s="88"/>
      <c r="X53" s="88"/>
      <c r="Y53" s="90" t="str">
        <f>IFERROR(IF(AND(R52="Probabilidad",R53="Probabilidad"),(AA52-(+AA52*U53)),IF(R53="Probabilidad",(J52-(+J52*U53)),IF(R53="Impacto",AA52,""))),"")</f>
        <v/>
      </c>
      <c r="Z53" s="91" t="str">
        <f t="shared" si="6"/>
        <v/>
      </c>
      <c r="AA53" s="89" t="str">
        <f t="shared" ref="AA53:AA57" si="55">+Y53</f>
        <v/>
      </c>
      <c r="AB53" s="91" t="str">
        <f t="shared" si="8"/>
        <v/>
      </c>
      <c r="AC53" s="89" t="str">
        <f>IFERROR(IF(AND(R52="Impacto",R53="Impacto"),(AC46-(+AC46*U53)),IF(R53="Impacto",($N$52-(+$N$52*U53)),IF(R53="Probabilidad",AC46,""))),"")</f>
        <v/>
      </c>
      <c r="AD53" s="92" t="str">
        <f t="shared" ref="AD53:AD54" si="56">IFERROR(IF(OR(AND(Z53="Muy Baja",AB53="Leve"),AND(Z53="Muy Baja",AB53="Menor"),AND(Z53="Baja",AB53="Leve")),"Bajo",IF(OR(AND(Z53="Muy baja",AB53="Moderado"),AND(Z53="Baja",AB53="Menor"),AND(Z53="Baja",AB53="Moderado"),AND(Z53="Media",AB53="Leve"),AND(Z53="Media",AB53="Menor"),AND(Z53="Media",AB53="Moderado"),AND(Z53="Alta",AB53="Leve"),AND(Z53="Alta",AB53="Menor")),"Moderado",IF(OR(AND(Z53="Muy Baja",AB53="Mayor"),AND(Z53="Baja",AB53="Mayor"),AND(Z53="Media",AB53="Mayor"),AND(Z53="Alta",AB53="Moderado"),AND(Z53="Alta",AB53="Mayor"),AND(Z53="Muy Alta",AB53="Leve"),AND(Z53="Muy Alta",AB53="Menor"),AND(Z53="Muy Alta",AB53="Moderado"),AND(Z53="Muy Alta",AB53="Mayor")),"Alto",IF(OR(AND(Z53="Muy Baja",AB53="Catastrófico"),AND(Z53="Baja",AB53="Catastrófico"),AND(Z53="Media",AB53="Catastrófico"),AND(Z53="Alta",AB53="Catastrófico"),AND(Z53="Muy Alta",AB53="Catastrófico")),"Extremo","")))),"")</f>
        <v/>
      </c>
      <c r="AE53" s="88"/>
      <c r="AF53" s="113"/>
      <c r="AG53" s="113"/>
      <c r="AH53" s="93"/>
      <c r="AI53" s="93"/>
      <c r="AJ53" s="113"/>
      <c r="AK53" s="120"/>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row>
    <row r="54" spans="2:69" ht="151.5" hidden="1" customHeight="1" x14ac:dyDescent="0.3">
      <c r="B54" s="288"/>
      <c r="C54" s="280"/>
      <c r="D54" s="280"/>
      <c r="E54" s="280"/>
      <c r="F54" s="281"/>
      <c r="G54" s="280"/>
      <c r="H54" s="289"/>
      <c r="I54" s="286"/>
      <c r="J54" s="285"/>
      <c r="K54" s="290"/>
      <c r="L54" s="285">
        <f t="shared" ca="1" si="53"/>
        <v>0</v>
      </c>
      <c r="M54" s="286"/>
      <c r="N54" s="285"/>
      <c r="O54" s="287"/>
      <c r="P54" s="112">
        <v>3</v>
      </c>
      <c r="Q54" s="94"/>
      <c r="R54" s="87" t="str">
        <f>IF(OR(S54="Preventivo",S54="Detectivo"),"Probabilidad",IF(S54="Correctivo","Impacto",""))</f>
        <v/>
      </c>
      <c r="S54" s="88"/>
      <c r="T54" s="88"/>
      <c r="U54" s="89" t="str">
        <f t="shared" si="54"/>
        <v/>
      </c>
      <c r="V54" s="88"/>
      <c r="W54" s="88"/>
      <c r="X54" s="88"/>
      <c r="Y54" s="90" t="str">
        <f>IFERROR(IF(AND(R53="Probabilidad",R54="Probabilidad"),(AA53-(+AA53*U54)),IF(AND(R53="Impacto",R54="Probabilidad"),(AA52-(+AA52*U54)),IF(R54="Impacto",AA53,""))),"")</f>
        <v/>
      </c>
      <c r="Z54" s="91" t="str">
        <f t="shared" si="6"/>
        <v/>
      </c>
      <c r="AA54" s="89" t="str">
        <f t="shared" si="55"/>
        <v/>
      </c>
      <c r="AB54" s="91" t="str">
        <f t="shared" si="8"/>
        <v/>
      </c>
      <c r="AC54" s="89" t="str">
        <f>IFERROR(IF(AND(R53="Impacto",R54="Impacto"),(AC53-(+AC53*U54)),IF(AND(R53="Probabilidad",R54="Impacto"),(AC52-(+AC52*U54)),IF(R54="Probabilidad",AC53,""))),"")</f>
        <v/>
      </c>
      <c r="AD54" s="92" t="str">
        <f t="shared" si="56"/>
        <v/>
      </c>
      <c r="AE54" s="88"/>
      <c r="AF54" s="113"/>
      <c r="AG54" s="113"/>
      <c r="AH54" s="93"/>
      <c r="AI54" s="93"/>
      <c r="AJ54" s="113"/>
      <c r="AK54" s="120"/>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row>
    <row r="55" spans="2:69" ht="151.5" hidden="1" customHeight="1" x14ac:dyDescent="0.3">
      <c r="B55" s="288"/>
      <c r="C55" s="280"/>
      <c r="D55" s="280"/>
      <c r="E55" s="280"/>
      <c r="F55" s="281"/>
      <c r="G55" s="280"/>
      <c r="H55" s="289"/>
      <c r="I55" s="286"/>
      <c r="J55" s="285"/>
      <c r="K55" s="290"/>
      <c r="L55" s="285">
        <f t="shared" ca="1" si="53"/>
        <v>0</v>
      </c>
      <c r="M55" s="286"/>
      <c r="N55" s="285"/>
      <c r="O55" s="287"/>
      <c r="P55" s="112">
        <v>4</v>
      </c>
      <c r="Q55" s="86"/>
      <c r="R55" s="87" t="str">
        <f t="shared" ref="R55:R57" si="57">IF(OR(S55="Preventivo",S55="Detectivo"),"Probabilidad",IF(S55="Correctivo","Impacto",""))</f>
        <v/>
      </c>
      <c r="S55" s="88"/>
      <c r="T55" s="88"/>
      <c r="U55" s="89" t="str">
        <f t="shared" si="54"/>
        <v/>
      </c>
      <c r="V55" s="88"/>
      <c r="W55" s="88"/>
      <c r="X55" s="88"/>
      <c r="Y55" s="90" t="str">
        <f t="shared" ref="Y55:Y57" si="58">IFERROR(IF(AND(R54="Probabilidad",R55="Probabilidad"),(AA54-(+AA54*U55)),IF(AND(R54="Impacto",R55="Probabilidad"),(AA53-(+AA53*U55)),IF(R55="Impacto",AA54,""))),"")</f>
        <v/>
      </c>
      <c r="Z55" s="91" t="str">
        <f t="shared" si="6"/>
        <v/>
      </c>
      <c r="AA55" s="89" t="str">
        <f t="shared" si="55"/>
        <v/>
      </c>
      <c r="AB55" s="91" t="str">
        <f t="shared" si="8"/>
        <v/>
      </c>
      <c r="AC55" s="89" t="str">
        <f t="shared" ref="AC55:AC57" si="59">IFERROR(IF(AND(R54="Impacto",R55="Impacto"),(AC54-(+AC54*U55)),IF(AND(R54="Probabilidad",R55="Impacto"),(AC53-(+AC53*U55)),IF(R55="Probabilidad",AC54,""))),"")</f>
        <v/>
      </c>
      <c r="AD55" s="92" t="str">
        <f>IFERROR(IF(OR(AND(Z55="Muy Baja",AB55="Leve"),AND(Z55="Muy Baja",AB55="Menor"),AND(Z55="Baja",AB55="Leve")),"Bajo",IF(OR(AND(Z55="Muy baja",AB55="Moderado"),AND(Z55="Baja",AB55="Menor"),AND(Z55="Baja",AB55="Moderado"),AND(Z55="Media",AB55="Leve"),AND(Z55="Media",AB55="Menor"),AND(Z55="Media",AB55="Moderado"),AND(Z55="Alta",AB55="Leve"),AND(Z55="Alta",AB55="Menor")),"Moderado",IF(OR(AND(Z55="Muy Baja",AB55="Mayor"),AND(Z55="Baja",AB55="Mayor"),AND(Z55="Media",AB55="Mayor"),AND(Z55="Alta",AB55="Moderado"),AND(Z55="Alta",AB55="Mayor"),AND(Z55="Muy Alta",AB55="Leve"),AND(Z55="Muy Alta",AB55="Menor"),AND(Z55="Muy Alta",AB55="Moderado"),AND(Z55="Muy Alta",AB55="Mayor")),"Alto",IF(OR(AND(Z55="Muy Baja",AB55="Catastrófico"),AND(Z55="Baja",AB55="Catastrófico"),AND(Z55="Media",AB55="Catastrófico"),AND(Z55="Alta",AB55="Catastrófico"),AND(Z55="Muy Alta",AB55="Catastrófico")),"Extremo","")))),"")</f>
        <v/>
      </c>
      <c r="AE55" s="88"/>
      <c r="AF55" s="113"/>
      <c r="AG55" s="113"/>
      <c r="AH55" s="93"/>
      <c r="AI55" s="93"/>
      <c r="AJ55" s="113"/>
      <c r="AK55" s="120"/>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row>
    <row r="56" spans="2:69" ht="151.5" hidden="1" customHeight="1" x14ac:dyDescent="0.3">
      <c r="B56" s="288"/>
      <c r="C56" s="280"/>
      <c r="D56" s="280"/>
      <c r="E56" s="280"/>
      <c r="F56" s="281"/>
      <c r="G56" s="280"/>
      <c r="H56" s="289"/>
      <c r="I56" s="286"/>
      <c r="J56" s="285"/>
      <c r="K56" s="290"/>
      <c r="L56" s="285">
        <f t="shared" ca="1" si="53"/>
        <v>0</v>
      </c>
      <c r="M56" s="286"/>
      <c r="N56" s="285"/>
      <c r="O56" s="287"/>
      <c r="P56" s="112">
        <v>5</v>
      </c>
      <c r="Q56" s="86"/>
      <c r="R56" s="87" t="str">
        <f t="shared" si="57"/>
        <v/>
      </c>
      <c r="S56" s="88"/>
      <c r="T56" s="88"/>
      <c r="U56" s="89" t="str">
        <f t="shared" si="54"/>
        <v/>
      </c>
      <c r="V56" s="88"/>
      <c r="W56" s="88"/>
      <c r="X56" s="88"/>
      <c r="Y56" s="90" t="str">
        <f t="shared" si="58"/>
        <v/>
      </c>
      <c r="Z56" s="91" t="str">
        <f t="shared" si="6"/>
        <v/>
      </c>
      <c r="AA56" s="89" t="str">
        <f t="shared" si="55"/>
        <v/>
      </c>
      <c r="AB56" s="91" t="str">
        <f t="shared" si="8"/>
        <v/>
      </c>
      <c r="AC56" s="89" t="str">
        <f t="shared" si="59"/>
        <v/>
      </c>
      <c r="AD56" s="92" t="str">
        <f t="shared" ref="AD56:AD57" si="60">IFERROR(IF(OR(AND(Z56="Muy Baja",AB56="Leve"),AND(Z56="Muy Baja",AB56="Menor"),AND(Z56="Baja",AB56="Leve")),"Bajo",IF(OR(AND(Z56="Muy baja",AB56="Moderado"),AND(Z56="Baja",AB56="Menor"),AND(Z56="Baja",AB56="Moderado"),AND(Z56="Media",AB56="Leve"),AND(Z56="Media",AB56="Menor"),AND(Z56="Media",AB56="Moderado"),AND(Z56="Alta",AB56="Leve"),AND(Z56="Alta",AB56="Menor")),"Moderado",IF(OR(AND(Z56="Muy Baja",AB56="Mayor"),AND(Z56="Baja",AB56="Mayor"),AND(Z56="Media",AB56="Mayor"),AND(Z56="Alta",AB56="Moderado"),AND(Z56="Alta",AB56="Mayor"),AND(Z56="Muy Alta",AB56="Leve"),AND(Z56="Muy Alta",AB56="Menor"),AND(Z56="Muy Alta",AB56="Moderado"),AND(Z56="Muy Alta",AB56="Mayor")),"Alto",IF(OR(AND(Z56="Muy Baja",AB56="Catastrófico"),AND(Z56="Baja",AB56="Catastrófico"),AND(Z56="Media",AB56="Catastrófico"),AND(Z56="Alta",AB56="Catastrófico"),AND(Z56="Muy Alta",AB56="Catastrófico")),"Extremo","")))),"")</f>
        <v/>
      </c>
      <c r="AE56" s="88"/>
      <c r="AF56" s="113"/>
      <c r="AG56" s="113"/>
      <c r="AH56" s="93"/>
      <c r="AI56" s="93"/>
      <c r="AJ56" s="113"/>
      <c r="AK56" s="120"/>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row>
    <row r="57" spans="2:69" ht="151.5" hidden="1" customHeight="1" x14ac:dyDescent="0.3">
      <c r="B57" s="288"/>
      <c r="C57" s="280"/>
      <c r="D57" s="280"/>
      <c r="E57" s="280"/>
      <c r="F57" s="281"/>
      <c r="G57" s="280"/>
      <c r="H57" s="289"/>
      <c r="I57" s="286"/>
      <c r="J57" s="285"/>
      <c r="K57" s="290"/>
      <c r="L57" s="285">
        <f t="shared" ca="1" si="53"/>
        <v>0</v>
      </c>
      <c r="M57" s="286"/>
      <c r="N57" s="285"/>
      <c r="O57" s="287"/>
      <c r="P57" s="112">
        <v>6</v>
      </c>
      <c r="Q57" s="86"/>
      <c r="R57" s="87" t="str">
        <f t="shared" si="57"/>
        <v/>
      </c>
      <c r="S57" s="88"/>
      <c r="T57" s="88"/>
      <c r="U57" s="89" t="str">
        <f t="shared" si="54"/>
        <v/>
      </c>
      <c r="V57" s="88"/>
      <c r="W57" s="88"/>
      <c r="X57" s="88"/>
      <c r="Y57" s="90" t="str">
        <f t="shared" si="58"/>
        <v/>
      </c>
      <c r="Z57" s="91" t="str">
        <f t="shared" si="6"/>
        <v/>
      </c>
      <c r="AA57" s="89" t="str">
        <f t="shared" si="55"/>
        <v/>
      </c>
      <c r="AB57" s="91" t="str">
        <f t="shared" si="8"/>
        <v/>
      </c>
      <c r="AC57" s="89" t="str">
        <f t="shared" si="59"/>
        <v/>
      </c>
      <c r="AD57" s="92" t="str">
        <f t="shared" si="60"/>
        <v/>
      </c>
      <c r="AE57" s="88"/>
      <c r="AF57" s="113"/>
      <c r="AG57" s="113"/>
      <c r="AH57" s="93"/>
      <c r="AI57" s="93"/>
      <c r="AJ57" s="113"/>
      <c r="AK57" s="120"/>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row>
    <row r="58" spans="2:69" ht="151.5" hidden="1" customHeight="1" x14ac:dyDescent="0.3">
      <c r="B58" s="288">
        <v>8</v>
      </c>
      <c r="C58" s="280"/>
      <c r="D58" s="280"/>
      <c r="E58" s="280"/>
      <c r="F58" s="281"/>
      <c r="G58" s="280"/>
      <c r="H58" s="289"/>
      <c r="I58" s="286" t="str">
        <f>IF(H58&lt;=0,"",IF(H58&lt;=2,"Muy Baja",IF(H58&lt;=24,"Baja",IF(H58&lt;=500,"Media",IF(H58&lt;=5000,"Alta","Muy Alta")))))</f>
        <v/>
      </c>
      <c r="J58" s="285" t="str">
        <f>IF(I58="","",IF(I58="Muy Baja",0.2,IF(I58="Baja",0.4,IF(I58="Media",0.6,IF(I58="Alta",0.8,IF(I58="Muy Alta",1,))))))</f>
        <v/>
      </c>
      <c r="K58" s="290"/>
      <c r="L58" s="285">
        <f ca="1">IF(NOT(ISERROR(MATCH(K58,'Tabla Impacto'!$B$222:$B$224,0))),'Tabla Impacto'!$F$224&amp;"Por favor no seleccionar los criterios de impacto(Afectación Económica o presupuestal y Pérdida Reputacional)",K58)</f>
        <v>0</v>
      </c>
      <c r="M58" s="286" t="str">
        <f ca="1">IF(OR(L58='Tabla Impacto'!$C$12,L58='Tabla Impacto'!$D$12),"Leve",IF(OR(L58='Tabla Impacto'!$C$13,L58='Tabla Impacto'!$D$13),"Menor",IF(OR(L58='Tabla Impacto'!$C$14,L58='Tabla Impacto'!$D$14),"Moderado",IF(OR(L58='Tabla Impacto'!$C$15,L58='Tabla Impacto'!$D$15),"Mayor",IF(OR(L58='Tabla Impacto'!$C$16,L58='Tabla Impacto'!$D$16),"Catastrófico","")))))</f>
        <v/>
      </c>
      <c r="N58" s="285" t="str">
        <f ca="1">IF(M58="","",IF(M58="Leve",0.2,IF(M58="Menor",0.4,IF(M58="Moderado",0.6,IF(M58="Mayor",0.8,IF(M58="Catastrófico",1,))))))</f>
        <v/>
      </c>
      <c r="O58" s="287" t="str">
        <f ca="1">IF(OR(AND(I58="Muy Baja",M58="Leve"),AND(I58="Muy Baja",M58="Menor"),AND(I58="Baja",M58="Leve")),"Bajo",IF(OR(AND(I58="Muy baja",M58="Moderado"),AND(I58="Baja",M58="Menor"),AND(I58="Baja",M58="Moderado"),AND(I58="Media",M58="Leve"),AND(I58="Media",M58="Menor"),AND(I58="Media",M58="Moderado"),AND(I58="Alta",M58="Leve"),AND(I58="Alta",M58="Menor")),"Moderado",IF(OR(AND(I58="Muy Baja",M58="Mayor"),AND(I58="Baja",M58="Mayor"),AND(I58="Media",M58="Mayor"),AND(I58="Alta",M58="Moderado"),AND(I58="Alta",M58="Mayor"),AND(I58="Muy Alta",M58="Leve"),AND(I58="Muy Alta",M58="Menor"),AND(I58="Muy Alta",M58="Moderado"),AND(I58="Muy Alta",M58="Mayor")),"Alto",IF(OR(AND(I58="Muy Baja",M58="Catastrófico"),AND(I58="Baja",M58="Catastrófico"),AND(I58="Media",M58="Catastrófico"),AND(I58="Alta",M58="Catastrófico"),AND(I58="Muy Alta",M58="Catastrófico")),"Extremo",""))))</f>
        <v/>
      </c>
      <c r="P58" s="112">
        <v>1</v>
      </c>
      <c r="Q58" s="86"/>
      <c r="R58" s="87" t="str">
        <f>IF(OR(S58="Preventivo",S58="Detectivo"),"Probabilidad",IF(S58="Correctivo","Impacto",""))</f>
        <v/>
      </c>
      <c r="S58" s="88"/>
      <c r="T58" s="88"/>
      <c r="U58" s="89" t="str">
        <f>IF(AND(S58="Preventivo",T58="Automático"),"50%",IF(AND(S58="Preventivo",T58="Manual"),"40%",IF(AND(S58="Detectivo",T58="Automático"),"40%",IF(AND(S58="Detectivo",T58="Manual"),"30%",IF(AND(S58="Correctivo",T58="Automático"),"35%",IF(AND(S58="Correctivo",T58="Manual"),"25%",""))))))</f>
        <v/>
      </c>
      <c r="V58" s="88"/>
      <c r="W58" s="88"/>
      <c r="X58" s="88"/>
      <c r="Y58" s="90" t="str">
        <f>IFERROR(IF(R58="Probabilidad",(J58-(+J58*U58)),IF(R58="Impacto",J58,"")),"")</f>
        <v/>
      </c>
      <c r="Z58" s="91" t="str">
        <f>IFERROR(IF(Y58="","",IF(Y58&lt;=0.2,"Muy Baja",IF(Y58&lt;=0.4,"Baja",IF(Y58&lt;=0.6,"Media",IF(Y58&lt;=0.8,"Alta","Muy Alta"))))),"")</f>
        <v/>
      </c>
      <c r="AA58" s="89" t="str">
        <f>+Y58</f>
        <v/>
      </c>
      <c r="AB58" s="91" t="str">
        <f>IFERROR(IF(AC58="","",IF(AC58&lt;=0.2,"Leve",IF(AC58&lt;=0.4,"Menor",IF(AC58&lt;=0.6,"Moderado",IF(AC58&lt;=0.8,"Mayor","Catastrófico"))))),"")</f>
        <v/>
      </c>
      <c r="AC58" s="89" t="str">
        <f>IFERROR(IF(R58="Impacto",(N58-(+N58*U58)),IF(R58="Probabilidad",N58,"")),"")</f>
        <v/>
      </c>
      <c r="AD58" s="92" t="str">
        <f>IFERROR(IF(OR(AND(Z58="Muy Baja",AB58="Leve"),AND(Z58="Muy Baja",AB58="Menor"),AND(Z58="Baja",AB58="Leve")),"Bajo",IF(OR(AND(Z58="Muy baja",AB58="Moderado"),AND(Z58="Baja",AB58="Menor"),AND(Z58="Baja",AB58="Moderado"),AND(Z58="Media",AB58="Leve"),AND(Z58="Media",AB58="Menor"),AND(Z58="Media",AB58="Moderado"),AND(Z58="Alta",AB58="Leve"),AND(Z58="Alta",AB58="Menor")),"Moderado",IF(OR(AND(Z58="Muy Baja",AB58="Mayor"),AND(Z58="Baja",AB58="Mayor"),AND(Z58="Media",AB58="Mayor"),AND(Z58="Alta",AB58="Moderado"),AND(Z58="Alta",AB58="Mayor"),AND(Z58="Muy Alta",AB58="Leve"),AND(Z58="Muy Alta",AB58="Menor"),AND(Z58="Muy Alta",AB58="Moderado"),AND(Z58="Muy Alta",AB58="Mayor")),"Alto",IF(OR(AND(Z58="Muy Baja",AB58="Catastrófico"),AND(Z58="Baja",AB58="Catastrófico"),AND(Z58="Media",AB58="Catastrófico"),AND(Z58="Alta",AB58="Catastrófico"),AND(Z58="Muy Alta",AB58="Catastrófico")),"Extremo","")))),"")</f>
        <v/>
      </c>
      <c r="AE58" s="88"/>
      <c r="AF58" s="113"/>
      <c r="AG58" s="113"/>
      <c r="AH58" s="93"/>
      <c r="AI58" s="93"/>
      <c r="AJ58" s="113"/>
      <c r="AK58" s="120"/>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row>
    <row r="59" spans="2:69" ht="151.5" hidden="1" customHeight="1" x14ac:dyDescent="0.3">
      <c r="B59" s="288"/>
      <c r="C59" s="280"/>
      <c r="D59" s="280"/>
      <c r="E59" s="280"/>
      <c r="F59" s="281"/>
      <c r="G59" s="280"/>
      <c r="H59" s="289"/>
      <c r="I59" s="286"/>
      <c r="J59" s="285"/>
      <c r="K59" s="290"/>
      <c r="L59" s="285">
        <f ca="1">IF(NOT(ISERROR(MATCH(K59,_xlfn.ANCHORARRAY(F70),0))),J72&amp;"Por favor no seleccionar los criterios de impacto",K59)</f>
        <v>0</v>
      </c>
      <c r="M59" s="286"/>
      <c r="N59" s="285"/>
      <c r="O59" s="287"/>
      <c r="P59" s="112">
        <v>2</v>
      </c>
      <c r="Q59" s="86"/>
      <c r="R59" s="87" t="str">
        <f>IF(OR(S59="Preventivo",S59="Detectivo"),"Probabilidad",IF(S59="Correctivo","Impacto",""))</f>
        <v/>
      </c>
      <c r="S59" s="88"/>
      <c r="T59" s="88"/>
      <c r="U59" s="89" t="str">
        <f t="shared" ref="U59:U63" si="61">IF(AND(S59="Preventivo",T59="Automático"),"50%",IF(AND(S59="Preventivo",T59="Manual"),"40%",IF(AND(S59="Detectivo",T59="Automático"),"40%",IF(AND(S59="Detectivo",T59="Manual"),"30%",IF(AND(S59="Correctivo",T59="Automático"),"35%",IF(AND(S59="Correctivo",T59="Manual"),"25%",""))))))</f>
        <v/>
      </c>
      <c r="V59" s="88"/>
      <c r="W59" s="88"/>
      <c r="X59" s="88"/>
      <c r="Y59" s="90" t="str">
        <f>IFERROR(IF(AND(R58="Probabilidad",R59="Probabilidad"),(AA58-(+AA58*U59)),IF(R59="Probabilidad",(J58-(+J58*U59)),IF(R59="Impacto",AA58,""))),"")</f>
        <v/>
      </c>
      <c r="Z59" s="91" t="str">
        <f t="shared" si="6"/>
        <v/>
      </c>
      <c r="AA59" s="89" t="str">
        <f t="shared" ref="AA59:AA63" si="62">+Y59</f>
        <v/>
      </c>
      <c r="AB59" s="91" t="str">
        <f t="shared" si="8"/>
        <v/>
      </c>
      <c r="AC59" s="89" t="str">
        <f>IFERROR(IF(AND(R58="Impacto",R59="Impacto"),(AC52-(+AC52*U59)),IF(R59="Impacto",($N$58-(+$N$58*U59)),IF(R59="Probabilidad",AC52,""))),"")</f>
        <v/>
      </c>
      <c r="AD59" s="92" t="str">
        <f t="shared" ref="AD59:AD60" si="63">IFERROR(IF(OR(AND(Z59="Muy Baja",AB59="Leve"),AND(Z59="Muy Baja",AB59="Menor"),AND(Z59="Baja",AB59="Leve")),"Bajo",IF(OR(AND(Z59="Muy baja",AB59="Moderado"),AND(Z59="Baja",AB59="Menor"),AND(Z59="Baja",AB59="Moderado"),AND(Z59="Media",AB59="Leve"),AND(Z59="Media",AB59="Menor"),AND(Z59="Media",AB59="Moderado"),AND(Z59="Alta",AB59="Leve"),AND(Z59="Alta",AB59="Menor")),"Moderado",IF(OR(AND(Z59="Muy Baja",AB59="Mayor"),AND(Z59="Baja",AB59="Mayor"),AND(Z59="Media",AB59="Mayor"),AND(Z59="Alta",AB59="Moderado"),AND(Z59="Alta",AB59="Mayor"),AND(Z59="Muy Alta",AB59="Leve"),AND(Z59="Muy Alta",AB59="Menor"),AND(Z59="Muy Alta",AB59="Moderado"),AND(Z59="Muy Alta",AB59="Mayor")),"Alto",IF(OR(AND(Z59="Muy Baja",AB59="Catastrófico"),AND(Z59="Baja",AB59="Catastrófico"),AND(Z59="Media",AB59="Catastrófico"),AND(Z59="Alta",AB59="Catastrófico"),AND(Z59="Muy Alta",AB59="Catastrófico")),"Extremo","")))),"")</f>
        <v/>
      </c>
      <c r="AE59" s="88"/>
      <c r="AF59" s="113"/>
      <c r="AG59" s="113"/>
      <c r="AH59" s="93"/>
      <c r="AI59" s="93"/>
      <c r="AJ59" s="113"/>
      <c r="AK59" s="120"/>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row>
    <row r="60" spans="2:69" ht="151.5" hidden="1" customHeight="1" x14ac:dyDescent="0.3">
      <c r="B60" s="288"/>
      <c r="C60" s="280"/>
      <c r="D60" s="280"/>
      <c r="E60" s="280"/>
      <c r="F60" s="281"/>
      <c r="G60" s="280"/>
      <c r="H60" s="289"/>
      <c r="I60" s="286"/>
      <c r="J60" s="285"/>
      <c r="K60" s="290"/>
      <c r="L60" s="285">
        <f ca="1">IF(NOT(ISERROR(MATCH(K60,_xlfn.ANCHORARRAY(F71),0))),J73&amp;"Por favor no seleccionar los criterios de impacto",K60)</f>
        <v>0</v>
      </c>
      <c r="M60" s="286"/>
      <c r="N60" s="285"/>
      <c r="O60" s="287"/>
      <c r="P60" s="112">
        <v>3</v>
      </c>
      <c r="Q60" s="94"/>
      <c r="R60" s="87" t="str">
        <f>IF(OR(S60="Preventivo",S60="Detectivo"),"Probabilidad",IF(S60="Correctivo","Impacto",""))</f>
        <v/>
      </c>
      <c r="S60" s="88"/>
      <c r="T60" s="88"/>
      <c r="U60" s="89" t="str">
        <f t="shared" si="61"/>
        <v/>
      </c>
      <c r="V60" s="88"/>
      <c r="W60" s="88"/>
      <c r="X60" s="88"/>
      <c r="Y60" s="90" t="str">
        <f>IFERROR(IF(AND(R59="Probabilidad",R60="Probabilidad"),(AA59-(+AA59*U60)),IF(AND(R59="Impacto",R60="Probabilidad"),(AA58-(+AA58*U60)),IF(R60="Impacto",AA59,""))),"")</f>
        <v/>
      </c>
      <c r="Z60" s="91" t="str">
        <f t="shared" si="6"/>
        <v/>
      </c>
      <c r="AA60" s="89" t="str">
        <f t="shared" si="62"/>
        <v/>
      </c>
      <c r="AB60" s="91" t="str">
        <f t="shared" si="8"/>
        <v/>
      </c>
      <c r="AC60" s="89" t="str">
        <f>IFERROR(IF(AND(R59="Impacto",R60="Impacto"),(AC59-(+AC59*U60)),IF(AND(R59="Probabilidad",R60="Impacto"),(AC58-(+AC58*U60)),IF(R60="Probabilidad",AC59,""))),"")</f>
        <v/>
      </c>
      <c r="AD60" s="92" t="str">
        <f t="shared" si="63"/>
        <v/>
      </c>
      <c r="AE60" s="88"/>
      <c r="AF60" s="113"/>
      <c r="AG60" s="113"/>
      <c r="AH60" s="93"/>
      <c r="AI60" s="93"/>
      <c r="AJ60" s="113"/>
      <c r="AK60" s="120"/>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row>
    <row r="61" spans="2:69" ht="151.5" hidden="1" customHeight="1" x14ac:dyDescent="0.3">
      <c r="B61" s="288"/>
      <c r="C61" s="280"/>
      <c r="D61" s="280"/>
      <c r="E61" s="280"/>
      <c r="F61" s="281"/>
      <c r="G61" s="280"/>
      <c r="H61" s="289"/>
      <c r="I61" s="286"/>
      <c r="J61" s="285"/>
      <c r="K61" s="290"/>
      <c r="L61" s="285">
        <f ca="1">IF(NOT(ISERROR(MATCH(K61,_xlfn.ANCHORARRAY(F72),0))),J74&amp;"Por favor no seleccionar los criterios de impacto",K61)</f>
        <v>0</v>
      </c>
      <c r="M61" s="286"/>
      <c r="N61" s="285"/>
      <c r="O61" s="287"/>
      <c r="P61" s="112">
        <v>4</v>
      </c>
      <c r="Q61" s="86"/>
      <c r="R61" s="87" t="str">
        <f t="shared" ref="R61:R63" si="64">IF(OR(S61="Preventivo",S61="Detectivo"),"Probabilidad",IF(S61="Correctivo","Impacto",""))</f>
        <v/>
      </c>
      <c r="S61" s="88"/>
      <c r="T61" s="88"/>
      <c r="U61" s="89" t="str">
        <f t="shared" si="61"/>
        <v/>
      </c>
      <c r="V61" s="88"/>
      <c r="W61" s="88"/>
      <c r="X61" s="88"/>
      <c r="Y61" s="90" t="str">
        <f t="shared" ref="Y61:Y63" si="65">IFERROR(IF(AND(R60="Probabilidad",R61="Probabilidad"),(AA60-(+AA60*U61)),IF(AND(R60="Impacto",R61="Probabilidad"),(AA59-(+AA59*U61)),IF(R61="Impacto",AA60,""))),"")</f>
        <v/>
      </c>
      <c r="Z61" s="91" t="str">
        <f t="shared" si="6"/>
        <v/>
      </c>
      <c r="AA61" s="89" t="str">
        <f t="shared" si="62"/>
        <v/>
      </c>
      <c r="AB61" s="91" t="str">
        <f t="shared" si="8"/>
        <v/>
      </c>
      <c r="AC61" s="89" t="str">
        <f t="shared" ref="AC61:AC63" si="66">IFERROR(IF(AND(R60="Impacto",R61="Impacto"),(AC60-(+AC60*U61)),IF(AND(R60="Probabilidad",R61="Impacto"),(AC59-(+AC59*U61)),IF(R61="Probabilidad",AC60,""))),"")</f>
        <v/>
      </c>
      <c r="AD61" s="92" t="str">
        <f>IFERROR(IF(OR(AND(Z61="Muy Baja",AB61="Leve"),AND(Z61="Muy Baja",AB61="Menor"),AND(Z61="Baja",AB61="Leve")),"Bajo",IF(OR(AND(Z61="Muy baja",AB61="Moderado"),AND(Z61="Baja",AB61="Menor"),AND(Z61="Baja",AB61="Moderado"),AND(Z61="Media",AB61="Leve"),AND(Z61="Media",AB61="Menor"),AND(Z61="Media",AB61="Moderado"),AND(Z61="Alta",AB61="Leve"),AND(Z61="Alta",AB61="Menor")),"Moderado",IF(OR(AND(Z61="Muy Baja",AB61="Mayor"),AND(Z61="Baja",AB61="Mayor"),AND(Z61="Media",AB61="Mayor"),AND(Z61="Alta",AB61="Moderado"),AND(Z61="Alta",AB61="Mayor"),AND(Z61="Muy Alta",AB61="Leve"),AND(Z61="Muy Alta",AB61="Menor"),AND(Z61="Muy Alta",AB61="Moderado"),AND(Z61="Muy Alta",AB61="Mayor")),"Alto",IF(OR(AND(Z61="Muy Baja",AB61="Catastrófico"),AND(Z61="Baja",AB61="Catastrófico"),AND(Z61="Media",AB61="Catastrófico"),AND(Z61="Alta",AB61="Catastrófico"),AND(Z61="Muy Alta",AB61="Catastrófico")),"Extremo","")))),"")</f>
        <v/>
      </c>
      <c r="AE61" s="88"/>
      <c r="AF61" s="113"/>
      <c r="AG61" s="113"/>
      <c r="AH61" s="93"/>
      <c r="AI61" s="93"/>
      <c r="AJ61" s="113"/>
      <c r="AK61" s="120"/>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row>
    <row r="62" spans="2:69" ht="151.5" hidden="1" customHeight="1" x14ac:dyDescent="0.3">
      <c r="B62" s="288"/>
      <c r="C62" s="280"/>
      <c r="D62" s="280"/>
      <c r="E62" s="280"/>
      <c r="F62" s="281"/>
      <c r="G62" s="280"/>
      <c r="H62" s="289"/>
      <c r="I62" s="286"/>
      <c r="J62" s="285"/>
      <c r="K62" s="290"/>
      <c r="L62" s="285">
        <f ca="1">IF(NOT(ISERROR(MATCH(K62,_xlfn.ANCHORARRAY(F73),0))),J75&amp;"Por favor no seleccionar los criterios de impacto",K62)</f>
        <v>0</v>
      </c>
      <c r="M62" s="286"/>
      <c r="N62" s="285"/>
      <c r="O62" s="287"/>
      <c r="P62" s="112">
        <v>5</v>
      </c>
      <c r="Q62" s="86"/>
      <c r="R62" s="87" t="str">
        <f t="shared" si="64"/>
        <v/>
      </c>
      <c r="S62" s="88"/>
      <c r="T62" s="88"/>
      <c r="U62" s="89" t="str">
        <f t="shared" si="61"/>
        <v/>
      </c>
      <c r="V62" s="88"/>
      <c r="W62" s="88"/>
      <c r="X62" s="88"/>
      <c r="Y62" s="90" t="str">
        <f t="shared" si="65"/>
        <v/>
      </c>
      <c r="Z62" s="91" t="str">
        <f t="shared" si="6"/>
        <v/>
      </c>
      <c r="AA62" s="89" t="str">
        <f t="shared" si="62"/>
        <v/>
      </c>
      <c r="AB62" s="91" t="str">
        <f t="shared" si="8"/>
        <v/>
      </c>
      <c r="AC62" s="89" t="str">
        <f t="shared" si="66"/>
        <v/>
      </c>
      <c r="AD62" s="92" t="str">
        <f t="shared" ref="AD62:AD63" si="67">IFERROR(IF(OR(AND(Z62="Muy Baja",AB62="Leve"),AND(Z62="Muy Baja",AB62="Menor"),AND(Z62="Baja",AB62="Leve")),"Bajo",IF(OR(AND(Z62="Muy baja",AB62="Moderado"),AND(Z62="Baja",AB62="Menor"),AND(Z62="Baja",AB62="Moderado"),AND(Z62="Media",AB62="Leve"),AND(Z62="Media",AB62="Menor"),AND(Z62="Media",AB62="Moderado"),AND(Z62="Alta",AB62="Leve"),AND(Z62="Alta",AB62="Menor")),"Moderado",IF(OR(AND(Z62="Muy Baja",AB62="Mayor"),AND(Z62="Baja",AB62="Mayor"),AND(Z62="Media",AB62="Mayor"),AND(Z62="Alta",AB62="Moderado"),AND(Z62="Alta",AB62="Mayor"),AND(Z62="Muy Alta",AB62="Leve"),AND(Z62="Muy Alta",AB62="Menor"),AND(Z62="Muy Alta",AB62="Moderado"),AND(Z62="Muy Alta",AB62="Mayor")),"Alto",IF(OR(AND(Z62="Muy Baja",AB62="Catastrófico"),AND(Z62="Baja",AB62="Catastrófico"),AND(Z62="Media",AB62="Catastrófico"),AND(Z62="Alta",AB62="Catastrófico"),AND(Z62="Muy Alta",AB62="Catastrófico")),"Extremo","")))),"")</f>
        <v/>
      </c>
      <c r="AE62" s="88"/>
      <c r="AF62" s="113"/>
      <c r="AG62" s="113"/>
      <c r="AH62" s="93"/>
      <c r="AI62" s="93"/>
      <c r="AJ62" s="113"/>
      <c r="AK62" s="120"/>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row>
    <row r="63" spans="2:69" ht="151.5" hidden="1" customHeight="1" x14ac:dyDescent="0.3">
      <c r="B63" s="288"/>
      <c r="C63" s="280"/>
      <c r="D63" s="280"/>
      <c r="E63" s="280"/>
      <c r="F63" s="281"/>
      <c r="G63" s="280"/>
      <c r="H63" s="289"/>
      <c r="I63" s="286"/>
      <c r="J63" s="285"/>
      <c r="K63" s="290"/>
      <c r="L63" s="285">
        <f ca="1">IF(NOT(ISERROR(MATCH(K63,_xlfn.ANCHORARRAY(F74),0))),J76&amp;"Por favor no seleccionar los criterios de impacto",K63)</f>
        <v>0</v>
      </c>
      <c r="M63" s="286"/>
      <c r="N63" s="285"/>
      <c r="O63" s="287"/>
      <c r="P63" s="112">
        <v>6</v>
      </c>
      <c r="Q63" s="86"/>
      <c r="R63" s="87" t="str">
        <f t="shared" si="64"/>
        <v/>
      </c>
      <c r="S63" s="88"/>
      <c r="T63" s="88"/>
      <c r="U63" s="89" t="str">
        <f t="shared" si="61"/>
        <v/>
      </c>
      <c r="V63" s="88"/>
      <c r="W63" s="88"/>
      <c r="X63" s="88"/>
      <c r="Y63" s="90" t="str">
        <f t="shared" si="65"/>
        <v/>
      </c>
      <c r="Z63" s="91" t="str">
        <f t="shared" si="6"/>
        <v/>
      </c>
      <c r="AA63" s="89" t="str">
        <f t="shared" si="62"/>
        <v/>
      </c>
      <c r="AB63" s="91" t="str">
        <f t="shared" si="8"/>
        <v/>
      </c>
      <c r="AC63" s="89" t="str">
        <f t="shared" si="66"/>
        <v/>
      </c>
      <c r="AD63" s="92" t="str">
        <f t="shared" si="67"/>
        <v/>
      </c>
      <c r="AE63" s="88"/>
      <c r="AF63" s="113"/>
      <c r="AG63" s="113"/>
      <c r="AH63" s="93"/>
      <c r="AI63" s="93"/>
      <c r="AJ63" s="113"/>
      <c r="AK63" s="120"/>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row>
    <row r="64" spans="2:69" ht="151.5" hidden="1" customHeight="1" x14ac:dyDescent="0.3">
      <c r="B64" s="288">
        <v>9</v>
      </c>
      <c r="C64" s="280"/>
      <c r="D64" s="280"/>
      <c r="E64" s="280"/>
      <c r="F64" s="281"/>
      <c r="G64" s="280"/>
      <c r="H64" s="289"/>
      <c r="I64" s="286" t="str">
        <f>IF(H64&lt;=0,"",IF(H64&lt;=2,"Muy Baja",IF(H64&lt;=24,"Baja",IF(H64&lt;=500,"Media",IF(H64&lt;=5000,"Alta","Muy Alta")))))</f>
        <v/>
      </c>
      <c r="J64" s="285" t="str">
        <f>IF(I64="","",IF(I64="Muy Baja",0.2,IF(I64="Baja",0.4,IF(I64="Media",0.6,IF(I64="Alta",0.8,IF(I64="Muy Alta",1,))))))</f>
        <v/>
      </c>
      <c r="K64" s="290"/>
      <c r="L64" s="285">
        <f ca="1">IF(NOT(ISERROR(MATCH(K64,'Tabla Impacto'!$B$222:$B$224,0))),'Tabla Impacto'!$F$224&amp;"Por favor no seleccionar los criterios de impacto(Afectación Económica o presupuestal y Pérdida Reputacional)",K64)</f>
        <v>0</v>
      </c>
      <c r="M64" s="286" t="str">
        <f ca="1">IF(OR(L64='Tabla Impacto'!$C$12,L64='Tabla Impacto'!$D$12),"Leve",IF(OR(L64='Tabla Impacto'!$C$13,L64='Tabla Impacto'!$D$13),"Menor",IF(OR(L64='Tabla Impacto'!$C$14,L64='Tabla Impacto'!$D$14),"Moderado",IF(OR(L64='Tabla Impacto'!$C$15,L64='Tabla Impacto'!$D$15),"Mayor",IF(OR(L64='Tabla Impacto'!$C$16,L64='Tabla Impacto'!$D$16),"Catastrófico","")))))</f>
        <v/>
      </c>
      <c r="N64" s="285" t="str">
        <f ca="1">IF(M64="","",IF(M64="Leve",0.2,IF(M64="Menor",0.4,IF(M64="Moderado",0.6,IF(M64="Mayor",0.8,IF(M64="Catastrófico",1,))))))</f>
        <v/>
      </c>
      <c r="O64" s="287" t="str">
        <f ca="1">IF(OR(AND(I64="Muy Baja",M64="Leve"),AND(I64="Muy Baja",M64="Menor"),AND(I64="Baja",M64="Leve")),"Bajo",IF(OR(AND(I64="Muy baja",M64="Moderado"),AND(I64="Baja",M64="Menor"),AND(I64="Baja",M64="Moderado"),AND(I64="Media",M64="Leve"),AND(I64="Media",M64="Menor"),AND(I64="Media",M64="Moderado"),AND(I64="Alta",M64="Leve"),AND(I64="Alta",M64="Menor")),"Moderado",IF(OR(AND(I64="Muy Baja",M64="Mayor"),AND(I64="Baja",M64="Mayor"),AND(I64="Media",M64="Mayor"),AND(I64="Alta",M64="Moderado"),AND(I64="Alta",M64="Mayor"),AND(I64="Muy Alta",M64="Leve"),AND(I64="Muy Alta",M64="Menor"),AND(I64="Muy Alta",M64="Moderado"),AND(I64="Muy Alta",M64="Mayor")),"Alto",IF(OR(AND(I64="Muy Baja",M64="Catastrófico"),AND(I64="Baja",M64="Catastrófico"),AND(I64="Media",M64="Catastrófico"),AND(I64="Alta",M64="Catastrófico"),AND(I64="Muy Alta",M64="Catastrófico")),"Extremo",""))))</f>
        <v/>
      </c>
      <c r="P64" s="112">
        <v>1</v>
      </c>
      <c r="Q64" s="86"/>
      <c r="R64" s="87" t="str">
        <f>IF(OR(S64="Preventivo",S64="Detectivo"),"Probabilidad",IF(S64="Correctivo","Impacto",""))</f>
        <v/>
      </c>
      <c r="S64" s="88"/>
      <c r="T64" s="88"/>
      <c r="U64" s="89" t="str">
        <f>IF(AND(S64="Preventivo",T64="Automático"),"50%",IF(AND(S64="Preventivo",T64="Manual"),"40%",IF(AND(S64="Detectivo",T64="Automático"),"40%",IF(AND(S64="Detectivo",T64="Manual"),"30%",IF(AND(S64="Correctivo",T64="Automático"),"35%",IF(AND(S64="Correctivo",T64="Manual"),"25%",""))))))</f>
        <v/>
      </c>
      <c r="V64" s="88"/>
      <c r="W64" s="88"/>
      <c r="X64" s="88"/>
      <c r="Y64" s="90" t="str">
        <f>IFERROR(IF(R64="Probabilidad",(J64-(+J64*U64)),IF(R64="Impacto",J64,"")),"")</f>
        <v/>
      </c>
      <c r="Z64" s="91" t="str">
        <f>IFERROR(IF(Y64="","",IF(Y64&lt;=0.2,"Muy Baja",IF(Y64&lt;=0.4,"Baja",IF(Y64&lt;=0.6,"Media",IF(Y64&lt;=0.8,"Alta","Muy Alta"))))),"")</f>
        <v/>
      </c>
      <c r="AA64" s="89" t="str">
        <f>+Y64</f>
        <v/>
      </c>
      <c r="AB64" s="91" t="str">
        <f>IFERROR(IF(AC64="","",IF(AC64&lt;=0.2,"Leve",IF(AC64&lt;=0.4,"Menor",IF(AC64&lt;=0.6,"Moderado",IF(AC64&lt;=0.8,"Mayor","Catastrófico"))))),"")</f>
        <v/>
      </c>
      <c r="AC64" s="89" t="str">
        <f>IFERROR(IF(R64="Impacto",(N64-(+N64*U64)),IF(R64="Probabilidad",N64,"")),"")</f>
        <v/>
      </c>
      <c r="AD64" s="92" t="str">
        <f>IFERROR(IF(OR(AND(Z64="Muy Baja",AB64="Leve"),AND(Z64="Muy Baja",AB64="Menor"),AND(Z64="Baja",AB64="Leve")),"Bajo",IF(OR(AND(Z64="Muy baja",AB64="Moderado"),AND(Z64="Baja",AB64="Menor"),AND(Z64="Baja",AB64="Moderado"),AND(Z64="Media",AB64="Leve"),AND(Z64="Media",AB64="Menor"),AND(Z64="Media",AB64="Moderado"),AND(Z64="Alta",AB64="Leve"),AND(Z64="Alta",AB64="Menor")),"Moderado",IF(OR(AND(Z64="Muy Baja",AB64="Mayor"),AND(Z64="Baja",AB64="Mayor"),AND(Z64="Media",AB64="Mayor"),AND(Z64="Alta",AB64="Moderado"),AND(Z64="Alta",AB64="Mayor"),AND(Z64="Muy Alta",AB64="Leve"),AND(Z64="Muy Alta",AB64="Menor"),AND(Z64="Muy Alta",AB64="Moderado"),AND(Z64="Muy Alta",AB64="Mayor")),"Alto",IF(OR(AND(Z64="Muy Baja",AB64="Catastrófico"),AND(Z64="Baja",AB64="Catastrófico"),AND(Z64="Media",AB64="Catastrófico"),AND(Z64="Alta",AB64="Catastrófico"),AND(Z64="Muy Alta",AB64="Catastrófico")),"Extremo","")))),"")</f>
        <v/>
      </c>
      <c r="AE64" s="88"/>
      <c r="AF64" s="113"/>
      <c r="AG64" s="113"/>
      <c r="AH64" s="93"/>
      <c r="AI64" s="93"/>
      <c r="AJ64" s="113"/>
      <c r="AK64" s="120"/>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row>
    <row r="65" spans="2:69" ht="151.5" hidden="1" customHeight="1" x14ac:dyDescent="0.3">
      <c r="B65" s="288"/>
      <c r="C65" s="280"/>
      <c r="D65" s="280"/>
      <c r="E65" s="280"/>
      <c r="F65" s="281"/>
      <c r="G65" s="280"/>
      <c r="H65" s="289"/>
      <c r="I65" s="286"/>
      <c r="J65" s="285"/>
      <c r="K65" s="290"/>
      <c r="L65" s="285">
        <f ca="1">IF(NOT(ISERROR(MATCH(K65,_xlfn.ANCHORARRAY(F76),0))),J78&amp;"Por favor no seleccionar los criterios de impacto",K65)</f>
        <v>0</v>
      </c>
      <c r="M65" s="286"/>
      <c r="N65" s="285"/>
      <c r="O65" s="287"/>
      <c r="P65" s="112">
        <v>2</v>
      </c>
      <c r="Q65" s="86"/>
      <c r="R65" s="87" t="str">
        <f>IF(OR(S65="Preventivo",S65="Detectivo"),"Probabilidad",IF(S65="Correctivo","Impacto",""))</f>
        <v/>
      </c>
      <c r="S65" s="88"/>
      <c r="T65" s="88"/>
      <c r="U65" s="89" t="str">
        <f t="shared" ref="U65:U69" si="68">IF(AND(S65="Preventivo",T65="Automático"),"50%",IF(AND(S65="Preventivo",T65="Manual"),"40%",IF(AND(S65="Detectivo",T65="Automático"),"40%",IF(AND(S65="Detectivo",T65="Manual"),"30%",IF(AND(S65="Correctivo",T65="Automático"),"35%",IF(AND(S65="Correctivo",T65="Manual"),"25%",""))))))</f>
        <v/>
      </c>
      <c r="V65" s="88"/>
      <c r="W65" s="88"/>
      <c r="X65" s="88"/>
      <c r="Y65" s="90" t="str">
        <f>IFERROR(IF(AND(R64="Probabilidad",R65="Probabilidad"),(AA64-(+AA64*U65)),IF(R65="Probabilidad",(J64-(+J64*U65)),IF(R65="Impacto",AA64,""))),"")</f>
        <v/>
      </c>
      <c r="Z65" s="91" t="str">
        <f t="shared" si="6"/>
        <v/>
      </c>
      <c r="AA65" s="89" t="str">
        <f t="shared" ref="AA65:AA69" si="69">+Y65</f>
        <v/>
      </c>
      <c r="AB65" s="91" t="str">
        <f t="shared" si="8"/>
        <v/>
      </c>
      <c r="AC65" s="89" t="str">
        <f>IFERROR(IF(AND(R64="Impacto",R65="Impacto"),(AC58-(+AC58*U65)),IF(R65="Impacto",($N$64-(+$N$64*U65)),IF(R65="Probabilidad",AC58,""))),"")</f>
        <v/>
      </c>
      <c r="AD65" s="92" t="str">
        <f t="shared" ref="AD65:AD66" si="70">IFERROR(IF(OR(AND(Z65="Muy Baja",AB65="Leve"),AND(Z65="Muy Baja",AB65="Menor"),AND(Z65="Baja",AB65="Leve")),"Bajo",IF(OR(AND(Z65="Muy baja",AB65="Moderado"),AND(Z65="Baja",AB65="Menor"),AND(Z65="Baja",AB65="Moderado"),AND(Z65="Media",AB65="Leve"),AND(Z65="Media",AB65="Menor"),AND(Z65="Media",AB65="Moderado"),AND(Z65="Alta",AB65="Leve"),AND(Z65="Alta",AB65="Menor")),"Moderado",IF(OR(AND(Z65="Muy Baja",AB65="Mayor"),AND(Z65="Baja",AB65="Mayor"),AND(Z65="Media",AB65="Mayor"),AND(Z65="Alta",AB65="Moderado"),AND(Z65="Alta",AB65="Mayor"),AND(Z65="Muy Alta",AB65="Leve"),AND(Z65="Muy Alta",AB65="Menor"),AND(Z65="Muy Alta",AB65="Moderado"),AND(Z65="Muy Alta",AB65="Mayor")),"Alto",IF(OR(AND(Z65="Muy Baja",AB65="Catastrófico"),AND(Z65="Baja",AB65="Catastrófico"),AND(Z65="Media",AB65="Catastrófico"),AND(Z65="Alta",AB65="Catastrófico"),AND(Z65="Muy Alta",AB65="Catastrófico")),"Extremo","")))),"")</f>
        <v/>
      </c>
      <c r="AE65" s="88"/>
      <c r="AF65" s="113"/>
      <c r="AG65" s="113"/>
      <c r="AH65" s="93"/>
      <c r="AI65" s="93"/>
      <c r="AJ65" s="113"/>
      <c r="AK65" s="120"/>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row>
    <row r="66" spans="2:69" ht="151.5" hidden="1" customHeight="1" x14ac:dyDescent="0.3">
      <c r="B66" s="288"/>
      <c r="C66" s="280"/>
      <c r="D66" s="280"/>
      <c r="E66" s="280"/>
      <c r="F66" s="281"/>
      <c r="G66" s="280"/>
      <c r="H66" s="289"/>
      <c r="I66" s="286"/>
      <c r="J66" s="285"/>
      <c r="K66" s="290"/>
      <c r="L66" s="285">
        <f ca="1">IF(NOT(ISERROR(MATCH(K66,_xlfn.ANCHORARRAY(F77),0))),J79&amp;"Por favor no seleccionar los criterios de impacto",K66)</f>
        <v>0</v>
      </c>
      <c r="M66" s="286"/>
      <c r="N66" s="285"/>
      <c r="O66" s="287"/>
      <c r="P66" s="112">
        <v>3</v>
      </c>
      <c r="Q66" s="94"/>
      <c r="R66" s="87" t="str">
        <f>IF(OR(S66="Preventivo",S66="Detectivo"),"Probabilidad",IF(S66="Correctivo","Impacto",""))</f>
        <v/>
      </c>
      <c r="S66" s="88"/>
      <c r="T66" s="88"/>
      <c r="U66" s="89" t="str">
        <f t="shared" si="68"/>
        <v/>
      </c>
      <c r="V66" s="88"/>
      <c r="W66" s="88"/>
      <c r="X66" s="88"/>
      <c r="Y66" s="90" t="str">
        <f>IFERROR(IF(AND(R65="Probabilidad",R66="Probabilidad"),(AA65-(+AA65*U66)),IF(AND(R65="Impacto",R66="Probabilidad"),(AA64-(+AA64*U66)),IF(R66="Impacto",AA65,""))),"")</f>
        <v/>
      </c>
      <c r="Z66" s="91" t="str">
        <f t="shared" si="6"/>
        <v/>
      </c>
      <c r="AA66" s="89" t="str">
        <f t="shared" si="69"/>
        <v/>
      </c>
      <c r="AB66" s="91" t="str">
        <f t="shared" si="8"/>
        <v/>
      </c>
      <c r="AC66" s="89" t="str">
        <f>IFERROR(IF(AND(R65="Impacto",R66="Impacto"),(AC65-(+AC65*U66)),IF(AND(R65="Probabilidad",R66="Impacto"),(AC64-(+AC64*U66)),IF(R66="Probabilidad",AC65,""))),"")</f>
        <v/>
      </c>
      <c r="AD66" s="92" t="str">
        <f t="shared" si="70"/>
        <v/>
      </c>
      <c r="AE66" s="88"/>
      <c r="AF66" s="113"/>
      <c r="AG66" s="113"/>
      <c r="AH66" s="93"/>
      <c r="AI66" s="93"/>
      <c r="AJ66" s="113"/>
      <c r="AK66" s="120"/>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row>
    <row r="67" spans="2:69" hidden="1" x14ac:dyDescent="0.3">
      <c r="B67" s="292"/>
      <c r="C67" s="293"/>
      <c r="D67" s="293"/>
      <c r="E67" s="293"/>
      <c r="F67" s="291"/>
      <c r="G67" s="294"/>
      <c r="H67" s="291"/>
      <c r="I67" s="291"/>
      <c r="J67" s="291"/>
      <c r="K67" s="291"/>
      <c r="L67" s="291"/>
      <c r="M67" s="291"/>
      <c r="N67" s="291"/>
      <c r="O67" s="291"/>
      <c r="P67" s="121"/>
      <c r="Q67" s="121"/>
      <c r="R67" s="121"/>
      <c r="S67" s="121"/>
      <c r="T67" s="121"/>
      <c r="U67" s="121"/>
      <c r="V67" s="121"/>
      <c r="W67" s="121"/>
      <c r="X67" s="121"/>
      <c r="Y67" s="121"/>
      <c r="Z67" s="121"/>
      <c r="AA67" s="121"/>
      <c r="AB67" s="121"/>
      <c r="AC67" s="121"/>
      <c r="AD67" s="121"/>
      <c r="AE67" s="121"/>
      <c r="AF67" s="121"/>
      <c r="AG67" s="122"/>
      <c r="AH67" s="121"/>
      <c r="AI67" s="121"/>
      <c r="AJ67" s="121"/>
      <c r="AK67" s="123"/>
    </row>
    <row r="68" spans="2:69" ht="151.5" hidden="1" customHeight="1" x14ac:dyDescent="0.3">
      <c r="B68" s="288"/>
      <c r="C68" s="280"/>
      <c r="D68" s="280"/>
      <c r="E68" s="280"/>
      <c r="F68" s="281"/>
      <c r="G68" s="280"/>
      <c r="H68" s="289"/>
      <c r="I68" s="286"/>
      <c r="J68" s="285"/>
      <c r="K68" s="290"/>
      <c r="L68" s="285">
        <f ca="1">IF(NOT(ISERROR(MATCH(K68,_xlfn.ANCHORARRAY(F79),0))),J81&amp;"Por favor no seleccionar los criterios de impacto",K68)</f>
        <v>0</v>
      </c>
      <c r="M68" s="286"/>
      <c r="N68" s="285"/>
      <c r="O68" s="287"/>
      <c r="P68" s="112">
        <v>5</v>
      </c>
      <c r="Q68" s="86"/>
      <c r="R68" s="87" t="str">
        <f t="shared" ref="R68:R69" si="71">IF(OR(S68="Preventivo",S68="Detectivo"),"Probabilidad",IF(S68="Correctivo","Impacto",""))</f>
        <v/>
      </c>
      <c r="S68" s="88"/>
      <c r="T68" s="88"/>
      <c r="U68" s="89" t="str">
        <f t="shared" si="68"/>
        <v/>
      </c>
      <c r="V68" s="88"/>
      <c r="W68" s="88"/>
      <c r="X68" s="88"/>
      <c r="Y68" s="90" t="str">
        <f t="shared" ref="Y68:Y69" si="72">IFERROR(IF(AND(R67="Probabilidad",R68="Probabilidad"),(AA67-(+AA67*U68)),IF(AND(R67="Impacto",R68="Probabilidad"),(AA66-(+AA66*U68)),IF(R68="Impacto",AA67,""))),"")</f>
        <v/>
      </c>
      <c r="Z68" s="91" t="str">
        <f t="shared" si="6"/>
        <v/>
      </c>
      <c r="AA68" s="89" t="str">
        <f t="shared" si="69"/>
        <v/>
      </c>
      <c r="AB68" s="91" t="str">
        <f t="shared" si="8"/>
        <v/>
      </c>
      <c r="AC68" s="89" t="str">
        <f t="shared" ref="AC68:AC69" si="73">IFERROR(IF(AND(R67="Impacto",R68="Impacto"),(AC67-(+AC67*U68)),IF(AND(R67="Probabilidad",R68="Impacto"),(AC66-(+AC66*U68)),IF(R68="Probabilidad",AC67,""))),"")</f>
        <v/>
      </c>
      <c r="AD68" s="92" t="str">
        <f t="shared" ref="AD68:AD69" si="74">IFERROR(IF(OR(AND(Z68="Muy Baja",AB68="Leve"),AND(Z68="Muy Baja",AB68="Menor"),AND(Z68="Baja",AB68="Leve")),"Bajo",IF(OR(AND(Z68="Muy baja",AB68="Moderado"),AND(Z68="Baja",AB68="Menor"),AND(Z68="Baja",AB68="Moderado"),AND(Z68="Media",AB68="Leve"),AND(Z68="Media",AB68="Menor"),AND(Z68="Media",AB68="Moderado"),AND(Z68="Alta",AB68="Leve"),AND(Z68="Alta",AB68="Menor")),"Moderado",IF(OR(AND(Z68="Muy Baja",AB68="Mayor"),AND(Z68="Baja",AB68="Mayor"),AND(Z68="Media",AB68="Mayor"),AND(Z68="Alta",AB68="Moderado"),AND(Z68="Alta",AB68="Mayor"),AND(Z68="Muy Alta",AB68="Leve"),AND(Z68="Muy Alta",AB68="Menor"),AND(Z68="Muy Alta",AB68="Moderado"),AND(Z68="Muy Alta",AB68="Mayor")),"Alto",IF(OR(AND(Z68="Muy Baja",AB68="Catastrófico"),AND(Z68="Baja",AB68="Catastrófico"),AND(Z68="Media",AB68="Catastrófico"),AND(Z68="Alta",AB68="Catastrófico"),AND(Z68="Muy Alta",AB68="Catastrófico")),"Extremo","")))),"")</f>
        <v/>
      </c>
      <c r="AE68" s="88"/>
      <c r="AF68" s="113"/>
      <c r="AG68" s="113"/>
      <c r="AH68" s="93"/>
      <c r="AI68" s="93"/>
      <c r="AJ68" s="113"/>
      <c r="AK68" s="120"/>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row>
    <row r="69" spans="2:69" ht="151.5" hidden="1" customHeight="1" x14ac:dyDescent="0.3">
      <c r="B69" s="288"/>
      <c r="C69" s="280"/>
      <c r="D69" s="280"/>
      <c r="E69" s="280"/>
      <c r="F69" s="281"/>
      <c r="G69" s="280"/>
      <c r="H69" s="289"/>
      <c r="I69" s="286"/>
      <c r="J69" s="285"/>
      <c r="K69" s="290"/>
      <c r="L69" s="285">
        <f ca="1">IF(NOT(ISERROR(MATCH(K69,_xlfn.ANCHORARRAY(F80),0))),J82&amp;"Por favor no seleccionar los criterios de impacto",K69)</f>
        <v>0</v>
      </c>
      <c r="M69" s="286"/>
      <c r="N69" s="285"/>
      <c r="O69" s="287"/>
      <c r="P69" s="112">
        <v>6</v>
      </c>
      <c r="Q69" s="86"/>
      <c r="R69" s="87" t="str">
        <f t="shared" si="71"/>
        <v/>
      </c>
      <c r="S69" s="88"/>
      <c r="T69" s="88"/>
      <c r="U69" s="89" t="str">
        <f t="shared" si="68"/>
        <v/>
      </c>
      <c r="V69" s="88"/>
      <c r="W69" s="88"/>
      <c r="X69" s="88"/>
      <c r="Y69" s="90" t="str">
        <f t="shared" si="72"/>
        <v/>
      </c>
      <c r="Z69" s="91" t="str">
        <f t="shared" si="6"/>
        <v/>
      </c>
      <c r="AA69" s="89" t="str">
        <f t="shared" si="69"/>
        <v/>
      </c>
      <c r="AB69" s="91" t="str">
        <f t="shared" si="8"/>
        <v/>
      </c>
      <c r="AC69" s="89" t="str">
        <f t="shared" si="73"/>
        <v/>
      </c>
      <c r="AD69" s="92" t="str">
        <f t="shared" si="74"/>
        <v/>
      </c>
      <c r="AE69" s="88"/>
      <c r="AF69" s="113"/>
      <c r="AG69" s="113"/>
      <c r="AH69" s="93"/>
      <c r="AI69" s="93"/>
      <c r="AJ69" s="113"/>
      <c r="AK69" s="120"/>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row>
    <row r="70" spans="2:69" ht="151.5" hidden="1" customHeight="1" x14ac:dyDescent="0.3">
      <c r="B70" s="288">
        <v>10</v>
      </c>
      <c r="C70" s="280"/>
      <c r="D70" s="280"/>
      <c r="E70" s="280"/>
      <c r="F70" s="281"/>
      <c r="G70" s="280"/>
      <c r="H70" s="289"/>
      <c r="I70" s="286" t="str">
        <f>IF(H70&lt;=0,"",IF(H70&lt;=2,"Muy Baja",IF(H70&lt;=24,"Baja",IF(H70&lt;=500,"Media",IF(H70&lt;=5000,"Alta","Muy Alta")))))</f>
        <v/>
      </c>
      <c r="J70" s="285" t="str">
        <f>IF(I70="","",IF(I70="Muy Baja",0.2,IF(I70="Baja",0.4,IF(I70="Media",0.6,IF(I70="Alta",0.8,IF(I70="Muy Alta",1,))))))</f>
        <v/>
      </c>
      <c r="K70" s="290"/>
      <c r="L70" s="285">
        <f ca="1">IF(NOT(ISERROR(MATCH(K70,'Tabla Impacto'!$B$222:$B$224,0))),'Tabla Impacto'!$F$224&amp;"Por favor no seleccionar los criterios de impacto(Afectación Económica o presupuestal y Pérdida Reputacional)",K70)</f>
        <v>0</v>
      </c>
      <c r="M70" s="286" t="str">
        <f ca="1">IF(OR(L70='Tabla Impacto'!$C$12,L70='Tabla Impacto'!$D$12),"Leve",IF(OR(L70='Tabla Impacto'!$C$13,L70='Tabla Impacto'!$D$13),"Menor",IF(OR(L70='Tabla Impacto'!$C$14,L70='Tabla Impacto'!$D$14),"Moderado",IF(OR(L70='Tabla Impacto'!$C$15,L70='Tabla Impacto'!$D$15),"Mayor",IF(OR(L70='Tabla Impacto'!$C$16,L70='Tabla Impacto'!$D$16),"Catastrófico","")))))</f>
        <v/>
      </c>
      <c r="N70" s="285" t="str">
        <f ca="1">IF(M70="","",IF(M70="Leve",0.2,IF(M70="Menor",0.4,IF(M70="Moderado",0.6,IF(M70="Mayor",0.8,IF(M70="Catastrófico",1,))))))</f>
        <v/>
      </c>
      <c r="O70" s="287" t="str">
        <f ca="1">IF(OR(AND(I70="Muy Baja",M70="Leve"),AND(I70="Muy Baja",M70="Menor"),AND(I70="Baja",M70="Leve")),"Bajo",IF(OR(AND(I70="Muy baja",M70="Moderado"),AND(I70="Baja",M70="Menor"),AND(I70="Baja",M70="Moderado"),AND(I70="Media",M70="Leve"),AND(I70="Media",M70="Menor"),AND(I70="Media",M70="Moderado"),AND(I70="Alta",M70="Leve"),AND(I70="Alta",M70="Menor")),"Moderado",IF(OR(AND(I70="Muy Baja",M70="Mayor"),AND(I70="Baja",M70="Mayor"),AND(I70="Media",M70="Mayor"),AND(I70="Alta",M70="Moderado"),AND(I70="Alta",M70="Mayor"),AND(I70="Muy Alta",M70="Leve"),AND(I70="Muy Alta",M70="Menor"),AND(I70="Muy Alta",M70="Moderado"),AND(I70="Muy Alta",M70="Mayor")),"Alto",IF(OR(AND(I70="Muy Baja",M70="Catastrófico"),AND(I70="Baja",M70="Catastrófico"),AND(I70="Media",M70="Catastrófico"),AND(I70="Alta",M70="Catastrófico"),AND(I70="Muy Alta",M70="Catastrófico")),"Extremo",""))))</f>
        <v/>
      </c>
      <c r="P70" s="112">
        <v>1</v>
      </c>
      <c r="Q70" s="86"/>
      <c r="R70" s="87" t="str">
        <f>IF(OR(S70="Preventivo",S70="Detectivo"),"Probabilidad",IF(S70="Correctivo","Impacto",""))</f>
        <v/>
      </c>
      <c r="S70" s="88"/>
      <c r="T70" s="88"/>
      <c r="U70" s="89" t="str">
        <f>IF(AND(S70="Preventivo",T70="Automático"),"50%",IF(AND(S70="Preventivo",T70="Manual"),"40%",IF(AND(S70="Detectivo",T70="Automático"),"40%",IF(AND(S70="Detectivo",T70="Manual"),"30%",IF(AND(S70="Correctivo",T70="Automático"),"35%",IF(AND(S70="Correctivo",T70="Manual"),"25%",""))))))</f>
        <v/>
      </c>
      <c r="V70" s="88"/>
      <c r="W70" s="88"/>
      <c r="X70" s="88"/>
      <c r="Y70" s="90" t="str">
        <f>IFERROR(IF(R70="Probabilidad",(J70-(+J70*U70)),IF(R70="Impacto",J70,"")),"")</f>
        <v/>
      </c>
      <c r="Z70" s="91" t="str">
        <f>IFERROR(IF(Y70="","",IF(Y70&lt;=0.2,"Muy Baja",IF(Y70&lt;=0.4,"Baja",IF(Y70&lt;=0.6,"Media",IF(Y70&lt;=0.8,"Alta","Muy Alta"))))),"")</f>
        <v/>
      </c>
      <c r="AA70" s="89" t="str">
        <f>+Y70</f>
        <v/>
      </c>
      <c r="AB70" s="91" t="str">
        <f>IFERROR(IF(AC70="","",IF(AC70&lt;=0.2,"Leve",IF(AC70&lt;=0.4,"Menor",IF(AC70&lt;=0.6,"Moderado",IF(AC70&lt;=0.8,"Mayor","Catastrófico"))))),"")</f>
        <v/>
      </c>
      <c r="AC70" s="89" t="str">
        <f>IFERROR(IF(R70="Impacto",(N70-(+N70*U70)),IF(R70="Probabilidad",N70,"")),"")</f>
        <v/>
      </c>
      <c r="AD70" s="92" t="str">
        <f>IFERROR(IF(OR(AND(Z70="Muy Baja",AB70="Leve"),AND(Z70="Muy Baja",AB70="Menor"),AND(Z70="Baja",AB70="Leve")),"Bajo",IF(OR(AND(Z70="Muy baja",AB70="Moderado"),AND(Z70="Baja",AB70="Menor"),AND(Z70="Baja",AB70="Moderado"),AND(Z70="Media",AB70="Leve"),AND(Z70="Media",AB70="Menor"),AND(Z70="Media",AB70="Moderado"),AND(Z70="Alta",AB70="Leve"),AND(Z70="Alta",AB70="Menor")),"Moderado",IF(OR(AND(Z70="Muy Baja",AB70="Mayor"),AND(Z70="Baja",AB70="Mayor"),AND(Z70="Media",AB70="Mayor"),AND(Z70="Alta",AB70="Moderado"),AND(Z70="Alta",AB70="Mayor"),AND(Z70="Muy Alta",AB70="Leve"),AND(Z70="Muy Alta",AB70="Menor"),AND(Z70="Muy Alta",AB70="Moderado"),AND(Z70="Muy Alta",AB70="Mayor")),"Alto",IF(OR(AND(Z70="Muy Baja",AB70="Catastrófico"),AND(Z70="Baja",AB70="Catastrófico"),AND(Z70="Media",AB70="Catastrófico"),AND(Z70="Alta",AB70="Catastrófico"),AND(Z70="Muy Alta",AB70="Catastrófico")),"Extremo","")))),"")</f>
        <v/>
      </c>
      <c r="AE70" s="88"/>
      <c r="AF70" s="113"/>
      <c r="AG70" s="113"/>
      <c r="AH70" s="93"/>
      <c r="AI70" s="93"/>
      <c r="AJ70" s="113"/>
      <c r="AK70" s="120"/>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row>
    <row r="71" spans="2:69" ht="151.5" hidden="1" customHeight="1" x14ac:dyDescent="0.3">
      <c r="B71" s="288"/>
      <c r="C71" s="280"/>
      <c r="D71" s="280"/>
      <c r="E71" s="280"/>
      <c r="F71" s="281"/>
      <c r="G71" s="280"/>
      <c r="H71" s="289"/>
      <c r="I71" s="286"/>
      <c r="J71" s="285"/>
      <c r="K71" s="290"/>
      <c r="L71" s="285">
        <f ca="1">IF(NOT(ISERROR(MATCH(K71,_xlfn.ANCHORARRAY(F82),0))),J84&amp;"Por favor no seleccionar los criterios de impacto",K71)</f>
        <v>0</v>
      </c>
      <c r="M71" s="286"/>
      <c r="N71" s="285"/>
      <c r="O71" s="287"/>
      <c r="P71" s="112">
        <v>2</v>
      </c>
      <c r="Q71" s="86"/>
      <c r="R71" s="87" t="str">
        <f>IF(OR(S71="Preventivo",S71="Detectivo"),"Probabilidad",IF(S71="Correctivo","Impacto",""))</f>
        <v/>
      </c>
      <c r="S71" s="88"/>
      <c r="T71" s="88"/>
      <c r="U71" s="89" t="str">
        <f t="shared" ref="U71:U75" si="75">IF(AND(S71="Preventivo",T71="Automático"),"50%",IF(AND(S71="Preventivo",T71="Manual"),"40%",IF(AND(S71="Detectivo",T71="Automático"),"40%",IF(AND(S71="Detectivo",T71="Manual"),"30%",IF(AND(S71="Correctivo",T71="Automático"),"35%",IF(AND(S71="Correctivo",T71="Manual"),"25%",""))))))</f>
        <v/>
      </c>
      <c r="V71" s="88"/>
      <c r="W71" s="88"/>
      <c r="X71" s="88"/>
      <c r="Y71" s="90" t="str">
        <f>IFERROR(IF(AND(R70="Probabilidad",R71="Probabilidad"),(AA70-(+AA70*U71)),IF(R71="Probabilidad",(J70-(+J70*U71)),IF(R71="Impacto",AA70,""))),"")</f>
        <v/>
      </c>
      <c r="Z71" s="91" t="str">
        <f t="shared" si="6"/>
        <v/>
      </c>
      <c r="AA71" s="89" t="str">
        <f t="shared" ref="AA71:AA75" si="76">+Y71</f>
        <v/>
      </c>
      <c r="AB71" s="91" t="str">
        <f t="shared" si="8"/>
        <v/>
      </c>
      <c r="AC71" s="89" t="str">
        <f>IFERROR(IF(AND(R70="Impacto",R71="Impacto"),(AC64-(+AC64*U71)),IF(R71="Impacto",($N$70-(+$N$70*U71)),IF(R71="Probabilidad",AC64,""))),"")</f>
        <v/>
      </c>
      <c r="AD71" s="92" t="str">
        <f t="shared" ref="AD71:AD72" si="77">IFERROR(IF(OR(AND(Z71="Muy Baja",AB71="Leve"),AND(Z71="Muy Baja",AB71="Menor"),AND(Z71="Baja",AB71="Leve")),"Bajo",IF(OR(AND(Z71="Muy baja",AB71="Moderado"),AND(Z71="Baja",AB71="Menor"),AND(Z71="Baja",AB71="Moderado"),AND(Z71="Media",AB71="Leve"),AND(Z71="Media",AB71="Menor"),AND(Z71="Media",AB71="Moderado"),AND(Z71="Alta",AB71="Leve"),AND(Z71="Alta",AB71="Menor")),"Moderado",IF(OR(AND(Z71="Muy Baja",AB71="Mayor"),AND(Z71="Baja",AB71="Mayor"),AND(Z71="Media",AB71="Mayor"),AND(Z71="Alta",AB71="Moderado"),AND(Z71="Alta",AB71="Mayor"),AND(Z71="Muy Alta",AB71="Leve"),AND(Z71="Muy Alta",AB71="Menor"),AND(Z71="Muy Alta",AB71="Moderado"),AND(Z71="Muy Alta",AB71="Mayor")),"Alto",IF(OR(AND(Z71="Muy Baja",AB71="Catastrófico"),AND(Z71="Baja",AB71="Catastrófico"),AND(Z71="Media",AB71="Catastrófico"),AND(Z71="Alta",AB71="Catastrófico"),AND(Z71="Muy Alta",AB71="Catastrófico")),"Extremo","")))),"")</f>
        <v/>
      </c>
      <c r="AE71" s="88"/>
      <c r="AF71" s="113"/>
      <c r="AG71" s="113"/>
      <c r="AH71" s="93"/>
      <c r="AI71" s="93"/>
      <c r="AJ71" s="113"/>
      <c r="AK71" s="120"/>
    </row>
    <row r="72" spans="2:69" ht="151.5" hidden="1" customHeight="1" x14ac:dyDescent="0.3">
      <c r="B72" s="288"/>
      <c r="C72" s="280"/>
      <c r="D72" s="280"/>
      <c r="E72" s="280"/>
      <c r="F72" s="281"/>
      <c r="G72" s="280"/>
      <c r="H72" s="289"/>
      <c r="I72" s="286"/>
      <c r="J72" s="285"/>
      <c r="K72" s="290"/>
      <c r="L72" s="285">
        <f ca="1">IF(NOT(ISERROR(MATCH(K72,_xlfn.ANCHORARRAY(F83),0))),J85&amp;"Por favor no seleccionar los criterios de impacto",K72)</f>
        <v>0</v>
      </c>
      <c r="M72" s="286"/>
      <c r="N72" s="285"/>
      <c r="O72" s="287"/>
      <c r="P72" s="112">
        <v>3</v>
      </c>
      <c r="Q72" s="94"/>
      <c r="R72" s="87" t="str">
        <f>IF(OR(S72="Preventivo",S72="Detectivo"),"Probabilidad",IF(S72="Correctivo","Impacto",""))</f>
        <v/>
      </c>
      <c r="S72" s="88"/>
      <c r="T72" s="88"/>
      <c r="U72" s="89" t="str">
        <f t="shared" si="75"/>
        <v/>
      </c>
      <c r="V72" s="88"/>
      <c r="W72" s="88"/>
      <c r="X72" s="88"/>
      <c r="Y72" s="90" t="str">
        <f>IFERROR(IF(AND(R71="Probabilidad",R72="Probabilidad"),(AA71-(+AA71*U72)),IF(AND(R71="Impacto",R72="Probabilidad"),(AA70-(+AA70*U72)),IF(R72="Impacto",AA71,""))),"")</f>
        <v/>
      </c>
      <c r="Z72" s="91" t="str">
        <f t="shared" si="6"/>
        <v/>
      </c>
      <c r="AA72" s="89" t="str">
        <f t="shared" si="76"/>
        <v/>
      </c>
      <c r="AB72" s="91" t="str">
        <f t="shared" si="8"/>
        <v/>
      </c>
      <c r="AC72" s="89" t="str">
        <f>IFERROR(IF(AND(R71="Impacto",R72="Impacto"),(AC71-(+AC71*U72)),IF(AND(R71="Probabilidad",R72="Impacto"),(AC70-(+AC70*U72)),IF(R72="Probabilidad",AC71,""))),"")</f>
        <v/>
      </c>
      <c r="AD72" s="92" t="str">
        <f t="shared" si="77"/>
        <v/>
      </c>
      <c r="AE72" s="88"/>
      <c r="AF72" s="113"/>
      <c r="AG72" s="113"/>
      <c r="AH72" s="93"/>
      <c r="AI72" s="93"/>
      <c r="AJ72" s="113"/>
      <c r="AK72" s="120"/>
    </row>
    <row r="73" spans="2:69" ht="151.5" hidden="1" customHeight="1" x14ac:dyDescent="0.3">
      <c r="B73" s="288"/>
      <c r="C73" s="280"/>
      <c r="D73" s="280"/>
      <c r="E73" s="280"/>
      <c r="F73" s="281"/>
      <c r="G73" s="280"/>
      <c r="H73" s="289"/>
      <c r="I73" s="286"/>
      <c r="J73" s="285"/>
      <c r="K73" s="290"/>
      <c r="L73" s="285">
        <f ca="1">IF(NOT(ISERROR(MATCH(K73,_xlfn.ANCHORARRAY(F84),0))),J86&amp;"Por favor no seleccionar los criterios de impacto",K73)</f>
        <v>0</v>
      </c>
      <c r="M73" s="286"/>
      <c r="N73" s="285"/>
      <c r="O73" s="287"/>
      <c r="P73" s="112">
        <v>4</v>
      </c>
      <c r="Q73" s="86"/>
      <c r="R73" s="87" t="str">
        <f t="shared" ref="R73:R75" si="78">IF(OR(S73="Preventivo",S73="Detectivo"),"Probabilidad",IF(S73="Correctivo","Impacto",""))</f>
        <v/>
      </c>
      <c r="S73" s="88"/>
      <c r="T73" s="88"/>
      <c r="U73" s="89" t="str">
        <f t="shared" si="75"/>
        <v/>
      </c>
      <c r="V73" s="88"/>
      <c r="W73" s="88"/>
      <c r="X73" s="88"/>
      <c r="Y73" s="90" t="str">
        <f t="shared" ref="Y73:Y75" si="79">IFERROR(IF(AND(R72="Probabilidad",R73="Probabilidad"),(AA72-(+AA72*U73)),IF(AND(R72="Impacto",R73="Probabilidad"),(AA71-(+AA71*U73)),IF(R73="Impacto",AA72,""))),"")</f>
        <v/>
      </c>
      <c r="Z73" s="91" t="str">
        <f t="shared" si="6"/>
        <v/>
      </c>
      <c r="AA73" s="89" t="str">
        <f t="shared" si="76"/>
        <v/>
      </c>
      <c r="AB73" s="91" t="str">
        <f t="shared" si="8"/>
        <v/>
      </c>
      <c r="AC73" s="89" t="str">
        <f t="shared" ref="AC73:AC75" si="80">IFERROR(IF(AND(R72="Impacto",R73="Impacto"),(AC72-(+AC72*U73)),IF(AND(R72="Probabilidad",R73="Impacto"),(AC71-(+AC71*U73)),IF(R73="Probabilidad",AC72,""))),"")</f>
        <v/>
      </c>
      <c r="AD73" s="92" t="str">
        <f>IFERROR(IF(OR(AND(Z73="Muy Baja",AB73="Leve"),AND(Z73="Muy Baja",AB73="Menor"),AND(Z73="Baja",AB73="Leve")),"Bajo",IF(OR(AND(Z73="Muy baja",AB73="Moderado"),AND(Z73="Baja",AB73="Menor"),AND(Z73="Baja",AB73="Moderado"),AND(Z73="Media",AB73="Leve"),AND(Z73="Media",AB73="Menor"),AND(Z73="Media",AB73="Moderado"),AND(Z73="Alta",AB73="Leve"),AND(Z73="Alta",AB73="Menor")),"Moderado",IF(OR(AND(Z73="Muy Baja",AB73="Mayor"),AND(Z73="Baja",AB73="Mayor"),AND(Z73="Media",AB73="Mayor"),AND(Z73="Alta",AB73="Moderado"),AND(Z73="Alta",AB73="Mayor"),AND(Z73="Muy Alta",AB73="Leve"),AND(Z73="Muy Alta",AB73="Menor"),AND(Z73="Muy Alta",AB73="Moderado"),AND(Z73="Muy Alta",AB73="Mayor")),"Alto",IF(OR(AND(Z73="Muy Baja",AB73="Catastrófico"),AND(Z73="Baja",AB73="Catastrófico"),AND(Z73="Media",AB73="Catastrófico"),AND(Z73="Alta",AB73="Catastrófico"),AND(Z73="Muy Alta",AB73="Catastrófico")),"Extremo","")))),"")</f>
        <v/>
      </c>
      <c r="AE73" s="88"/>
      <c r="AF73" s="113"/>
      <c r="AG73" s="113"/>
      <c r="AH73" s="93"/>
      <c r="AI73" s="93"/>
      <c r="AJ73" s="113"/>
      <c r="AK73" s="120"/>
    </row>
    <row r="74" spans="2:69" ht="151.5" hidden="1" customHeight="1" x14ac:dyDescent="0.3">
      <c r="B74" s="288"/>
      <c r="C74" s="280"/>
      <c r="D74" s="280"/>
      <c r="E74" s="280"/>
      <c r="F74" s="281"/>
      <c r="G74" s="280"/>
      <c r="H74" s="289"/>
      <c r="I74" s="286"/>
      <c r="J74" s="285"/>
      <c r="K74" s="290"/>
      <c r="L74" s="285">
        <f ca="1">IF(NOT(ISERROR(MATCH(K74,_xlfn.ANCHORARRAY(F85),0))),J87&amp;"Por favor no seleccionar los criterios de impacto",K74)</f>
        <v>0</v>
      </c>
      <c r="M74" s="286"/>
      <c r="N74" s="285"/>
      <c r="O74" s="287"/>
      <c r="P74" s="112">
        <v>5</v>
      </c>
      <c r="Q74" s="86"/>
      <c r="R74" s="87" t="str">
        <f t="shared" si="78"/>
        <v/>
      </c>
      <c r="S74" s="88"/>
      <c r="T74" s="88"/>
      <c r="U74" s="89" t="str">
        <f t="shared" si="75"/>
        <v/>
      </c>
      <c r="V74" s="88"/>
      <c r="W74" s="88"/>
      <c r="X74" s="88"/>
      <c r="Y74" s="90" t="str">
        <f t="shared" si="79"/>
        <v/>
      </c>
      <c r="Z74" s="91" t="str">
        <f t="shared" si="6"/>
        <v/>
      </c>
      <c r="AA74" s="89" t="str">
        <f t="shared" si="76"/>
        <v/>
      </c>
      <c r="AB74" s="91" t="str">
        <f t="shared" si="8"/>
        <v/>
      </c>
      <c r="AC74" s="89" t="str">
        <f t="shared" si="80"/>
        <v/>
      </c>
      <c r="AD74" s="92" t="str">
        <f t="shared" ref="AD74:AD75" si="81">IFERROR(IF(OR(AND(Z74="Muy Baja",AB74="Leve"),AND(Z74="Muy Baja",AB74="Menor"),AND(Z74="Baja",AB74="Leve")),"Bajo",IF(OR(AND(Z74="Muy baja",AB74="Moderado"),AND(Z74="Baja",AB74="Menor"),AND(Z74="Baja",AB74="Moderado"),AND(Z74="Media",AB74="Leve"),AND(Z74="Media",AB74="Menor"),AND(Z74="Media",AB74="Moderado"),AND(Z74="Alta",AB74="Leve"),AND(Z74="Alta",AB74="Menor")),"Moderado",IF(OR(AND(Z74="Muy Baja",AB74="Mayor"),AND(Z74="Baja",AB74="Mayor"),AND(Z74="Media",AB74="Mayor"),AND(Z74="Alta",AB74="Moderado"),AND(Z74="Alta",AB74="Mayor"),AND(Z74="Muy Alta",AB74="Leve"),AND(Z74="Muy Alta",AB74="Menor"),AND(Z74="Muy Alta",AB74="Moderado"),AND(Z74="Muy Alta",AB74="Mayor")),"Alto",IF(OR(AND(Z74="Muy Baja",AB74="Catastrófico"),AND(Z74="Baja",AB74="Catastrófico"),AND(Z74="Media",AB74="Catastrófico"),AND(Z74="Alta",AB74="Catastrófico"),AND(Z74="Muy Alta",AB74="Catastrófico")),"Extremo","")))),"")</f>
        <v/>
      </c>
      <c r="AE74" s="88"/>
      <c r="AF74" s="113"/>
      <c r="AG74" s="113"/>
      <c r="AH74" s="93"/>
      <c r="AI74" s="93"/>
      <c r="AJ74" s="113"/>
      <c r="AK74" s="120"/>
    </row>
    <row r="75" spans="2:69" ht="83" hidden="1" customHeight="1" x14ac:dyDescent="0.3">
      <c r="B75" s="288"/>
      <c r="C75" s="280"/>
      <c r="D75" s="280"/>
      <c r="E75" s="280"/>
      <c r="F75" s="281"/>
      <c r="G75" s="280"/>
      <c r="H75" s="289"/>
      <c r="I75" s="286"/>
      <c r="J75" s="285"/>
      <c r="K75" s="290"/>
      <c r="L75" s="285">
        <f ca="1">IF(NOT(ISERROR(MATCH(K75,_xlfn.ANCHORARRAY(F86),0))),J88&amp;"Por favor no seleccionar los criterios de impacto",K75)</f>
        <v>0</v>
      </c>
      <c r="M75" s="286"/>
      <c r="N75" s="285"/>
      <c r="O75" s="287"/>
      <c r="P75" s="112">
        <v>6</v>
      </c>
      <c r="Q75" s="86"/>
      <c r="R75" s="87" t="str">
        <f t="shared" si="78"/>
        <v/>
      </c>
      <c r="S75" s="88"/>
      <c r="T75" s="88"/>
      <c r="U75" s="89" t="str">
        <f t="shared" si="75"/>
        <v/>
      </c>
      <c r="V75" s="88"/>
      <c r="W75" s="88"/>
      <c r="X75" s="88"/>
      <c r="Y75" s="90" t="str">
        <f t="shared" si="79"/>
        <v/>
      </c>
      <c r="Z75" s="91" t="str">
        <f t="shared" si="6"/>
        <v/>
      </c>
      <c r="AA75" s="89" t="str">
        <f t="shared" si="76"/>
        <v/>
      </c>
      <c r="AB75" s="91" t="str">
        <f t="shared" si="8"/>
        <v/>
      </c>
      <c r="AC75" s="89" t="str">
        <f t="shared" si="80"/>
        <v/>
      </c>
      <c r="AD75" s="92" t="str">
        <f t="shared" si="81"/>
        <v/>
      </c>
      <c r="AE75" s="88"/>
      <c r="AF75" s="113"/>
      <c r="AG75" s="113"/>
      <c r="AH75" s="93"/>
      <c r="AI75" s="93"/>
      <c r="AJ75" s="113"/>
      <c r="AK75" s="120"/>
    </row>
    <row r="76" spans="2:69" ht="49.5" customHeight="1" thickBot="1" x14ac:dyDescent="0.35">
      <c r="B76" s="124"/>
      <c r="C76" s="298" t="s">
        <v>114</v>
      </c>
      <c r="D76" s="299"/>
      <c r="E76" s="299"/>
      <c r="F76" s="299"/>
      <c r="G76" s="299"/>
      <c r="H76" s="299"/>
      <c r="I76" s="299"/>
      <c r="J76" s="299"/>
      <c r="K76" s="299"/>
      <c r="L76" s="299"/>
      <c r="M76" s="299"/>
      <c r="N76" s="299"/>
      <c r="O76" s="299"/>
      <c r="P76" s="299"/>
      <c r="Q76" s="299"/>
      <c r="R76" s="299"/>
      <c r="S76" s="299"/>
      <c r="T76" s="299"/>
      <c r="U76" s="299"/>
      <c r="V76" s="299"/>
      <c r="W76" s="299"/>
      <c r="X76" s="299"/>
      <c r="Y76" s="299"/>
      <c r="Z76" s="299"/>
      <c r="AA76" s="299"/>
      <c r="AB76" s="299"/>
      <c r="AC76" s="299"/>
      <c r="AD76" s="299"/>
      <c r="AE76" s="299"/>
      <c r="AF76" s="299"/>
      <c r="AG76" s="299"/>
      <c r="AH76" s="299"/>
      <c r="AI76" s="299"/>
      <c r="AJ76" s="299"/>
      <c r="AK76" s="300"/>
    </row>
    <row r="78" spans="2:69" x14ac:dyDescent="0.3">
      <c r="B78" s="1"/>
      <c r="C78" s="9" t="s">
        <v>125</v>
      </c>
      <c r="D78" s="1"/>
      <c r="E78" s="1"/>
      <c r="G78" s="1"/>
    </row>
  </sheetData>
  <dataConsolidate/>
  <mergeCells count="190">
    <mergeCell ref="AJ7:AK7"/>
    <mergeCell ref="AJ6:AK6"/>
    <mergeCell ref="AJ5:AK5"/>
    <mergeCell ref="AJ4:AK4"/>
    <mergeCell ref="F4:AI7"/>
    <mergeCell ref="B4:E7"/>
    <mergeCell ref="B12:AK12"/>
    <mergeCell ref="B9:C9"/>
    <mergeCell ref="B10:C10"/>
    <mergeCell ref="B11:C11"/>
    <mergeCell ref="D9:AK9"/>
    <mergeCell ref="D10:AK10"/>
    <mergeCell ref="D11:AK11"/>
    <mergeCell ref="B13:H13"/>
    <mergeCell ref="I13:O13"/>
    <mergeCell ref="P13:X13"/>
    <mergeCell ref="Y13:AE13"/>
    <mergeCell ref="AF13:AK13"/>
    <mergeCell ref="C76:AK76"/>
    <mergeCell ref="N64:N69"/>
    <mergeCell ref="O64:O69"/>
    <mergeCell ref="B70:B75"/>
    <mergeCell ref="C70:C75"/>
    <mergeCell ref="D70:D75"/>
    <mergeCell ref="E70:E75"/>
    <mergeCell ref="F70:F75"/>
    <mergeCell ref="G70:G75"/>
    <mergeCell ref="H70:H75"/>
    <mergeCell ref="I70:I75"/>
    <mergeCell ref="J70:J75"/>
    <mergeCell ref="K70:K75"/>
    <mergeCell ref="L70:L75"/>
    <mergeCell ref="M70:M75"/>
    <mergeCell ref="N70:N75"/>
    <mergeCell ref="O70:O75"/>
    <mergeCell ref="K64:K69"/>
    <mergeCell ref="L64:L69"/>
    <mergeCell ref="M64:M69"/>
    <mergeCell ref="B64:B69"/>
    <mergeCell ref="C64:C69"/>
    <mergeCell ref="D64:D69"/>
    <mergeCell ref="E64:E69"/>
    <mergeCell ref="F64:F69"/>
    <mergeCell ref="G64:G69"/>
    <mergeCell ref="H64:H69"/>
    <mergeCell ref="I64:I69"/>
    <mergeCell ref="J64:J69"/>
    <mergeCell ref="N52:N57"/>
    <mergeCell ref="O52:O57"/>
    <mergeCell ref="G58:G63"/>
    <mergeCell ref="H58:H63"/>
    <mergeCell ref="I58:I63"/>
    <mergeCell ref="J58:J63"/>
    <mergeCell ref="K58:K63"/>
    <mergeCell ref="G52:G57"/>
    <mergeCell ref="H52:H57"/>
    <mergeCell ref="I52:I57"/>
    <mergeCell ref="J52:J57"/>
    <mergeCell ref="L58:L63"/>
    <mergeCell ref="M58:M63"/>
    <mergeCell ref="N58:N63"/>
    <mergeCell ref="O58:O63"/>
    <mergeCell ref="J40:J45"/>
    <mergeCell ref="K40:K45"/>
    <mergeCell ref="H46:H51"/>
    <mergeCell ref="I46:I51"/>
    <mergeCell ref="J46:J51"/>
    <mergeCell ref="L40:L45"/>
    <mergeCell ref="M40:M45"/>
    <mergeCell ref="B58:B63"/>
    <mergeCell ref="C58:C63"/>
    <mergeCell ref="D58:D63"/>
    <mergeCell ref="E58:E63"/>
    <mergeCell ref="F58:F63"/>
    <mergeCell ref="B52:B57"/>
    <mergeCell ref="C52:C57"/>
    <mergeCell ref="D52:D57"/>
    <mergeCell ref="E52:E57"/>
    <mergeCell ref="F52:F57"/>
    <mergeCell ref="N40:N45"/>
    <mergeCell ref="O40:O45"/>
    <mergeCell ref="N46:N51"/>
    <mergeCell ref="O46:O51"/>
    <mergeCell ref="K52:K57"/>
    <mergeCell ref="L52:L57"/>
    <mergeCell ref="M52:M57"/>
    <mergeCell ref="B40:B45"/>
    <mergeCell ref="C40:C45"/>
    <mergeCell ref="D40:D45"/>
    <mergeCell ref="B46:B51"/>
    <mergeCell ref="C46:C51"/>
    <mergeCell ref="D46:D51"/>
    <mergeCell ref="E46:E51"/>
    <mergeCell ref="F46:F51"/>
    <mergeCell ref="G46:G51"/>
    <mergeCell ref="E40:E45"/>
    <mergeCell ref="F40:F45"/>
    <mergeCell ref="K46:K51"/>
    <mergeCell ref="L46:L51"/>
    <mergeCell ref="M46:M51"/>
    <mergeCell ref="G40:G45"/>
    <mergeCell ref="H40:H45"/>
    <mergeCell ref="I40:I45"/>
    <mergeCell ref="N28:N33"/>
    <mergeCell ref="O28:O33"/>
    <mergeCell ref="B34:B39"/>
    <mergeCell ref="C34:C39"/>
    <mergeCell ref="D34:D39"/>
    <mergeCell ref="E34:E39"/>
    <mergeCell ref="F34:F39"/>
    <mergeCell ref="G34:G39"/>
    <mergeCell ref="H34:H39"/>
    <mergeCell ref="I34:I39"/>
    <mergeCell ref="J34:J39"/>
    <mergeCell ref="K34:K39"/>
    <mergeCell ref="L34:L39"/>
    <mergeCell ref="M34:M39"/>
    <mergeCell ref="N34:N39"/>
    <mergeCell ref="O34:O39"/>
    <mergeCell ref="L22:L27"/>
    <mergeCell ref="M22:M27"/>
    <mergeCell ref="N22:N27"/>
    <mergeCell ref="O22:O27"/>
    <mergeCell ref="B28:B33"/>
    <mergeCell ref="C28:C33"/>
    <mergeCell ref="D28:D33"/>
    <mergeCell ref="E28:E33"/>
    <mergeCell ref="F28:F33"/>
    <mergeCell ref="G28:G33"/>
    <mergeCell ref="H28:H33"/>
    <mergeCell ref="I28:I33"/>
    <mergeCell ref="J28:J33"/>
    <mergeCell ref="K28:K33"/>
    <mergeCell ref="L28:L33"/>
    <mergeCell ref="M28:M33"/>
    <mergeCell ref="G22:G27"/>
    <mergeCell ref="H22:H27"/>
    <mergeCell ref="I22:I27"/>
    <mergeCell ref="J22:J27"/>
    <mergeCell ref="K22:K27"/>
    <mergeCell ref="B22:B27"/>
    <mergeCell ref="C22:C27"/>
    <mergeCell ref="D22:D27"/>
    <mergeCell ref="E22:E27"/>
    <mergeCell ref="F22:F27"/>
    <mergeCell ref="AF14:AF15"/>
    <mergeCell ref="AK14:AK15"/>
    <mergeCell ref="AJ14:AJ15"/>
    <mergeCell ref="AI14:AI15"/>
    <mergeCell ref="AH14:AH15"/>
    <mergeCell ref="AG14:AG15"/>
    <mergeCell ref="B14:B15"/>
    <mergeCell ref="G14:G15"/>
    <mergeCell ref="F14:F15"/>
    <mergeCell ref="E14:E15"/>
    <mergeCell ref="D14:D15"/>
    <mergeCell ref="AE14:AE15"/>
    <mergeCell ref="P14:P15"/>
    <mergeCell ref="AD14:AD15"/>
    <mergeCell ref="AC14:AC15"/>
    <mergeCell ref="Y14:Y15"/>
    <mergeCell ref="Q14:Q15"/>
    <mergeCell ref="AB14:AB15"/>
    <mergeCell ref="Z14:Z15"/>
    <mergeCell ref="AA14:AA15"/>
    <mergeCell ref="H14:H15"/>
    <mergeCell ref="I14:I15"/>
    <mergeCell ref="J14:J15"/>
    <mergeCell ref="M14:M15"/>
    <mergeCell ref="N14:N15"/>
    <mergeCell ref="C14:C15"/>
    <mergeCell ref="O14:O15"/>
    <mergeCell ref="K14:K15"/>
    <mergeCell ref="L14:L15"/>
    <mergeCell ref="R14:R15"/>
    <mergeCell ref="S14:X14"/>
    <mergeCell ref="G16:G21"/>
    <mergeCell ref="H16:H21"/>
    <mergeCell ref="I16:I21"/>
    <mergeCell ref="B16:B21"/>
    <mergeCell ref="C16:C21"/>
    <mergeCell ref="D16:D21"/>
    <mergeCell ref="E16:E21"/>
    <mergeCell ref="F16:F21"/>
    <mergeCell ref="O16:O21"/>
    <mergeCell ref="J16:J21"/>
    <mergeCell ref="K16:K21"/>
    <mergeCell ref="L16:L21"/>
    <mergeCell ref="M16:M21"/>
    <mergeCell ref="N16:N21"/>
  </mergeCells>
  <conditionalFormatting sqref="I16 I22">
    <cfRule type="cellIs" dxfId="268" priority="347" operator="equal">
      <formula>"Muy Alta"</formula>
    </cfRule>
    <cfRule type="cellIs" dxfId="267" priority="348" operator="equal">
      <formula>"Alta"</formula>
    </cfRule>
    <cfRule type="cellIs" dxfId="266" priority="349" operator="equal">
      <formula>"Media"</formula>
    </cfRule>
    <cfRule type="cellIs" dxfId="265" priority="350" operator="equal">
      <formula>"Baja"</formula>
    </cfRule>
    <cfRule type="cellIs" dxfId="264" priority="351" operator="equal">
      <formula>"Muy Baja"</formula>
    </cfRule>
  </conditionalFormatting>
  <conditionalFormatting sqref="M16 M22 M28 M34 M40 M46 M52 M58 M64 M70">
    <cfRule type="cellIs" dxfId="263" priority="342" operator="equal">
      <formula>"Catastrófico"</formula>
    </cfRule>
    <cfRule type="cellIs" dxfId="262" priority="343" operator="equal">
      <formula>"Mayor"</formula>
    </cfRule>
    <cfRule type="cellIs" dxfId="261" priority="344" operator="equal">
      <formula>"Moderado"</formula>
    </cfRule>
    <cfRule type="cellIs" dxfId="260" priority="345" operator="equal">
      <formula>"Menor"</formula>
    </cfRule>
    <cfRule type="cellIs" dxfId="259" priority="346" operator="equal">
      <formula>"Leve"</formula>
    </cfRule>
  </conditionalFormatting>
  <conditionalFormatting sqref="O16">
    <cfRule type="cellIs" dxfId="258" priority="338" operator="equal">
      <formula>"Extremo"</formula>
    </cfRule>
    <cfRule type="cellIs" dxfId="257" priority="339" operator="equal">
      <formula>"Alto"</formula>
    </cfRule>
    <cfRule type="cellIs" dxfId="256" priority="340" operator="equal">
      <formula>"Moderado"</formula>
    </cfRule>
    <cfRule type="cellIs" dxfId="255" priority="341" operator="equal">
      <formula>"Bajo"</formula>
    </cfRule>
  </conditionalFormatting>
  <conditionalFormatting sqref="Z18:Z21">
    <cfRule type="cellIs" dxfId="254" priority="333" operator="equal">
      <formula>"Muy Alta"</formula>
    </cfRule>
    <cfRule type="cellIs" dxfId="253" priority="334" operator="equal">
      <formula>"Alta"</formula>
    </cfRule>
    <cfRule type="cellIs" dxfId="252" priority="335" operator="equal">
      <formula>"Media"</formula>
    </cfRule>
    <cfRule type="cellIs" dxfId="251" priority="336" operator="equal">
      <formula>"Baja"</formula>
    </cfRule>
    <cfRule type="cellIs" dxfId="250" priority="337" operator="equal">
      <formula>"Muy Baja"</formula>
    </cfRule>
  </conditionalFormatting>
  <conditionalFormatting sqref="AB18:AB21">
    <cfRule type="cellIs" dxfId="249" priority="328" operator="equal">
      <formula>"Catastrófico"</formula>
    </cfRule>
    <cfRule type="cellIs" dxfId="248" priority="329" operator="equal">
      <formula>"Mayor"</formula>
    </cfRule>
    <cfRule type="cellIs" dxfId="247" priority="330" operator="equal">
      <formula>"Moderado"</formula>
    </cfRule>
    <cfRule type="cellIs" dxfId="246" priority="331" operator="equal">
      <formula>"Menor"</formula>
    </cfRule>
    <cfRule type="cellIs" dxfId="245" priority="332" operator="equal">
      <formula>"Leve"</formula>
    </cfRule>
  </conditionalFormatting>
  <conditionalFormatting sqref="AD18:AD21">
    <cfRule type="cellIs" dxfId="244" priority="324" operator="equal">
      <formula>"Extremo"</formula>
    </cfRule>
    <cfRule type="cellIs" dxfId="243" priority="325" operator="equal">
      <formula>"Alto"</formula>
    </cfRule>
    <cfRule type="cellIs" dxfId="242" priority="326" operator="equal">
      <formula>"Moderado"</formula>
    </cfRule>
    <cfRule type="cellIs" dxfId="241" priority="327" operator="equal">
      <formula>"Bajo"</formula>
    </cfRule>
  </conditionalFormatting>
  <conditionalFormatting sqref="I64">
    <cfRule type="cellIs" dxfId="240" priority="81" operator="equal">
      <formula>"Muy Alta"</formula>
    </cfRule>
    <cfRule type="cellIs" dxfId="239" priority="82" operator="equal">
      <formula>"Alta"</formula>
    </cfRule>
    <cfRule type="cellIs" dxfId="238" priority="83" operator="equal">
      <formula>"Media"</formula>
    </cfRule>
    <cfRule type="cellIs" dxfId="237" priority="84" operator="equal">
      <formula>"Baja"</formula>
    </cfRule>
    <cfRule type="cellIs" dxfId="236" priority="85" operator="equal">
      <formula>"Muy Baja"</formula>
    </cfRule>
  </conditionalFormatting>
  <conditionalFormatting sqref="O22">
    <cfRule type="cellIs" dxfId="235" priority="268" operator="equal">
      <formula>"Extremo"</formula>
    </cfRule>
    <cfRule type="cellIs" dxfId="234" priority="269" operator="equal">
      <formula>"Alto"</formula>
    </cfRule>
    <cfRule type="cellIs" dxfId="233" priority="270" operator="equal">
      <formula>"Moderado"</formula>
    </cfRule>
    <cfRule type="cellIs" dxfId="232" priority="271" operator="equal">
      <formula>"Bajo"</formula>
    </cfRule>
  </conditionalFormatting>
  <conditionalFormatting sqref="Z22:Z27">
    <cfRule type="cellIs" dxfId="231" priority="263" operator="equal">
      <formula>"Muy Alta"</formula>
    </cfRule>
    <cfRule type="cellIs" dxfId="230" priority="264" operator="equal">
      <formula>"Alta"</formula>
    </cfRule>
    <cfRule type="cellIs" dxfId="229" priority="265" operator="equal">
      <formula>"Media"</formula>
    </cfRule>
    <cfRule type="cellIs" dxfId="228" priority="266" operator="equal">
      <formula>"Baja"</formula>
    </cfRule>
    <cfRule type="cellIs" dxfId="227" priority="267" operator="equal">
      <formula>"Muy Baja"</formula>
    </cfRule>
  </conditionalFormatting>
  <conditionalFormatting sqref="AB22:AB27">
    <cfRule type="cellIs" dxfId="226" priority="258" operator="equal">
      <formula>"Catastrófico"</formula>
    </cfRule>
    <cfRule type="cellIs" dxfId="225" priority="259" operator="equal">
      <formula>"Mayor"</formula>
    </cfRule>
    <cfRule type="cellIs" dxfId="224" priority="260" operator="equal">
      <formula>"Moderado"</formula>
    </cfRule>
    <cfRule type="cellIs" dxfId="223" priority="261" operator="equal">
      <formula>"Menor"</formula>
    </cfRule>
    <cfRule type="cellIs" dxfId="222" priority="262" operator="equal">
      <formula>"Leve"</formula>
    </cfRule>
  </conditionalFormatting>
  <conditionalFormatting sqref="AD22:AD27">
    <cfRule type="cellIs" dxfId="221" priority="254" operator="equal">
      <formula>"Extremo"</formula>
    </cfRule>
    <cfRule type="cellIs" dxfId="220" priority="255" operator="equal">
      <formula>"Alto"</formula>
    </cfRule>
    <cfRule type="cellIs" dxfId="219" priority="256" operator="equal">
      <formula>"Moderado"</formula>
    </cfRule>
    <cfRule type="cellIs" dxfId="218" priority="257" operator="equal">
      <formula>"Bajo"</formula>
    </cfRule>
  </conditionalFormatting>
  <conditionalFormatting sqref="I28">
    <cfRule type="cellIs" dxfId="217" priority="249" operator="equal">
      <formula>"Muy Alta"</formula>
    </cfRule>
    <cfRule type="cellIs" dxfId="216" priority="250" operator="equal">
      <formula>"Alta"</formula>
    </cfRule>
    <cfRule type="cellIs" dxfId="215" priority="251" operator="equal">
      <formula>"Media"</formula>
    </cfRule>
    <cfRule type="cellIs" dxfId="214" priority="252" operator="equal">
      <formula>"Baja"</formula>
    </cfRule>
    <cfRule type="cellIs" dxfId="213" priority="253" operator="equal">
      <formula>"Muy Baja"</formula>
    </cfRule>
  </conditionalFormatting>
  <conditionalFormatting sqref="O28">
    <cfRule type="cellIs" dxfId="212" priority="240" operator="equal">
      <formula>"Extremo"</formula>
    </cfRule>
    <cfRule type="cellIs" dxfId="211" priority="241" operator="equal">
      <formula>"Alto"</formula>
    </cfRule>
    <cfRule type="cellIs" dxfId="210" priority="242" operator="equal">
      <formula>"Moderado"</formula>
    </cfRule>
    <cfRule type="cellIs" dxfId="209" priority="243" operator="equal">
      <formula>"Bajo"</formula>
    </cfRule>
  </conditionalFormatting>
  <conditionalFormatting sqref="Z28:Z33">
    <cfRule type="cellIs" dxfId="208" priority="235" operator="equal">
      <formula>"Muy Alta"</formula>
    </cfRule>
    <cfRule type="cellIs" dxfId="207" priority="236" operator="equal">
      <formula>"Alta"</formula>
    </cfRule>
    <cfRule type="cellIs" dxfId="206" priority="237" operator="equal">
      <formula>"Media"</formula>
    </cfRule>
    <cfRule type="cellIs" dxfId="205" priority="238" operator="equal">
      <formula>"Baja"</formula>
    </cfRule>
    <cfRule type="cellIs" dxfId="204" priority="239" operator="equal">
      <formula>"Muy Baja"</formula>
    </cfRule>
  </conditionalFormatting>
  <conditionalFormatting sqref="AB28:AB33">
    <cfRule type="cellIs" dxfId="203" priority="230" operator="equal">
      <formula>"Catastrófico"</formula>
    </cfRule>
    <cfRule type="cellIs" dxfId="202" priority="231" operator="equal">
      <formula>"Mayor"</formula>
    </cfRule>
    <cfRule type="cellIs" dxfId="201" priority="232" operator="equal">
      <formula>"Moderado"</formula>
    </cfRule>
    <cfRule type="cellIs" dxfId="200" priority="233" operator="equal">
      <formula>"Menor"</formula>
    </cfRule>
    <cfRule type="cellIs" dxfId="199" priority="234" operator="equal">
      <formula>"Leve"</formula>
    </cfRule>
  </conditionalFormatting>
  <conditionalFormatting sqref="AD28:AD33">
    <cfRule type="cellIs" dxfId="198" priority="226" operator="equal">
      <formula>"Extremo"</formula>
    </cfRule>
    <cfRule type="cellIs" dxfId="197" priority="227" operator="equal">
      <formula>"Alto"</formula>
    </cfRule>
    <cfRule type="cellIs" dxfId="196" priority="228" operator="equal">
      <formula>"Moderado"</formula>
    </cfRule>
    <cfRule type="cellIs" dxfId="195" priority="229" operator="equal">
      <formula>"Bajo"</formula>
    </cfRule>
  </conditionalFormatting>
  <conditionalFormatting sqref="I34">
    <cfRule type="cellIs" dxfId="194" priority="221" operator="equal">
      <formula>"Muy Alta"</formula>
    </cfRule>
    <cfRule type="cellIs" dxfId="193" priority="222" operator="equal">
      <formula>"Alta"</formula>
    </cfRule>
    <cfRule type="cellIs" dxfId="192" priority="223" operator="equal">
      <formula>"Media"</formula>
    </cfRule>
    <cfRule type="cellIs" dxfId="191" priority="224" operator="equal">
      <formula>"Baja"</formula>
    </cfRule>
    <cfRule type="cellIs" dxfId="190" priority="225" operator="equal">
      <formula>"Muy Baja"</formula>
    </cfRule>
  </conditionalFormatting>
  <conditionalFormatting sqref="O34">
    <cfRule type="cellIs" dxfId="189" priority="212" operator="equal">
      <formula>"Extremo"</formula>
    </cfRule>
    <cfRule type="cellIs" dxfId="188" priority="213" operator="equal">
      <formula>"Alto"</formula>
    </cfRule>
    <cfRule type="cellIs" dxfId="187" priority="214" operator="equal">
      <formula>"Moderado"</formula>
    </cfRule>
    <cfRule type="cellIs" dxfId="186" priority="215" operator="equal">
      <formula>"Bajo"</formula>
    </cfRule>
  </conditionalFormatting>
  <conditionalFormatting sqref="Z34:Z39">
    <cfRule type="cellIs" dxfId="185" priority="207" operator="equal">
      <formula>"Muy Alta"</formula>
    </cfRule>
    <cfRule type="cellIs" dxfId="184" priority="208" operator="equal">
      <formula>"Alta"</formula>
    </cfRule>
    <cfRule type="cellIs" dxfId="183" priority="209" operator="equal">
      <formula>"Media"</formula>
    </cfRule>
    <cfRule type="cellIs" dxfId="182" priority="210" operator="equal">
      <formula>"Baja"</formula>
    </cfRule>
    <cfRule type="cellIs" dxfId="181" priority="211" operator="equal">
      <formula>"Muy Baja"</formula>
    </cfRule>
  </conditionalFormatting>
  <conditionalFormatting sqref="AB34:AB39">
    <cfRule type="cellIs" dxfId="180" priority="202" operator="equal">
      <formula>"Catastrófico"</formula>
    </cfRule>
    <cfRule type="cellIs" dxfId="179" priority="203" operator="equal">
      <formula>"Mayor"</formula>
    </cfRule>
    <cfRule type="cellIs" dxfId="178" priority="204" operator="equal">
      <formula>"Moderado"</formula>
    </cfRule>
    <cfRule type="cellIs" dxfId="177" priority="205" operator="equal">
      <formula>"Menor"</formula>
    </cfRule>
    <cfRule type="cellIs" dxfId="176" priority="206" operator="equal">
      <formula>"Leve"</formula>
    </cfRule>
  </conditionalFormatting>
  <conditionalFormatting sqref="AD34:AD39">
    <cfRule type="cellIs" dxfId="175" priority="198" operator="equal">
      <formula>"Extremo"</formula>
    </cfRule>
    <cfRule type="cellIs" dxfId="174" priority="199" operator="equal">
      <formula>"Alto"</formula>
    </cfRule>
    <cfRule type="cellIs" dxfId="173" priority="200" operator="equal">
      <formula>"Moderado"</formula>
    </cfRule>
    <cfRule type="cellIs" dxfId="172" priority="201" operator="equal">
      <formula>"Bajo"</formula>
    </cfRule>
  </conditionalFormatting>
  <conditionalFormatting sqref="I40">
    <cfRule type="cellIs" dxfId="171" priority="193" operator="equal">
      <formula>"Muy Alta"</formula>
    </cfRule>
    <cfRule type="cellIs" dxfId="170" priority="194" operator="equal">
      <formula>"Alta"</formula>
    </cfRule>
    <cfRule type="cellIs" dxfId="169" priority="195" operator="equal">
      <formula>"Media"</formula>
    </cfRule>
    <cfRule type="cellIs" dxfId="168" priority="196" operator="equal">
      <formula>"Baja"</formula>
    </cfRule>
    <cfRule type="cellIs" dxfId="167" priority="197" operator="equal">
      <formula>"Muy Baja"</formula>
    </cfRule>
  </conditionalFormatting>
  <conditionalFormatting sqref="O40">
    <cfRule type="cellIs" dxfId="166" priority="184" operator="equal">
      <formula>"Extremo"</formula>
    </cfRule>
    <cfRule type="cellIs" dxfId="165" priority="185" operator="equal">
      <formula>"Alto"</formula>
    </cfRule>
    <cfRule type="cellIs" dxfId="164" priority="186" operator="equal">
      <formula>"Moderado"</formula>
    </cfRule>
    <cfRule type="cellIs" dxfId="163" priority="187" operator="equal">
      <formula>"Bajo"</formula>
    </cfRule>
  </conditionalFormatting>
  <conditionalFormatting sqref="Z40:Z45">
    <cfRule type="cellIs" dxfId="162" priority="179" operator="equal">
      <formula>"Muy Alta"</formula>
    </cfRule>
    <cfRule type="cellIs" dxfId="161" priority="180" operator="equal">
      <formula>"Alta"</formula>
    </cfRule>
    <cfRule type="cellIs" dxfId="160" priority="181" operator="equal">
      <formula>"Media"</formula>
    </cfRule>
    <cfRule type="cellIs" dxfId="159" priority="182" operator="equal">
      <formula>"Baja"</formula>
    </cfRule>
    <cfRule type="cellIs" dxfId="158" priority="183" operator="equal">
      <formula>"Muy Baja"</formula>
    </cfRule>
  </conditionalFormatting>
  <conditionalFormatting sqref="AB40:AB45">
    <cfRule type="cellIs" dxfId="157" priority="174" operator="equal">
      <formula>"Catastrófico"</formula>
    </cfRule>
    <cfRule type="cellIs" dxfId="156" priority="175" operator="equal">
      <formula>"Mayor"</formula>
    </cfRule>
    <cfRule type="cellIs" dxfId="155" priority="176" operator="equal">
      <formula>"Moderado"</formula>
    </cfRule>
    <cfRule type="cellIs" dxfId="154" priority="177" operator="equal">
      <formula>"Menor"</formula>
    </cfRule>
    <cfRule type="cellIs" dxfId="153" priority="178" operator="equal">
      <formula>"Leve"</formula>
    </cfRule>
  </conditionalFormatting>
  <conditionalFormatting sqref="AD40:AD45">
    <cfRule type="cellIs" dxfId="152" priority="170" operator="equal">
      <formula>"Extremo"</formula>
    </cfRule>
    <cfRule type="cellIs" dxfId="151" priority="171" operator="equal">
      <formula>"Alto"</formula>
    </cfRule>
    <cfRule type="cellIs" dxfId="150" priority="172" operator="equal">
      <formula>"Moderado"</formula>
    </cfRule>
    <cfRule type="cellIs" dxfId="149" priority="173" operator="equal">
      <formula>"Bajo"</formula>
    </cfRule>
  </conditionalFormatting>
  <conditionalFormatting sqref="I46">
    <cfRule type="cellIs" dxfId="148" priority="165" operator="equal">
      <formula>"Muy Alta"</formula>
    </cfRule>
    <cfRule type="cellIs" dxfId="147" priority="166" operator="equal">
      <formula>"Alta"</formula>
    </cfRule>
    <cfRule type="cellIs" dxfId="146" priority="167" operator="equal">
      <formula>"Media"</formula>
    </cfRule>
    <cfRule type="cellIs" dxfId="145" priority="168" operator="equal">
      <formula>"Baja"</formula>
    </cfRule>
    <cfRule type="cellIs" dxfId="144" priority="169" operator="equal">
      <formula>"Muy Baja"</formula>
    </cfRule>
  </conditionalFormatting>
  <conditionalFormatting sqref="O46">
    <cfRule type="cellIs" dxfId="143" priority="156" operator="equal">
      <formula>"Extremo"</formula>
    </cfRule>
    <cfRule type="cellIs" dxfId="142" priority="157" operator="equal">
      <formula>"Alto"</formula>
    </cfRule>
    <cfRule type="cellIs" dxfId="141" priority="158" operator="equal">
      <formula>"Moderado"</formula>
    </cfRule>
    <cfRule type="cellIs" dxfId="140" priority="159" operator="equal">
      <formula>"Bajo"</formula>
    </cfRule>
  </conditionalFormatting>
  <conditionalFormatting sqref="Z46:Z51">
    <cfRule type="cellIs" dxfId="139" priority="151" operator="equal">
      <formula>"Muy Alta"</formula>
    </cfRule>
    <cfRule type="cellIs" dxfId="138" priority="152" operator="equal">
      <formula>"Alta"</formula>
    </cfRule>
    <cfRule type="cellIs" dxfId="137" priority="153" operator="equal">
      <formula>"Media"</formula>
    </cfRule>
    <cfRule type="cellIs" dxfId="136" priority="154" operator="equal">
      <formula>"Baja"</formula>
    </cfRule>
    <cfRule type="cellIs" dxfId="135" priority="155" operator="equal">
      <formula>"Muy Baja"</formula>
    </cfRule>
  </conditionalFormatting>
  <conditionalFormatting sqref="AB46:AB51">
    <cfRule type="cellIs" dxfId="134" priority="146" operator="equal">
      <formula>"Catastrófico"</formula>
    </cfRule>
    <cfRule type="cellIs" dxfId="133" priority="147" operator="equal">
      <formula>"Mayor"</formula>
    </cfRule>
    <cfRule type="cellIs" dxfId="132" priority="148" operator="equal">
      <formula>"Moderado"</formula>
    </cfRule>
    <cfRule type="cellIs" dxfId="131" priority="149" operator="equal">
      <formula>"Menor"</formula>
    </cfRule>
    <cfRule type="cellIs" dxfId="130" priority="150" operator="equal">
      <formula>"Leve"</formula>
    </cfRule>
  </conditionalFormatting>
  <conditionalFormatting sqref="AD46:AD51">
    <cfRule type="cellIs" dxfId="129" priority="142" operator="equal">
      <formula>"Extremo"</formula>
    </cfRule>
    <cfRule type="cellIs" dxfId="128" priority="143" operator="equal">
      <formula>"Alto"</formula>
    </cfRule>
    <cfRule type="cellIs" dxfId="127" priority="144" operator="equal">
      <formula>"Moderado"</formula>
    </cfRule>
    <cfRule type="cellIs" dxfId="126" priority="145" operator="equal">
      <formula>"Bajo"</formula>
    </cfRule>
  </conditionalFormatting>
  <conditionalFormatting sqref="I52">
    <cfRule type="cellIs" dxfId="125" priority="137" operator="equal">
      <formula>"Muy Alta"</formula>
    </cfRule>
    <cfRule type="cellIs" dxfId="124" priority="138" operator="equal">
      <formula>"Alta"</formula>
    </cfRule>
    <cfRule type="cellIs" dxfId="123" priority="139" operator="equal">
      <formula>"Media"</formula>
    </cfRule>
    <cfRule type="cellIs" dxfId="122" priority="140" operator="equal">
      <formula>"Baja"</formula>
    </cfRule>
    <cfRule type="cellIs" dxfId="121" priority="141" operator="equal">
      <formula>"Muy Baja"</formula>
    </cfRule>
  </conditionalFormatting>
  <conditionalFormatting sqref="O52">
    <cfRule type="cellIs" dxfId="120" priority="128" operator="equal">
      <formula>"Extremo"</formula>
    </cfRule>
    <cfRule type="cellIs" dxfId="119" priority="129" operator="equal">
      <formula>"Alto"</formula>
    </cfRule>
    <cfRule type="cellIs" dxfId="118" priority="130" operator="equal">
      <formula>"Moderado"</formula>
    </cfRule>
    <cfRule type="cellIs" dxfId="117" priority="131" operator="equal">
      <formula>"Bajo"</formula>
    </cfRule>
  </conditionalFormatting>
  <conditionalFormatting sqref="Z52:Z57">
    <cfRule type="cellIs" dxfId="116" priority="123" operator="equal">
      <formula>"Muy Alta"</formula>
    </cfRule>
    <cfRule type="cellIs" dxfId="115" priority="124" operator="equal">
      <formula>"Alta"</formula>
    </cfRule>
    <cfRule type="cellIs" dxfId="114" priority="125" operator="equal">
      <formula>"Media"</formula>
    </cfRule>
    <cfRule type="cellIs" dxfId="113" priority="126" operator="equal">
      <formula>"Baja"</formula>
    </cfRule>
    <cfRule type="cellIs" dxfId="112" priority="127" operator="equal">
      <formula>"Muy Baja"</formula>
    </cfRule>
  </conditionalFormatting>
  <conditionalFormatting sqref="AB52:AB57">
    <cfRule type="cellIs" dxfId="111" priority="118" operator="equal">
      <formula>"Catastrófico"</formula>
    </cfRule>
    <cfRule type="cellIs" dxfId="110" priority="119" operator="equal">
      <formula>"Mayor"</formula>
    </cfRule>
    <cfRule type="cellIs" dxfId="109" priority="120" operator="equal">
      <formula>"Moderado"</formula>
    </cfRule>
    <cfRule type="cellIs" dxfId="108" priority="121" operator="equal">
      <formula>"Menor"</formula>
    </cfRule>
    <cfRule type="cellIs" dxfId="107" priority="122" operator="equal">
      <formula>"Leve"</formula>
    </cfRule>
  </conditionalFormatting>
  <conditionalFormatting sqref="AD52:AD57">
    <cfRule type="cellIs" dxfId="106" priority="114" operator="equal">
      <formula>"Extremo"</formula>
    </cfRule>
    <cfRule type="cellIs" dxfId="105" priority="115" operator="equal">
      <formula>"Alto"</formula>
    </cfRule>
    <cfRule type="cellIs" dxfId="104" priority="116" operator="equal">
      <formula>"Moderado"</formula>
    </cfRule>
    <cfRule type="cellIs" dxfId="103" priority="117" operator="equal">
      <formula>"Bajo"</formula>
    </cfRule>
  </conditionalFormatting>
  <conditionalFormatting sqref="I58">
    <cfRule type="cellIs" dxfId="102" priority="109" operator="equal">
      <formula>"Muy Alta"</formula>
    </cfRule>
    <cfRule type="cellIs" dxfId="101" priority="110" operator="equal">
      <formula>"Alta"</formula>
    </cfRule>
    <cfRule type="cellIs" dxfId="100" priority="111" operator="equal">
      <formula>"Media"</formula>
    </cfRule>
    <cfRule type="cellIs" dxfId="99" priority="112" operator="equal">
      <formula>"Baja"</formula>
    </cfRule>
    <cfRule type="cellIs" dxfId="98" priority="113" operator="equal">
      <formula>"Muy Baja"</formula>
    </cfRule>
  </conditionalFormatting>
  <conditionalFormatting sqref="O58">
    <cfRule type="cellIs" dxfId="97" priority="100" operator="equal">
      <formula>"Extremo"</formula>
    </cfRule>
    <cfRule type="cellIs" dxfId="96" priority="101" operator="equal">
      <formula>"Alto"</formula>
    </cfRule>
    <cfRule type="cellIs" dxfId="95" priority="102" operator="equal">
      <formula>"Moderado"</formula>
    </cfRule>
    <cfRule type="cellIs" dxfId="94" priority="103" operator="equal">
      <formula>"Bajo"</formula>
    </cfRule>
  </conditionalFormatting>
  <conditionalFormatting sqref="Z58:Z63">
    <cfRule type="cellIs" dxfId="93" priority="95" operator="equal">
      <formula>"Muy Alta"</formula>
    </cfRule>
    <cfRule type="cellIs" dxfId="92" priority="96" operator="equal">
      <formula>"Alta"</formula>
    </cfRule>
    <cfRule type="cellIs" dxfId="91" priority="97" operator="equal">
      <formula>"Media"</formula>
    </cfRule>
    <cfRule type="cellIs" dxfId="90" priority="98" operator="equal">
      <formula>"Baja"</formula>
    </cfRule>
    <cfRule type="cellIs" dxfId="89" priority="99" operator="equal">
      <formula>"Muy Baja"</formula>
    </cfRule>
  </conditionalFormatting>
  <conditionalFormatting sqref="AB58:AB63">
    <cfRule type="cellIs" dxfId="88" priority="90" operator="equal">
      <formula>"Catastrófico"</formula>
    </cfRule>
    <cfRule type="cellIs" dxfId="87" priority="91" operator="equal">
      <formula>"Mayor"</formula>
    </cfRule>
    <cfRule type="cellIs" dxfId="86" priority="92" operator="equal">
      <formula>"Moderado"</formula>
    </cfRule>
    <cfRule type="cellIs" dxfId="85" priority="93" operator="equal">
      <formula>"Menor"</formula>
    </cfRule>
    <cfRule type="cellIs" dxfId="84" priority="94" operator="equal">
      <formula>"Leve"</formula>
    </cfRule>
  </conditionalFormatting>
  <conditionalFormatting sqref="AD58:AD63">
    <cfRule type="cellIs" dxfId="83" priority="86" operator="equal">
      <formula>"Extremo"</formula>
    </cfRule>
    <cfRule type="cellIs" dxfId="82" priority="87" operator="equal">
      <formula>"Alto"</formula>
    </cfRule>
    <cfRule type="cellIs" dxfId="81" priority="88" operator="equal">
      <formula>"Moderado"</formula>
    </cfRule>
    <cfRule type="cellIs" dxfId="80" priority="89" operator="equal">
      <formula>"Bajo"</formula>
    </cfRule>
  </conditionalFormatting>
  <conditionalFormatting sqref="O64">
    <cfRule type="cellIs" dxfId="79" priority="72" operator="equal">
      <formula>"Extremo"</formula>
    </cfRule>
    <cfRule type="cellIs" dxfId="78" priority="73" operator="equal">
      <formula>"Alto"</formula>
    </cfRule>
    <cfRule type="cellIs" dxfId="77" priority="74" operator="equal">
      <formula>"Moderado"</formula>
    </cfRule>
    <cfRule type="cellIs" dxfId="76" priority="75" operator="equal">
      <formula>"Bajo"</formula>
    </cfRule>
  </conditionalFormatting>
  <conditionalFormatting sqref="Z64:Z69">
    <cfRule type="cellIs" dxfId="75" priority="67" operator="equal">
      <formula>"Muy Alta"</formula>
    </cfRule>
    <cfRule type="cellIs" dxfId="74" priority="68" operator="equal">
      <formula>"Alta"</formula>
    </cfRule>
    <cfRule type="cellIs" dxfId="73" priority="69" operator="equal">
      <formula>"Media"</formula>
    </cfRule>
    <cfRule type="cellIs" dxfId="72" priority="70" operator="equal">
      <formula>"Baja"</formula>
    </cfRule>
    <cfRule type="cellIs" dxfId="71" priority="71" operator="equal">
      <formula>"Muy Baja"</formula>
    </cfRule>
  </conditionalFormatting>
  <conditionalFormatting sqref="AB64:AB69">
    <cfRule type="cellIs" dxfId="70" priority="62" operator="equal">
      <formula>"Catastrófico"</formula>
    </cfRule>
    <cfRule type="cellIs" dxfId="69" priority="63" operator="equal">
      <formula>"Mayor"</formula>
    </cfRule>
    <cfRule type="cellIs" dxfId="68" priority="64" operator="equal">
      <formula>"Moderado"</formula>
    </cfRule>
    <cfRule type="cellIs" dxfId="67" priority="65" operator="equal">
      <formula>"Menor"</formula>
    </cfRule>
    <cfRule type="cellIs" dxfId="66" priority="66" operator="equal">
      <formula>"Leve"</formula>
    </cfRule>
  </conditionalFormatting>
  <conditionalFormatting sqref="AD64:AD69">
    <cfRule type="cellIs" dxfId="65" priority="58" operator="equal">
      <formula>"Extremo"</formula>
    </cfRule>
    <cfRule type="cellIs" dxfId="64" priority="59" operator="equal">
      <formula>"Alto"</formula>
    </cfRule>
    <cfRule type="cellIs" dxfId="63" priority="60" operator="equal">
      <formula>"Moderado"</formula>
    </cfRule>
    <cfRule type="cellIs" dxfId="62" priority="61" operator="equal">
      <formula>"Bajo"</formula>
    </cfRule>
  </conditionalFormatting>
  <conditionalFormatting sqref="I70">
    <cfRule type="cellIs" dxfId="61" priority="53" operator="equal">
      <formula>"Muy Alta"</formula>
    </cfRule>
    <cfRule type="cellIs" dxfId="60" priority="54" operator="equal">
      <formula>"Alta"</formula>
    </cfRule>
    <cfRule type="cellIs" dxfId="59" priority="55" operator="equal">
      <formula>"Media"</formula>
    </cfRule>
    <cfRule type="cellIs" dxfId="58" priority="56" operator="equal">
      <formula>"Baja"</formula>
    </cfRule>
    <cfRule type="cellIs" dxfId="57" priority="57" operator="equal">
      <formula>"Muy Baja"</formula>
    </cfRule>
  </conditionalFormatting>
  <conditionalFormatting sqref="O70">
    <cfRule type="cellIs" dxfId="56" priority="44" operator="equal">
      <formula>"Extremo"</formula>
    </cfRule>
    <cfRule type="cellIs" dxfId="55" priority="45" operator="equal">
      <formula>"Alto"</formula>
    </cfRule>
    <cfRule type="cellIs" dxfId="54" priority="46" operator="equal">
      <formula>"Moderado"</formula>
    </cfRule>
    <cfRule type="cellIs" dxfId="53" priority="47" operator="equal">
      <formula>"Bajo"</formula>
    </cfRule>
  </conditionalFormatting>
  <conditionalFormatting sqref="Z70:Z75">
    <cfRule type="cellIs" dxfId="52" priority="39" operator="equal">
      <formula>"Muy Alta"</formula>
    </cfRule>
    <cfRule type="cellIs" dxfId="51" priority="40" operator="equal">
      <formula>"Alta"</formula>
    </cfRule>
    <cfRule type="cellIs" dxfId="50" priority="41" operator="equal">
      <formula>"Media"</formula>
    </cfRule>
    <cfRule type="cellIs" dxfId="49" priority="42" operator="equal">
      <formula>"Baja"</formula>
    </cfRule>
    <cfRule type="cellIs" dxfId="48" priority="43" operator="equal">
      <formula>"Muy Baja"</formula>
    </cfRule>
  </conditionalFormatting>
  <conditionalFormatting sqref="AB70:AB75">
    <cfRule type="cellIs" dxfId="47" priority="34" operator="equal">
      <formula>"Catastrófico"</formula>
    </cfRule>
    <cfRule type="cellIs" dxfId="46" priority="35" operator="equal">
      <formula>"Mayor"</formula>
    </cfRule>
    <cfRule type="cellIs" dxfId="45" priority="36" operator="equal">
      <formula>"Moderado"</formula>
    </cfRule>
    <cfRule type="cellIs" dxfId="44" priority="37" operator="equal">
      <formula>"Menor"</formula>
    </cfRule>
    <cfRule type="cellIs" dxfId="43" priority="38" operator="equal">
      <formula>"Leve"</formula>
    </cfRule>
  </conditionalFormatting>
  <conditionalFormatting sqref="AD70:AD75">
    <cfRule type="cellIs" dxfId="42" priority="30" operator="equal">
      <formula>"Extremo"</formula>
    </cfRule>
    <cfRule type="cellIs" dxfId="41" priority="31" operator="equal">
      <formula>"Alto"</formula>
    </cfRule>
    <cfRule type="cellIs" dxfId="40" priority="32" operator="equal">
      <formula>"Moderado"</formula>
    </cfRule>
    <cfRule type="cellIs" dxfId="39" priority="33" operator="equal">
      <formula>"Bajo"</formula>
    </cfRule>
  </conditionalFormatting>
  <conditionalFormatting sqref="L16:L75">
    <cfRule type="containsText" dxfId="38" priority="29" operator="containsText" text="❌">
      <formula>NOT(ISERROR(SEARCH("❌",L16)))</formula>
    </cfRule>
  </conditionalFormatting>
  <conditionalFormatting sqref="Z16">
    <cfRule type="cellIs" dxfId="27" priority="24" operator="equal">
      <formula>"Muy Alta"</formula>
    </cfRule>
    <cfRule type="cellIs" dxfId="26" priority="25" operator="equal">
      <formula>"Alta"</formula>
    </cfRule>
    <cfRule type="cellIs" dxfId="25" priority="26" operator="equal">
      <formula>"Media"</formula>
    </cfRule>
    <cfRule type="cellIs" dxfId="24" priority="27" operator="equal">
      <formula>"Baja"</formula>
    </cfRule>
    <cfRule type="cellIs" dxfId="23" priority="28" operator="equal">
      <formula>"Muy Baja"</formula>
    </cfRule>
  </conditionalFormatting>
  <conditionalFormatting sqref="AB16">
    <cfRule type="cellIs" dxfId="22" priority="19" operator="equal">
      <formula>"Catastrófico"</formula>
    </cfRule>
    <cfRule type="cellIs" dxfId="21" priority="20" operator="equal">
      <formula>"Mayor"</formula>
    </cfRule>
    <cfRule type="cellIs" dxfId="20" priority="21" operator="equal">
      <formula>"Moderado"</formula>
    </cfRule>
    <cfRule type="cellIs" dxfId="19" priority="22" operator="equal">
      <formula>"Menor"</formula>
    </cfRule>
    <cfRule type="cellIs" dxfId="18" priority="23" operator="equal">
      <formula>"Leve"</formula>
    </cfRule>
  </conditionalFormatting>
  <conditionalFormatting sqref="AD16">
    <cfRule type="cellIs" dxfId="17" priority="15" operator="equal">
      <formula>"Extremo"</formula>
    </cfRule>
    <cfRule type="cellIs" dxfId="16" priority="16" operator="equal">
      <formula>"Alto"</formula>
    </cfRule>
    <cfRule type="cellIs" dxfId="15" priority="17" operator="equal">
      <formula>"Moderado"</formula>
    </cfRule>
    <cfRule type="cellIs" dxfId="14" priority="18" operator="equal">
      <formula>"Bajo"</formula>
    </cfRule>
  </conditionalFormatting>
  <conditionalFormatting sqref="Z17">
    <cfRule type="cellIs" dxfId="13" priority="10" operator="equal">
      <formula>"Muy Alta"</formula>
    </cfRule>
    <cfRule type="cellIs" dxfId="12" priority="11" operator="equal">
      <formula>"Alta"</formula>
    </cfRule>
    <cfRule type="cellIs" dxfId="11" priority="12" operator="equal">
      <formula>"Media"</formula>
    </cfRule>
    <cfRule type="cellIs" dxfId="10" priority="13" operator="equal">
      <formula>"Baja"</formula>
    </cfRule>
    <cfRule type="cellIs" dxfId="9" priority="14" operator="equal">
      <formula>"Muy Baja"</formula>
    </cfRule>
  </conditionalFormatting>
  <conditionalFormatting sqref="AB17">
    <cfRule type="cellIs" dxfId="8" priority="5" operator="equal">
      <formula>"Catastrófico"</formula>
    </cfRule>
    <cfRule type="cellIs" dxfId="7" priority="6" operator="equal">
      <formula>"Mayor"</formula>
    </cfRule>
    <cfRule type="cellIs" dxfId="6" priority="7" operator="equal">
      <formula>"Moderado"</formula>
    </cfRule>
    <cfRule type="cellIs" dxfId="5" priority="8" operator="equal">
      <formula>"Menor"</formula>
    </cfRule>
    <cfRule type="cellIs" dxfId="4" priority="9" operator="equal">
      <formula>"Leve"</formula>
    </cfRule>
  </conditionalFormatting>
  <conditionalFormatting sqref="AD17">
    <cfRule type="cellIs" dxfId="3" priority="1" operator="equal">
      <formula>"Extremo"</formula>
    </cfRule>
    <cfRule type="cellIs" dxfId="2" priority="2" operator="equal">
      <formula>"Alto"</formula>
    </cfRule>
    <cfRule type="cellIs" dxfId="1" priority="3" operator="equal">
      <formula>"Moderado"</formula>
    </cfRule>
    <cfRule type="cellIs" dxfId="0" priority="4" operator="equal">
      <formula>"Bajo"</formula>
    </cfRule>
  </conditionalFormatting>
  <pageMargins left="0.7" right="0.7" top="0.75" bottom="0.75" header="0.3" footer="0.3"/>
  <pageSetup orientation="portrait" r:id="rId1"/>
  <ignoredErrors>
    <ignoredError sqref="AC18" formula="1"/>
  </ignoredError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controles'!$D$5:$D$7</xm:f>
          </x14:formula1>
          <xm:sqref>S18:S21 S24:S27 S29:S75</xm:sqref>
        </x14:dataValidation>
        <x14:dataValidation type="list" allowBlank="1" showInputMessage="1" showErrorMessage="1" xr:uid="{00000000-0002-0000-0100-000001000000}">
          <x14:formula1>
            <xm:f>'Tabla Valoración controles'!$D$8:$D$9</xm:f>
          </x14:formula1>
          <xm:sqref>T18:T21 T24:T27 T29:T75</xm:sqref>
        </x14:dataValidation>
        <x14:dataValidation type="list" allowBlank="1" showInputMessage="1" showErrorMessage="1" xr:uid="{00000000-0002-0000-0100-000002000000}">
          <x14:formula1>
            <xm:f>'Tabla Valoración controles'!$D$10:$D$11</xm:f>
          </x14:formula1>
          <xm:sqref>V18:V21 V24:V27 V29:V75</xm:sqref>
        </x14:dataValidation>
        <x14:dataValidation type="list" allowBlank="1" showInputMessage="1" showErrorMessage="1" xr:uid="{00000000-0002-0000-0100-000003000000}">
          <x14:formula1>
            <xm:f>'Tabla Valoración controles'!$D$12:$D$13</xm:f>
          </x14:formula1>
          <xm:sqref>W18:W21 W24:W27 W29:W75</xm:sqref>
        </x14:dataValidation>
        <x14:dataValidation type="list" allowBlank="1" showInputMessage="1" showErrorMessage="1" xr:uid="{00000000-0002-0000-0100-000004000000}">
          <x14:formula1>
            <xm:f>'Opciones Tratamiento'!$B$9:$B$10</xm:f>
          </x14:formula1>
          <xm:sqref>AK73:AK74 AK19:AK20 AK70:AK71 AK25:AK26 AK23 AK31:AK32 AK34:AK35 AK37:AK38 AK40:AK41 AK43:AK44 AK46:AK47 AK49:AK50 AK52:AK53 AK55:AK56 AK58:AK59 AK61:AK62 AK64:AK65 AK67:AK68 AK29</xm:sqref>
        </x14:dataValidation>
        <x14:dataValidation type="list" allowBlank="1" showInputMessage="1" showErrorMessage="1" xr:uid="{00000000-0002-0000-0100-000005000000}">
          <x14:formula1>
            <xm:f>'Tabla Valoración controles'!$D$14:$D$15</xm:f>
          </x14:formula1>
          <xm:sqref>X18:X21 X24:X27 X29:X75</xm:sqref>
        </x14:dataValidation>
        <x14:dataValidation type="list" allowBlank="1" showInputMessage="1" showErrorMessage="1" xr:uid="{00000000-0002-0000-0100-000006000000}">
          <x14:formula1>
            <xm:f>'Opciones Tratamiento'!$B$13:$B$19</xm:f>
          </x14:formula1>
          <xm:sqref>G34:G75</xm:sqref>
        </x14:dataValidation>
        <x14:dataValidation type="list" allowBlank="1" showInputMessage="1" showErrorMessage="1" xr:uid="{00000000-0002-0000-0100-000007000000}">
          <x14:formula1>
            <xm:f>'Opciones Tratamiento'!$E$2:$E$4</xm:f>
          </x14:formula1>
          <xm:sqref>C34:C75</xm:sqref>
        </x14:dataValidation>
        <x14:dataValidation type="list" allowBlank="1" showInputMessage="1" showErrorMessage="1" xr:uid="{00000000-0002-0000-0100-000008000000}">
          <x14:formula1>
            <xm:f>'Opciones Tratamiento'!$B$2:$B$5</xm:f>
          </x14:formula1>
          <xm:sqref>AE18:AE21 AE23:AE27 AE29:AE75</xm:sqref>
        </x14:dataValidation>
        <x14:dataValidation type="list" allowBlank="1" showInputMessage="1" showErrorMessage="1" xr:uid="{00000000-0002-0000-0100-000009000000}">
          <x14:formula1>
            <xm:f>'Tabla Impacto'!$F$211:$F$222</xm:f>
          </x14:formula1>
          <xm:sqref>K34:K75</xm:sqref>
        </x14:dataValidation>
        <x14:dataValidation type="custom" allowBlank="1" showInputMessage="1" showErrorMessage="1" error="Recuerde que las acciones se generan bajo la medida de mitigar el riesgo" xr:uid="{00000000-0002-0000-0100-00000A000000}">
          <x14:formula1>
            <xm:f>IF(OR(AE18='Opciones Tratamiento'!$B$2,AE18='Opciones Tratamiento'!$B$3,AE18='Opciones Tratamiento'!$B$4),ISBLANK(AE18),ISTEXT(AE18))</xm:f>
          </x14:formula1>
          <xm:sqref>AF18:AF21 AF23:AF27 AF29:AF75</xm:sqref>
        </x14:dataValidation>
        <x14:dataValidation type="custom" allowBlank="1" showInputMessage="1" showErrorMessage="1" error="Recuerde que las acciones se generan bajo la medida de mitigar el riesgo" xr:uid="{00000000-0002-0000-0100-00000B000000}">
          <x14:formula1>
            <xm:f>IF(OR(AE18='Opciones Tratamiento'!$B$2,AE18='Opciones Tratamiento'!$B$3,AE18='Opciones Tratamiento'!$B$4),ISBLANK(AE18),ISTEXT(AE18))</xm:f>
          </x14:formula1>
          <xm:sqref>AG18:AG21 AG23:AG27 AG29:AG75</xm:sqref>
        </x14:dataValidation>
        <x14:dataValidation type="custom" allowBlank="1" showInputMessage="1" showErrorMessage="1" error="Recuerde que las acciones se generan bajo la medida de mitigar el riesgo" xr:uid="{00000000-0002-0000-0100-00000C000000}">
          <x14:formula1>
            <xm:f>IF(OR(AE24='Opciones Tratamiento'!$B$2,AE24='Opciones Tratamiento'!$B$3,AE24='Opciones Tratamiento'!$B$4),ISBLANK(AE24),ISTEXT(AE24))</xm:f>
          </x14:formula1>
          <xm:sqref>AH24:AH27 AH29:AH75</xm:sqref>
        </x14:dataValidation>
        <x14:dataValidation type="custom" allowBlank="1" showInputMessage="1" showErrorMessage="1" error="Recuerde que las acciones se generan bajo la medida de mitigar el riesgo" xr:uid="{00000000-0002-0000-0100-00000D000000}">
          <x14:formula1>
            <xm:f>IF(OR(AE18='Opciones Tratamiento'!$B$2,AE18='Opciones Tratamiento'!$B$3,AE18='Opciones Tratamiento'!$B$4),ISBLANK(AE18),ISTEXT(AE18))</xm:f>
          </x14:formula1>
          <xm:sqref>AI18:AI21 AI23:AI27 AI29:AI75</xm:sqref>
        </x14:dataValidation>
        <x14:dataValidation type="custom" allowBlank="1" showInputMessage="1" showErrorMessage="1" error="Recuerde que las acciones se generan bajo la medida de mitigar el riesgo" xr:uid="{00000000-0002-0000-0100-00000E000000}">
          <x14:formula1>
            <xm:f>IF(OR(AE18='Opciones Tratamiento'!$B$2,AE18='Opciones Tratamiento'!$B$3,AE18='Opciones Tratamiento'!$B$4),ISBLANK(AE18),ISTEXT(AE18))</xm:f>
          </x14:formula1>
          <xm:sqref>AJ18:AJ21 AJ23:AJ27 AJ29:AJ75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election activeCell="AB46" sqref="AB46:AG51"/>
    </sheetView>
  </sheetViews>
  <sheetFormatPr baseColWidth="10" defaultRowHeight="14.5" x14ac:dyDescent="0.35"/>
  <cols>
    <col min="2" max="39" width="5.7265625" customWidth="1" collapsed="1"/>
    <col min="41" max="46" width="5.7265625" customWidth="1" collapsed="1"/>
  </cols>
  <sheetData>
    <row r="1" spans="1:99" x14ac:dyDescent="0.3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row>
    <row r="2" spans="1:99" ht="18" customHeight="1" x14ac:dyDescent="0.35">
      <c r="A2" s="55"/>
      <c r="B2" s="332" t="s">
        <v>142</v>
      </c>
      <c r="C2" s="332"/>
      <c r="D2" s="332"/>
      <c r="E2" s="332"/>
      <c r="F2" s="332"/>
      <c r="G2" s="332"/>
      <c r="H2" s="332"/>
      <c r="I2" s="332"/>
      <c r="J2" s="370" t="s">
        <v>2</v>
      </c>
      <c r="K2" s="370"/>
      <c r="L2" s="370"/>
      <c r="M2" s="370"/>
      <c r="N2" s="370"/>
      <c r="O2" s="370"/>
      <c r="P2" s="370"/>
      <c r="Q2" s="370"/>
      <c r="R2" s="370"/>
      <c r="S2" s="370"/>
      <c r="T2" s="370"/>
      <c r="U2" s="370"/>
      <c r="V2" s="370"/>
      <c r="W2" s="370"/>
      <c r="X2" s="370"/>
      <c r="Y2" s="370"/>
      <c r="Z2" s="370"/>
      <c r="AA2" s="370"/>
      <c r="AB2" s="370"/>
      <c r="AC2" s="370"/>
      <c r="AD2" s="370"/>
      <c r="AE2" s="370"/>
      <c r="AF2" s="370"/>
      <c r="AG2" s="370"/>
      <c r="AH2" s="370"/>
      <c r="AI2" s="370"/>
      <c r="AJ2" s="370"/>
      <c r="AK2" s="370"/>
      <c r="AL2" s="370"/>
      <c r="AM2" s="370"/>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row>
    <row r="3" spans="1:99" ht="18.75" customHeight="1" x14ac:dyDescent="0.35">
      <c r="A3" s="55"/>
      <c r="B3" s="332"/>
      <c r="C3" s="332"/>
      <c r="D3" s="332"/>
      <c r="E3" s="332"/>
      <c r="F3" s="332"/>
      <c r="G3" s="332"/>
      <c r="H3" s="332"/>
      <c r="I3" s="332"/>
      <c r="J3" s="370"/>
      <c r="K3" s="370"/>
      <c r="L3" s="370"/>
      <c r="M3" s="370"/>
      <c r="N3" s="370"/>
      <c r="O3" s="370"/>
      <c r="P3" s="370"/>
      <c r="Q3" s="370"/>
      <c r="R3" s="370"/>
      <c r="S3" s="370"/>
      <c r="T3" s="370"/>
      <c r="U3" s="370"/>
      <c r="V3" s="370"/>
      <c r="W3" s="370"/>
      <c r="X3" s="370"/>
      <c r="Y3" s="370"/>
      <c r="Z3" s="370"/>
      <c r="AA3" s="370"/>
      <c r="AB3" s="370"/>
      <c r="AC3" s="370"/>
      <c r="AD3" s="370"/>
      <c r="AE3" s="370"/>
      <c r="AF3" s="370"/>
      <c r="AG3" s="370"/>
      <c r="AH3" s="370"/>
      <c r="AI3" s="370"/>
      <c r="AJ3" s="370"/>
      <c r="AK3" s="370"/>
      <c r="AL3" s="370"/>
      <c r="AM3" s="370"/>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row>
    <row r="4" spans="1:99" ht="15" customHeight="1" x14ac:dyDescent="0.35">
      <c r="A4" s="55"/>
      <c r="B4" s="332"/>
      <c r="C4" s="332"/>
      <c r="D4" s="332"/>
      <c r="E4" s="332"/>
      <c r="F4" s="332"/>
      <c r="G4" s="332"/>
      <c r="H4" s="332"/>
      <c r="I4" s="332"/>
      <c r="J4" s="370"/>
      <c r="K4" s="370"/>
      <c r="L4" s="370"/>
      <c r="M4" s="370"/>
      <c r="N4" s="370"/>
      <c r="O4" s="370"/>
      <c r="P4" s="370"/>
      <c r="Q4" s="370"/>
      <c r="R4" s="370"/>
      <c r="S4" s="370"/>
      <c r="T4" s="370"/>
      <c r="U4" s="370"/>
      <c r="V4" s="370"/>
      <c r="W4" s="370"/>
      <c r="X4" s="370"/>
      <c r="Y4" s="370"/>
      <c r="Z4" s="370"/>
      <c r="AA4" s="370"/>
      <c r="AB4" s="370"/>
      <c r="AC4" s="370"/>
      <c r="AD4" s="370"/>
      <c r="AE4" s="370"/>
      <c r="AF4" s="370"/>
      <c r="AG4" s="370"/>
      <c r="AH4" s="370"/>
      <c r="AI4" s="370"/>
      <c r="AJ4" s="370"/>
      <c r="AK4" s="370"/>
      <c r="AL4" s="370"/>
      <c r="AM4" s="370"/>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row>
    <row r="5" spans="1:99" ht="15" thickBot="1" x14ac:dyDescent="0.4">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row>
    <row r="6" spans="1:99" ht="15" customHeight="1" x14ac:dyDescent="0.35">
      <c r="A6" s="55"/>
      <c r="B6" s="382" t="s">
        <v>4</v>
      </c>
      <c r="C6" s="382"/>
      <c r="D6" s="383"/>
      <c r="E6" s="371" t="s">
        <v>107</v>
      </c>
      <c r="F6" s="372"/>
      <c r="G6" s="372"/>
      <c r="H6" s="372"/>
      <c r="I6" s="373"/>
      <c r="J6" s="367" t="str">
        <f ca="1">IF(AND('MAPA DE RIESGO'!$I$16="Muy Alta",'MAPA DE RIESGO'!$M$16="Leve"),CONCATENATE("R",'MAPA DE RIESGO'!$B$16),"")</f>
        <v/>
      </c>
      <c r="K6" s="368"/>
      <c r="L6" s="368" t="str">
        <f ca="1">IF(AND('MAPA DE RIESGO'!$I$22="Muy Alta",'MAPA DE RIESGO'!$M$22="Leve"),CONCATENATE("R",'MAPA DE RIESGO'!$B$22),"")</f>
        <v/>
      </c>
      <c r="M6" s="368"/>
      <c r="N6" s="368" t="str">
        <f ca="1">IF(AND('MAPA DE RIESGO'!$I$28="Muy Alta",'MAPA DE RIESGO'!$M$28="Leve"),CONCATENATE("R",'MAPA DE RIESGO'!$B$28),"")</f>
        <v/>
      </c>
      <c r="O6" s="369"/>
      <c r="P6" s="367" t="str">
        <f ca="1">IF(AND('MAPA DE RIESGO'!$I$16="Muy Alta",'MAPA DE RIESGO'!$M$16="Menor"),CONCATENATE("R",'MAPA DE RIESGO'!$B$16),"")</f>
        <v/>
      </c>
      <c r="Q6" s="368"/>
      <c r="R6" s="368" t="str">
        <f ca="1">IF(AND('MAPA DE RIESGO'!$I$22="Muy Alta",'MAPA DE RIESGO'!$M$22="Menor"),CONCATENATE("R",'MAPA DE RIESGO'!$B$22),"")</f>
        <v/>
      </c>
      <c r="S6" s="368"/>
      <c r="T6" s="368" t="str">
        <f ca="1">IF(AND('MAPA DE RIESGO'!$I$28="Muy Alta",'MAPA DE RIESGO'!$M$28="Menor"),CONCATENATE("R",'MAPA DE RIESGO'!$B$28),"")</f>
        <v/>
      </c>
      <c r="U6" s="369"/>
      <c r="V6" s="367" t="str">
        <f ca="1">IF(AND('MAPA DE RIESGO'!$I$16="Muy Alta",'MAPA DE RIESGO'!$M$16="Moderado"),CONCATENATE("R",'MAPA DE RIESGO'!$B$16),"")</f>
        <v/>
      </c>
      <c r="W6" s="368"/>
      <c r="X6" s="368" t="str">
        <f ca="1">IF(AND('MAPA DE RIESGO'!$I$22="Muy Alta",'MAPA DE RIESGO'!$M$22="Moderado"),CONCATENATE("R",'MAPA DE RIESGO'!$B$22),"")</f>
        <v/>
      </c>
      <c r="Y6" s="368"/>
      <c r="Z6" s="368" t="str">
        <f ca="1">IF(AND('MAPA DE RIESGO'!$I$28="Muy Alta",'MAPA DE RIESGO'!$M$28="Moderado"),CONCATENATE("R",'MAPA DE RIESGO'!$B$28),"")</f>
        <v/>
      </c>
      <c r="AA6" s="369"/>
      <c r="AB6" s="367" t="str">
        <f ca="1">IF(AND('MAPA DE RIESGO'!$I$16="Muy Alta",'MAPA DE RIESGO'!$M$16="Mayor"),CONCATENATE("R",'MAPA DE RIESGO'!$B$16),"")</f>
        <v/>
      </c>
      <c r="AC6" s="368"/>
      <c r="AD6" s="368" t="str">
        <f ca="1">IF(AND('MAPA DE RIESGO'!$I$22="Muy Alta",'MAPA DE RIESGO'!$M$22="Mayor"),CONCATENATE("R",'MAPA DE RIESGO'!$B$22),"")</f>
        <v/>
      </c>
      <c r="AE6" s="368"/>
      <c r="AF6" s="368" t="str">
        <f ca="1">IF(AND('MAPA DE RIESGO'!$I$28="Muy Alta",'MAPA DE RIESGO'!$M$28="Mayor"),CONCATENATE("R",'MAPA DE RIESGO'!$B$28),"")</f>
        <v/>
      </c>
      <c r="AG6" s="369"/>
      <c r="AH6" s="357" t="str">
        <f ca="1">IF(AND('MAPA DE RIESGO'!$I$16="Muy Alta",'MAPA DE RIESGO'!$M$16="Catastrófico"),CONCATENATE("R",'MAPA DE RIESGO'!$B$16),"")</f>
        <v/>
      </c>
      <c r="AI6" s="358"/>
      <c r="AJ6" s="358" t="str">
        <f ca="1">IF(AND('MAPA DE RIESGO'!$I$22="Muy Alta",'MAPA DE RIESGO'!$M$22="Catastrófico"),CONCATENATE("R",'MAPA DE RIESGO'!$B$22),"")</f>
        <v/>
      </c>
      <c r="AK6" s="358"/>
      <c r="AL6" s="358" t="str">
        <f ca="1">IF(AND('MAPA DE RIESGO'!$I$28="Muy Alta",'MAPA DE RIESGO'!$M$28="Catastrófico"),CONCATENATE("R",'MAPA DE RIESGO'!$B$28),"")</f>
        <v/>
      </c>
      <c r="AM6" s="359"/>
      <c r="AO6" s="384" t="s">
        <v>71</v>
      </c>
      <c r="AP6" s="385"/>
      <c r="AQ6" s="385"/>
      <c r="AR6" s="385"/>
      <c r="AS6" s="385"/>
      <c r="AT6" s="386"/>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row>
    <row r="7" spans="1:99" ht="15" customHeight="1" x14ac:dyDescent="0.35">
      <c r="A7" s="55"/>
      <c r="B7" s="382"/>
      <c r="C7" s="382"/>
      <c r="D7" s="383"/>
      <c r="E7" s="374"/>
      <c r="F7" s="375"/>
      <c r="G7" s="375"/>
      <c r="H7" s="375"/>
      <c r="I7" s="376"/>
      <c r="J7" s="360"/>
      <c r="K7" s="361"/>
      <c r="L7" s="361"/>
      <c r="M7" s="361"/>
      <c r="N7" s="361"/>
      <c r="O7" s="363"/>
      <c r="P7" s="360"/>
      <c r="Q7" s="361"/>
      <c r="R7" s="361"/>
      <c r="S7" s="361"/>
      <c r="T7" s="361"/>
      <c r="U7" s="363"/>
      <c r="V7" s="360"/>
      <c r="W7" s="361"/>
      <c r="X7" s="361"/>
      <c r="Y7" s="361"/>
      <c r="Z7" s="361"/>
      <c r="AA7" s="363"/>
      <c r="AB7" s="360"/>
      <c r="AC7" s="361"/>
      <c r="AD7" s="361"/>
      <c r="AE7" s="361"/>
      <c r="AF7" s="361"/>
      <c r="AG7" s="363"/>
      <c r="AH7" s="351"/>
      <c r="AI7" s="352"/>
      <c r="AJ7" s="352"/>
      <c r="AK7" s="352"/>
      <c r="AL7" s="352"/>
      <c r="AM7" s="353"/>
      <c r="AN7" s="55"/>
      <c r="AO7" s="387"/>
      <c r="AP7" s="388"/>
      <c r="AQ7" s="388"/>
      <c r="AR7" s="388"/>
      <c r="AS7" s="388"/>
      <c r="AT7" s="389"/>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row>
    <row r="8" spans="1:99" ht="15" customHeight="1" x14ac:dyDescent="0.35">
      <c r="A8" s="55"/>
      <c r="B8" s="382"/>
      <c r="C8" s="382"/>
      <c r="D8" s="383"/>
      <c r="E8" s="374"/>
      <c r="F8" s="375"/>
      <c r="G8" s="375"/>
      <c r="H8" s="375"/>
      <c r="I8" s="376"/>
      <c r="J8" s="360" t="str">
        <f ca="1">IF(AND('MAPA DE RIESGO'!$I$34="Muy Alta",'MAPA DE RIESGO'!$M$34="Leve"),CONCATENATE("R",'MAPA DE RIESGO'!$B$34),"")</f>
        <v/>
      </c>
      <c r="K8" s="361"/>
      <c r="L8" s="362" t="str">
        <f ca="1">IF(AND('MAPA DE RIESGO'!$I$40="Muy Alta",'MAPA DE RIESGO'!$M$40="Leve"),CONCATENATE("R",'MAPA DE RIESGO'!$B$40),"")</f>
        <v/>
      </c>
      <c r="M8" s="362"/>
      <c r="N8" s="362" t="str">
        <f ca="1">IF(AND('MAPA DE RIESGO'!$I$46="Muy Alta",'MAPA DE RIESGO'!$M$46="Leve"),CONCATENATE("R",'MAPA DE RIESGO'!$B$46),"")</f>
        <v/>
      </c>
      <c r="O8" s="363"/>
      <c r="P8" s="360" t="str">
        <f ca="1">IF(AND('MAPA DE RIESGO'!$I$34="Muy Alta",'MAPA DE RIESGO'!$M$34="Menor"),CONCATENATE("R",'MAPA DE RIESGO'!$B$34),"")</f>
        <v/>
      </c>
      <c r="Q8" s="361"/>
      <c r="R8" s="362" t="str">
        <f ca="1">IF(AND('MAPA DE RIESGO'!$I$40="Muy Alta",'MAPA DE RIESGO'!$M$40="Menor"),CONCATENATE("R",'MAPA DE RIESGO'!$B$40),"")</f>
        <v/>
      </c>
      <c r="S8" s="362"/>
      <c r="T8" s="362" t="str">
        <f ca="1">IF(AND('MAPA DE RIESGO'!$I$46="Muy Alta",'MAPA DE RIESGO'!$M$46="Menor"),CONCATENATE("R",'MAPA DE RIESGO'!$B$46),"")</f>
        <v/>
      </c>
      <c r="U8" s="363"/>
      <c r="V8" s="360" t="str">
        <f ca="1">IF(AND('MAPA DE RIESGO'!$I$34="Muy Alta",'MAPA DE RIESGO'!$M$34="Moderado"),CONCATENATE("R",'MAPA DE RIESGO'!$B$34),"")</f>
        <v/>
      </c>
      <c r="W8" s="361"/>
      <c r="X8" s="362" t="str">
        <f ca="1">IF(AND('MAPA DE RIESGO'!$I$40="Muy Alta",'MAPA DE RIESGO'!$M$40="Moderado"),CONCATENATE("R",'MAPA DE RIESGO'!$B$40),"")</f>
        <v/>
      </c>
      <c r="Y8" s="362"/>
      <c r="Z8" s="362" t="str">
        <f ca="1">IF(AND('MAPA DE RIESGO'!$I$46="Muy Alta",'MAPA DE RIESGO'!$M$46="Moderado"),CONCATENATE("R",'MAPA DE RIESGO'!$B$46),"")</f>
        <v/>
      </c>
      <c r="AA8" s="363"/>
      <c r="AB8" s="360" t="str">
        <f ca="1">IF(AND('MAPA DE RIESGO'!$I$34="Muy Alta",'MAPA DE RIESGO'!$M$34="Mayor"),CONCATENATE("R",'MAPA DE RIESGO'!$B$34),"")</f>
        <v/>
      </c>
      <c r="AC8" s="361"/>
      <c r="AD8" s="362" t="str">
        <f ca="1">IF(AND('MAPA DE RIESGO'!$I$40="Muy Alta",'MAPA DE RIESGO'!$M$40="Mayor"),CONCATENATE("R",'MAPA DE RIESGO'!$B$40),"")</f>
        <v/>
      </c>
      <c r="AE8" s="362"/>
      <c r="AF8" s="362" t="str">
        <f ca="1">IF(AND('MAPA DE RIESGO'!$I$46="Muy Alta",'MAPA DE RIESGO'!$M$46="Mayor"),CONCATENATE("R",'MAPA DE RIESGO'!$B$46),"")</f>
        <v/>
      </c>
      <c r="AG8" s="363"/>
      <c r="AH8" s="351" t="str">
        <f ca="1">IF(AND('MAPA DE RIESGO'!$I$34="Muy Alta",'MAPA DE RIESGO'!$M$34="Catastrófico"),CONCATENATE("R",'MAPA DE RIESGO'!$B$34),"")</f>
        <v/>
      </c>
      <c r="AI8" s="352"/>
      <c r="AJ8" s="352" t="str">
        <f ca="1">IF(AND('MAPA DE RIESGO'!$I$40="Muy Alta",'MAPA DE RIESGO'!$M$40="Catastrófico"),CONCATENATE("R",'MAPA DE RIESGO'!$B$40),"")</f>
        <v/>
      </c>
      <c r="AK8" s="352"/>
      <c r="AL8" s="352" t="str">
        <f ca="1">IF(AND('MAPA DE RIESGO'!$I$46="Muy Alta",'MAPA DE RIESGO'!$M$46="Catastrófico"),CONCATENATE("R",'MAPA DE RIESGO'!$B$46),"")</f>
        <v/>
      </c>
      <c r="AM8" s="353"/>
      <c r="AN8" s="55"/>
      <c r="AO8" s="387"/>
      <c r="AP8" s="388"/>
      <c r="AQ8" s="388"/>
      <c r="AR8" s="388"/>
      <c r="AS8" s="388"/>
      <c r="AT8" s="389"/>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row>
    <row r="9" spans="1:99" ht="15" customHeight="1" x14ac:dyDescent="0.35">
      <c r="A9" s="55"/>
      <c r="B9" s="382"/>
      <c r="C9" s="382"/>
      <c r="D9" s="383"/>
      <c r="E9" s="374"/>
      <c r="F9" s="375"/>
      <c r="G9" s="375"/>
      <c r="H9" s="375"/>
      <c r="I9" s="376"/>
      <c r="J9" s="360"/>
      <c r="K9" s="361"/>
      <c r="L9" s="362"/>
      <c r="M9" s="362"/>
      <c r="N9" s="362"/>
      <c r="O9" s="363"/>
      <c r="P9" s="360"/>
      <c r="Q9" s="361"/>
      <c r="R9" s="362"/>
      <c r="S9" s="362"/>
      <c r="T9" s="362"/>
      <c r="U9" s="363"/>
      <c r="V9" s="360"/>
      <c r="W9" s="361"/>
      <c r="X9" s="362"/>
      <c r="Y9" s="362"/>
      <c r="Z9" s="362"/>
      <c r="AA9" s="363"/>
      <c r="AB9" s="360"/>
      <c r="AC9" s="361"/>
      <c r="AD9" s="362"/>
      <c r="AE9" s="362"/>
      <c r="AF9" s="362"/>
      <c r="AG9" s="363"/>
      <c r="AH9" s="351"/>
      <c r="AI9" s="352"/>
      <c r="AJ9" s="352"/>
      <c r="AK9" s="352"/>
      <c r="AL9" s="352"/>
      <c r="AM9" s="353"/>
      <c r="AN9" s="55"/>
      <c r="AO9" s="387"/>
      <c r="AP9" s="388"/>
      <c r="AQ9" s="388"/>
      <c r="AR9" s="388"/>
      <c r="AS9" s="388"/>
      <c r="AT9" s="389"/>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row>
    <row r="10" spans="1:99" ht="15" customHeight="1" x14ac:dyDescent="0.35">
      <c r="A10" s="55"/>
      <c r="B10" s="382"/>
      <c r="C10" s="382"/>
      <c r="D10" s="383"/>
      <c r="E10" s="374"/>
      <c r="F10" s="375"/>
      <c r="G10" s="375"/>
      <c r="H10" s="375"/>
      <c r="I10" s="376"/>
      <c r="J10" s="360" t="str">
        <f ca="1">IF(AND('MAPA DE RIESGO'!$I$52="Muy Alta",'MAPA DE RIESGO'!$M$52="Leve"),CONCATENATE("R",'MAPA DE RIESGO'!$B$52),"")</f>
        <v/>
      </c>
      <c r="K10" s="361"/>
      <c r="L10" s="362" t="str">
        <f ca="1">IF(AND('MAPA DE RIESGO'!$I$58="Muy Alta",'MAPA DE RIESGO'!$M$58="Leve"),CONCATENATE("R",'MAPA DE RIESGO'!$B$58),"")</f>
        <v/>
      </c>
      <c r="M10" s="362"/>
      <c r="N10" s="362" t="str">
        <f ca="1">IF(AND('MAPA DE RIESGO'!$I$64="Muy Alta",'MAPA DE RIESGO'!$M$64="Leve"),CONCATENATE("R",'MAPA DE RIESGO'!$B$64),"")</f>
        <v/>
      </c>
      <c r="O10" s="363"/>
      <c r="P10" s="360" t="str">
        <f ca="1">IF(AND('MAPA DE RIESGO'!$I$52="Muy Alta",'MAPA DE RIESGO'!$M$52="Menor"),CONCATENATE("R",'MAPA DE RIESGO'!$B$52),"")</f>
        <v/>
      </c>
      <c r="Q10" s="361"/>
      <c r="R10" s="362" t="str">
        <f ca="1">IF(AND('MAPA DE RIESGO'!$I$58="Muy Alta",'MAPA DE RIESGO'!$M$58="Menor"),CONCATENATE("R",'MAPA DE RIESGO'!$B$58),"")</f>
        <v/>
      </c>
      <c r="S10" s="362"/>
      <c r="T10" s="362" t="str">
        <f ca="1">IF(AND('MAPA DE RIESGO'!$I$64="Muy Alta",'MAPA DE RIESGO'!$M$64="Menor"),CONCATENATE("R",'MAPA DE RIESGO'!$B$64),"")</f>
        <v/>
      </c>
      <c r="U10" s="363"/>
      <c r="V10" s="360" t="str">
        <f ca="1">IF(AND('MAPA DE RIESGO'!$I$52="Muy Alta",'MAPA DE RIESGO'!$M$52="Moderado"),CONCATENATE("R",'MAPA DE RIESGO'!$B$52),"")</f>
        <v/>
      </c>
      <c r="W10" s="361"/>
      <c r="X10" s="362" t="str">
        <f ca="1">IF(AND('MAPA DE RIESGO'!$I$58="Muy Alta",'MAPA DE RIESGO'!$M$58="Moderado"),CONCATENATE("R",'MAPA DE RIESGO'!$B$58),"")</f>
        <v/>
      </c>
      <c r="Y10" s="362"/>
      <c r="Z10" s="362" t="str">
        <f ca="1">IF(AND('MAPA DE RIESGO'!$I$64="Muy Alta",'MAPA DE RIESGO'!$M$64="Moderado"),CONCATENATE("R",'MAPA DE RIESGO'!$B$64),"")</f>
        <v/>
      </c>
      <c r="AA10" s="363"/>
      <c r="AB10" s="360" t="str">
        <f ca="1">IF(AND('MAPA DE RIESGO'!$I$52="Muy Alta",'MAPA DE RIESGO'!$M$52="Mayor"),CONCATENATE("R",'MAPA DE RIESGO'!$B$52),"")</f>
        <v/>
      </c>
      <c r="AC10" s="361"/>
      <c r="AD10" s="362" t="str">
        <f ca="1">IF(AND('MAPA DE RIESGO'!$I$58="Muy Alta",'MAPA DE RIESGO'!$M$58="Mayor"),CONCATENATE("R",'MAPA DE RIESGO'!$B$58),"")</f>
        <v/>
      </c>
      <c r="AE10" s="362"/>
      <c r="AF10" s="362" t="str">
        <f ca="1">IF(AND('MAPA DE RIESGO'!$I$64="Muy Alta",'MAPA DE RIESGO'!$M$64="Mayor"),CONCATENATE("R",'MAPA DE RIESGO'!$B$64),"")</f>
        <v/>
      </c>
      <c r="AG10" s="363"/>
      <c r="AH10" s="351" t="str">
        <f ca="1">IF(AND('MAPA DE RIESGO'!$I$52="Muy Alta",'MAPA DE RIESGO'!$M$52="Catastrófico"),CONCATENATE("R",'MAPA DE RIESGO'!$B$52),"")</f>
        <v/>
      </c>
      <c r="AI10" s="352"/>
      <c r="AJ10" s="352" t="str">
        <f ca="1">IF(AND('MAPA DE RIESGO'!$I$58="Muy Alta",'MAPA DE RIESGO'!$M$58="Catastrófico"),CONCATENATE("R",'MAPA DE RIESGO'!$B$58),"")</f>
        <v/>
      </c>
      <c r="AK10" s="352"/>
      <c r="AL10" s="352" t="str">
        <f ca="1">IF(AND('MAPA DE RIESGO'!$I$64="Muy Alta",'MAPA DE RIESGO'!$M$64="Catastrófico"),CONCATENATE("R",'MAPA DE RIESGO'!$B$64),"")</f>
        <v/>
      </c>
      <c r="AM10" s="353"/>
      <c r="AN10" s="55"/>
      <c r="AO10" s="387"/>
      <c r="AP10" s="388"/>
      <c r="AQ10" s="388"/>
      <c r="AR10" s="388"/>
      <c r="AS10" s="388"/>
      <c r="AT10" s="389"/>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row>
    <row r="11" spans="1:99" ht="15" customHeight="1" x14ac:dyDescent="0.35">
      <c r="A11" s="55"/>
      <c r="B11" s="382"/>
      <c r="C11" s="382"/>
      <c r="D11" s="383"/>
      <c r="E11" s="374"/>
      <c r="F11" s="375"/>
      <c r="G11" s="375"/>
      <c r="H11" s="375"/>
      <c r="I11" s="376"/>
      <c r="J11" s="360"/>
      <c r="K11" s="361"/>
      <c r="L11" s="362"/>
      <c r="M11" s="362"/>
      <c r="N11" s="362"/>
      <c r="O11" s="363"/>
      <c r="P11" s="360"/>
      <c r="Q11" s="361"/>
      <c r="R11" s="362"/>
      <c r="S11" s="362"/>
      <c r="T11" s="362"/>
      <c r="U11" s="363"/>
      <c r="V11" s="360"/>
      <c r="W11" s="361"/>
      <c r="X11" s="362"/>
      <c r="Y11" s="362"/>
      <c r="Z11" s="362"/>
      <c r="AA11" s="363"/>
      <c r="AB11" s="360"/>
      <c r="AC11" s="361"/>
      <c r="AD11" s="362"/>
      <c r="AE11" s="362"/>
      <c r="AF11" s="362"/>
      <c r="AG11" s="363"/>
      <c r="AH11" s="351"/>
      <c r="AI11" s="352"/>
      <c r="AJ11" s="352"/>
      <c r="AK11" s="352"/>
      <c r="AL11" s="352"/>
      <c r="AM11" s="353"/>
      <c r="AN11" s="55"/>
      <c r="AO11" s="387"/>
      <c r="AP11" s="388"/>
      <c r="AQ11" s="388"/>
      <c r="AR11" s="388"/>
      <c r="AS11" s="388"/>
      <c r="AT11" s="389"/>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row>
    <row r="12" spans="1:99" ht="15" customHeight="1" x14ac:dyDescent="0.35">
      <c r="A12" s="55"/>
      <c r="B12" s="382"/>
      <c r="C12" s="382"/>
      <c r="D12" s="383"/>
      <c r="E12" s="374"/>
      <c r="F12" s="375"/>
      <c r="G12" s="375"/>
      <c r="H12" s="375"/>
      <c r="I12" s="376"/>
      <c r="J12" s="360" t="str">
        <f ca="1">IF(AND('MAPA DE RIESGO'!$I$70="Muy Alta",'MAPA DE RIESGO'!$M$70="Leve"),CONCATENATE("R",'MAPA DE RIESGO'!$B$70),"")</f>
        <v/>
      </c>
      <c r="K12" s="361"/>
      <c r="L12" s="362" t="str">
        <f>IF(AND('MAPA DE RIESGO'!$I$76="Muy Alta",'MAPA DE RIESGO'!$M$76="Leve"),CONCATENATE("R",'MAPA DE RIESGO'!$B$76),"")</f>
        <v/>
      </c>
      <c r="M12" s="362"/>
      <c r="N12" s="362" t="str">
        <f>IF(AND('MAPA DE RIESGO'!$I$82="Muy Alta",'MAPA DE RIESGO'!$M$82="Leve"),CONCATENATE("R",'MAPA DE RIESGO'!$B$82),"")</f>
        <v/>
      </c>
      <c r="O12" s="363"/>
      <c r="P12" s="360" t="str">
        <f ca="1">IF(AND('MAPA DE RIESGO'!$I$70="Muy Alta",'MAPA DE RIESGO'!$M$70="Menor"),CONCATENATE("R",'MAPA DE RIESGO'!$B$70),"")</f>
        <v/>
      </c>
      <c r="Q12" s="361"/>
      <c r="R12" s="362" t="str">
        <f>IF(AND('MAPA DE RIESGO'!$I$76="Muy Alta",'MAPA DE RIESGO'!$M$76="Menor"),CONCATENATE("R",'MAPA DE RIESGO'!$B$76),"")</f>
        <v/>
      </c>
      <c r="S12" s="362"/>
      <c r="T12" s="362" t="str">
        <f>IF(AND('MAPA DE RIESGO'!$I$82="Muy Alta",'MAPA DE RIESGO'!$M$82="Menor"),CONCATENATE("R",'MAPA DE RIESGO'!$B$82),"")</f>
        <v/>
      </c>
      <c r="U12" s="363"/>
      <c r="V12" s="360" t="str">
        <f ca="1">IF(AND('MAPA DE RIESGO'!$I$70="Muy Alta",'MAPA DE RIESGO'!$M$70="Moderado"),CONCATENATE("R",'MAPA DE RIESGO'!$B$70),"")</f>
        <v/>
      </c>
      <c r="W12" s="361"/>
      <c r="X12" s="362" t="str">
        <f>IF(AND('MAPA DE RIESGO'!$I$76="Muy Alta",'MAPA DE RIESGO'!$M$76="Moderado"),CONCATENATE("R",'MAPA DE RIESGO'!$B$76),"")</f>
        <v/>
      </c>
      <c r="Y12" s="362"/>
      <c r="Z12" s="362" t="str">
        <f>IF(AND('MAPA DE RIESGO'!$I$82="Muy Alta",'MAPA DE RIESGO'!$M$82="Moderado"),CONCATENATE("R",'MAPA DE RIESGO'!$B$82),"")</f>
        <v/>
      </c>
      <c r="AA12" s="363"/>
      <c r="AB12" s="360" t="str">
        <f ca="1">IF(AND('MAPA DE RIESGO'!$I$70="Muy Alta",'MAPA DE RIESGO'!$M$70="Mayor"),CONCATENATE("R",'MAPA DE RIESGO'!$B$70),"")</f>
        <v/>
      </c>
      <c r="AC12" s="361"/>
      <c r="AD12" s="362" t="str">
        <f>IF(AND('MAPA DE RIESGO'!$I$76="Muy Alta",'MAPA DE RIESGO'!$M$76="Mayor"),CONCATENATE("R",'MAPA DE RIESGO'!$B$76),"")</f>
        <v/>
      </c>
      <c r="AE12" s="362"/>
      <c r="AF12" s="362" t="str">
        <f>IF(AND('MAPA DE RIESGO'!$I$82="Muy Alta",'MAPA DE RIESGO'!$M$82="Mayor"),CONCATENATE("R",'MAPA DE RIESGO'!$B$82),"")</f>
        <v/>
      </c>
      <c r="AG12" s="363"/>
      <c r="AH12" s="351" t="str">
        <f ca="1">IF(AND('MAPA DE RIESGO'!$I$70="Muy Alta",'MAPA DE RIESGO'!$M$70="Catastrófico"),CONCATENATE("R",'MAPA DE RIESGO'!$B$70),"")</f>
        <v/>
      </c>
      <c r="AI12" s="352"/>
      <c r="AJ12" s="352" t="str">
        <f>IF(AND('MAPA DE RIESGO'!$I$76="Muy Alta",'MAPA DE RIESGO'!$M$76="Catastrófico"),CONCATENATE("R",'MAPA DE RIESGO'!$B$76),"")</f>
        <v/>
      </c>
      <c r="AK12" s="352"/>
      <c r="AL12" s="352" t="str">
        <f>IF(AND('MAPA DE RIESGO'!$I$82="Muy Alta",'MAPA DE RIESGO'!$M$82="Catastrófico"),CONCATENATE("R",'MAPA DE RIESGO'!$B$82),"")</f>
        <v/>
      </c>
      <c r="AM12" s="353"/>
      <c r="AN12" s="55"/>
      <c r="AO12" s="387"/>
      <c r="AP12" s="388"/>
      <c r="AQ12" s="388"/>
      <c r="AR12" s="388"/>
      <c r="AS12" s="388"/>
      <c r="AT12" s="389"/>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row>
    <row r="13" spans="1:99" ht="15.75" customHeight="1" thickBot="1" x14ac:dyDescent="0.4">
      <c r="A13" s="55"/>
      <c r="B13" s="382"/>
      <c r="C13" s="382"/>
      <c r="D13" s="383"/>
      <c r="E13" s="377"/>
      <c r="F13" s="378"/>
      <c r="G13" s="378"/>
      <c r="H13" s="378"/>
      <c r="I13" s="379"/>
      <c r="J13" s="360"/>
      <c r="K13" s="361"/>
      <c r="L13" s="361"/>
      <c r="M13" s="361"/>
      <c r="N13" s="361"/>
      <c r="O13" s="363"/>
      <c r="P13" s="360"/>
      <c r="Q13" s="361"/>
      <c r="R13" s="361"/>
      <c r="S13" s="361"/>
      <c r="T13" s="361"/>
      <c r="U13" s="363"/>
      <c r="V13" s="360"/>
      <c r="W13" s="361"/>
      <c r="X13" s="361"/>
      <c r="Y13" s="361"/>
      <c r="Z13" s="361"/>
      <c r="AA13" s="363"/>
      <c r="AB13" s="360"/>
      <c r="AC13" s="361"/>
      <c r="AD13" s="361"/>
      <c r="AE13" s="361"/>
      <c r="AF13" s="361"/>
      <c r="AG13" s="363"/>
      <c r="AH13" s="354"/>
      <c r="AI13" s="355"/>
      <c r="AJ13" s="355"/>
      <c r="AK13" s="355"/>
      <c r="AL13" s="355"/>
      <c r="AM13" s="356"/>
      <c r="AN13" s="55"/>
      <c r="AO13" s="390"/>
      <c r="AP13" s="391"/>
      <c r="AQ13" s="391"/>
      <c r="AR13" s="391"/>
      <c r="AS13" s="391"/>
      <c r="AT13" s="392"/>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row>
    <row r="14" spans="1:99" ht="15" customHeight="1" x14ac:dyDescent="0.35">
      <c r="A14" s="55"/>
      <c r="B14" s="382"/>
      <c r="C14" s="382"/>
      <c r="D14" s="383"/>
      <c r="E14" s="371" t="s">
        <v>106</v>
      </c>
      <c r="F14" s="372"/>
      <c r="G14" s="372"/>
      <c r="H14" s="372"/>
      <c r="I14" s="372"/>
      <c r="J14" s="348" t="str">
        <f ca="1">IF(AND('MAPA DE RIESGO'!$I$16="Alta",'MAPA DE RIESGO'!$M$16="Leve"),CONCATENATE("R",'MAPA DE RIESGO'!$B$16),"")</f>
        <v/>
      </c>
      <c r="K14" s="349"/>
      <c r="L14" s="349" t="str">
        <f ca="1">IF(AND('MAPA DE RIESGO'!$I$22="Alta",'MAPA DE RIESGO'!$M$22="Leve"),CONCATENATE("R",'MAPA DE RIESGO'!$B$22),"")</f>
        <v/>
      </c>
      <c r="M14" s="349"/>
      <c r="N14" s="349" t="str">
        <f ca="1">IF(AND('MAPA DE RIESGO'!$I$28="Alta",'MAPA DE RIESGO'!$M$28="Leve"),CONCATENATE("R",'MAPA DE RIESGO'!$B$28),"")</f>
        <v/>
      </c>
      <c r="O14" s="350"/>
      <c r="P14" s="348" t="str">
        <f ca="1">IF(AND('MAPA DE RIESGO'!$I$16="Alta",'MAPA DE RIESGO'!$M$16="Menor"),CONCATENATE("R",'MAPA DE RIESGO'!$B$16),"")</f>
        <v/>
      </c>
      <c r="Q14" s="349"/>
      <c r="R14" s="349" t="str">
        <f ca="1">IF(AND('MAPA DE RIESGO'!$I$22="Alta",'MAPA DE RIESGO'!$M$22="Menor"),CONCATENATE("R",'MAPA DE RIESGO'!$B$22),"")</f>
        <v/>
      </c>
      <c r="S14" s="349"/>
      <c r="T14" s="349" t="str">
        <f ca="1">IF(AND('MAPA DE RIESGO'!$I$28="Alta",'MAPA DE RIESGO'!$M$28="Menor"),CONCATENATE("R",'MAPA DE RIESGO'!$B$28),"")</f>
        <v/>
      </c>
      <c r="U14" s="350"/>
      <c r="V14" s="367" t="str">
        <f ca="1">IF(AND('MAPA DE RIESGO'!$I$16="Alta",'MAPA DE RIESGO'!$M$16="Moderado"),CONCATENATE("R",'MAPA DE RIESGO'!$B$16),"")</f>
        <v/>
      </c>
      <c r="W14" s="368"/>
      <c r="X14" s="368" t="str">
        <f ca="1">IF(AND('MAPA DE RIESGO'!$I$22="Alta",'MAPA DE RIESGO'!$M$22="Moderado"),CONCATENATE("R",'MAPA DE RIESGO'!$B$22),"")</f>
        <v/>
      </c>
      <c r="Y14" s="368"/>
      <c r="Z14" s="368" t="str">
        <f ca="1">IF(AND('MAPA DE RIESGO'!$I$28="Alta",'MAPA DE RIESGO'!$M$28="Moderado"),CONCATENATE("R",'MAPA DE RIESGO'!$B$28),"")</f>
        <v>R3</v>
      </c>
      <c r="AA14" s="369"/>
      <c r="AB14" s="367" t="str">
        <f ca="1">IF(AND('MAPA DE RIESGO'!$I$16="Alta",'MAPA DE RIESGO'!$M$16="Mayor"),CONCATENATE("R",'MAPA DE RIESGO'!$B$16),"")</f>
        <v/>
      </c>
      <c r="AC14" s="368"/>
      <c r="AD14" s="368" t="str">
        <f ca="1">IF(AND('MAPA DE RIESGO'!$I$22="Alta",'MAPA DE RIESGO'!$M$22="Mayor"),CONCATENATE("R",'MAPA DE RIESGO'!$B$22),"")</f>
        <v/>
      </c>
      <c r="AE14" s="368"/>
      <c r="AF14" s="368" t="str">
        <f ca="1">IF(AND('MAPA DE RIESGO'!$I$28="Alta",'MAPA DE RIESGO'!$M$28="Mayor"),CONCATENATE("R",'MAPA DE RIESGO'!$B$28),"")</f>
        <v/>
      </c>
      <c r="AG14" s="369"/>
      <c r="AH14" s="357" t="str">
        <f ca="1">IF(AND('MAPA DE RIESGO'!$I$16="Alta",'MAPA DE RIESGO'!$M$16="Catastrófico"),CONCATENATE("R",'MAPA DE RIESGO'!$B$16),"")</f>
        <v/>
      </c>
      <c r="AI14" s="358"/>
      <c r="AJ14" s="358" t="str">
        <f ca="1">IF(AND('MAPA DE RIESGO'!$I$22="Alta",'MAPA DE RIESGO'!$M$22="Catastrófico"),CONCATENATE("R",'MAPA DE RIESGO'!$B$22),"")</f>
        <v/>
      </c>
      <c r="AK14" s="358"/>
      <c r="AL14" s="358" t="str">
        <f ca="1">IF(AND('MAPA DE RIESGO'!$I$28="Alta",'MAPA DE RIESGO'!$M$28="Catastrófico"),CONCATENATE("R",'MAPA DE RIESGO'!$B$28),"")</f>
        <v/>
      </c>
      <c r="AM14" s="359"/>
      <c r="AN14" s="55"/>
      <c r="AO14" s="393" t="s">
        <v>72</v>
      </c>
      <c r="AP14" s="394"/>
      <c r="AQ14" s="394"/>
      <c r="AR14" s="394"/>
      <c r="AS14" s="394"/>
      <c r="AT14" s="39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row>
    <row r="15" spans="1:99" ht="15" customHeight="1" x14ac:dyDescent="0.35">
      <c r="A15" s="55"/>
      <c r="B15" s="382"/>
      <c r="C15" s="382"/>
      <c r="D15" s="383"/>
      <c r="E15" s="374"/>
      <c r="F15" s="375"/>
      <c r="G15" s="375"/>
      <c r="H15" s="375"/>
      <c r="I15" s="380"/>
      <c r="J15" s="342"/>
      <c r="K15" s="343"/>
      <c r="L15" s="343"/>
      <c r="M15" s="343"/>
      <c r="N15" s="343"/>
      <c r="O15" s="344"/>
      <c r="P15" s="342"/>
      <c r="Q15" s="343"/>
      <c r="R15" s="343"/>
      <c r="S15" s="343"/>
      <c r="T15" s="343"/>
      <c r="U15" s="344"/>
      <c r="V15" s="360"/>
      <c r="W15" s="361"/>
      <c r="X15" s="361"/>
      <c r="Y15" s="361"/>
      <c r="Z15" s="361"/>
      <c r="AA15" s="363"/>
      <c r="AB15" s="360"/>
      <c r="AC15" s="361"/>
      <c r="AD15" s="361"/>
      <c r="AE15" s="361"/>
      <c r="AF15" s="361"/>
      <c r="AG15" s="363"/>
      <c r="AH15" s="351"/>
      <c r="AI15" s="352"/>
      <c r="AJ15" s="352"/>
      <c r="AK15" s="352"/>
      <c r="AL15" s="352"/>
      <c r="AM15" s="353"/>
      <c r="AN15" s="55"/>
      <c r="AO15" s="396"/>
      <c r="AP15" s="397"/>
      <c r="AQ15" s="397"/>
      <c r="AR15" s="397"/>
      <c r="AS15" s="397"/>
      <c r="AT15" s="398"/>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row>
    <row r="16" spans="1:99" ht="15" customHeight="1" x14ac:dyDescent="0.35">
      <c r="A16" s="55"/>
      <c r="B16" s="382"/>
      <c r="C16" s="382"/>
      <c r="D16" s="383"/>
      <c r="E16" s="374"/>
      <c r="F16" s="375"/>
      <c r="G16" s="375"/>
      <c r="H16" s="375"/>
      <c r="I16" s="380"/>
      <c r="J16" s="342" t="str">
        <f ca="1">IF(AND('MAPA DE RIESGO'!$I$34="Alta",'MAPA DE RIESGO'!$M$34="Leve"),CONCATENATE("R",'MAPA DE RIESGO'!$B$34),"")</f>
        <v/>
      </c>
      <c r="K16" s="343"/>
      <c r="L16" s="343" t="str">
        <f ca="1">IF(AND('MAPA DE RIESGO'!$I$40="Alta",'MAPA DE RIESGO'!$M$40="Leve"),CONCATENATE("R",'MAPA DE RIESGO'!$B$40),"")</f>
        <v/>
      </c>
      <c r="M16" s="343"/>
      <c r="N16" s="343" t="str">
        <f ca="1">IF(AND('MAPA DE RIESGO'!$I$46="Alta",'MAPA DE RIESGO'!$M$46="Leve"),CONCATENATE("R",'MAPA DE RIESGO'!$B$46),"")</f>
        <v/>
      </c>
      <c r="O16" s="344"/>
      <c r="P16" s="342" t="str">
        <f ca="1">IF(AND('MAPA DE RIESGO'!$I$34="Alta",'MAPA DE RIESGO'!$M$34="Menor"),CONCATENATE("R",'MAPA DE RIESGO'!$B$34),"")</f>
        <v/>
      </c>
      <c r="Q16" s="343"/>
      <c r="R16" s="343" t="str">
        <f ca="1">IF(AND('MAPA DE RIESGO'!$I$40="Alta",'MAPA DE RIESGO'!$M$40="Menor"),CONCATENATE("R",'MAPA DE RIESGO'!$B$40),"")</f>
        <v/>
      </c>
      <c r="S16" s="343"/>
      <c r="T16" s="343" t="str">
        <f ca="1">IF(AND('MAPA DE RIESGO'!$I$46="Alta",'MAPA DE RIESGO'!$M$46="Menor"),CONCATENATE("R",'MAPA DE RIESGO'!$B$46),"")</f>
        <v/>
      </c>
      <c r="U16" s="344"/>
      <c r="V16" s="360" t="str">
        <f ca="1">IF(AND('MAPA DE RIESGO'!$I$34="Alta",'MAPA DE RIESGO'!$M$34="Moderado"),CONCATENATE("R",'MAPA DE RIESGO'!$B$34),"")</f>
        <v/>
      </c>
      <c r="W16" s="361"/>
      <c r="X16" s="362" t="str">
        <f ca="1">IF(AND('MAPA DE RIESGO'!$I$40="Alta",'MAPA DE RIESGO'!$M$40="Moderado"),CONCATENATE("R",'MAPA DE RIESGO'!$B$40),"")</f>
        <v/>
      </c>
      <c r="Y16" s="362"/>
      <c r="Z16" s="362" t="str">
        <f ca="1">IF(AND('MAPA DE RIESGO'!$I$46="Alta",'MAPA DE RIESGO'!$M$46="Moderado"),CONCATENATE("R",'MAPA DE RIESGO'!$B$46),"")</f>
        <v/>
      </c>
      <c r="AA16" s="363"/>
      <c r="AB16" s="360" t="str">
        <f ca="1">IF(AND('MAPA DE RIESGO'!$I$34="Alta",'MAPA DE RIESGO'!$M$34="Mayor"),CONCATENATE("R",'MAPA DE RIESGO'!$B$34),"")</f>
        <v/>
      </c>
      <c r="AC16" s="361"/>
      <c r="AD16" s="362" t="str">
        <f ca="1">IF(AND('MAPA DE RIESGO'!$I$40="Alta",'MAPA DE RIESGO'!$M$40="Mayor"),CONCATENATE("R",'MAPA DE RIESGO'!$B$40),"")</f>
        <v/>
      </c>
      <c r="AE16" s="362"/>
      <c r="AF16" s="362" t="str">
        <f ca="1">IF(AND('MAPA DE RIESGO'!$I$46="Alta",'MAPA DE RIESGO'!$M$46="Mayor"),CONCATENATE("R",'MAPA DE RIESGO'!$B$46),"")</f>
        <v/>
      </c>
      <c r="AG16" s="363"/>
      <c r="AH16" s="351" t="str">
        <f ca="1">IF(AND('MAPA DE RIESGO'!$I$34="Alta",'MAPA DE RIESGO'!$M$34="Catastrófico"),CONCATENATE("R",'MAPA DE RIESGO'!$B$34),"")</f>
        <v/>
      </c>
      <c r="AI16" s="352"/>
      <c r="AJ16" s="352" t="str">
        <f ca="1">IF(AND('MAPA DE RIESGO'!$I$40="Alta",'MAPA DE RIESGO'!$M$40="Catastrófico"),CONCATENATE("R",'MAPA DE RIESGO'!$B$40),"")</f>
        <v/>
      </c>
      <c r="AK16" s="352"/>
      <c r="AL16" s="352" t="str">
        <f ca="1">IF(AND('MAPA DE RIESGO'!$I$46="Alta",'MAPA DE RIESGO'!$M$46="Catastrófico"),CONCATENATE("R",'MAPA DE RIESGO'!$B$46),"")</f>
        <v/>
      </c>
      <c r="AM16" s="353"/>
      <c r="AN16" s="55"/>
      <c r="AO16" s="396"/>
      <c r="AP16" s="397"/>
      <c r="AQ16" s="397"/>
      <c r="AR16" s="397"/>
      <c r="AS16" s="397"/>
      <c r="AT16" s="398"/>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row>
    <row r="17" spans="1:80" ht="15" customHeight="1" x14ac:dyDescent="0.35">
      <c r="A17" s="55"/>
      <c r="B17" s="382"/>
      <c r="C17" s="382"/>
      <c r="D17" s="383"/>
      <c r="E17" s="374"/>
      <c r="F17" s="375"/>
      <c r="G17" s="375"/>
      <c r="H17" s="375"/>
      <c r="I17" s="380"/>
      <c r="J17" s="342"/>
      <c r="K17" s="343"/>
      <c r="L17" s="343"/>
      <c r="M17" s="343"/>
      <c r="N17" s="343"/>
      <c r="O17" s="344"/>
      <c r="P17" s="342"/>
      <c r="Q17" s="343"/>
      <c r="R17" s="343"/>
      <c r="S17" s="343"/>
      <c r="T17" s="343"/>
      <c r="U17" s="344"/>
      <c r="V17" s="360"/>
      <c r="W17" s="361"/>
      <c r="X17" s="362"/>
      <c r="Y17" s="362"/>
      <c r="Z17" s="362"/>
      <c r="AA17" s="363"/>
      <c r="AB17" s="360"/>
      <c r="AC17" s="361"/>
      <c r="AD17" s="362"/>
      <c r="AE17" s="362"/>
      <c r="AF17" s="362"/>
      <c r="AG17" s="363"/>
      <c r="AH17" s="351"/>
      <c r="AI17" s="352"/>
      <c r="AJ17" s="352"/>
      <c r="AK17" s="352"/>
      <c r="AL17" s="352"/>
      <c r="AM17" s="353"/>
      <c r="AN17" s="55"/>
      <c r="AO17" s="396"/>
      <c r="AP17" s="397"/>
      <c r="AQ17" s="397"/>
      <c r="AR17" s="397"/>
      <c r="AS17" s="397"/>
      <c r="AT17" s="398"/>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row>
    <row r="18" spans="1:80" ht="15" customHeight="1" x14ac:dyDescent="0.35">
      <c r="A18" s="55"/>
      <c r="B18" s="382"/>
      <c r="C18" s="382"/>
      <c r="D18" s="383"/>
      <c r="E18" s="374"/>
      <c r="F18" s="375"/>
      <c r="G18" s="375"/>
      <c r="H18" s="375"/>
      <c r="I18" s="380"/>
      <c r="J18" s="342" t="str">
        <f ca="1">IF(AND('MAPA DE RIESGO'!$I$52="Alta",'MAPA DE RIESGO'!$M$52="Leve"),CONCATENATE("R",'MAPA DE RIESGO'!$B$52),"")</f>
        <v/>
      </c>
      <c r="K18" s="343"/>
      <c r="L18" s="343" t="str">
        <f ca="1">IF(AND('MAPA DE RIESGO'!$I$58="Alta",'MAPA DE RIESGO'!$M$58="Leve"),CONCATENATE("R",'MAPA DE RIESGO'!$B$58),"")</f>
        <v/>
      </c>
      <c r="M18" s="343"/>
      <c r="N18" s="343" t="str">
        <f ca="1">IF(AND('MAPA DE RIESGO'!$I$64="Alta",'MAPA DE RIESGO'!$M$64="Leve"),CONCATENATE("R",'MAPA DE RIESGO'!$B$64),"")</f>
        <v/>
      </c>
      <c r="O18" s="344"/>
      <c r="P18" s="342" t="str">
        <f ca="1">IF(AND('MAPA DE RIESGO'!$I$52="Alta",'MAPA DE RIESGO'!$M$52="Menor"),CONCATENATE("R",'MAPA DE RIESGO'!$B$52),"")</f>
        <v/>
      </c>
      <c r="Q18" s="343"/>
      <c r="R18" s="343" t="str">
        <f ca="1">IF(AND('MAPA DE RIESGO'!$I$58="Alta",'MAPA DE RIESGO'!$M$58="Menor"),CONCATENATE("R",'MAPA DE RIESGO'!$B$58),"")</f>
        <v/>
      </c>
      <c r="S18" s="343"/>
      <c r="T18" s="343" t="str">
        <f ca="1">IF(AND('MAPA DE RIESGO'!$I$64="Alta",'MAPA DE RIESGO'!$M$64="Menor"),CONCATENATE("R",'MAPA DE RIESGO'!$B$64),"")</f>
        <v/>
      </c>
      <c r="U18" s="344"/>
      <c r="V18" s="360" t="str">
        <f ca="1">IF(AND('MAPA DE RIESGO'!$I$52="Alta",'MAPA DE RIESGO'!$M$52="Moderado"),CONCATENATE("R",'MAPA DE RIESGO'!$B$52),"")</f>
        <v/>
      </c>
      <c r="W18" s="361"/>
      <c r="X18" s="362" t="str">
        <f ca="1">IF(AND('MAPA DE RIESGO'!$I$58="Alta",'MAPA DE RIESGO'!$M$58="Moderado"),CONCATENATE("R",'MAPA DE RIESGO'!$B$58),"")</f>
        <v/>
      </c>
      <c r="Y18" s="362"/>
      <c r="Z18" s="362" t="str">
        <f ca="1">IF(AND('MAPA DE RIESGO'!$I$64="Alta",'MAPA DE RIESGO'!$M$64="Moderado"),CONCATENATE("R",'MAPA DE RIESGO'!$B$64),"")</f>
        <v/>
      </c>
      <c r="AA18" s="363"/>
      <c r="AB18" s="360" t="str">
        <f ca="1">IF(AND('MAPA DE RIESGO'!$I$52="Alta",'MAPA DE RIESGO'!$M$52="Mayor"),CONCATENATE("R",'MAPA DE RIESGO'!$B$52),"")</f>
        <v/>
      </c>
      <c r="AC18" s="361"/>
      <c r="AD18" s="362" t="str">
        <f ca="1">IF(AND('MAPA DE RIESGO'!$I$58="Alta",'MAPA DE RIESGO'!$M$58="Mayor"),CONCATENATE("R",'MAPA DE RIESGO'!$B$58),"")</f>
        <v/>
      </c>
      <c r="AE18" s="362"/>
      <c r="AF18" s="362" t="str">
        <f ca="1">IF(AND('MAPA DE RIESGO'!$I$64="Alta",'MAPA DE RIESGO'!$M$64="Mayor"),CONCATENATE("R",'MAPA DE RIESGO'!$B$64),"")</f>
        <v/>
      </c>
      <c r="AG18" s="363"/>
      <c r="AH18" s="351" t="str">
        <f ca="1">IF(AND('MAPA DE RIESGO'!$I$52="Alta",'MAPA DE RIESGO'!$M$52="Catastrófico"),CONCATENATE("R",'MAPA DE RIESGO'!$B$52),"")</f>
        <v/>
      </c>
      <c r="AI18" s="352"/>
      <c r="AJ18" s="352" t="str">
        <f ca="1">IF(AND('MAPA DE RIESGO'!$I$58="Alta",'MAPA DE RIESGO'!$M$58="Catastrófico"),CONCATENATE("R",'MAPA DE RIESGO'!$B$58),"")</f>
        <v/>
      </c>
      <c r="AK18" s="352"/>
      <c r="AL18" s="352" t="str">
        <f ca="1">IF(AND('MAPA DE RIESGO'!$I$64="Alta",'MAPA DE RIESGO'!$M$64="Catastrófico"),CONCATENATE("R",'MAPA DE RIESGO'!$B$64),"")</f>
        <v/>
      </c>
      <c r="AM18" s="353"/>
      <c r="AN18" s="55"/>
      <c r="AO18" s="396"/>
      <c r="AP18" s="397"/>
      <c r="AQ18" s="397"/>
      <c r="AR18" s="397"/>
      <c r="AS18" s="397"/>
      <c r="AT18" s="398"/>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row>
    <row r="19" spans="1:80" ht="15" customHeight="1" x14ac:dyDescent="0.35">
      <c r="A19" s="55"/>
      <c r="B19" s="382"/>
      <c r="C19" s="382"/>
      <c r="D19" s="383"/>
      <c r="E19" s="374"/>
      <c r="F19" s="375"/>
      <c r="G19" s="375"/>
      <c r="H19" s="375"/>
      <c r="I19" s="380"/>
      <c r="J19" s="342"/>
      <c r="K19" s="343"/>
      <c r="L19" s="343"/>
      <c r="M19" s="343"/>
      <c r="N19" s="343"/>
      <c r="O19" s="344"/>
      <c r="P19" s="342"/>
      <c r="Q19" s="343"/>
      <c r="R19" s="343"/>
      <c r="S19" s="343"/>
      <c r="T19" s="343"/>
      <c r="U19" s="344"/>
      <c r="V19" s="360"/>
      <c r="W19" s="361"/>
      <c r="X19" s="362"/>
      <c r="Y19" s="362"/>
      <c r="Z19" s="362"/>
      <c r="AA19" s="363"/>
      <c r="AB19" s="360"/>
      <c r="AC19" s="361"/>
      <c r="AD19" s="362"/>
      <c r="AE19" s="362"/>
      <c r="AF19" s="362"/>
      <c r="AG19" s="363"/>
      <c r="AH19" s="351"/>
      <c r="AI19" s="352"/>
      <c r="AJ19" s="352"/>
      <c r="AK19" s="352"/>
      <c r="AL19" s="352"/>
      <c r="AM19" s="353"/>
      <c r="AN19" s="55"/>
      <c r="AO19" s="396"/>
      <c r="AP19" s="397"/>
      <c r="AQ19" s="397"/>
      <c r="AR19" s="397"/>
      <c r="AS19" s="397"/>
      <c r="AT19" s="398"/>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row>
    <row r="20" spans="1:80" ht="15" customHeight="1" x14ac:dyDescent="0.35">
      <c r="A20" s="55"/>
      <c r="B20" s="382"/>
      <c r="C20" s="382"/>
      <c r="D20" s="383"/>
      <c r="E20" s="374"/>
      <c r="F20" s="375"/>
      <c r="G20" s="375"/>
      <c r="H20" s="375"/>
      <c r="I20" s="380"/>
      <c r="J20" s="342" t="str">
        <f ca="1">IF(AND('MAPA DE RIESGO'!$I$70="Alta",'MAPA DE RIESGO'!$M$70="Leve"),CONCATENATE("R",'MAPA DE RIESGO'!$B$70),"")</f>
        <v/>
      </c>
      <c r="K20" s="343"/>
      <c r="L20" s="343" t="str">
        <f>IF(AND('MAPA DE RIESGO'!$I$76="Alta",'MAPA DE RIESGO'!$M$76="Leve"),CONCATENATE("R",'MAPA DE RIESGO'!$B$76),"")</f>
        <v/>
      </c>
      <c r="M20" s="343"/>
      <c r="N20" s="343" t="str">
        <f>IF(AND('MAPA DE RIESGO'!$I$82="Alta",'MAPA DE RIESGO'!$M$82="Leve"),CONCATENATE("R",'MAPA DE RIESGO'!$B$82),"")</f>
        <v/>
      </c>
      <c r="O20" s="344"/>
      <c r="P20" s="342" t="str">
        <f ca="1">IF(AND('MAPA DE RIESGO'!$I$70="Alta",'MAPA DE RIESGO'!$M$70="Menor"),CONCATENATE("R",'MAPA DE RIESGO'!$B$70),"")</f>
        <v/>
      </c>
      <c r="Q20" s="343"/>
      <c r="R20" s="343" t="str">
        <f>IF(AND('MAPA DE RIESGO'!$I$76="Alta",'MAPA DE RIESGO'!$M$76="Menor"),CONCATENATE("R",'MAPA DE RIESGO'!$B$76),"")</f>
        <v/>
      </c>
      <c r="S20" s="343"/>
      <c r="T20" s="343" t="str">
        <f>IF(AND('MAPA DE RIESGO'!$I$82="Alta",'MAPA DE RIESGO'!$M$82="Menor"),CONCATENATE("R",'MAPA DE RIESGO'!$B$82),"")</f>
        <v/>
      </c>
      <c r="U20" s="344"/>
      <c r="V20" s="360" t="str">
        <f ca="1">IF(AND('MAPA DE RIESGO'!$I$70="Alta",'MAPA DE RIESGO'!$M$70="Moderado"),CONCATENATE("R",'MAPA DE RIESGO'!$B$70),"")</f>
        <v/>
      </c>
      <c r="W20" s="361"/>
      <c r="X20" s="362" t="str">
        <f>IF(AND('MAPA DE RIESGO'!$I$76="Alta",'MAPA DE RIESGO'!$M$76="Moderado"),CONCATENATE("R",'MAPA DE RIESGO'!$B$76),"")</f>
        <v/>
      </c>
      <c r="Y20" s="362"/>
      <c r="Z20" s="362" t="str">
        <f>IF(AND('MAPA DE RIESGO'!$I$82="Alta",'MAPA DE RIESGO'!$M$82="Moderado"),CONCATENATE("R",'MAPA DE RIESGO'!$B$82),"")</f>
        <v/>
      </c>
      <c r="AA20" s="363"/>
      <c r="AB20" s="360" t="str">
        <f ca="1">IF(AND('MAPA DE RIESGO'!$I$70="Alta",'MAPA DE RIESGO'!$M$70="Mayor"),CONCATENATE("R",'MAPA DE RIESGO'!$B$70),"")</f>
        <v/>
      </c>
      <c r="AC20" s="361"/>
      <c r="AD20" s="362" t="str">
        <f>IF(AND('MAPA DE RIESGO'!$I$76="Alta",'MAPA DE RIESGO'!$M$76="Mayor"),CONCATENATE("R",'MAPA DE RIESGO'!$B$76),"")</f>
        <v/>
      </c>
      <c r="AE20" s="362"/>
      <c r="AF20" s="362" t="str">
        <f>IF(AND('MAPA DE RIESGO'!$I$82="Alta",'MAPA DE RIESGO'!$M$82="Mayor"),CONCATENATE("R",'MAPA DE RIESGO'!$B$82),"")</f>
        <v/>
      </c>
      <c r="AG20" s="363"/>
      <c r="AH20" s="351" t="str">
        <f ca="1">IF(AND('MAPA DE RIESGO'!$I$70="Alta",'MAPA DE RIESGO'!$M$70="Catastrófico"),CONCATENATE("R",'MAPA DE RIESGO'!$B$70),"")</f>
        <v/>
      </c>
      <c r="AI20" s="352"/>
      <c r="AJ20" s="352" t="str">
        <f>IF(AND('MAPA DE RIESGO'!$I$76="Alta",'MAPA DE RIESGO'!$M$76="Catastrófico"),CONCATENATE("R",'MAPA DE RIESGO'!$B$76),"")</f>
        <v/>
      </c>
      <c r="AK20" s="352"/>
      <c r="AL20" s="352" t="str">
        <f>IF(AND('MAPA DE RIESGO'!$I$82="Alta",'MAPA DE RIESGO'!$M$82="Catastrófico"),CONCATENATE("R",'MAPA DE RIESGO'!$B$82),"")</f>
        <v/>
      </c>
      <c r="AM20" s="353"/>
      <c r="AN20" s="55"/>
      <c r="AO20" s="396"/>
      <c r="AP20" s="397"/>
      <c r="AQ20" s="397"/>
      <c r="AR20" s="397"/>
      <c r="AS20" s="397"/>
      <c r="AT20" s="398"/>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row>
    <row r="21" spans="1:80" ht="15.75" customHeight="1" thickBot="1" x14ac:dyDescent="0.4">
      <c r="A21" s="55"/>
      <c r="B21" s="382"/>
      <c r="C21" s="382"/>
      <c r="D21" s="383"/>
      <c r="E21" s="377"/>
      <c r="F21" s="378"/>
      <c r="G21" s="378"/>
      <c r="H21" s="378"/>
      <c r="I21" s="378"/>
      <c r="J21" s="345"/>
      <c r="K21" s="346"/>
      <c r="L21" s="346"/>
      <c r="M21" s="346"/>
      <c r="N21" s="346"/>
      <c r="O21" s="347"/>
      <c r="P21" s="345"/>
      <c r="Q21" s="346"/>
      <c r="R21" s="346"/>
      <c r="S21" s="346"/>
      <c r="T21" s="346"/>
      <c r="U21" s="347"/>
      <c r="V21" s="364"/>
      <c r="W21" s="365"/>
      <c r="X21" s="365"/>
      <c r="Y21" s="365"/>
      <c r="Z21" s="365"/>
      <c r="AA21" s="366"/>
      <c r="AB21" s="364"/>
      <c r="AC21" s="365"/>
      <c r="AD21" s="365"/>
      <c r="AE21" s="365"/>
      <c r="AF21" s="365"/>
      <c r="AG21" s="366"/>
      <c r="AH21" s="354"/>
      <c r="AI21" s="355"/>
      <c r="AJ21" s="355"/>
      <c r="AK21" s="355"/>
      <c r="AL21" s="355"/>
      <c r="AM21" s="356"/>
      <c r="AN21" s="55"/>
      <c r="AO21" s="399"/>
      <c r="AP21" s="400"/>
      <c r="AQ21" s="400"/>
      <c r="AR21" s="400"/>
      <c r="AS21" s="400"/>
      <c r="AT21" s="401"/>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row>
    <row r="22" spans="1:80" x14ac:dyDescent="0.35">
      <c r="A22" s="55"/>
      <c r="B22" s="382"/>
      <c r="C22" s="382"/>
      <c r="D22" s="383"/>
      <c r="E22" s="371" t="s">
        <v>108</v>
      </c>
      <c r="F22" s="372"/>
      <c r="G22" s="372"/>
      <c r="H22" s="372"/>
      <c r="I22" s="373"/>
      <c r="J22" s="348" t="str">
        <f ca="1">IF(AND('MAPA DE RIESGO'!$I$16="Media",'MAPA DE RIESGO'!$M$16="Leve"),CONCATENATE("R",'MAPA DE RIESGO'!$B$16),"")</f>
        <v/>
      </c>
      <c r="K22" s="349"/>
      <c r="L22" s="349" t="str">
        <f ca="1">IF(AND('MAPA DE RIESGO'!$I$22="Media",'MAPA DE RIESGO'!$M$22="Leve"),CONCATENATE("R",'MAPA DE RIESGO'!$B$22),"")</f>
        <v/>
      </c>
      <c r="M22" s="349"/>
      <c r="N22" s="349" t="str">
        <f ca="1">IF(AND('MAPA DE RIESGO'!$I$28="Media",'MAPA DE RIESGO'!$M$28="Leve"),CONCATENATE("R",'MAPA DE RIESGO'!$B$28),"")</f>
        <v/>
      </c>
      <c r="O22" s="350"/>
      <c r="P22" s="348" t="str">
        <f ca="1">IF(AND('MAPA DE RIESGO'!$I$16="Media",'MAPA DE RIESGO'!$M$16="Menor"),CONCATENATE("R",'MAPA DE RIESGO'!$B$16),"")</f>
        <v/>
      </c>
      <c r="Q22" s="349"/>
      <c r="R22" s="349" t="str">
        <f ca="1">IF(AND('MAPA DE RIESGO'!$I$22="Media",'MAPA DE RIESGO'!$M$22="Menor"),CONCATENATE("R",'MAPA DE RIESGO'!$B$22),"")</f>
        <v/>
      </c>
      <c r="S22" s="349"/>
      <c r="T22" s="349" t="str">
        <f ca="1">IF(AND('MAPA DE RIESGO'!$I$28="Media",'MAPA DE RIESGO'!$M$28="Menor"),CONCATENATE("R",'MAPA DE RIESGO'!$B$28),"")</f>
        <v/>
      </c>
      <c r="U22" s="350"/>
      <c r="V22" s="348" t="str">
        <f ca="1">IF(AND('MAPA DE RIESGO'!$I$16="Media",'MAPA DE RIESGO'!$M$16="Moderado"),CONCATENATE("R",'MAPA DE RIESGO'!$B$16),"")</f>
        <v>R1</v>
      </c>
      <c r="W22" s="349"/>
      <c r="X22" s="349" t="str">
        <f ca="1">IF(AND('MAPA DE RIESGO'!$I$22="Media",'MAPA DE RIESGO'!$M$22="Moderado"),CONCATENATE("R",'MAPA DE RIESGO'!$B$22),"")</f>
        <v>R2</v>
      </c>
      <c r="Y22" s="349"/>
      <c r="Z22" s="349" t="str">
        <f ca="1">IF(AND('MAPA DE RIESGO'!$I$28="Media",'MAPA DE RIESGO'!$M$28="Moderado"),CONCATENATE("R",'MAPA DE RIESGO'!$B$28),"")</f>
        <v/>
      </c>
      <c r="AA22" s="350"/>
      <c r="AB22" s="367" t="str">
        <f ca="1">IF(AND('MAPA DE RIESGO'!$I$16="Media",'MAPA DE RIESGO'!$M$16="Mayor"),CONCATENATE("R",'MAPA DE RIESGO'!$B$16),"")</f>
        <v/>
      </c>
      <c r="AC22" s="368"/>
      <c r="AD22" s="368" t="str">
        <f ca="1">IF(AND('MAPA DE RIESGO'!$I$22="Media",'MAPA DE RIESGO'!$M$22="Mayor"),CONCATENATE("R",'MAPA DE RIESGO'!$B$22),"")</f>
        <v/>
      </c>
      <c r="AE22" s="368"/>
      <c r="AF22" s="368" t="str">
        <f ca="1">IF(AND('MAPA DE RIESGO'!$I$28="Media",'MAPA DE RIESGO'!$M$28="Mayor"),CONCATENATE("R",'MAPA DE RIESGO'!$B$28),"")</f>
        <v/>
      </c>
      <c r="AG22" s="369"/>
      <c r="AH22" s="357" t="str">
        <f ca="1">IF(AND('MAPA DE RIESGO'!$I$16="Media",'MAPA DE RIESGO'!$M$16="Catastrófico"),CONCATENATE("R",'MAPA DE RIESGO'!$B$16),"")</f>
        <v/>
      </c>
      <c r="AI22" s="358"/>
      <c r="AJ22" s="358" t="str">
        <f ca="1">IF(AND('MAPA DE RIESGO'!$I$22="Media",'MAPA DE RIESGO'!$M$22="Catastrófico"),CONCATENATE("R",'MAPA DE RIESGO'!$B$22),"")</f>
        <v/>
      </c>
      <c r="AK22" s="358"/>
      <c r="AL22" s="358" t="str">
        <f ca="1">IF(AND('MAPA DE RIESGO'!$I$28="Media",'MAPA DE RIESGO'!$M$28="Catastrófico"),CONCATENATE("R",'MAPA DE RIESGO'!$B$28),"")</f>
        <v/>
      </c>
      <c r="AM22" s="359"/>
      <c r="AN22" s="55"/>
      <c r="AO22" s="402" t="s">
        <v>73</v>
      </c>
      <c r="AP22" s="403"/>
      <c r="AQ22" s="403"/>
      <c r="AR22" s="403"/>
      <c r="AS22" s="403"/>
      <c r="AT22" s="404"/>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row>
    <row r="23" spans="1:80" x14ac:dyDescent="0.35">
      <c r="A23" s="55"/>
      <c r="B23" s="382"/>
      <c r="C23" s="382"/>
      <c r="D23" s="383"/>
      <c r="E23" s="374"/>
      <c r="F23" s="375"/>
      <c r="G23" s="375"/>
      <c r="H23" s="375"/>
      <c r="I23" s="376"/>
      <c r="J23" s="342"/>
      <c r="K23" s="343"/>
      <c r="L23" s="343"/>
      <c r="M23" s="343"/>
      <c r="N23" s="343"/>
      <c r="O23" s="344"/>
      <c r="P23" s="342"/>
      <c r="Q23" s="343"/>
      <c r="R23" s="343"/>
      <c r="S23" s="343"/>
      <c r="T23" s="343"/>
      <c r="U23" s="344"/>
      <c r="V23" s="342"/>
      <c r="W23" s="343"/>
      <c r="X23" s="343"/>
      <c r="Y23" s="343"/>
      <c r="Z23" s="343"/>
      <c r="AA23" s="344"/>
      <c r="AB23" s="360"/>
      <c r="AC23" s="361"/>
      <c r="AD23" s="361"/>
      <c r="AE23" s="361"/>
      <c r="AF23" s="361"/>
      <c r="AG23" s="363"/>
      <c r="AH23" s="351"/>
      <c r="AI23" s="352"/>
      <c r="AJ23" s="352"/>
      <c r="AK23" s="352"/>
      <c r="AL23" s="352"/>
      <c r="AM23" s="353"/>
      <c r="AN23" s="55"/>
      <c r="AO23" s="405"/>
      <c r="AP23" s="406"/>
      <c r="AQ23" s="406"/>
      <c r="AR23" s="406"/>
      <c r="AS23" s="406"/>
      <c r="AT23" s="407"/>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row>
    <row r="24" spans="1:80" x14ac:dyDescent="0.35">
      <c r="A24" s="55"/>
      <c r="B24" s="382"/>
      <c r="C24" s="382"/>
      <c r="D24" s="383"/>
      <c r="E24" s="374"/>
      <c r="F24" s="375"/>
      <c r="G24" s="375"/>
      <c r="H24" s="375"/>
      <c r="I24" s="376"/>
      <c r="J24" s="342" t="str">
        <f ca="1">IF(AND('MAPA DE RIESGO'!$I$34="Media",'MAPA DE RIESGO'!$M$34="Leve"),CONCATENATE("R",'MAPA DE RIESGO'!$B$34),"")</f>
        <v/>
      </c>
      <c r="K24" s="343"/>
      <c r="L24" s="343" t="str">
        <f ca="1">IF(AND('MAPA DE RIESGO'!$I$40="Media",'MAPA DE RIESGO'!$M$40="Leve"),CONCATENATE("R",'MAPA DE RIESGO'!$B$40),"")</f>
        <v/>
      </c>
      <c r="M24" s="343"/>
      <c r="N24" s="343" t="str">
        <f ca="1">IF(AND('MAPA DE RIESGO'!$I$46="Media",'MAPA DE RIESGO'!$M$46="Leve"),CONCATENATE("R",'MAPA DE RIESGO'!$B$46),"")</f>
        <v/>
      </c>
      <c r="O24" s="344"/>
      <c r="P24" s="342" t="str">
        <f ca="1">IF(AND('MAPA DE RIESGO'!$I$34="Media",'MAPA DE RIESGO'!$M$34="Menor"),CONCATENATE("R",'MAPA DE RIESGO'!$B$34),"")</f>
        <v/>
      </c>
      <c r="Q24" s="343"/>
      <c r="R24" s="343" t="str">
        <f ca="1">IF(AND('MAPA DE RIESGO'!$I$40="Media",'MAPA DE RIESGO'!$M$40="Menor"),CONCATENATE("R",'MAPA DE RIESGO'!$B$40),"")</f>
        <v/>
      </c>
      <c r="S24" s="343"/>
      <c r="T24" s="343" t="str">
        <f ca="1">IF(AND('MAPA DE RIESGO'!$I$46="Media",'MAPA DE RIESGO'!$M$46="Menor"),CONCATENATE("R",'MAPA DE RIESGO'!$B$46),"")</f>
        <v/>
      </c>
      <c r="U24" s="344"/>
      <c r="V24" s="342" t="str">
        <f ca="1">IF(AND('MAPA DE RIESGO'!$I$34="Media",'MAPA DE RIESGO'!$M$34="Moderado"),CONCATENATE("R",'MAPA DE RIESGO'!$B$34),"")</f>
        <v/>
      </c>
      <c r="W24" s="343"/>
      <c r="X24" s="343" t="str">
        <f ca="1">IF(AND('MAPA DE RIESGO'!$I$40="Media",'MAPA DE RIESGO'!$M$40="Moderado"),CONCATENATE("R",'MAPA DE RIESGO'!$B$40),"")</f>
        <v/>
      </c>
      <c r="Y24" s="343"/>
      <c r="Z24" s="343" t="str">
        <f ca="1">IF(AND('MAPA DE RIESGO'!$I$46="Media",'MAPA DE RIESGO'!$M$46="Moderado"),CONCATENATE("R",'MAPA DE RIESGO'!$B$46),"")</f>
        <v/>
      </c>
      <c r="AA24" s="344"/>
      <c r="AB24" s="360" t="str">
        <f ca="1">IF(AND('MAPA DE RIESGO'!$I$34="Media",'MAPA DE RIESGO'!$M$34="Mayor"),CONCATENATE("R",'MAPA DE RIESGO'!$B$34),"")</f>
        <v/>
      </c>
      <c r="AC24" s="361"/>
      <c r="AD24" s="362" t="str">
        <f ca="1">IF(AND('MAPA DE RIESGO'!$I$40="Media",'MAPA DE RIESGO'!$M$40="Mayor"),CONCATENATE("R",'MAPA DE RIESGO'!$B$40),"")</f>
        <v/>
      </c>
      <c r="AE24" s="362"/>
      <c r="AF24" s="362" t="str">
        <f ca="1">IF(AND('MAPA DE RIESGO'!$I$46="Media",'MAPA DE RIESGO'!$M$46="Mayor"),CONCATENATE("R",'MAPA DE RIESGO'!$B$46),"")</f>
        <v/>
      </c>
      <c r="AG24" s="363"/>
      <c r="AH24" s="351" t="str">
        <f ca="1">IF(AND('MAPA DE RIESGO'!$I$34="Media",'MAPA DE RIESGO'!$M$34="Catastrófico"),CONCATENATE("R",'MAPA DE RIESGO'!$B$34),"")</f>
        <v/>
      </c>
      <c r="AI24" s="352"/>
      <c r="AJ24" s="352" t="str">
        <f ca="1">IF(AND('MAPA DE RIESGO'!$I$40="Media",'MAPA DE RIESGO'!$M$40="Catastrófico"),CONCATENATE("R",'MAPA DE RIESGO'!$B$40),"")</f>
        <v/>
      </c>
      <c r="AK24" s="352"/>
      <c r="AL24" s="352" t="str">
        <f ca="1">IF(AND('MAPA DE RIESGO'!$I$46="Media",'MAPA DE RIESGO'!$M$46="Catastrófico"),CONCATENATE("R",'MAPA DE RIESGO'!$B$46),"")</f>
        <v/>
      </c>
      <c r="AM24" s="353"/>
      <c r="AN24" s="55"/>
      <c r="AO24" s="405"/>
      <c r="AP24" s="406"/>
      <c r="AQ24" s="406"/>
      <c r="AR24" s="406"/>
      <c r="AS24" s="406"/>
      <c r="AT24" s="407"/>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row>
    <row r="25" spans="1:80" x14ac:dyDescent="0.35">
      <c r="A25" s="55"/>
      <c r="B25" s="382"/>
      <c r="C25" s="382"/>
      <c r="D25" s="383"/>
      <c r="E25" s="374"/>
      <c r="F25" s="375"/>
      <c r="G25" s="375"/>
      <c r="H25" s="375"/>
      <c r="I25" s="376"/>
      <c r="J25" s="342"/>
      <c r="K25" s="343"/>
      <c r="L25" s="343"/>
      <c r="M25" s="343"/>
      <c r="N25" s="343"/>
      <c r="O25" s="344"/>
      <c r="P25" s="342"/>
      <c r="Q25" s="343"/>
      <c r="R25" s="343"/>
      <c r="S25" s="343"/>
      <c r="T25" s="343"/>
      <c r="U25" s="344"/>
      <c r="V25" s="342"/>
      <c r="W25" s="343"/>
      <c r="X25" s="343"/>
      <c r="Y25" s="343"/>
      <c r="Z25" s="343"/>
      <c r="AA25" s="344"/>
      <c r="AB25" s="360"/>
      <c r="AC25" s="361"/>
      <c r="AD25" s="362"/>
      <c r="AE25" s="362"/>
      <c r="AF25" s="362"/>
      <c r="AG25" s="363"/>
      <c r="AH25" s="351"/>
      <c r="AI25" s="352"/>
      <c r="AJ25" s="352"/>
      <c r="AK25" s="352"/>
      <c r="AL25" s="352"/>
      <c r="AM25" s="353"/>
      <c r="AN25" s="55"/>
      <c r="AO25" s="405"/>
      <c r="AP25" s="406"/>
      <c r="AQ25" s="406"/>
      <c r="AR25" s="406"/>
      <c r="AS25" s="406"/>
      <c r="AT25" s="407"/>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row>
    <row r="26" spans="1:80" x14ac:dyDescent="0.35">
      <c r="A26" s="55"/>
      <c r="B26" s="382"/>
      <c r="C26" s="382"/>
      <c r="D26" s="383"/>
      <c r="E26" s="374"/>
      <c r="F26" s="375"/>
      <c r="G26" s="375"/>
      <c r="H26" s="375"/>
      <c r="I26" s="376"/>
      <c r="J26" s="342" t="str">
        <f ca="1">IF(AND('MAPA DE RIESGO'!$I$52="Media",'MAPA DE RIESGO'!$M$52="Leve"),CONCATENATE("R",'MAPA DE RIESGO'!$B$52),"")</f>
        <v/>
      </c>
      <c r="K26" s="343"/>
      <c r="L26" s="343" t="str">
        <f ca="1">IF(AND('MAPA DE RIESGO'!$I$58="Media",'MAPA DE RIESGO'!$M$58="Leve"),CONCATENATE("R",'MAPA DE RIESGO'!$B$58),"")</f>
        <v/>
      </c>
      <c r="M26" s="343"/>
      <c r="N26" s="343" t="str">
        <f ca="1">IF(AND('MAPA DE RIESGO'!$I$64="Media",'MAPA DE RIESGO'!$M$64="Leve"),CONCATENATE("R",'MAPA DE RIESGO'!$B$64),"")</f>
        <v/>
      </c>
      <c r="O26" s="344"/>
      <c r="P26" s="342" t="str">
        <f ca="1">IF(AND('MAPA DE RIESGO'!$I$52="Media",'MAPA DE RIESGO'!$M$52="Menor"),CONCATENATE("R",'MAPA DE RIESGO'!$B$52),"")</f>
        <v/>
      </c>
      <c r="Q26" s="343"/>
      <c r="R26" s="343" t="str">
        <f ca="1">IF(AND('MAPA DE RIESGO'!$I$58="Media",'MAPA DE RIESGO'!$M$58="Menor"),CONCATENATE("R",'MAPA DE RIESGO'!$B$58),"")</f>
        <v/>
      </c>
      <c r="S26" s="343"/>
      <c r="T26" s="343" t="str">
        <f ca="1">IF(AND('MAPA DE RIESGO'!$I$64="Media",'MAPA DE RIESGO'!$M$64="Menor"),CONCATENATE("R",'MAPA DE RIESGO'!$B$64),"")</f>
        <v/>
      </c>
      <c r="U26" s="344"/>
      <c r="V26" s="342" t="str">
        <f ca="1">IF(AND('MAPA DE RIESGO'!$I$52="Media",'MAPA DE RIESGO'!$M$52="Moderado"),CONCATENATE("R",'MAPA DE RIESGO'!$B$52),"")</f>
        <v/>
      </c>
      <c r="W26" s="343"/>
      <c r="X26" s="343" t="str">
        <f ca="1">IF(AND('MAPA DE RIESGO'!$I$58="Media",'MAPA DE RIESGO'!$M$58="Moderado"),CONCATENATE("R",'MAPA DE RIESGO'!$B$58),"")</f>
        <v/>
      </c>
      <c r="Y26" s="343"/>
      <c r="Z26" s="343" t="str">
        <f ca="1">IF(AND('MAPA DE RIESGO'!$I$64="Media",'MAPA DE RIESGO'!$M$64="Moderado"),CONCATENATE("R",'MAPA DE RIESGO'!$B$64),"")</f>
        <v/>
      </c>
      <c r="AA26" s="344"/>
      <c r="AB26" s="360" t="str">
        <f ca="1">IF(AND('MAPA DE RIESGO'!$I$52="Media",'MAPA DE RIESGO'!$M$52="Mayor"),CONCATENATE("R",'MAPA DE RIESGO'!$B$52),"")</f>
        <v/>
      </c>
      <c r="AC26" s="361"/>
      <c r="AD26" s="362" t="str">
        <f ca="1">IF(AND('MAPA DE RIESGO'!$I$58="Media",'MAPA DE RIESGO'!$M$58="Mayor"),CONCATENATE("R",'MAPA DE RIESGO'!$B$58),"")</f>
        <v/>
      </c>
      <c r="AE26" s="362"/>
      <c r="AF26" s="362" t="str">
        <f ca="1">IF(AND('MAPA DE RIESGO'!$I$64="Media",'MAPA DE RIESGO'!$M$64="Mayor"),CONCATENATE("R",'MAPA DE RIESGO'!$B$64),"")</f>
        <v/>
      </c>
      <c r="AG26" s="363"/>
      <c r="AH26" s="351" t="str">
        <f ca="1">IF(AND('MAPA DE RIESGO'!$I$52="Media",'MAPA DE RIESGO'!$M$52="Catastrófico"),CONCATENATE("R",'MAPA DE RIESGO'!$B$52),"")</f>
        <v/>
      </c>
      <c r="AI26" s="352"/>
      <c r="AJ26" s="352" t="str">
        <f ca="1">IF(AND('MAPA DE RIESGO'!$I$58="Media",'MAPA DE RIESGO'!$M$58="Catastrófico"),CONCATENATE("R",'MAPA DE RIESGO'!$B$58),"")</f>
        <v/>
      </c>
      <c r="AK26" s="352"/>
      <c r="AL26" s="352" t="str">
        <f ca="1">IF(AND('MAPA DE RIESGO'!$I$64="Media",'MAPA DE RIESGO'!$M$64="Catastrófico"),CONCATENATE("R",'MAPA DE RIESGO'!$B$64),"")</f>
        <v/>
      </c>
      <c r="AM26" s="353"/>
      <c r="AN26" s="55"/>
      <c r="AO26" s="405"/>
      <c r="AP26" s="406"/>
      <c r="AQ26" s="406"/>
      <c r="AR26" s="406"/>
      <c r="AS26" s="406"/>
      <c r="AT26" s="407"/>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row>
    <row r="27" spans="1:80" x14ac:dyDescent="0.35">
      <c r="A27" s="55"/>
      <c r="B27" s="382"/>
      <c r="C27" s="382"/>
      <c r="D27" s="383"/>
      <c r="E27" s="374"/>
      <c r="F27" s="375"/>
      <c r="G27" s="375"/>
      <c r="H27" s="375"/>
      <c r="I27" s="376"/>
      <c r="J27" s="342"/>
      <c r="K27" s="343"/>
      <c r="L27" s="343"/>
      <c r="M27" s="343"/>
      <c r="N27" s="343"/>
      <c r="O27" s="344"/>
      <c r="P27" s="342"/>
      <c r="Q27" s="343"/>
      <c r="R27" s="343"/>
      <c r="S27" s="343"/>
      <c r="T27" s="343"/>
      <c r="U27" s="344"/>
      <c r="V27" s="342"/>
      <c r="W27" s="343"/>
      <c r="X27" s="343"/>
      <c r="Y27" s="343"/>
      <c r="Z27" s="343"/>
      <c r="AA27" s="344"/>
      <c r="AB27" s="360"/>
      <c r="AC27" s="361"/>
      <c r="AD27" s="362"/>
      <c r="AE27" s="362"/>
      <c r="AF27" s="362"/>
      <c r="AG27" s="363"/>
      <c r="AH27" s="351"/>
      <c r="AI27" s="352"/>
      <c r="AJ27" s="352"/>
      <c r="AK27" s="352"/>
      <c r="AL27" s="352"/>
      <c r="AM27" s="353"/>
      <c r="AN27" s="55"/>
      <c r="AO27" s="405"/>
      <c r="AP27" s="406"/>
      <c r="AQ27" s="406"/>
      <c r="AR27" s="406"/>
      <c r="AS27" s="406"/>
      <c r="AT27" s="407"/>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row>
    <row r="28" spans="1:80" x14ac:dyDescent="0.35">
      <c r="A28" s="55"/>
      <c r="B28" s="382"/>
      <c r="C28" s="382"/>
      <c r="D28" s="383"/>
      <c r="E28" s="374"/>
      <c r="F28" s="375"/>
      <c r="G28" s="375"/>
      <c r="H28" s="375"/>
      <c r="I28" s="376"/>
      <c r="J28" s="342" t="str">
        <f ca="1">IF(AND('MAPA DE RIESGO'!$I$70="Media",'MAPA DE RIESGO'!$M$70="Leve"),CONCATENATE("R",'MAPA DE RIESGO'!$B$70),"")</f>
        <v/>
      </c>
      <c r="K28" s="343"/>
      <c r="L28" s="343" t="str">
        <f>IF(AND('MAPA DE RIESGO'!$I$76="Media",'MAPA DE RIESGO'!$M$76="Leve"),CONCATENATE("R",'MAPA DE RIESGO'!$B$76),"")</f>
        <v/>
      </c>
      <c r="M28" s="343"/>
      <c r="N28" s="343" t="str">
        <f>IF(AND('MAPA DE RIESGO'!$I$82="Media",'MAPA DE RIESGO'!$M$82="Leve"),CONCATENATE("R",'MAPA DE RIESGO'!$B$82),"")</f>
        <v/>
      </c>
      <c r="O28" s="344"/>
      <c r="P28" s="342" t="str">
        <f ca="1">IF(AND('MAPA DE RIESGO'!$I$70="Media",'MAPA DE RIESGO'!$M$70="Menor"),CONCATENATE("R",'MAPA DE RIESGO'!$B$70),"")</f>
        <v/>
      </c>
      <c r="Q28" s="343"/>
      <c r="R28" s="343" t="str">
        <f>IF(AND('MAPA DE RIESGO'!$I$76="Media",'MAPA DE RIESGO'!$M$76="Menor"),CONCATENATE("R",'MAPA DE RIESGO'!$B$76),"")</f>
        <v/>
      </c>
      <c r="S28" s="343"/>
      <c r="T28" s="343" t="str">
        <f>IF(AND('MAPA DE RIESGO'!$I$82="Media",'MAPA DE RIESGO'!$M$82="Menor"),CONCATENATE("R",'MAPA DE RIESGO'!$B$82),"")</f>
        <v/>
      </c>
      <c r="U28" s="344"/>
      <c r="V28" s="342" t="str">
        <f ca="1">IF(AND('MAPA DE RIESGO'!$I$70="Media",'MAPA DE RIESGO'!$M$70="Moderado"),CONCATENATE("R",'MAPA DE RIESGO'!$B$70),"")</f>
        <v/>
      </c>
      <c r="W28" s="343"/>
      <c r="X28" s="343" t="str">
        <f>IF(AND('MAPA DE RIESGO'!$I$76="Media",'MAPA DE RIESGO'!$M$76="Moderado"),CONCATENATE("R",'MAPA DE RIESGO'!$B$76),"")</f>
        <v/>
      </c>
      <c r="Y28" s="343"/>
      <c r="Z28" s="343" t="str">
        <f>IF(AND('MAPA DE RIESGO'!$I$82="Media",'MAPA DE RIESGO'!$M$82="Moderado"),CONCATENATE("R",'MAPA DE RIESGO'!$B$82),"")</f>
        <v/>
      </c>
      <c r="AA28" s="344"/>
      <c r="AB28" s="360" t="str">
        <f ca="1">IF(AND('MAPA DE RIESGO'!$I$70="Media",'MAPA DE RIESGO'!$M$70="Mayor"),CONCATENATE("R",'MAPA DE RIESGO'!$B$70),"")</f>
        <v/>
      </c>
      <c r="AC28" s="361"/>
      <c r="AD28" s="362" t="str">
        <f>IF(AND('MAPA DE RIESGO'!$I$76="Media",'MAPA DE RIESGO'!$M$76="Mayor"),CONCATENATE("R",'MAPA DE RIESGO'!$B$76),"")</f>
        <v/>
      </c>
      <c r="AE28" s="362"/>
      <c r="AF28" s="362" t="str">
        <f>IF(AND('MAPA DE RIESGO'!$I$82="Media",'MAPA DE RIESGO'!$M$82="Mayor"),CONCATENATE("R",'MAPA DE RIESGO'!$B$82),"")</f>
        <v/>
      </c>
      <c r="AG28" s="363"/>
      <c r="AH28" s="351" t="str">
        <f ca="1">IF(AND('MAPA DE RIESGO'!$I$70="Media",'MAPA DE RIESGO'!$M$70="Catastrófico"),CONCATENATE("R",'MAPA DE RIESGO'!$B$70),"")</f>
        <v/>
      </c>
      <c r="AI28" s="352"/>
      <c r="AJ28" s="352" t="str">
        <f>IF(AND('MAPA DE RIESGO'!$I$76="Media",'MAPA DE RIESGO'!$M$76="Catastrófico"),CONCATENATE("R",'MAPA DE RIESGO'!$B$76),"")</f>
        <v/>
      </c>
      <c r="AK28" s="352"/>
      <c r="AL28" s="352" t="str">
        <f>IF(AND('MAPA DE RIESGO'!$I$82="Media",'MAPA DE RIESGO'!$M$82="Catastrófico"),CONCATENATE("R",'MAPA DE RIESGO'!$B$82),"")</f>
        <v/>
      </c>
      <c r="AM28" s="353"/>
      <c r="AN28" s="55"/>
      <c r="AO28" s="405"/>
      <c r="AP28" s="406"/>
      <c r="AQ28" s="406"/>
      <c r="AR28" s="406"/>
      <c r="AS28" s="406"/>
      <c r="AT28" s="407"/>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row>
    <row r="29" spans="1:80" ht="15" thickBot="1" x14ac:dyDescent="0.4">
      <c r="A29" s="55"/>
      <c r="B29" s="382"/>
      <c r="C29" s="382"/>
      <c r="D29" s="383"/>
      <c r="E29" s="377"/>
      <c r="F29" s="378"/>
      <c r="G29" s="378"/>
      <c r="H29" s="378"/>
      <c r="I29" s="379"/>
      <c r="J29" s="342"/>
      <c r="K29" s="343"/>
      <c r="L29" s="343"/>
      <c r="M29" s="343"/>
      <c r="N29" s="343"/>
      <c r="O29" s="344"/>
      <c r="P29" s="345"/>
      <c r="Q29" s="346"/>
      <c r="R29" s="346"/>
      <c r="S29" s="346"/>
      <c r="T29" s="346"/>
      <c r="U29" s="347"/>
      <c r="V29" s="345"/>
      <c r="W29" s="346"/>
      <c r="X29" s="346"/>
      <c r="Y29" s="346"/>
      <c r="Z29" s="346"/>
      <c r="AA29" s="347"/>
      <c r="AB29" s="364"/>
      <c r="AC29" s="365"/>
      <c r="AD29" s="365"/>
      <c r="AE29" s="365"/>
      <c r="AF29" s="365"/>
      <c r="AG29" s="366"/>
      <c r="AH29" s="354"/>
      <c r="AI29" s="355"/>
      <c r="AJ29" s="355"/>
      <c r="AK29" s="355"/>
      <c r="AL29" s="355"/>
      <c r="AM29" s="356"/>
      <c r="AN29" s="55"/>
      <c r="AO29" s="408"/>
      <c r="AP29" s="409"/>
      <c r="AQ29" s="409"/>
      <c r="AR29" s="409"/>
      <c r="AS29" s="409"/>
      <c r="AT29" s="410"/>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row>
    <row r="30" spans="1:80" x14ac:dyDescent="0.35">
      <c r="A30" s="55"/>
      <c r="B30" s="382"/>
      <c r="C30" s="382"/>
      <c r="D30" s="383"/>
      <c r="E30" s="371" t="s">
        <v>105</v>
      </c>
      <c r="F30" s="372"/>
      <c r="G30" s="372"/>
      <c r="H30" s="372"/>
      <c r="I30" s="372"/>
      <c r="J30" s="339" t="str">
        <f ca="1">IF(AND('MAPA DE RIESGO'!$I$16="Baja",'MAPA DE RIESGO'!$M$16="Leve"),CONCATENATE("R",'MAPA DE RIESGO'!$B$16),"")</f>
        <v/>
      </c>
      <c r="K30" s="340"/>
      <c r="L30" s="340" t="str">
        <f ca="1">IF(AND('MAPA DE RIESGO'!$I$22="Baja",'MAPA DE RIESGO'!$M$22="Leve"),CONCATENATE("R",'MAPA DE RIESGO'!$B$22),"")</f>
        <v/>
      </c>
      <c r="M30" s="340"/>
      <c r="N30" s="340" t="str">
        <f ca="1">IF(AND('MAPA DE RIESGO'!$I$28="Baja",'MAPA DE RIESGO'!$M$28="Leve"),CONCATENATE("R",'MAPA DE RIESGO'!$B$28),"")</f>
        <v/>
      </c>
      <c r="O30" s="341"/>
      <c r="P30" s="349" t="str">
        <f ca="1">IF(AND('MAPA DE RIESGO'!$I$16="Baja",'MAPA DE RIESGO'!$M$16="Menor"),CONCATENATE("R",'MAPA DE RIESGO'!$B$16),"")</f>
        <v/>
      </c>
      <c r="Q30" s="349"/>
      <c r="R30" s="349" t="str">
        <f ca="1">IF(AND('MAPA DE RIESGO'!$I$22="Baja",'MAPA DE RIESGO'!$M$22="Menor"),CONCATENATE("R",'MAPA DE RIESGO'!$B$22),"")</f>
        <v/>
      </c>
      <c r="S30" s="349"/>
      <c r="T30" s="349" t="str">
        <f ca="1">IF(AND('MAPA DE RIESGO'!$I$28="Baja",'MAPA DE RIESGO'!$M$28="Menor"),CONCATENATE("R",'MAPA DE RIESGO'!$B$28),"")</f>
        <v/>
      </c>
      <c r="U30" s="350"/>
      <c r="V30" s="348" t="str">
        <f ca="1">IF(AND('MAPA DE RIESGO'!$I$16="Baja",'MAPA DE RIESGO'!$M$16="Moderado"),CONCATENATE("R",'MAPA DE RIESGO'!$B$16),"")</f>
        <v/>
      </c>
      <c r="W30" s="349"/>
      <c r="X30" s="349" t="str">
        <f ca="1">IF(AND('MAPA DE RIESGO'!$I$22="Baja",'MAPA DE RIESGO'!$M$22="Moderado"),CONCATENATE("R",'MAPA DE RIESGO'!$B$22),"")</f>
        <v/>
      </c>
      <c r="Y30" s="349"/>
      <c r="Z30" s="349" t="str">
        <f ca="1">IF(AND('MAPA DE RIESGO'!$I$28="Baja",'MAPA DE RIESGO'!$M$28="Moderado"),CONCATENATE("R",'MAPA DE RIESGO'!$B$28),"")</f>
        <v/>
      </c>
      <c r="AA30" s="350"/>
      <c r="AB30" s="367" t="str">
        <f ca="1">IF(AND('MAPA DE RIESGO'!$I$16="Baja",'MAPA DE RIESGO'!$M$16="Mayor"),CONCATENATE("R",'MAPA DE RIESGO'!$B$16),"")</f>
        <v/>
      </c>
      <c r="AC30" s="368"/>
      <c r="AD30" s="368" t="str">
        <f ca="1">IF(AND('MAPA DE RIESGO'!$I$22="Baja",'MAPA DE RIESGO'!$M$22="Mayor"),CONCATENATE("R",'MAPA DE RIESGO'!$B$22),"")</f>
        <v/>
      </c>
      <c r="AE30" s="368"/>
      <c r="AF30" s="368" t="str">
        <f ca="1">IF(AND('MAPA DE RIESGO'!$I$28="Baja",'MAPA DE RIESGO'!$M$28="Mayor"),CONCATENATE("R",'MAPA DE RIESGO'!$B$28),"")</f>
        <v/>
      </c>
      <c r="AG30" s="369"/>
      <c r="AH30" s="357" t="str">
        <f ca="1">IF(AND('MAPA DE RIESGO'!$I$16="Baja",'MAPA DE RIESGO'!$M$16="Catastrófico"),CONCATENATE("R",'MAPA DE RIESGO'!$B$16),"")</f>
        <v/>
      </c>
      <c r="AI30" s="358"/>
      <c r="AJ30" s="358" t="str">
        <f ca="1">IF(AND('MAPA DE RIESGO'!$I$22="Baja",'MAPA DE RIESGO'!$M$22="Catastrófico"),CONCATENATE("R",'MAPA DE RIESGO'!$B$22),"")</f>
        <v/>
      </c>
      <c r="AK30" s="358"/>
      <c r="AL30" s="358" t="str">
        <f ca="1">IF(AND('MAPA DE RIESGO'!$I$28="Baja",'MAPA DE RIESGO'!$M$28="Catastrófico"),CONCATENATE("R",'MAPA DE RIESGO'!$B$28),"")</f>
        <v/>
      </c>
      <c r="AM30" s="359"/>
      <c r="AN30" s="55"/>
      <c r="AO30" s="411" t="s">
        <v>74</v>
      </c>
      <c r="AP30" s="412"/>
      <c r="AQ30" s="412"/>
      <c r="AR30" s="412"/>
      <c r="AS30" s="412"/>
      <c r="AT30" s="413"/>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row>
    <row r="31" spans="1:80" x14ac:dyDescent="0.35">
      <c r="A31" s="55"/>
      <c r="B31" s="382"/>
      <c r="C31" s="382"/>
      <c r="D31" s="383"/>
      <c r="E31" s="374"/>
      <c r="F31" s="375"/>
      <c r="G31" s="375"/>
      <c r="H31" s="375"/>
      <c r="I31" s="380"/>
      <c r="J31" s="333"/>
      <c r="K31" s="334"/>
      <c r="L31" s="334"/>
      <c r="M31" s="334"/>
      <c r="N31" s="334"/>
      <c r="O31" s="335"/>
      <c r="P31" s="343"/>
      <c r="Q31" s="343"/>
      <c r="R31" s="343"/>
      <c r="S31" s="343"/>
      <c r="T31" s="343"/>
      <c r="U31" s="344"/>
      <c r="V31" s="342"/>
      <c r="W31" s="343"/>
      <c r="X31" s="343"/>
      <c r="Y31" s="343"/>
      <c r="Z31" s="343"/>
      <c r="AA31" s="344"/>
      <c r="AB31" s="360"/>
      <c r="AC31" s="361"/>
      <c r="AD31" s="361"/>
      <c r="AE31" s="361"/>
      <c r="AF31" s="361"/>
      <c r="AG31" s="363"/>
      <c r="AH31" s="351"/>
      <c r="AI31" s="352"/>
      <c r="AJ31" s="352"/>
      <c r="AK31" s="352"/>
      <c r="AL31" s="352"/>
      <c r="AM31" s="353"/>
      <c r="AN31" s="55"/>
      <c r="AO31" s="414"/>
      <c r="AP31" s="415"/>
      <c r="AQ31" s="415"/>
      <c r="AR31" s="415"/>
      <c r="AS31" s="415"/>
      <c r="AT31" s="416"/>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row>
    <row r="32" spans="1:80" x14ac:dyDescent="0.35">
      <c r="A32" s="55"/>
      <c r="B32" s="382"/>
      <c r="C32" s="382"/>
      <c r="D32" s="383"/>
      <c r="E32" s="374"/>
      <c r="F32" s="375"/>
      <c r="G32" s="375"/>
      <c r="H32" s="375"/>
      <c r="I32" s="380"/>
      <c r="J32" s="333" t="str">
        <f ca="1">IF(AND('MAPA DE RIESGO'!$I$34="Baja",'MAPA DE RIESGO'!$M$34="Leve"),CONCATENATE("R",'MAPA DE RIESGO'!$B$34),"")</f>
        <v/>
      </c>
      <c r="K32" s="334"/>
      <c r="L32" s="334" t="str">
        <f ca="1">IF(AND('MAPA DE RIESGO'!$I$40="Baja",'MAPA DE RIESGO'!$M$40="Leve"),CONCATENATE("R",'MAPA DE RIESGO'!$B$40),"")</f>
        <v/>
      </c>
      <c r="M32" s="334"/>
      <c r="N32" s="334" t="str">
        <f ca="1">IF(AND('MAPA DE RIESGO'!$I$46="Baja",'MAPA DE RIESGO'!$M$46="Leve"),CONCATENATE("R",'MAPA DE RIESGO'!$B$46),"")</f>
        <v/>
      </c>
      <c r="O32" s="335"/>
      <c r="P32" s="343" t="str">
        <f ca="1">IF(AND('MAPA DE RIESGO'!$I$34="Baja",'MAPA DE RIESGO'!$M$34="Menor"),CONCATENATE("R",'MAPA DE RIESGO'!$B$34),"")</f>
        <v/>
      </c>
      <c r="Q32" s="343"/>
      <c r="R32" s="343" t="str">
        <f ca="1">IF(AND('MAPA DE RIESGO'!$I$40="Baja",'MAPA DE RIESGO'!$M$40="Menor"),CONCATENATE("R",'MAPA DE RIESGO'!$B$40),"")</f>
        <v/>
      </c>
      <c r="S32" s="343"/>
      <c r="T32" s="343" t="str">
        <f ca="1">IF(AND('MAPA DE RIESGO'!$I$46="Baja",'MAPA DE RIESGO'!$M$46="Menor"),CONCATENATE("R",'MAPA DE RIESGO'!$B$46),"")</f>
        <v/>
      </c>
      <c r="U32" s="344"/>
      <c r="V32" s="342" t="str">
        <f ca="1">IF(AND('MAPA DE RIESGO'!$I$34="Baja",'MAPA DE RIESGO'!$M$34="Moderado"),CONCATENATE("R",'MAPA DE RIESGO'!$B$34),"")</f>
        <v/>
      </c>
      <c r="W32" s="343"/>
      <c r="X32" s="343" t="str">
        <f ca="1">IF(AND('MAPA DE RIESGO'!$I$40="Baja",'MAPA DE RIESGO'!$M$40="Moderado"),CONCATENATE("R",'MAPA DE RIESGO'!$B$40),"")</f>
        <v/>
      </c>
      <c r="Y32" s="343"/>
      <c r="Z32" s="343" t="str">
        <f ca="1">IF(AND('MAPA DE RIESGO'!$I$46="Baja",'MAPA DE RIESGO'!$M$46="Moderado"),CONCATENATE("R",'MAPA DE RIESGO'!$B$46),"")</f>
        <v/>
      </c>
      <c r="AA32" s="344"/>
      <c r="AB32" s="360" t="str">
        <f ca="1">IF(AND('MAPA DE RIESGO'!$I$34="Baja",'MAPA DE RIESGO'!$M$34="Mayor"),CONCATENATE("R",'MAPA DE RIESGO'!$B$34),"")</f>
        <v/>
      </c>
      <c r="AC32" s="361"/>
      <c r="AD32" s="362" t="str">
        <f ca="1">IF(AND('MAPA DE RIESGO'!$I$40="Baja",'MAPA DE RIESGO'!$M$40="Mayor"),CONCATENATE("R",'MAPA DE RIESGO'!$B$40),"")</f>
        <v/>
      </c>
      <c r="AE32" s="362"/>
      <c r="AF32" s="362" t="str">
        <f ca="1">IF(AND('MAPA DE RIESGO'!$I$46="Baja",'MAPA DE RIESGO'!$M$46="Mayor"),CONCATENATE("R",'MAPA DE RIESGO'!$B$46),"")</f>
        <v/>
      </c>
      <c r="AG32" s="363"/>
      <c r="AH32" s="351" t="str">
        <f ca="1">IF(AND('MAPA DE RIESGO'!$I$34="Baja",'MAPA DE RIESGO'!$M$34="Catastrófico"),CONCATENATE("R",'MAPA DE RIESGO'!$B$34),"")</f>
        <v/>
      </c>
      <c r="AI32" s="352"/>
      <c r="AJ32" s="352" t="str">
        <f ca="1">IF(AND('MAPA DE RIESGO'!$I$40="Baja",'MAPA DE RIESGO'!$M$40="Catastrófico"),CONCATENATE("R",'MAPA DE RIESGO'!$B$40),"")</f>
        <v/>
      </c>
      <c r="AK32" s="352"/>
      <c r="AL32" s="352" t="str">
        <f ca="1">IF(AND('MAPA DE RIESGO'!$I$46="Baja",'MAPA DE RIESGO'!$M$46="Catastrófico"),CONCATENATE("R",'MAPA DE RIESGO'!$B$46),"")</f>
        <v/>
      </c>
      <c r="AM32" s="353"/>
      <c r="AN32" s="55"/>
      <c r="AO32" s="414"/>
      <c r="AP32" s="415"/>
      <c r="AQ32" s="415"/>
      <c r="AR32" s="415"/>
      <c r="AS32" s="415"/>
      <c r="AT32" s="416"/>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row>
    <row r="33" spans="1:80" x14ac:dyDescent="0.35">
      <c r="A33" s="55"/>
      <c r="B33" s="382"/>
      <c r="C33" s="382"/>
      <c r="D33" s="383"/>
      <c r="E33" s="374"/>
      <c r="F33" s="375"/>
      <c r="G33" s="375"/>
      <c r="H33" s="375"/>
      <c r="I33" s="380"/>
      <c r="J33" s="333"/>
      <c r="K33" s="334"/>
      <c r="L33" s="334"/>
      <c r="M33" s="334"/>
      <c r="N33" s="334"/>
      <c r="O33" s="335"/>
      <c r="P33" s="343"/>
      <c r="Q33" s="343"/>
      <c r="R33" s="343"/>
      <c r="S33" s="343"/>
      <c r="T33" s="343"/>
      <c r="U33" s="344"/>
      <c r="V33" s="342"/>
      <c r="W33" s="343"/>
      <c r="X33" s="343"/>
      <c r="Y33" s="343"/>
      <c r="Z33" s="343"/>
      <c r="AA33" s="344"/>
      <c r="AB33" s="360"/>
      <c r="AC33" s="361"/>
      <c r="AD33" s="362"/>
      <c r="AE33" s="362"/>
      <c r="AF33" s="362"/>
      <c r="AG33" s="363"/>
      <c r="AH33" s="351"/>
      <c r="AI33" s="352"/>
      <c r="AJ33" s="352"/>
      <c r="AK33" s="352"/>
      <c r="AL33" s="352"/>
      <c r="AM33" s="353"/>
      <c r="AN33" s="55"/>
      <c r="AO33" s="414"/>
      <c r="AP33" s="415"/>
      <c r="AQ33" s="415"/>
      <c r="AR33" s="415"/>
      <c r="AS33" s="415"/>
      <c r="AT33" s="416"/>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row>
    <row r="34" spans="1:80" x14ac:dyDescent="0.35">
      <c r="A34" s="55"/>
      <c r="B34" s="382"/>
      <c r="C34" s="382"/>
      <c r="D34" s="383"/>
      <c r="E34" s="374"/>
      <c r="F34" s="375"/>
      <c r="G34" s="375"/>
      <c r="H34" s="375"/>
      <c r="I34" s="380"/>
      <c r="J34" s="333" t="str">
        <f ca="1">IF(AND('MAPA DE RIESGO'!$I$52="Baja",'MAPA DE RIESGO'!$M$52="Leve"),CONCATENATE("R",'MAPA DE RIESGO'!$B$52),"")</f>
        <v/>
      </c>
      <c r="K34" s="334"/>
      <c r="L34" s="334" t="str">
        <f ca="1">IF(AND('MAPA DE RIESGO'!$I$58="Baja",'MAPA DE RIESGO'!$M$58="Leve"),CONCATENATE("R",'MAPA DE RIESGO'!$B$58),"")</f>
        <v/>
      </c>
      <c r="M34" s="334"/>
      <c r="N34" s="334" t="str">
        <f ca="1">IF(AND('MAPA DE RIESGO'!$I$64="Baja",'MAPA DE RIESGO'!$M$64="Leve"),CONCATENATE("R",'MAPA DE RIESGO'!$B$64),"")</f>
        <v/>
      </c>
      <c r="O34" s="335"/>
      <c r="P34" s="343" t="str">
        <f ca="1">IF(AND('MAPA DE RIESGO'!$I$52="Baja",'MAPA DE RIESGO'!$M$52="Menor"),CONCATENATE("R",'MAPA DE RIESGO'!$B$52),"")</f>
        <v/>
      </c>
      <c r="Q34" s="343"/>
      <c r="R34" s="343" t="str">
        <f ca="1">IF(AND('MAPA DE RIESGO'!$I$58="Baja",'MAPA DE RIESGO'!$M$58="Menor"),CONCATENATE("R",'MAPA DE RIESGO'!$B$58),"")</f>
        <v/>
      </c>
      <c r="S34" s="343"/>
      <c r="T34" s="343" t="str">
        <f ca="1">IF(AND('MAPA DE RIESGO'!$I$64="Baja",'MAPA DE RIESGO'!$M$64="Menor"),CONCATENATE("R",'MAPA DE RIESGO'!$B$64),"")</f>
        <v/>
      </c>
      <c r="U34" s="344"/>
      <c r="V34" s="342" t="str">
        <f ca="1">IF(AND('MAPA DE RIESGO'!$I$52="Baja",'MAPA DE RIESGO'!$M$52="Moderado"),CONCATENATE("R",'MAPA DE RIESGO'!$B$52),"")</f>
        <v/>
      </c>
      <c r="W34" s="343"/>
      <c r="X34" s="343" t="str">
        <f ca="1">IF(AND('MAPA DE RIESGO'!$I$58="Baja",'MAPA DE RIESGO'!$M$58="Moderado"),CONCATENATE("R",'MAPA DE RIESGO'!$B$58),"")</f>
        <v/>
      </c>
      <c r="Y34" s="343"/>
      <c r="Z34" s="343" t="str">
        <f ca="1">IF(AND('MAPA DE RIESGO'!$I$64="Baja",'MAPA DE RIESGO'!$M$64="Moderado"),CONCATENATE("R",'MAPA DE RIESGO'!$B$64),"")</f>
        <v/>
      </c>
      <c r="AA34" s="344"/>
      <c r="AB34" s="360" t="str">
        <f ca="1">IF(AND('MAPA DE RIESGO'!$I$52="Baja",'MAPA DE RIESGO'!$M$52="Mayor"),CONCATENATE("R",'MAPA DE RIESGO'!$B$52),"")</f>
        <v/>
      </c>
      <c r="AC34" s="361"/>
      <c r="AD34" s="362" t="str">
        <f ca="1">IF(AND('MAPA DE RIESGO'!$I$58="Baja",'MAPA DE RIESGO'!$M$58="Mayor"),CONCATENATE("R",'MAPA DE RIESGO'!$B$58),"")</f>
        <v/>
      </c>
      <c r="AE34" s="362"/>
      <c r="AF34" s="362" t="str">
        <f ca="1">IF(AND('MAPA DE RIESGO'!$I$64="Baja",'MAPA DE RIESGO'!$M$64="Mayor"),CONCATENATE("R",'MAPA DE RIESGO'!$B$64),"")</f>
        <v/>
      </c>
      <c r="AG34" s="363"/>
      <c r="AH34" s="351" t="str">
        <f ca="1">IF(AND('MAPA DE RIESGO'!$I$52="Baja",'MAPA DE RIESGO'!$M$52="Catastrófico"),CONCATENATE("R",'MAPA DE RIESGO'!$B$52),"")</f>
        <v/>
      </c>
      <c r="AI34" s="352"/>
      <c r="AJ34" s="352" t="str">
        <f ca="1">IF(AND('MAPA DE RIESGO'!$I$58="Baja",'MAPA DE RIESGO'!$M$58="Catastrófico"),CONCATENATE("R",'MAPA DE RIESGO'!$B$58),"")</f>
        <v/>
      </c>
      <c r="AK34" s="352"/>
      <c r="AL34" s="352" t="str">
        <f ca="1">IF(AND('MAPA DE RIESGO'!$I$64="Baja",'MAPA DE RIESGO'!$M$64="Catastrófico"),CONCATENATE("R",'MAPA DE RIESGO'!$B$64),"")</f>
        <v/>
      </c>
      <c r="AM34" s="353"/>
      <c r="AN34" s="55"/>
      <c r="AO34" s="414"/>
      <c r="AP34" s="415"/>
      <c r="AQ34" s="415"/>
      <c r="AR34" s="415"/>
      <c r="AS34" s="415"/>
      <c r="AT34" s="416"/>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row>
    <row r="35" spans="1:80" x14ac:dyDescent="0.35">
      <c r="A35" s="55"/>
      <c r="B35" s="382"/>
      <c r="C35" s="382"/>
      <c r="D35" s="383"/>
      <c r="E35" s="374"/>
      <c r="F35" s="375"/>
      <c r="G35" s="375"/>
      <c r="H35" s="375"/>
      <c r="I35" s="380"/>
      <c r="J35" s="333"/>
      <c r="K35" s="334"/>
      <c r="L35" s="334"/>
      <c r="M35" s="334"/>
      <c r="N35" s="334"/>
      <c r="O35" s="335"/>
      <c r="P35" s="343"/>
      <c r="Q35" s="343"/>
      <c r="R35" s="343"/>
      <c r="S35" s="343"/>
      <c r="T35" s="343"/>
      <c r="U35" s="344"/>
      <c r="V35" s="342"/>
      <c r="W35" s="343"/>
      <c r="X35" s="343"/>
      <c r="Y35" s="343"/>
      <c r="Z35" s="343"/>
      <c r="AA35" s="344"/>
      <c r="AB35" s="360"/>
      <c r="AC35" s="361"/>
      <c r="AD35" s="362"/>
      <c r="AE35" s="362"/>
      <c r="AF35" s="362"/>
      <c r="AG35" s="363"/>
      <c r="AH35" s="351"/>
      <c r="AI35" s="352"/>
      <c r="AJ35" s="352"/>
      <c r="AK35" s="352"/>
      <c r="AL35" s="352"/>
      <c r="AM35" s="353"/>
      <c r="AN35" s="55"/>
      <c r="AO35" s="414"/>
      <c r="AP35" s="415"/>
      <c r="AQ35" s="415"/>
      <c r="AR35" s="415"/>
      <c r="AS35" s="415"/>
      <c r="AT35" s="416"/>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row>
    <row r="36" spans="1:80" x14ac:dyDescent="0.35">
      <c r="A36" s="55"/>
      <c r="B36" s="382"/>
      <c r="C36" s="382"/>
      <c r="D36" s="383"/>
      <c r="E36" s="374"/>
      <c r="F36" s="375"/>
      <c r="G36" s="375"/>
      <c r="H36" s="375"/>
      <c r="I36" s="380"/>
      <c r="J36" s="333" t="str">
        <f ca="1">IF(AND('MAPA DE RIESGO'!$I$70="Baja",'MAPA DE RIESGO'!$M$70="Leve"),CONCATENATE("R",'MAPA DE RIESGO'!$B$70),"")</f>
        <v/>
      </c>
      <c r="K36" s="334"/>
      <c r="L36" s="334" t="str">
        <f>IF(AND('MAPA DE RIESGO'!$I$76="Baja",'MAPA DE RIESGO'!$M$76="Leve"),CONCATENATE("R",'MAPA DE RIESGO'!$B$76),"")</f>
        <v/>
      </c>
      <c r="M36" s="334"/>
      <c r="N36" s="334" t="str">
        <f>IF(AND('MAPA DE RIESGO'!$I$82="Baja",'MAPA DE RIESGO'!$M$82="Leve"),CONCATENATE("R",'MAPA DE RIESGO'!$B$82),"")</f>
        <v/>
      </c>
      <c r="O36" s="335"/>
      <c r="P36" s="343" t="str">
        <f ca="1">IF(AND('MAPA DE RIESGO'!$I$70="Baja",'MAPA DE RIESGO'!$M$70="Menor"),CONCATENATE("R",'MAPA DE RIESGO'!$B$70),"")</f>
        <v/>
      </c>
      <c r="Q36" s="343"/>
      <c r="R36" s="343" t="str">
        <f>IF(AND('MAPA DE RIESGO'!$I$76="Baja",'MAPA DE RIESGO'!$M$76="Menor"),CONCATENATE("R",'MAPA DE RIESGO'!$B$76),"")</f>
        <v/>
      </c>
      <c r="S36" s="343"/>
      <c r="T36" s="343" t="str">
        <f>IF(AND('MAPA DE RIESGO'!$I$82="Baja",'MAPA DE RIESGO'!$M$82="Menor"),CONCATENATE("R",'MAPA DE RIESGO'!$B$82),"")</f>
        <v/>
      </c>
      <c r="U36" s="344"/>
      <c r="V36" s="342" t="str">
        <f ca="1">IF(AND('MAPA DE RIESGO'!$I$70="Baja",'MAPA DE RIESGO'!$M$70="Moderado"),CONCATENATE("R",'MAPA DE RIESGO'!$B$70),"")</f>
        <v/>
      </c>
      <c r="W36" s="343"/>
      <c r="X36" s="343" t="str">
        <f>IF(AND('MAPA DE RIESGO'!$I$76="Baja",'MAPA DE RIESGO'!$M$76="Moderado"),CONCATENATE("R",'MAPA DE RIESGO'!$B$76),"")</f>
        <v/>
      </c>
      <c r="Y36" s="343"/>
      <c r="Z36" s="343" t="str">
        <f>IF(AND('MAPA DE RIESGO'!$I$82="Baja",'MAPA DE RIESGO'!$M$82="Moderado"),CONCATENATE("R",'MAPA DE RIESGO'!$B$82),"")</f>
        <v/>
      </c>
      <c r="AA36" s="344"/>
      <c r="AB36" s="360" t="str">
        <f ca="1">IF(AND('MAPA DE RIESGO'!$I$70="Baja",'MAPA DE RIESGO'!$M$70="Mayor"),CONCATENATE("R",'MAPA DE RIESGO'!$B$70),"")</f>
        <v/>
      </c>
      <c r="AC36" s="361"/>
      <c r="AD36" s="362" t="str">
        <f>IF(AND('MAPA DE RIESGO'!$I$76="Baja",'MAPA DE RIESGO'!$M$76="Mayor"),CONCATENATE("R",'MAPA DE RIESGO'!$B$76),"")</f>
        <v/>
      </c>
      <c r="AE36" s="362"/>
      <c r="AF36" s="362" t="str">
        <f>IF(AND('MAPA DE RIESGO'!$I$82="Baja",'MAPA DE RIESGO'!$M$82="Mayor"),CONCATENATE("R",'MAPA DE RIESGO'!$B$82),"")</f>
        <v/>
      </c>
      <c r="AG36" s="363"/>
      <c r="AH36" s="351" t="str">
        <f ca="1">IF(AND('MAPA DE RIESGO'!$I$70="Baja",'MAPA DE RIESGO'!$M$70="Catastrófico"),CONCATENATE("R",'MAPA DE RIESGO'!$B$70),"")</f>
        <v/>
      </c>
      <c r="AI36" s="352"/>
      <c r="AJ36" s="352" t="str">
        <f>IF(AND('MAPA DE RIESGO'!$I$76="Baja",'MAPA DE RIESGO'!$M$76="Catastrófico"),CONCATENATE("R",'MAPA DE RIESGO'!$B$76),"")</f>
        <v/>
      </c>
      <c r="AK36" s="352"/>
      <c r="AL36" s="352" t="str">
        <f>IF(AND('MAPA DE RIESGO'!$I$82="Baja",'MAPA DE RIESGO'!$M$82="Catastrófico"),CONCATENATE("R",'MAPA DE RIESGO'!$B$82),"")</f>
        <v/>
      </c>
      <c r="AM36" s="353"/>
      <c r="AN36" s="55"/>
      <c r="AO36" s="414"/>
      <c r="AP36" s="415"/>
      <c r="AQ36" s="415"/>
      <c r="AR36" s="415"/>
      <c r="AS36" s="415"/>
      <c r="AT36" s="416"/>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row>
    <row r="37" spans="1:80" ht="15" thickBot="1" x14ac:dyDescent="0.4">
      <c r="A37" s="55"/>
      <c r="B37" s="382"/>
      <c r="C37" s="382"/>
      <c r="D37" s="383"/>
      <c r="E37" s="377"/>
      <c r="F37" s="378"/>
      <c r="G37" s="378"/>
      <c r="H37" s="378"/>
      <c r="I37" s="378"/>
      <c r="J37" s="336"/>
      <c r="K37" s="337"/>
      <c r="L37" s="337"/>
      <c r="M37" s="337"/>
      <c r="N37" s="337"/>
      <c r="O37" s="338"/>
      <c r="P37" s="346"/>
      <c r="Q37" s="346"/>
      <c r="R37" s="346"/>
      <c r="S37" s="346"/>
      <c r="T37" s="346"/>
      <c r="U37" s="347"/>
      <c r="V37" s="345"/>
      <c r="W37" s="346"/>
      <c r="X37" s="346"/>
      <c r="Y37" s="346"/>
      <c r="Z37" s="346"/>
      <c r="AA37" s="347"/>
      <c r="AB37" s="364"/>
      <c r="AC37" s="365"/>
      <c r="AD37" s="365"/>
      <c r="AE37" s="365"/>
      <c r="AF37" s="365"/>
      <c r="AG37" s="366"/>
      <c r="AH37" s="354"/>
      <c r="AI37" s="355"/>
      <c r="AJ37" s="355"/>
      <c r="AK37" s="355"/>
      <c r="AL37" s="355"/>
      <c r="AM37" s="356"/>
      <c r="AN37" s="55"/>
      <c r="AO37" s="417"/>
      <c r="AP37" s="418"/>
      <c r="AQ37" s="418"/>
      <c r="AR37" s="418"/>
      <c r="AS37" s="418"/>
      <c r="AT37" s="419"/>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row>
    <row r="38" spans="1:80" x14ac:dyDescent="0.35">
      <c r="A38" s="55"/>
      <c r="B38" s="382"/>
      <c r="C38" s="382"/>
      <c r="D38" s="383"/>
      <c r="E38" s="371" t="s">
        <v>104</v>
      </c>
      <c r="F38" s="372"/>
      <c r="G38" s="372"/>
      <c r="H38" s="372"/>
      <c r="I38" s="373"/>
      <c r="J38" s="339" t="str">
        <f ca="1">IF(AND('MAPA DE RIESGO'!$I$16="Muy Baja",'MAPA DE RIESGO'!$M$16="Leve"),CONCATENATE("R",'MAPA DE RIESGO'!$B$16),"")</f>
        <v/>
      </c>
      <c r="K38" s="340"/>
      <c r="L38" s="340" t="str">
        <f ca="1">IF(AND('MAPA DE RIESGO'!$I$22="Muy Baja",'MAPA DE RIESGO'!$M$22="Leve"),CONCATENATE("R",'MAPA DE RIESGO'!$B$22),"")</f>
        <v/>
      </c>
      <c r="M38" s="340"/>
      <c r="N38" s="340" t="str">
        <f ca="1">IF(AND('MAPA DE RIESGO'!$I$28="Muy Baja",'MAPA DE RIESGO'!$M$28="Leve"),CONCATENATE("R",'MAPA DE RIESGO'!$B$28),"")</f>
        <v/>
      </c>
      <c r="O38" s="341"/>
      <c r="P38" s="339" t="str">
        <f ca="1">IF(AND('MAPA DE RIESGO'!$I$16="Muy Baja",'MAPA DE RIESGO'!$M$16="Menor"),CONCATENATE("R",'MAPA DE RIESGO'!$B$16),"")</f>
        <v/>
      </c>
      <c r="Q38" s="340"/>
      <c r="R38" s="340" t="str">
        <f ca="1">IF(AND('MAPA DE RIESGO'!$I$22="Muy Baja",'MAPA DE RIESGO'!$M$22="Menor"),CONCATENATE("R",'MAPA DE RIESGO'!$B$22),"")</f>
        <v/>
      </c>
      <c r="S38" s="340"/>
      <c r="T38" s="340" t="str">
        <f ca="1">IF(AND('MAPA DE RIESGO'!$I$28="Muy Baja",'MAPA DE RIESGO'!$M$28="Menor"),CONCATENATE("R",'MAPA DE RIESGO'!$B$28),"")</f>
        <v/>
      </c>
      <c r="U38" s="341"/>
      <c r="V38" s="348" t="str">
        <f ca="1">IF(AND('MAPA DE RIESGO'!$I$16="Muy Baja",'MAPA DE RIESGO'!$M$16="Moderado"),CONCATENATE("R",'MAPA DE RIESGO'!$B$16),"")</f>
        <v/>
      </c>
      <c r="W38" s="349"/>
      <c r="X38" s="349" t="str">
        <f ca="1">IF(AND('MAPA DE RIESGO'!$I$22="Muy Baja",'MAPA DE RIESGO'!$M$22="Moderado"),CONCATENATE("R",'MAPA DE RIESGO'!$B$22),"")</f>
        <v/>
      </c>
      <c r="Y38" s="349"/>
      <c r="Z38" s="349" t="str">
        <f ca="1">IF(AND('MAPA DE RIESGO'!$I$28="Muy Baja",'MAPA DE RIESGO'!$M$28="Moderado"),CONCATENATE("R",'MAPA DE RIESGO'!$B$28),"")</f>
        <v/>
      </c>
      <c r="AA38" s="350"/>
      <c r="AB38" s="367" t="str">
        <f ca="1">IF(AND('MAPA DE RIESGO'!$I$16="Muy Baja",'MAPA DE RIESGO'!$M$16="Mayor"),CONCATENATE("R",'MAPA DE RIESGO'!$B$16),"")</f>
        <v/>
      </c>
      <c r="AC38" s="368"/>
      <c r="AD38" s="368" t="str">
        <f ca="1">IF(AND('MAPA DE RIESGO'!$I$22="Muy Baja",'MAPA DE RIESGO'!$M$22="Mayor"),CONCATENATE("R",'MAPA DE RIESGO'!$B$22),"")</f>
        <v/>
      </c>
      <c r="AE38" s="368"/>
      <c r="AF38" s="368" t="str">
        <f ca="1">IF(AND('MAPA DE RIESGO'!$I$28="Muy Baja",'MAPA DE RIESGO'!$M$28="Mayor"),CONCATENATE("R",'MAPA DE RIESGO'!$B$28),"")</f>
        <v/>
      </c>
      <c r="AG38" s="369"/>
      <c r="AH38" s="357" t="str">
        <f ca="1">IF(AND('MAPA DE RIESGO'!$I$16="Muy Baja",'MAPA DE RIESGO'!$M$16="Catastrófico"),CONCATENATE("R",'MAPA DE RIESGO'!$B$16),"")</f>
        <v/>
      </c>
      <c r="AI38" s="358"/>
      <c r="AJ38" s="358" t="str">
        <f ca="1">IF(AND('MAPA DE RIESGO'!$I$22="Muy Baja",'MAPA DE RIESGO'!$M$22="Catastrófico"),CONCATENATE("R",'MAPA DE RIESGO'!$B$22),"")</f>
        <v/>
      </c>
      <c r="AK38" s="358"/>
      <c r="AL38" s="358" t="str">
        <f ca="1">IF(AND('MAPA DE RIESGO'!$I$28="Muy Baja",'MAPA DE RIESGO'!$M$28="Catastrófico"),CONCATENATE("R",'MAPA DE RIESGO'!$B$28),"")</f>
        <v/>
      </c>
      <c r="AM38" s="359"/>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row>
    <row r="39" spans="1:80" x14ac:dyDescent="0.35">
      <c r="A39" s="55"/>
      <c r="B39" s="382"/>
      <c r="C39" s="382"/>
      <c r="D39" s="383"/>
      <c r="E39" s="374"/>
      <c r="F39" s="375"/>
      <c r="G39" s="375"/>
      <c r="H39" s="375"/>
      <c r="I39" s="376"/>
      <c r="J39" s="333"/>
      <c r="K39" s="334"/>
      <c r="L39" s="334"/>
      <c r="M39" s="334"/>
      <c r="N39" s="334"/>
      <c r="O39" s="335"/>
      <c r="P39" s="333"/>
      <c r="Q39" s="334"/>
      <c r="R39" s="334"/>
      <c r="S39" s="334"/>
      <c r="T39" s="334"/>
      <c r="U39" s="335"/>
      <c r="V39" s="342"/>
      <c r="W39" s="343"/>
      <c r="X39" s="343"/>
      <c r="Y39" s="343"/>
      <c r="Z39" s="343"/>
      <c r="AA39" s="344"/>
      <c r="AB39" s="360"/>
      <c r="AC39" s="361"/>
      <c r="AD39" s="361"/>
      <c r="AE39" s="361"/>
      <c r="AF39" s="361"/>
      <c r="AG39" s="363"/>
      <c r="AH39" s="351"/>
      <c r="AI39" s="352"/>
      <c r="AJ39" s="352"/>
      <c r="AK39" s="352"/>
      <c r="AL39" s="352"/>
      <c r="AM39" s="353"/>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row>
    <row r="40" spans="1:80" x14ac:dyDescent="0.35">
      <c r="A40" s="55"/>
      <c r="B40" s="382"/>
      <c r="C40" s="382"/>
      <c r="D40" s="383"/>
      <c r="E40" s="374"/>
      <c r="F40" s="375"/>
      <c r="G40" s="375"/>
      <c r="H40" s="375"/>
      <c r="I40" s="376"/>
      <c r="J40" s="333" t="str">
        <f ca="1">IF(AND('MAPA DE RIESGO'!$I$34="Muy Baja",'MAPA DE RIESGO'!$M$34="Leve"),CONCATENATE("R",'MAPA DE RIESGO'!$B$34),"")</f>
        <v/>
      </c>
      <c r="K40" s="334"/>
      <c r="L40" s="334" t="str">
        <f ca="1">IF(AND('MAPA DE RIESGO'!$I$40="Muy Baja",'MAPA DE RIESGO'!$M$40="Leve"),CONCATENATE("R",'MAPA DE RIESGO'!$B$40),"")</f>
        <v/>
      </c>
      <c r="M40" s="334"/>
      <c r="N40" s="334" t="str">
        <f ca="1">IF(AND('MAPA DE RIESGO'!$I$46="Muy Baja",'MAPA DE RIESGO'!$M$46="Leve"),CONCATENATE("R",'MAPA DE RIESGO'!$B$46),"")</f>
        <v/>
      </c>
      <c r="O40" s="335"/>
      <c r="P40" s="333" t="str">
        <f ca="1">IF(AND('MAPA DE RIESGO'!$I$34="Muy Baja",'MAPA DE RIESGO'!$M$34="Menor"),CONCATENATE("R",'MAPA DE RIESGO'!$B$34),"")</f>
        <v/>
      </c>
      <c r="Q40" s="334"/>
      <c r="R40" s="334" t="str">
        <f ca="1">IF(AND('MAPA DE RIESGO'!$I$40="Muy Baja",'MAPA DE RIESGO'!$M$40="Menor"),CONCATENATE("R",'MAPA DE RIESGO'!$B$40),"")</f>
        <v/>
      </c>
      <c r="S40" s="334"/>
      <c r="T40" s="334" t="str">
        <f ca="1">IF(AND('MAPA DE RIESGO'!$I$46="Muy Baja",'MAPA DE RIESGO'!$M$46="Menor"),CONCATENATE("R",'MAPA DE RIESGO'!$B$46),"")</f>
        <v/>
      </c>
      <c r="U40" s="335"/>
      <c r="V40" s="342" t="str">
        <f ca="1">IF(AND('MAPA DE RIESGO'!$I$34="Muy Baja",'MAPA DE RIESGO'!$M$34="Moderado"),CONCATENATE("R",'MAPA DE RIESGO'!$B$34),"")</f>
        <v/>
      </c>
      <c r="W40" s="343"/>
      <c r="X40" s="343" t="str">
        <f ca="1">IF(AND('MAPA DE RIESGO'!$I$40="Muy Baja",'MAPA DE RIESGO'!$M$40="Moderado"),CONCATENATE("R",'MAPA DE RIESGO'!$B$40),"")</f>
        <v/>
      </c>
      <c r="Y40" s="343"/>
      <c r="Z40" s="343" t="str">
        <f ca="1">IF(AND('MAPA DE RIESGO'!$I$46="Muy Baja",'MAPA DE RIESGO'!$M$46="Moderado"),CONCATENATE("R",'MAPA DE RIESGO'!$B$46),"")</f>
        <v/>
      </c>
      <c r="AA40" s="344"/>
      <c r="AB40" s="360" t="str">
        <f ca="1">IF(AND('MAPA DE RIESGO'!$I$34="Muy Baja",'MAPA DE RIESGO'!$M$34="Mayor"),CONCATENATE("R",'MAPA DE RIESGO'!$B$34),"")</f>
        <v/>
      </c>
      <c r="AC40" s="361"/>
      <c r="AD40" s="362" t="str">
        <f ca="1">IF(AND('MAPA DE RIESGO'!$I$40="Muy Baja",'MAPA DE RIESGO'!$M$40="Mayor"),CONCATENATE("R",'MAPA DE RIESGO'!$B$40),"")</f>
        <v/>
      </c>
      <c r="AE40" s="362"/>
      <c r="AF40" s="362" t="str">
        <f ca="1">IF(AND('MAPA DE RIESGO'!$I$46="Muy Baja",'MAPA DE RIESGO'!$M$46="Mayor"),CONCATENATE("R",'MAPA DE RIESGO'!$B$46),"")</f>
        <v/>
      </c>
      <c r="AG40" s="363"/>
      <c r="AH40" s="351" t="str">
        <f ca="1">IF(AND('MAPA DE RIESGO'!$I$34="Muy Baja",'MAPA DE RIESGO'!$M$34="Catastrófico"),CONCATENATE("R",'MAPA DE RIESGO'!$B$34),"")</f>
        <v/>
      </c>
      <c r="AI40" s="352"/>
      <c r="AJ40" s="352" t="str">
        <f ca="1">IF(AND('MAPA DE RIESGO'!$I$40="Muy Baja",'MAPA DE RIESGO'!$M$40="Catastrófico"),CONCATENATE("R",'MAPA DE RIESGO'!$B$40),"")</f>
        <v/>
      </c>
      <c r="AK40" s="352"/>
      <c r="AL40" s="352" t="str">
        <f ca="1">IF(AND('MAPA DE RIESGO'!$I$46="Muy Baja",'MAPA DE RIESGO'!$M$46="Catastrófico"),CONCATENATE("R",'MAPA DE RIESGO'!$B$46),"")</f>
        <v/>
      </c>
      <c r="AM40" s="353"/>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row>
    <row r="41" spans="1:80" x14ac:dyDescent="0.35">
      <c r="A41" s="55"/>
      <c r="B41" s="382"/>
      <c r="C41" s="382"/>
      <c r="D41" s="383"/>
      <c r="E41" s="374"/>
      <c r="F41" s="375"/>
      <c r="G41" s="375"/>
      <c r="H41" s="375"/>
      <c r="I41" s="376"/>
      <c r="J41" s="333"/>
      <c r="K41" s="334"/>
      <c r="L41" s="334"/>
      <c r="M41" s="334"/>
      <c r="N41" s="334"/>
      <c r="O41" s="335"/>
      <c r="P41" s="333"/>
      <c r="Q41" s="334"/>
      <c r="R41" s="334"/>
      <c r="S41" s="334"/>
      <c r="T41" s="334"/>
      <c r="U41" s="335"/>
      <c r="V41" s="342"/>
      <c r="W41" s="343"/>
      <c r="X41" s="343"/>
      <c r="Y41" s="343"/>
      <c r="Z41" s="343"/>
      <c r="AA41" s="344"/>
      <c r="AB41" s="360"/>
      <c r="AC41" s="361"/>
      <c r="AD41" s="362"/>
      <c r="AE41" s="362"/>
      <c r="AF41" s="362"/>
      <c r="AG41" s="363"/>
      <c r="AH41" s="351"/>
      <c r="AI41" s="352"/>
      <c r="AJ41" s="352"/>
      <c r="AK41" s="352"/>
      <c r="AL41" s="352"/>
      <c r="AM41" s="353"/>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row>
    <row r="42" spans="1:80" x14ac:dyDescent="0.35">
      <c r="A42" s="55"/>
      <c r="B42" s="382"/>
      <c r="C42" s="382"/>
      <c r="D42" s="383"/>
      <c r="E42" s="374"/>
      <c r="F42" s="375"/>
      <c r="G42" s="375"/>
      <c r="H42" s="375"/>
      <c r="I42" s="376"/>
      <c r="J42" s="333" t="str">
        <f ca="1">IF(AND('MAPA DE RIESGO'!$I$52="Muy Baja",'MAPA DE RIESGO'!$M$52="Leve"),CONCATENATE("R",'MAPA DE RIESGO'!$B$52),"")</f>
        <v/>
      </c>
      <c r="K42" s="334"/>
      <c r="L42" s="334" t="str">
        <f ca="1">IF(AND('MAPA DE RIESGO'!$I$58="Muy Baja",'MAPA DE RIESGO'!$M$58="Leve"),CONCATENATE("R",'MAPA DE RIESGO'!$B$58),"")</f>
        <v/>
      </c>
      <c r="M42" s="334"/>
      <c r="N42" s="334" t="str">
        <f ca="1">IF(AND('MAPA DE RIESGO'!$I$64="Muy Baja",'MAPA DE RIESGO'!$M$64="Leve"),CONCATENATE("R",'MAPA DE RIESGO'!$B$64),"")</f>
        <v/>
      </c>
      <c r="O42" s="335"/>
      <c r="P42" s="333" t="str">
        <f ca="1">IF(AND('MAPA DE RIESGO'!$I$52="Muy Baja",'MAPA DE RIESGO'!$M$52="Menor"),CONCATENATE("R",'MAPA DE RIESGO'!$B$52),"")</f>
        <v/>
      </c>
      <c r="Q42" s="334"/>
      <c r="R42" s="334" t="str">
        <f ca="1">IF(AND('MAPA DE RIESGO'!$I$58="Muy Baja",'MAPA DE RIESGO'!$M$58="Menor"),CONCATENATE("R",'MAPA DE RIESGO'!$B$58),"")</f>
        <v/>
      </c>
      <c r="S42" s="334"/>
      <c r="T42" s="334" t="str">
        <f ca="1">IF(AND('MAPA DE RIESGO'!$I$64="Muy Baja",'MAPA DE RIESGO'!$M$64="Menor"),CONCATENATE("R",'MAPA DE RIESGO'!$B$64),"")</f>
        <v/>
      </c>
      <c r="U42" s="335"/>
      <c r="V42" s="342" t="str">
        <f ca="1">IF(AND('MAPA DE RIESGO'!$I$52="Muy Baja",'MAPA DE RIESGO'!$M$52="Moderado"),CONCATENATE("R",'MAPA DE RIESGO'!$B$52),"")</f>
        <v/>
      </c>
      <c r="W42" s="343"/>
      <c r="X42" s="343" t="str">
        <f ca="1">IF(AND('MAPA DE RIESGO'!$I$58="Muy Baja",'MAPA DE RIESGO'!$M$58="Moderado"),CONCATENATE("R",'MAPA DE RIESGO'!$B$58),"")</f>
        <v/>
      </c>
      <c r="Y42" s="343"/>
      <c r="Z42" s="343" t="str">
        <f ca="1">IF(AND('MAPA DE RIESGO'!$I$64="Muy Baja",'MAPA DE RIESGO'!$M$64="Moderado"),CONCATENATE("R",'MAPA DE RIESGO'!$B$64),"")</f>
        <v/>
      </c>
      <c r="AA42" s="344"/>
      <c r="AB42" s="360" t="str">
        <f ca="1">IF(AND('MAPA DE RIESGO'!$I$52="Muy Baja",'MAPA DE RIESGO'!$M$52="Mayor"),CONCATENATE("R",'MAPA DE RIESGO'!$B$52),"")</f>
        <v/>
      </c>
      <c r="AC42" s="361"/>
      <c r="AD42" s="362" t="str">
        <f ca="1">IF(AND('MAPA DE RIESGO'!$I$58="Muy Baja",'MAPA DE RIESGO'!$M$58="Mayor"),CONCATENATE("R",'MAPA DE RIESGO'!$B$58),"")</f>
        <v/>
      </c>
      <c r="AE42" s="362"/>
      <c r="AF42" s="362" t="str">
        <f ca="1">IF(AND('MAPA DE RIESGO'!$I$64="Muy Baja",'MAPA DE RIESGO'!$M$64="Mayor"),CONCATENATE("R",'MAPA DE RIESGO'!$B$64),"")</f>
        <v/>
      </c>
      <c r="AG42" s="363"/>
      <c r="AH42" s="351" t="str">
        <f ca="1">IF(AND('MAPA DE RIESGO'!$I$52="Muy Baja",'MAPA DE RIESGO'!$M$52="Catastrófico"),CONCATENATE("R",'MAPA DE RIESGO'!$B$52),"")</f>
        <v/>
      </c>
      <c r="AI42" s="352"/>
      <c r="AJ42" s="352" t="str">
        <f ca="1">IF(AND('MAPA DE RIESGO'!$I$58="Muy Baja",'MAPA DE RIESGO'!$M$58="Catastrófico"),CONCATENATE("R",'MAPA DE RIESGO'!$B$58),"")</f>
        <v/>
      </c>
      <c r="AK42" s="352"/>
      <c r="AL42" s="352" t="str">
        <f ca="1">IF(AND('MAPA DE RIESGO'!$I$64="Muy Baja",'MAPA DE RIESGO'!$M$64="Catastrófico"),CONCATENATE("R",'MAPA DE RIESGO'!$B$64),"")</f>
        <v/>
      </c>
      <c r="AM42" s="353"/>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row>
    <row r="43" spans="1:80" x14ac:dyDescent="0.35">
      <c r="A43" s="55"/>
      <c r="B43" s="382"/>
      <c r="C43" s="382"/>
      <c r="D43" s="383"/>
      <c r="E43" s="374"/>
      <c r="F43" s="375"/>
      <c r="G43" s="375"/>
      <c r="H43" s="375"/>
      <c r="I43" s="376"/>
      <c r="J43" s="333"/>
      <c r="K43" s="334"/>
      <c r="L43" s="334"/>
      <c r="M43" s="334"/>
      <c r="N43" s="334"/>
      <c r="O43" s="335"/>
      <c r="P43" s="333"/>
      <c r="Q43" s="334"/>
      <c r="R43" s="334"/>
      <c r="S43" s="334"/>
      <c r="T43" s="334"/>
      <c r="U43" s="335"/>
      <c r="V43" s="342"/>
      <c r="W43" s="343"/>
      <c r="X43" s="343"/>
      <c r="Y43" s="343"/>
      <c r="Z43" s="343"/>
      <c r="AA43" s="344"/>
      <c r="AB43" s="360"/>
      <c r="AC43" s="361"/>
      <c r="AD43" s="362"/>
      <c r="AE43" s="362"/>
      <c r="AF43" s="362"/>
      <c r="AG43" s="363"/>
      <c r="AH43" s="351"/>
      <c r="AI43" s="352"/>
      <c r="AJ43" s="352"/>
      <c r="AK43" s="352"/>
      <c r="AL43" s="352"/>
      <c r="AM43" s="353"/>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row>
    <row r="44" spans="1:80" x14ac:dyDescent="0.35">
      <c r="A44" s="55"/>
      <c r="B44" s="382"/>
      <c r="C44" s="382"/>
      <c r="D44" s="383"/>
      <c r="E44" s="374"/>
      <c r="F44" s="375"/>
      <c r="G44" s="375"/>
      <c r="H44" s="375"/>
      <c r="I44" s="376"/>
      <c r="J44" s="333" t="str">
        <f ca="1">IF(AND('MAPA DE RIESGO'!$I$70="Muy Baja",'MAPA DE RIESGO'!$M$70="Leve"),CONCATENATE("R",'MAPA DE RIESGO'!$B$70),"")</f>
        <v/>
      </c>
      <c r="K44" s="334"/>
      <c r="L44" s="334" t="str">
        <f>IF(AND('MAPA DE RIESGO'!$I$76="Muy Baja",'MAPA DE RIESGO'!$M$76="Leve"),CONCATENATE("R",'MAPA DE RIESGO'!$B$76),"")</f>
        <v/>
      </c>
      <c r="M44" s="334"/>
      <c r="N44" s="334" t="str">
        <f>IF(AND('MAPA DE RIESGO'!$I$82="Muy Baja",'MAPA DE RIESGO'!$M$82="Leve"),CONCATENATE("R",'MAPA DE RIESGO'!$B$82),"")</f>
        <v/>
      </c>
      <c r="O44" s="335"/>
      <c r="P44" s="333" t="str">
        <f ca="1">IF(AND('MAPA DE RIESGO'!$I$70="Muy Baja",'MAPA DE RIESGO'!$M$70="Menor"),CONCATENATE("R",'MAPA DE RIESGO'!$B$70),"")</f>
        <v/>
      </c>
      <c r="Q44" s="334"/>
      <c r="R44" s="334" t="str">
        <f>IF(AND('MAPA DE RIESGO'!$I$76="Muy Baja",'MAPA DE RIESGO'!$M$76="Menor"),CONCATENATE("R",'MAPA DE RIESGO'!$B$76),"")</f>
        <v/>
      </c>
      <c r="S44" s="334"/>
      <c r="T44" s="334" t="str">
        <f>IF(AND('MAPA DE RIESGO'!$I$82="Muy Baja",'MAPA DE RIESGO'!$M$82="Menor"),CONCATENATE("R",'MAPA DE RIESGO'!$B$82),"")</f>
        <v/>
      </c>
      <c r="U44" s="335"/>
      <c r="V44" s="342" t="str">
        <f ca="1">IF(AND('MAPA DE RIESGO'!$I$70="Muy Baja",'MAPA DE RIESGO'!$M$70="Moderado"),CONCATENATE("R",'MAPA DE RIESGO'!$B$70),"")</f>
        <v/>
      </c>
      <c r="W44" s="343"/>
      <c r="X44" s="343" t="str">
        <f>IF(AND('MAPA DE RIESGO'!$I$76="Muy Baja",'MAPA DE RIESGO'!$M$76="Moderado"),CONCATENATE("R",'MAPA DE RIESGO'!$B$76),"")</f>
        <v/>
      </c>
      <c r="Y44" s="343"/>
      <c r="Z44" s="343" t="str">
        <f>IF(AND('MAPA DE RIESGO'!$I$82="Muy Baja",'MAPA DE RIESGO'!$M$82="Moderado"),CONCATENATE("R",'MAPA DE RIESGO'!$B$82),"")</f>
        <v/>
      </c>
      <c r="AA44" s="344"/>
      <c r="AB44" s="360" t="str">
        <f ca="1">IF(AND('MAPA DE RIESGO'!$I$70="Muy Baja",'MAPA DE RIESGO'!$M$70="Mayor"),CONCATENATE("R",'MAPA DE RIESGO'!$B$70),"")</f>
        <v/>
      </c>
      <c r="AC44" s="361"/>
      <c r="AD44" s="362" t="str">
        <f>IF(AND('MAPA DE RIESGO'!$I$76="Muy Baja",'MAPA DE RIESGO'!$M$76="Mayor"),CONCATENATE("R",'MAPA DE RIESGO'!$B$76),"")</f>
        <v/>
      </c>
      <c r="AE44" s="362"/>
      <c r="AF44" s="362" t="str">
        <f>IF(AND('MAPA DE RIESGO'!$I$82="Muy Baja",'MAPA DE RIESGO'!$M$82="Mayor"),CONCATENATE("R",'MAPA DE RIESGO'!$B$82),"")</f>
        <v/>
      </c>
      <c r="AG44" s="363"/>
      <c r="AH44" s="351" t="str">
        <f ca="1">IF(AND('MAPA DE RIESGO'!$I$70="Muy Baja",'MAPA DE RIESGO'!$M$70="Catastrófico"),CONCATENATE("R",'MAPA DE RIESGO'!$B$70),"")</f>
        <v/>
      </c>
      <c r="AI44" s="352"/>
      <c r="AJ44" s="352" t="str">
        <f>IF(AND('MAPA DE RIESGO'!$I$76="Muy Baja",'MAPA DE RIESGO'!$M$76="Catastrófico"),CONCATENATE("R",'MAPA DE RIESGO'!$B$76),"")</f>
        <v/>
      </c>
      <c r="AK44" s="352"/>
      <c r="AL44" s="352" t="str">
        <f>IF(AND('MAPA DE RIESGO'!$I$82="Muy Baja",'MAPA DE RIESGO'!$M$82="Catastrófico"),CONCATENATE("R",'MAPA DE RIESGO'!$B$82),"")</f>
        <v/>
      </c>
      <c r="AM44" s="353"/>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row>
    <row r="45" spans="1:80" ht="15" thickBot="1" x14ac:dyDescent="0.4">
      <c r="A45" s="55"/>
      <c r="B45" s="382"/>
      <c r="C45" s="382"/>
      <c r="D45" s="383"/>
      <c r="E45" s="377"/>
      <c r="F45" s="378"/>
      <c r="G45" s="378"/>
      <c r="H45" s="378"/>
      <c r="I45" s="379"/>
      <c r="J45" s="336"/>
      <c r="K45" s="337"/>
      <c r="L45" s="337"/>
      <c r="M45" s="337"/>
      <c r="N45" s="337"/>
      <c r="O45" s="338"/>
      <c r="P45" s="336"/>
      <c r="Q45" s="337"/>
      <c r="R45" s="337"/>
      <c r="S45" s="337"/>
      <c r="T45" s="337"/>
      <c r="U45" s="338"/>
      <c r="V45" s="345"/>
      <c r="W45" s="346"/>
      <c r="X45" s="346"/>
      <c r="Y45" s="346"/>
      <c r="Z45" s="346"/>
      <c r="AA45" s="347"/>
      <c r="AB45" s="364"/>
      <c r="AC45" s="365"/>
      <c r="AD45" s="365"/>
      <c r="AE45" s="365"/>
      <c r="AF45" s="365"/>
      <c r="AG45" s="366"/>
      <c r="AH45" s="354"/>
      <c r="AI45" s="355"/>
      <c r="AJ45" s="355"/>
      <c r="AK45" s="355"/>
      <c r="AL45" s="355"/>
      <c r="AM45" s="356"/>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row>
    <row r="46" spans="1:80" x14ac:dyDescent="0.35">
      <c r="A46" s="55"/>
      <c r="B46" s="55"/>
      <c r="C46" s="55"/>
      <c r="D46" s="55"/>
      <c r="E46" s="55"/>
      <c r="F46" s="55"/>
      <c r="G46" s="55"/>
      <c r="H46" s="55"/>
      <c r="I46" s="55"/>
      <c r="J46" s="371" t="s">
        <v>103</v>
      </c>
      <c r="K46" s="372"/>
      <c r="L46" s="372"/>
      <c r="M46" s="372"/>
      <c r="N46" s="372"/>
      <c r="O46" s="373"/>
      <c r="P46" s="371" t="s">
        <v>102</v>
      </c>
      <c r="Q46" s="372"/>
      <c r="R46" s="372"/>
      <c r="S46" s="372"/>
      <c r="T46" s="372"/>
      <c r="U46" s="373"/>
      <c r="V46" s="371" t="s">
        <v>101</v>
      </c>
      <c r="W46" s="372"/>
      <c r="X46" s="372"/>
      <c r="Y46" s="372"/>
      <c r="Z46" s="372"/>
      <c r="AA46" s="373"/>
      <c r="AB46" s="371" t="s">
        <v>100</v>
      </c>
      <c r="AC46" s="381"/>
      <c r="AD46" s="372"/>
      <c r="AE46" s="372"/>
      <c r="AF46" s="372"/>
      <c r="AG46" s="373"/>
      <c r="AH46" s="371" t="s">
        <v>99</v>
      </c>
      <c r="AI46" s="372"/>
      <c r="AJ46" s="372"/>
      <c r="AK46" s="372"/>
      <c r="AL46" s="372"/>
      <c r="AM46" s="373"/>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x14ac:dyDescent="0.35">
      <c r="A47" s="55"/>
      <c r="B47" s="55"/>
      <c r="C47" s="55"/>
      <c r="D47" s="55"/>
      <c r="E47" s="55"/>
      <c r="F47" s="55"/>
      <c r="G47" s="55"/>
      <c r="H47" s="55"/>
      <c r="I47" s="55"/>
      <c r="J47" s="374"/>
      <c r="K47" s="375"/>
      <c r="L47" s="375"/>
      <c r="M47" s="375"/>
      <c r="N47" s="375"/>
      <c r="O47" s="376"/>
      <c r="P47" s="374"/>
      <c r="Q47" s="375"/>
      <c r="R47" s="375"/>
      <c r="S47" s="375"/>
      <c r="T47" s="375"/>
      <c r="U47" s="376"/>
      <c r="V47" s="374"/>
      <c r="W47" s="375"/>
      <c r="X47" s="375"/>
      <c r="Y47" s="375"/>
      <c r="Z47" s="375"/>
      <c r="AA47" s="376"/>
      <c r="AB47" s="374"/>
      <c r="AC47" s="375"/>
      <c r="AD47" s="375"/>
      <c r="AE47" s="375"/>
      <c r="AF47" s="375"/>
      <c r="AG47" s="376"/>
      <c r="AH47" s="374"/>
      <c r="AI47" s="375"/>
      <c r="AJ47" s="375"/>
      <c r="AK47" s="375"/>
      <c r="AL47" s="375"/>
      <c r="AM47" s="376"/>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x14ac:dyDescent="0.35">
      <c r="A48" s="55"/>
      <c r="B48" s="55"/>
      <c r="C48" s="55"/>
      <c r="D48" s="55"/>
      <c r="E48" s="55"/>
      <c r="F48" s="55"/>
      <c r="G48" s="55"/>
      <c r="H48" s="55"/>
      <c r="I48" s="55"/>
      <c r="J48" s="374"/>
      <c r="K48" s="375"/>
      <c r="L48" s="375"/>
      <c r="M48" s="375"/>
      <c r="N48" s="375"/>
      <c r="O48" s="376"/>
      <c r="P48" s="374"/>
      <c r="Q48" s="375"/>
      <c r="R48" s="375"/>
      <c r="S48" s="375"/>
      <c r="T48" s="375"/>
      <c r="U48" s="376"/>
      <c r="V48" s="374"/>
      <c r="W48" s="375"/>
      <c r="X48" s="375"/>
      <c r="Y48" s="375"/>
      <c r="Z48" s="375"/>
      <c r="AA48" s="376"/>
      <c r="AB48" s="374"/>
      <c r="AC48" s="375"/>
      <c r="AD48" s="375"/>
      <c r="AE48" s="375"/>
      <c r="AF48" s="375"/>
      <c r="AG48" s="376"/>
      <c r="AH48" s="374"/>
      <c r="AI48" s="375"/>
      <c r="AJ48" s="375"/>
      <c r="AK48" s="375"/>
      <c r="AL48" s="375"/>
      <c r="AM48" s="376"/>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x14ac:dyDescent="0.35">
      <c r="A49" s="55"/>
      <c r="B49" s="55"/>
      <c r="C49" s="55"/>
      <c r="D49" s="55"/>
      <c r="E49" s="55"/>
      <c r="F49" s="55"/>
      <c r="G49" s="55"/>
      <c r="H49" s="55"/>
      <c r="I49" s="55"/>
      <c r="J49" s="374"/>
      <c r="K49" s="375"/>
      <c r="L49" s="375"/>
      <c r="M49" s="375"/>
      <c r="N49" s="375"/>
      <c r="O49" s="376"/>
      <c r="P49" s="374"/>
      <c r="Q49" s="375"/>
      <c r="R49" s="375"/>
      <c r="S49" s="375"/>
      <c r="T49" s="375"/>
      <c r="U49" s="376"/>
      <c r="V49" s="374"/>
      <c r="W49" s="375"/>
      <c r="X49" s="375"/>
      <c r="Y49" s="375"/>
      <c r="Z49" s="375"/>
      <c r="AA49" s="376"/>
      <c r="AB49" s="374"/>
      <c r="AC49" s="375"/>
      <c r="AD49" s="375"/>
      <c r="AE49" s="375"/>
      <c r="AF49" s="375"/>
      <c r="AG49" s="376"/>
      <c r="AH49" s="374"/>
      <c r="AI49" s="375"/>
      <c r="AJ49" s="375"/>
      <c r="AK49" s="375"/>
      <c r="AL49" s="375"/>
      <c r="AM49" s="376"/>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x14ac:dyDescent="0.35">
      <c r="A50" s="55"/>
      <c r="B50" s="55"/>
      <c r="C50" s="55"/>
      <c r="D50" s="55"/>
      <c r="E50" s="55"/>
      <c r="F50" s="55"/>
      <c r="G50" s="55"/>
      <c r="H50" s="55"/>
      <c r="I50" s="55"/>
      <c r="J50" s="374"/>
      <c r="K50" s="375"/>
      <c r="L50" s="375"/>
      <c r="M50" s="375"/>
      <c r="N50" s="375"/>
      <c r="O50" s="376"/>
      <c r="P50" s="374"/>
      <c r="Q50" s="375"/>
      <c r="R50" s="375"/>
      <c r="S50" s="375"/>
      <c r="T50" s="375"/>
      <c r="U50" s="376"/>
      <c r="V50" s="374"/>
      <c r="W50" s="375"/>
      <c r="X50" s="375"/>
      <c r="Y50" s="375"/>
      <c r="Z50" s="375"/>
      <c r="AA50" s="376"/>
      <c r="AB50" s="374"/>
      <c r="AC50" s="375"/>
      <c r="AD50" s="375"/>
      <c r="AE50" s="375"/>
      <c r="AF50" s="375"/>
      <c r="AG50" s="376"/>
      <c r="AH50" s="374"/>
      <c r="AI50" s="375"/>
      <c r="AJ50" s="375"/>
      <c r="AK50" s="375"/>
      <c r="AL50" s="375"/>
      <c r="AM50" s="376"/>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 thickBot="1" x14ac:dyDescent="0.4">
      <c r="A51" s="55"/>
      <c r="B51" s="55"/>
      <c r="C51" s="55"/>
      <c r="D51" s="55"/>
      <c r="E51" s="55"/>
      <c r="F51" s="55"/>
      <c r="G51" s="55"/>
      <c r="H51" s="55"/>
      <c r="I51" s="55"/>
      <c r="J51" s="377"/>
      <c r="K51" s="378"/>
      <c r="L51" s="378"/>
      <c r="M51" s="378"/>
      <c r="N51" s="378"/>
      <c r="O51" s="379"/>
      <c r="P51" s="377"/>
      <c r="Q51" s="378"/>
      <c r="R51" s="378"/>
      <c r="S51" s="378"/>
      <c r="T51" s="378"/>
      <c r="U51" s="379"/>
      <c r="V51" s="377"/>
      <c r="W51" s="378"/>
      <c r="X51" s="378"/>
      <c r="Y51" s="378"/>
      <c r="Z51" s="378"/>
      <c r="AA51" s="379"/>
      <c r="AB51" s="377"/>
      <c r="AC51" s="378"/>
      <c r="AD51" s="378"/>
      <c r="AE51" s="378"/>
      <c r="AF51" s="378"/>
      <c r="AG51" s="379"/>
      <c r="AH51" s="377"/>
      <c r="AI51" s="378"/>
      <c r="AJ51" s="378"/>
      <c r="AK51" s="378"/>
      <c r="AL51" s="378"/>
      <c r="AM51" s="379"/>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x14ac:dyDescent="0.35">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35">
      <c r="A53" s="55"/>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35">
      <c r="A54" s="55"/>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x14ac:dyDescent="0.35">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35">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35">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35">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35">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35">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x14ac:dyDescent="0.35">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3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S62" s="55"/>
      <c r="BT62" s="55"/>
      <c r="BU62" s="55"/>
      <c r="BV62" s="55"/>
      <c r="BW62" s="55"/>
      <c r="BX62" s="55"/>
      <c r="BY62" s="55"/>
      <c r="BZ62" s="55"/>
      <c r="CA62" s="55"/>
      <c r="CB62" s="55"/>
    </row>
    <row r="63" spans="1:80" x14ac:dyDescent="0.35">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S63" s="55"/>
      <c r="BT63" s="55"/>
      <c r="BU63" s="55"/>
      <c r="BV63" s="55"/>
      <c r="BW63" s="55"/>
      <c r="BX63" s="55"/>
      <c r="BY63" s="55"/>
      <c r="BZ63" s="55"/>
      <c r="CA63" s="55"/>
      <c r="CB63" s="55"/>
    </row>
    <row r="64" spans="1:80" x14ac:dyDescent="0.35">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c r="BS64" s="55"/>
      <c r="BT64" s="55"/>
      <c r="BU64" s="55"/>
      <c r="BV64" s="55"/>
      <c r="BW64" s="55"/>
      <c r="BX64" s="55"/>
      <c r="BY64" s="55"/>
      <c r="BZ64" s="55"/>
      <c r="CA64" s="55"/>
      <c r="CB64" s="55"/>
    </row>
    <row r="65" spans="1:80" x14ac:dyDescent="0.3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c r="BS65" s="55"/>
      <c r="BT65" s="55"/>
      <c r="BU65" s="55"/>
      <c r="BV65" s="55"/>
      <c r="BW65" s="55"/>
      <c r="BX65" s="55"/>
      <c r="BY65" s="55"/>
      <c r="BZ65" s="55"/>
      <c r="CA65" s="55"/>
      <c r="CB65" s="55"/>
    </row>
    <row r="66" spans="1:80" x14ac:dyDescent="0.3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5"/>
      <c r="CA66" s="55"/>
      <c r="CB66" s="55"/>
    </row>
    <row r="67" spans="1:80" x14ac:dyDescent="0.3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row>
    <row r="68" spans="1:80" x14ac:dyDescent="0.3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row>
    <row r="69" spans="1:80" x14ac:dyDescent="0.3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5"/>
      <c r="BM69" s="55"/>
      <c r="BN69" s="55"/>
      <c r="BO69" s="55"/>
      <c r="BP69" s="55"/>
      <c r="BQ69" s="55"/>
      <c r="BR69" s="55"/>
      <c r="BS69" s="55"/>
      <c r="BT69" s="55"/>
      <c r="BU69" s="55"/>
      <c r="BV69" s="55"/>
      <c r="BW69" s="55"/>
      <c r="BX69" s="55"/>
      <c r="BY69" s="55"/>
      <c r="BZ69" s="55"/>
      <c r="CA69" s="55"/>
      <c r="CB69" s="55"/>
    </row>
    <row r="70" spans="1:80" x14ac:dyDescent="0.3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55"/>
      <c r="BR70" s="55"/>
      <c r="BS70" s="55"/>
      <c r="BT70" s="55"/>
      <c r="BU70" s="55"/>
      <c r="BV70" s="55"/>
      <c r="BW70" s="55"/>
      <c r="BX70" s="55"/>
      <c r="BY70" s="55"/>
      <c r="BZ70" s="55"/>
      <c r="CA70" s="55"/>
      <c r="CB70" s="55"/>
    </row>
    <row r="71" spans="1:80" x14ac:dyDescent="0.3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row>
    <row r="72" spans="1:80" x14ac:dyDescent="0.3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5"/>
      <c r="BR72" s="55"/>
      <c r="BS72" s="55"/>
      <c r="BT72" s="55"/>
      <c r="BU72" s="55"/>
      <c r="BV72" s="55"/>
      <c r="BW72" s="55"/>
      <c r="BX72" s="55"/>
      <c r="BY72" s="55"/>
      <c r="BZ72" s="55"/>
      <c r="CA72" s="55"/>
      <c r="CB72" s="55"/>
    </row>
    <row r="73" spans="1:80" x14ac:dyDescent="0.3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BM73" s="55"/>
      <c r="BN73" s="55"/>
      <c r="BO73" s="55"/>
      <c r="BP73" s="55"/>
      <c r="BQ73" s="55"/>
      <c r="BR73" s="55"/>
      <c r="BS73" s="55"/>
      <c r="BT73" s="55"/>
      <c r="BU73" s="55"/>
      <c r="BV73" s="55"/>
      <c r="BW73" s="55"/>
      <c r="BX73" s="55"/>
      <c r="BY73" s="55"/>
      <c r="BZ73" s="55"/>
      <c r="CA73" s="55"/>
      <c r="CB73" s="55"/>
    </row>
    <row r="74" spans="1:80" x14ac:dyDescent="0.3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5"/>
      <c r="BQ74" s="55"/>
      <c r="BR74" s="55"/>
      <c r="BS74" s="55"/>
      <c r="BT74" s="55"/>
      <c r="BU74" s="55"/>
      <c r="BV74" s="55"/>
      <c r="BW74" s="55"/>
      <c r="BX74" s="55"/>
      <c r="BY74" s="55"/>
      <c r="BZ74" s="55"/>
      <c r="CA74" s="55"/>
      <c r="CB74" s="55"/>
    </row>
    <row r="75" spans="1:80" x14ac:dyDescent="0.3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55"/>
      <c r="BP75" s="55"/>
      <c r="BQ75" s="55"/>
      <c r="BR75" s="55"/>
      <c r="BS75" s="55"/>
      <c r="BT75" s="55"/>
      <c r="BU75" s="55"/>
      <c r="BV75" s="55"/>
      <c r="BW75" s="55"/>
      <c r="BX75" s="55"/>
      <c r="BY75" s="55"/>
      <c r="BZ75" s="55"/>
      <c r="CA75" s="55"/>
      <c r="CB75" s="55"/>
    </row>
    <row r="76" spans="1:80" x14ac:dyDescent="0.3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55"/>
      <c r="BP76" s="55"/>
      <c r="BQ76" s="55"/>
      <c r="BR76" s="55"/>
      <c r="BS76" s="55"/>
      <c r="BT76" s="55"/>
      <c r="BU76" s="55"/>
      <c r="BV76" s="55"/>
      <c r="BW76" s="55"/>
      <c r="BX76" s="55"/>
      <c r="BY76" s="55"/>
      <c r="BZ76" s="55"/>
      <c r="CA76" s="55"/>
      <c r="CB76" s="55"/>
    </row>
    <row r="77" spans="1:80" x14ac:dyDescent="0.3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c r="BI77" s="55"/>
      <c r="BJ77" s="55"/>
      <c r="BK77" s="55"/>
      <c r="BL77" s="55"/>
      <c r="BM77" s="55"/>
      <c r="BN77" s="55"/>
      <c r="BO77" s="55"/>
      <c r="BP77" s="55"/>
      <c r="BQ77" s="55"/>
      <c r="BR77" s="55"/>
      <c r="BS77" s="55"/>
      <c r="BT77" s="55"/>
      <c r="BU77" s="55"/>
      <c r="BV77" s="55"/>
      <c r="BW77" s="55"/>
      <c r="BX77" s="55"/>
      <c r="BY77" s="55"/>
      <c r="BZ77" s="55"/>
      <c r="CA77" s="55"/>
      <c r="CB77" s="55"/>
    </row>
    <row r="78" spans="1:80" x14ac:dyDescent="0.3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c r="BI78" s="55"/>
      <c r="BJ78" s="55"/>
      <c r="BK78" s="55"/>
      <c r="BL78" s="55"/>
      <c r="BM78" s="55"/>
      <c r="BN78" s="55"/>
      <c r="BO78" s="55"/>
      <c r="BP78" s="55"/>
      <c r="BQ78" s="55"/>
      <c r="BR78" s="55"/>
      <c r="BS78" s="55"/>
      <c r="BT78" s="55"/>
      <c r="BU78" s="55"/>
      <c r="BV78" s="55"/>
      <c r="BW78" s="55"/>
      <c r="BX78" s="55"/>
      <c r="BY78" s="55"/>
      <c r="BZ78" s="55"/>
      <c r="CA78" s="55"/>
      <c r="CB78" s="55"/>
    </row>
    <row r="79" spans="1:80" x14ac:dyDescent="0.3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c r="BI79" s="55"/>
      <c r="BJ79" s="55"/>
      <c r="BK79" s="55"/>
    </row>
    <row r="80" spans="1:80" x14ac:dyDescent="0.3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c r="BI80" s="55"/>
      <c r="BJ80" s="55"/>
      <c r="BK80" s="55"/>
    </row>
    <row r="81" spans="1:63" x14ac:dyDescent="0.3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c r="BI81" s="55"/>
      <c r="BJ81" s="55"/>
      <c r="BK81" s="55"/>
    </row>
    <row r="82" spans="1:63" x14ac:dyDescent="0.3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c r="BI82" s="55"/>
      <c r="BJ82" s="55"/>
      <c r="BK82" s="55"/>
    </row>
    <row r="83" spans="1:63" x14ac:dyDescent="0.3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c r="BI83" s="55"/>
      <c r="BJ83" s="55"/>
      <c r="BK83" s="55"/>
    </row>
    <row r="84" spans="1:63" x14ac:dyDescent="0.3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c r="BI84" s="55"/>
      <c r="BJ84" s="55"/>
      <c r="BK84" s="55"/>
    </row>
    <row r="85" spans="1:63" x14ac:dyDescent="0.3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c r="BI85" s="55"/>
      <c r="BJ85" s="55"/>
      <c r="BK85" s="55"/>
    </row>
    <row r="86" spans="1:63" x14ac:dyDescent="0.3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c r="BI86" s="55"/>
      <c r="BJ86" s="55"/>
      <c r="BK86" s="55"/>
    </row>
    <row r="87" spans="1:63" x14ac:dyDescent="0.3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c r="BI87" s="55"/>
      <c r="BJ87" s="55"/>
      <c r="BK87" s="55"/>
    </row>
    <row r="88" spans="1:63" x14ac:dyDescent="0.3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c r="BI88" s="55"/>
      <c r="BJ88" s="55"/>
      <c r="BK88" s="55"/>
    </row>
    <row r="89" spans="1:63" x14ac:dyDescent="0.3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row>
    <row r="90" spans="1:63" x14ac:dyDescent="0.3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c r="BI90" s="55"/>
      <c r="BJ90" s="55"/>
      <c r="BK90" s="55"/>
    </row>
    <row r="91" spans="1:63" x14ac:dyDescent="0.3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c r="BI91" s="55"/>
      <c r="BJ91" s="55"/>
      <c r="BK91" s="55"/>
    </row>
    <row r="92" spans="1:63" x14ac:dyDescent="0.3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c r="BI92" s="55"/>
      <c r="BJ92" s="55"/>
      <c r="BK92" s="55"/>
    </row>
    <row r="93" spans="1:63" x14ac:dyDescent="0.3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row>
    <row r="94" spans="1:63" x14ac:dyDescent="0.3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c r="BI94" s="55"/>
      <c r="BJ94" s="55"/>
      <c r="BK94" s="55"/>
    </row>
    <row r="95" spans="1:63" x14ac:dyDescent="0.3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c r="BI95" s="55"/>
      <c r="BJ95" s="55"/>
      <c r="BK95" s="55"/>
    </row>
    <row r="96" spans="1:63" x14ac:dyDescent="0.3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c r="BI96" s="55"/>
      <c r="BJ96" s="55"/>
      <c r="BK96" s="55"/>
    </row>
    <row r="97" spans="1:63" x14ac:dyDescent="0.3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c r="BI97" s="55"/>
      <c r="BJ97" s="55"/>
      <c r="BK97" s="55"/>
    </row>
    <row r="98" spans="1:63" x14ac:dyDescent="0.3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row>
    <row r="99" spans="1:63" x14ac:dyDescent="0.3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c r="BI99" s="55"/>
      <c r="BJ99" s="55"/>
      <c r="BK99" s="55"/>
    </row>
    <row r="100" spans="1:63" x14ac:dyDescent="0.3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c r="BI100" s="55"/>
      <c r="BJ100" s="55"/>
      <c r="BK100" s="55"/>
    </row>
    <row r="101" spans="1:63" x14ac:dyDescent="0.3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c r="BI101" s="55"/>
      <c r="BJ101" s="55"/>
      <c r="BK101" s="55"/>
    </row>
    <row r="102" spans="1:63" x14ac:dyDescent="0.3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c r="BI102" s="55"/>
      <c r="BJ102" s="55"/>
      <c r="BK102" s="55"/>
    </row>
    <row r="103" spans="1:63" x14ac:dyDescent="0.3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c r="BI103" s="55"/>
      <c r="BJ103" s="55"/>
      <c r="BK103" s="55"/>
    </row>
    <row r="104" spans="1:63" x14ac:dyDescent="0.3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c r="BI104" s="55"/>
      <c r="BJ104" s="55"/>
      <c r="BK104" s="55"/>
    </row>
    <row r="105" spans="1:63" x14ac:dyDescent="0.3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c r="BI105" s="55"/>
      <c r="BJ105" s="55"/>
      <c r="BK105" s="55"/>
    </row>
    <row r="106" spans="1:63" x14ac:dyDescent="0.3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c r="BI106" s="55"/>
      <c r="BJ106" s="55"/>
      <c r="BK106" s="55"/>
    </row>
    <row r="107" spans="1:63" x14ac:dyDescent="0.3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c r="BI107" s="55"/>
      <c r="BJ107" s="55"/>
      <c r="BK107" s="55"/>
    </row>
    <row r="108" spans="1:63" x14ac:dyDescent="0.3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c r="BI108" s="55"/>
      <c r="BJ108" s="55"/>
      <c r="BK108" s="55"/>
    </row>
    <row r="109" spans="1:63" x14ac:dyDescent="0.3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c r="BI109" s="55"/>
      <c r="BJ109" s="55"/>
      <c r="BK109" s="55"/>
    </row>
    <row r="110" spans="1:63" x14ac:dyDescent="0.3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c r="BI110" s="55"/>
      <c r="BJ110" s="55"/>
      <c r="BK110" s="55"/>
    </row>
    <row r="111" spans="1:63" x14ac:dyDescent="0.3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c r="BI111" s="55"/>
      <c r="BJ111" s="55"/>
      <c r="BK111" s="55"/>
    </row>
    <row r="112" spans="1:63" x14ac:dyDescent="0.3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c r="BI112" s="55"/>
      <c r="BJ112" s="55"/>
      <c r="BK112" s="55"/>
    </row>
    <row r="113" spans="1:63" x14ac:dyDescent="0.3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c r="BI113" s="55"/>
      <c r="BJ113" s="55"/>
      <c r="BK113" s="55"/>
    </row>
    <row r="114" spans="1:63" x14ac:dyDescent="0.3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c r="BI114" s="55"/>
      <c r="BJ114" s="55"/>
      <c r="BK114" s="55"/>
    </row>
    <row r="115" spans="1:63" x14ac:dyDescent="0.3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c r="BI115" s="55"/>
      <c r="BJ115" s="55"/>
      <c r="BK115" s="55"/>
    </row>
    <row r="116" spans="1:63" x14ac:dyDescent="0.3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c r="BI116" s="55"/>
      <c r="BJ116" s="55"/>
      <c r="BK116" s="55"/>
    </row>
    <row r="117" spans="1:63" x14ac:dyDescent="0.3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c r="BI117" s="55"/>
      <c r="BJ117" s="55"/>
      <c r="BK117" s="55"/>
    </row>
    <row r="118" spans="1:63" x14ac:dyDescent="0.3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c r="BI118" s="55"/>
      <c r="BJ118" s="55"/>
      <c r="BK118" s="55"/>
    </row>
    <row r="119" spans="1:63" x14ac:dyDescent="0.3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c r="BI119" s="55"/>
      <c r="BJ119" s="55"/>
      <c r="BK119" s="55"/>
    </row>
    <row r="120" spans="1:63" x14ac:dyDescent="0.3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c r="BI120" s="55"/>
      <c r="BJ120" s="55"/>
      <c r="BK120" s="55"/>
    </row>
    <row r="121" spans="1:63" x14ac:dyDescent="0.3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c r="BI121" s="55"/>
      <c r="BJ121" s="55"/>
      <c r="BK121" s="55"/>
    </row>
    <row r="122" spans="1:63" x14ac:dyDescent="0.3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c r="BI122" s="55"/>
      <c r="BJ122" s="55"/>
      <c r="BK122" s="55"/>
    </row>
    <row r="123" spans="1:63" x14ac:dyDescent="0.3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c r="BI123" s="55"/>
      <c r="BJ123" s="55"/>
      <c r="BK123" s="55"/>
    </row>
    <row r="124" spans="1:63" x14ac:dyDescent="0.3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c r="BI124" s="55"/>
      <c r="BJ124" s="55"/>
      <c r="BK124" s="55"/>
    </row>
    <row r="125" spans="1:63" x14ac:dyDescent="0.3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c r="BI125" s="55"/>
      <c r="BJ125" s="55"/>
      <c r="BK125" s="55"/>
    </row>
    <row r="126" spans="1:63" x14ac:dyDescent="0.3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c r="BI126" s="55"/>
      <c r="BJ126" s="55"/>
      <c r="BK126" s="55"/>
    </row>
    <row r="127" spans="1:63" x14ac:dyDescent="0.3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c r="BI127" s="55"/>
      <c r="BJ127" s="55"/>
      <c r="BK127" s="55"/>
    </row>
    <row r="128" spans="1:63" x14ac:dyDescent="0.3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c r="BI128" s="55"/>
      <c r="BJ128" s="55"/>
      <c r="BK128" s="55"/>
    </row>
    <row r="129" spans="2:63" x14ac:dyDescent="0.3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c r="BI129" s="55"/>
      <c r="BJ129" s="55"/>
      <c r="BK129" s="55"/>
    </row>
    <row r="130" spans="2:63" x14ac:dyDescent="0.3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c r="BI130" s="55"/>
      <c r="BJ130" s="55"/>
      <c r="BK130" s="55"/>
    </row>
    <row r="131" spans="2:63" x14ac:dyDescent="0.3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c r="BI131" s="55"/>
      <c r="BJ131" s="55"/>
      <c r="BK131" s="55"/>
    </row>
    <row r="132" spans="2:63" x14ac:dyDescent="0.3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c r="BI132" s="55"/>
      <c r="BJ132" s="55"/>
      <c r="BK132" s="55"/>
    </row>
    <row r="133" spans="2:63" x14ac:dyDescent="0.3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c r="BI133" s="55"/>
      <c r="BJ133" s="55"/>
      <c r="BK133" s="55"/>
    </row>
    <row r="134" spans="2:63" x14ac:dyDescent="0.3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c r="BI134" s="55"/>
      <c r="BJ134" s="55"/>
      <c r="BK134" s="55"/>
    </row>
    <row r="135" spans="2:63" x14ac:dyDescent="0.3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c r="BI135" s="55"/>
      <c r="BJ135" s="55"/>
      <c r="BK135" s="55"/>
    </row>
    <row r="136" spans="2:63" x14ac:dyDescent="0.3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c r="BI136" s="55"/>
      <c r="BJ136" s="55"/>
      <c r="BK136" s="55"/>
    </row>
    <row r="137" spans="2:63" x14ac:dyDescent="0.35">
      <c r="B137" s="55"/>
      <c r="C137" s="55"/>
      <c r="D137" s="55"/>
      <c r="E137" s="55"/>
      <c r="F137" s="55"/>
      <c r="G137" s="55"/>
      <c r="H137" s="55"/>
      <c r="I137" s="55"/>
    </row>
    <row r="138" spans="2:63" x14ac:dyDescent="0.35">
      <c r="B138" s="55"/>
      <c r="C138" s="55"/>
      <c r="D138" s="55"/>
      <c r="E138" s="55"/>
      <c r="F138" s="55"/>
      <c r="G138" s="55"/>
      <c r="H138" s="55"/>
      <c r="I138" s="55"/>
    </row>
    <row r="139" spans="2:63" x14ac:dyDescent="0.35">
      <c r="B139" s="55"/>
      <c r="C139" s="55"/>
      <c r="D139" s="55"/>
      <c r="E139" s="55"/>
      <c r="F139" s="55"/>
      <c r="G139" s="55"/>
      <c r="H139" s="55"/>
      <c r="I139" s="55"/>
    </row>
    <row r="140" spans="2:63" x14ac:dyDescent="0.35">
      <c r="B140" s="55"/>
      <c r="C140" s="55"/>
      <c r="D140" s="55"/>
      <c r="E140" s="55"/>
      <c r="F140" s="55"/>
      <c r="G140" s="55"/>
      <c r="H140" s="55"/>
      <c r="I140" s="55"/>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40" zoomScaleNormal="40" workbookViewId="0">
      <selection activeCell="J8" sqref="J8"/>
    </sheetView>
  </sheetViews>
  <sheetFormatPr baseColWidth="10" defaultRowHeight="14.5" x14ac:dyDescent="0.35"/>
  <cols>
    <col min="2" max="18" width="5.7265625" customWidth="1" collapsed="1"/>
    <col min="19" max="19" width="8.453125" customWidth="1" collapsed="1"/>
    <col min="20" max="23" width="5.7265625" customWidth="1" collapsed="1"/>
    <col min="24" max="24" width="8.54296875" customWidth="1" collapsed="1"/>
    <col min="25" max="26" width="5.7265625" customWidth="1" collapsed="1"/>
    <col min="27" max="27" width="10.7265625" customWidth="1" collapsed="1"/>
    <col min="28" max="28" width="7.1796875" customWidth="1" collapsed="1"/>
    <col min="29" max="29" width="7.453125" customWidth="1" collapsed="1"/>
    <col min="30" max="33" width="5.7265625" customWidth="1" collapsed="1"/>
    <col min="34" max="34" width="8.54296875" customWidth="1" collapsed="1"/>
    <col min="35" max="39" width="5.7265625" customWidth="1" collapsed="1"/>
    <col min="41" max="46" width="5.7265625" customWidth="1" collapsed="1"/>
  </cols>
  <sheetData>
    <row r="1" spans="1:91" x14ac:dyDescent="0.3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row>
    <row r="2" spans="1:91" ht="18" customHeight="1" x14ac:dyDescent="0.35">
      <c r="A2" s="55"/>
      <c r="B2" s="332" t="s">
        <v>141</v>
      </c>
      <c r="C2" s="332"/>
      <c r="D2" s="332"/>
      <c r="E2" s="332"/>
      <c r="F2" s="332"/>
      <c r="G2" s="332"/>
      <c r="H2" s="332"/>
      <c r="I2" s="332"/>
      <c r="J2" s="370" t="s">
        <v>2</v>
      </c>
      <c r="K2" s="370"/>
      <c r="L2" s="370"/>
      <c r="M2" s="370"/>
      <c r="N2" s="370"/>
      <c r="O2" s="370"/>
      <c r="P2" s="370"/>
      <c r="Q2" s="370"/>
      <c r="R2" s="370"/>
      <c r="S2" s="370"/>
      <c r="T2" s="370"/>
      <c r="U2" s="370"/>
      <c r="V2" s="370"/>
      <c r="W2" s="370"/>
      <c r="X2" s="370"/>
      <c r="Y2" s="370"/>
      <c r="Z2" s="370"/>
      <c r="AA2" s="370"/>
      <c r="AB2" s="370"/>
      <c r="AC2" s="370"/>
      <c r="AD2" s="370"/>
      <c r="AE2" s="370"/>
      <c r="AF2" s="370"/>
      <c r="AG2" s="370"/>
      <c r="AH2" s="370"/>
      <c r="AI2" s="370"/>
      <c r="AJ2" s="370"/>
      <c r="AK2" s="370"/>
      <c r="AL2" s="370"/>
      <c r="AM2" s="370"/>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row>
    <row r="3" spans="1:91" ht="18.75" customHeight="1" x14ac:dyDescent="0.35">
      <c r="A3" s="55"/>
      <c r="B3" s="332"/>
      <c r="C3" s="332"/>
      <c r="D3" s="332"/>
      <c r="E3" s="332"/>
      <c r="F3" s="332"/>
      <c r="G3" s="332"/>
      <c r="H3" s="332"/>
      <c r="I3" s="332"/>
      <c r="J3" s="370"/>
      <c r="K3" s="370"/>
      <c r="L3" s="370"/>
      <c r="M3" s="370"/>
      <c r="N3" s="370"/>
      <c r="O3" s="370"/>
      <c r="P3" s="370"/>
      <c r="Q3" s="370"/>
      <c r="R3" s="370"/>
      <c r="S3" s="370"/>
      <c r="T3" s="370"/>
      <c r="U3" s="370"/>
      <c r="V3" s="370"/>
      <c r="W3" s="370"/>
      <c r="X3" s="370"/>
      <c r="Y3" s="370"/>
      <c r="Z3" s="370"/>
      <c r="AA3" s="370"/>
      <c r="AB3" s="370"/>
      <c r="AC3" s="370"/>
      <c r="AD3" s="370"/>
      <c r="AE3" s="370"/>
      <c r="AF3" s="370"/>
      <c r="AG3" s="370"/>
      <c r="AH3" s="370"/>
      <c r="AI3" s="370"/>
      <c r="AJ3" s="370"/>
      <c r="AK3" s="370"/>
      <c r="AL3" s="370"/>
      <c r="AM3" s="370"/>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row>
    <row r="4" spans="1:91" ht="15" customHeight="1" x14ac:dyDescent="0.35">
      <c r="A4" s="55"/>
      <c r="B4" s="332"/>
      <c r="C4" s="332"/>
      <c r="D4" s="332"/>
      <c r="E4" s="332"/>
      <c r="F4" s="332"/>
      <c r="G4" s="332"/>
      <c r="H4" s="332"/>
      <c r="I4" s="332"/>
      <c r="J4" s="370"/>
      <c r="K4" s="370"/>
      <c r="L4" s="370"/>
      <c r="M4" s="370"/>
      <c r="N4" s="370"/>
      <c r="O4" s="370"/>
      <c r="P4" s="370"/>
      <c r="Q4" s="370"/>
      <c r="R4" s="370"/>
      <c r="S4" s="370"/>
      <c r="T4" s="370"/>
      <c r="U4" s="370"/>
      <c r="V4" s="370"/>
      <c r="W4" s="370"/>
      <c r="X4" s="370"/>
      <c r="Y4" s="370"/>
      <c r="Z4" s="370"/>
      <c r="AA4" s="370"/>
      <c r="AB4" s="370"/>
      <c r="AC4" s="370"/>
      <c r="AD4" s="370"/>
      <c r="AE4" s="370"/>
      <c r="AF4" s="370"/>
      <c r="AG4" s="370"/>
      <c r="AH4" s="370"/>
      <c r="AI4" s="370"/>
      <c r="AJ4" s="370"/>
      <c r="AK4" s="370"/>
      <c r="AL4" s="370"/>
      <c r="AM4" s="370"/>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row>
    <row r="5" spans="1:91" ht="15" thickBot="1" x14ac:dyDescent="0.4">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row>
    <row r="6" spans="1:91" ht="15" customHeight="1" x14ac:dyDescent="0.35">
      <c r="A6" s="55"/>
      <c r="B6" s="382" t="s">
        <v>4</v>
      </c>
      <c r="C6" s="382"/>
      <c r="D6" s="383"/>
      <c r="E6" s="420" t="s">
        <v>107</v>
      </c>
      <c r="F6" s="421"/>
      <c r="G6" s="421"/>
      <c r="H6" s="421"/>
      <c r="I6" s="422"/>
      <c r="J6" s="17" t="str">
        <f ca="1">IF(AND('MAPA DE RIESGO'!$Z$16="Muy Alta",'MAPA DE RIESGO'!$AB$16="Leve"),CONCATENATE("R1C",'MAPA DE RIESGO'!$P$16),"")</f>
        <v/>
      </c>
      <c r="K6" s="18" t="str">
        <f ca="1">IF(AND('MAPA DE RIESGO'!$Z$17="Muy Alta",'MAPA DE RIESGO'!$AB$17="Leve"),CONCATENATE("R1C",'MAPA DE RIESGO'!$P$17),"")</f>
        <v/>
      </c>
      <c r="L6" s="18" t="str">
        <f>IF(AND('MAPA DE RIESGO'!$Z$18="Muy Alta",'MAPA DE RIESGO'!$AB$18="Leve"),CONCATENATE("R1C",'MAPA DE RIESGO'!$P$18),"")</f>
        <v/>
      </c>
      <c r="M6" s="18" t="str">
        <f>IF(AND('MAPA DE RIESGO'!$Z$19="Muy Alta",'MAPA DE RIESGO'!$AB$19="Leve"),CONCATENATE("R1C",'MAPA DE RIESGO'!$P$19),"")</f>
        <v/>
      </c>
      <c r="N6" s="18" t="str">
        <f>IF(AND('MAPA DE RIESGO'!$Z$20="Muy Alta",'MAPA DE RIESGO'!$AB$20="Leve"),CONCATENATE("R1C",'MAPA DE RIESGO'!$P$20),"")</f>
        <v/>
      </c>
      <c r="O6" s="19" t="str">
        <f>IF(AND('MAPA DE RIESGO'!$Z$21="Muy Alta",'MAPA DE RIESGO'!$AB$21="Leve"),CONCATENATE("R1C",'MAPA DE RIESGO'!$P$21),"")</f>
        <v/>
      </c>
      <c r="P6" s="17" t="str">
        <f ca="1">IF(AND('MAPA DE RIESGO'!$Z$16="Muy Alta",'MAPA DE RIESGO'!$AB$16="Menor"),CONCATENATE("R1C",'MAPA DE RIESGO'!$P$16),"")</f>
        <v/>
      </c>
      <c r="Q6" s="18" t="str">
        <f ca="1">IF(AND('MAPA DE RIESGO'!$Z$17="Muy Alta",'MAPA DE RIESGO'!$AB$17="Menor"),CONCATENATE("R1C",'MAPA DE RIESGO'!$P$17),"")</f>
        <v/>
      </c>
      <c r="R6" s="18" t="str">
        <f>IF(AND('MAPA DE RIESGO'!$Z$18="Muy Alta",'MAPA DE RIESGO'!$AB$18="Menor"),CONCATENATE("R1C",'MAPA DE RIESGO'!$P$18),"")</f>
        <v/>
      </c>
      <c r="S6" s="18" t="str">
        <f>IF(AND('MAPA DE RIESGO'!$Z$19="Muy Alta",'MAPA DE RIESGO'!$AB$19="Menor"),CONCATENATE("R1C",'MAPA DE RIESGO'!$P$19),"")</f>
        <v/>
      </c>
      <c r="T6" s="18" t="str">
        <f>IF(AND('MAPA DE RIESGO'!$Z$20="Muy Alta",'MAPA DE RIESGO'!$AB$20="Menor"),CONCATENATE("R1C",'MAPA DE RIESGO'!$P$20),"")</f>
        <v/>
      </c>
      <c r="U6" s="19" t="str">
        <f>IF(AND('MAPA DE RIESGO'!$Z$21="Muy Alta",'MAPA DE RIESGO'!$AB$21="Menor"),CONCATENATE("R1C",'MAPA DE RIESGO'!$P$21),"")</f>
        <v/>
      </c>
      <c r="V6" s="17" t="str">
        <f ca="1">IF(AND('MAPA DE RIESGO'!$Z$16="Muy Alta",'MAPA DE RIESGO'!$AB$16="Moderado"),CONCATENATE("R1C",'MAPA DE RIESGO'!$P$16),"")</f>
        <v/>
      </c>
      <c r="W6" s="18" t="str">
        <f ca="1">IF(AND('MAPA DE RIESGO'!$Z$17="Muy Alta",'MAPA DE RIESGO'!$AB$17="Moderado"),CONCATENATE("R1C",'MAPA DE RIESGO'!$P$17),"")</f>
        <v/>
      </c>
      <c r="X6" s="18" t="str">
        <f>IF(AND('MAPA DE RIESGO'!$Z$18="Muy Alta",'MAPA DE RIESGO'!$AB$18="Moderado"),CONCATENATE("R1C",'MAPA DE RIESGO'!$P$18),"")</f>
        <v/>
      </c>
      <c r="Y6" s="18" t="str">
        <f>IF(AND('MAPA DE RIESGO'!$Z$19="Muy Alta",'MAPA DE RIESGO'!$AB$19="Moderado"),CONCATENATE("R1C",'MAPA DE RIESGO'!$P$19),"")</f>
        <v/>
      </c>
      <c r="Z6" s="18" t="str">
        <f>IF(AND('MAPA DE RIESGO'!$Z$20="Muy Alta",'MAPA DE RIESGO'!$AB$20="Moderado"),CONCATENATE("R1C",'MAPA DE RIESGO'!$P$20),"")</f>
        <v/>
      </c>
      <c r="AA6" s="19" t="str">
        <f>IF(AND('MAPA DE RIESGO'!$Z$21="Muy Alta",'MAPA DE RIESGO'!$AB$21="Moderado"),CONCATENATE("R1C",'MAPA DE RIESGO'!$P$21),"")</f>
        <v/>
      </c>
      <c r="AB6" s="17" t="str">
        <f ca="1">IF(AND('MAPA DE RIESGO'!$Z$16="Muy Alta",'MAPA DE RIESGO'!$AB$16="Mayor"),CONCATENATE("R1C",'MAPA DE RIESGO'!$P$16),"")</f>
        <v/>
      </c>
      <c r="AC6" s="18" t="str">
        <f ca="1">IF(AND('MAPA DE RIESGO'!$Z$17="Muy Alta",'MAPA DE RIESGO'!$AB$17="Mayor"),CONCATENATE("R1C",'MAPA DE RIESGO'!$P$17),"")</f>
        <v/>
      </c>
      <c r="AD6" s="18" t="str">
        <f>IF(AND('MAPA DE RIESGO'!$Z$18="Muy Alta",'MAPA DE RIESGO'!$AB$18="Mayor"),CONCATENATE("R1C",'MAPA DE RIESGO'!$P$18),"")</f>
        <v/>
      </c>
      <c r="AE6" s="18" t="str">
        <f>IF(AND('MAPA DE RIESGO'!$Z$19="Muy Alta",'MAPA DE RIESGO'!$AB$19="Mayor"),CONCATENATE("R1C",'MAPA DE RIESGO'!$P$19),"")</f>
        <v/>
      </c>
      <c r="AF6" s="18" t="str">
        <f>IF(AND('MAPA DE RIESGO'!$Z$20="Muy Alta",'MAPA DE RIESGO'!$AB$20="Mayor"),CONCATENATE("R1C",'MAPA DE RIESGO'!$P$20),"")</f>
        <v/>
      </c>
      <c r="AG6" s="19" t="str">
        <f>IF(AND('MAPA DE RIESGO'!$Z$21="Muy Alta",'MAPA DE RIESGO'!$AB$21="Mayor"),CONCATENATE("R1C",'MAPA DE RIESGO'!$P$21),"")</f>
        <v/>
      </c>
      <c r="AH6" s="20" t="str">
        <f ca="1">IF(AND('MAPA DE RIESGO'!$Z$16="Muy Alta",'MAPA DE RIESGO'!$AB$16="Catastrófico"),CONCATENATE("R1C",'MAPA DE RIESGO'!$P$16),"")</f>
        <v/>
      </c>
      <c r="AI6" s="21" t="str">
        <f ca="1">IF(AND('MAPA DE RIESGO'!$Z$17="Muy Alta",'MAPA DE RIESGO'!$AB$17="Catastrófico"),CONCATENATE("R1C",'MAPA DE RIESGO'!$P$17),"")</f>
        <v/>
      </c>
      <c r="AJ6" s="21" t="str">
        <f>IF(AND('MAPA DE RIESGO'!$Z$18="Muy Alta",'MAPA DE RIESGO'!$AB$18="Catastrófico"),CONCATENATE("R1C",'MAPA DE RIESGO'!$P$18),"")</f>
        <v/>
      </c>
      <c r="AK6" s="21" t="str">
        <f>IF(AND('MAPA DE RIESGO'!$Z$19="Muy Alta",'MAPA DE RIESGO'!$AB$19="Catastrófico"),CONCATENATE("R1C",'MAPA DE RIESGO'!$P$19),"")</f>
        <v/>
      </c>
      <c r="AL6" s="21" t="str">
        <f>IF(AND('MAPA DE RIESGO'!$Z$20="Muy Alta",'MAPA DE RIESGO'!$AB$20="Catastrófico"),CONCATENATE("R1C",'MAPA DE RIESGO'!$P$20),"")</f>
        <v/>
      </c>
      <c r="AM6" s="22" t="str">
        <f>IF(AND('MAPA DE RIESGO'!$Z$21="Muy Alta",'MAPA DE RIESGO'!$AB$21="Catastrófico"),CONCATENATE("R1C",'MAPA DE RIESGO'!$P$21),"")</f>
        <v/>
      </c>
      <c r="AN6" s="55"/>
      <c r="AO6" s="441" t="s">
        <v>71</v>
      </c>
      <c r="AP6" s="442"/>
      <c r="AQ6" s="442"/>
      <c r="AR6" s="442"/>
      <c r="AS6" s="442"/>
      <c r="AT6" s="443"/>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row>
    <row r="7" spans="1:91" ht="15" customHeight="1" x14ac:dyDescent="0.35">
      <c r="A7" s="55"/>
      <c r="B7" s="382"/>
      <c r="C7" s="382"/>
      <c r="D7" s="383"/>
      <c r="E7" s="423"/>
      <c r="F7" s="424"/>
      <c r="G7" s="424"/>
      <c r="H7" s="424"/>
      <c r="I7" s="425"/>
      <c r="J7" s="23" t="str">
        <f ca="1">IF(AND('MAPA DE RIESGO'!$Z$22="Muy Alta",'MAPA DE RIESGO'!$AB$22="Leve"),CONCATENATE("R2C",'MAPA DE RIESGO'!$P$22),"")</f>
        <v/>
      </c>
      <c r="K7" s="24" t="str">
        <f>IF(AND('MAPA DE RIESGO'!$Z$23="Muy Alta",'MAPA DE RIESGO'!$AB$23="Leve"),CONCATENATE("R2C",'MAPA DE RIESGO'!$P$23),"")</f>
        <v/>
      </c>
      <c r="L7" s="24" t="str">
        <f>IF(AND('MAPA DE RIESGO'!$Z$24="Muy Alta",'MAPA DE RIESGO'!$AB$24="Leve"),CONCATENATE("R2C",'MAPA DE RIESGO'!$P$24),"")</f>
        <v/>
      </c>
      <c r="M7" s="24" t="str">
        <f>IF(AND('MAPA DE RIESGO'!$Z$25="Muy Alta",'MAPA DE RIESGO'!$AB$25="Leve"),CONCATENATE("R2C",'MAPA DE RIESGO'!$P$25),"")</f>
        <v/>
      </c>
      <c r="N7" s="24" t="str">
        <f>IF(AND('MAPA DE RIESGO'!$Z$26="Muy Alta",'MAPA DE RIESGO'!$AB$26="Leve"),CONCATENATE("R2C",'MAPA DE RIESGO'!$P$26),"")</f>
        <v/>
      </c>
      <c r="O7" s="25" t="str">
        <f>IF(AND('MAPA DE RIESGO'!$Z$27="Muy Alta",'MAPA DE RIESGO'!$AB$27="Leve"),CONCATENATE("R2C",'MAPA DE RIESGO'!$P$27),"")</f>
        <v/>
      </c>
      <c r="P7" s="23" t="str">
        <f ca="1">IF(AND('MAPA DE RIESGO'!$Z$22="Muy Alta",'MAPA DE RIESGO'!$AB$22="Menor"),CONCATENATE("R2C",'MAPA DE RIESGO'!$P$22),"")</f>
        <v/>
      </c>
      <c r="Q7" s="24" t="str">
        <f>IF(AND('MAPA DE RIESGO'!$Z$23="Muy Alta",'MAPA DE RIESGO'!$AB$23="Menor"),CONCATENATE("R2C",'MAPA DE RIESGO'!$P$23),"")</f>
        <v/>
      </c>
      <c r="R7" s="24" t="str">
        <f>IF(AND('MAPA DE RIESGO'!$Z$24="Muy Alta",'MAPA DE RIESGO'!$AB$24="Menor"),CONCATENATE("R2C",'MAPA DE RIESGO'!$P$24),"")</f>
        <v/>
      </c>
      <c r="S7" s="24" t="str">
        <f>IF(AND('MAPA DE RIESGO'!$Z$25="Muy Alta",'MAPA DE RIESGO'!$AB$25="Menor"),CONCATENATE("R2C",'MAPA DE RIESGO'!$P$25),"")</f>
        <v/>
      </c>
      <c r="T7" s="24" t="str">
        <f>IF(AND('MAPA DE RIESGO'!$Z$26="Muy Alta",'MAPA DE RIESGO'!$AB$26="Menor"),CONCATENATE("R2C",'MAPA DE RIESGO'!$P$26),"")</f>
        <v/>
      </c>
      <c r="U7" s="25" t="str">
        <f>IF(AND('MAPA DE RIESGO'!$Z$27="Muy Alta",'MAPA DE RIESGO'!$AB$27="Menor"),CONCATENATE("R2C",'MAPA DE RIESGO'!$P$27),"")</f>
        <v/>
      </c>
      <c r="V7" s="23" t="str">
        <f ca="1">IF(AND('MAPA DE RIESGO'!$Z$22="Muy Alta",'MAPA DE RIESGO'!$AB$22="Moderado"),CONCATENATE("R2C",'MAPA DE RIESGO'!$P$22),"")</f>
        <v/>
      </c>
      <c r="W7" s="24" t="str">
        <f>IF(AND('MAPA DE RIESGO'!$Z$23="Muy Alta",'MAPA DE RIESGO'!$AB$23="Moderado"),CONCATENATE("R2C",'MAPA DE RIESGO'!$P$23),"")</f>
        <v/>
      </c>
      <c r="X7" s="24" t="str">
        <f>IF(AND('MAPA DE RIESGO'!$Z$24="Muy Alta",'MAPA DE RIESGO'!$AB$24="Moderado"),CONCATENATE("R2C",'MAPA DE RIESGO'!$P$24),"")</f>
        <v/>
      </c>
      <c r="Y7" s="24" t="str">
        <f>IF(AND('MAPA DE RIESGO'!$Z$25="Muy Alta",'MAPA DE RIESGO'!$AB$25="Moderado"),CONCATENATE("R2C",'MAPA DE RIESGO'!$P$25),"")</f>
        <v/>
      </c>
      <c r="Z7" s="24" t="str">
        <f>IF(AND('MAPA DE RIESGO'!$Z$26="Muy Alta",'MAPA DE RIESGO'!$AB$26="Moderado"),CONCATENATE("R2C",'MAPA DE RIESGO'!$P$26),"")</f>
        <v/>
      </c>
      <c r="AA7" s="25" t="str">
        <f>IF(AND('MAPA DE RIESGO'!$Z$27="Muy Alta",'MAPA DE RIESGO'!$AB$27="Moderado"),CONCATENATE("R2C",'MAPA DE RIESGO'!$P$27),"")</f>
        <v/>
      </c>
      <c r="AB7" s="23" t="str">
        <f ca="1">IF(AND('MAPA DE RIESGO'!$Z$22="Muy Alta",'MAPA DE RIESGO'!$AB$22="Mayor"),CONCATENATE("R2C",'MAPA DE RIESGO'!$P$22),"")</f>
        <v/>
      </c>
      <c r="AC7" s="24" t="str">
        <f>IF(AND('MAPA DE RIESGO'!$Z$23="Muy Alta",'MAPA DE RIESGO'!$AB$23="Mayor"),CONCATENATE("R2C",'MAPA DE RIESGO'!$P$23),"")</f>
        <v/>
      </c>
      <c r="AD7" s="24" t="str">
        <f>IF(AND('MAPA DE RIESGO'!$Z$24="Muy Alta",'MAPA DE RIESGO'!$AB$24="Mayor"),CONCATENATE("R2C",'MAPA DE RIESGO'!$P$24),"")</f>
        <v/>
      </c>
      <c r="AE7" s="24" t="str">
        <f>IF(AND('MAPA DE RIESGO'!$Z$25="Muy Alta",'MAPA DE RIESGO'!$AB$25="Mayor"),CONCATENATE("R2C",'MAPA DE RIESGO'!$P$25),"")</f>
        <v/>
      </c>
      <c r="AF7" s="24" t="str">
        <f>IF(AND('MAPA DE RIESGO'!$Z$26="Muy Alta",'MAPA DE RIESGO'!$AB$26="Mayor"),CONCATENATE("R2C",'MAPA DE RIESGO'!$P$26),"")</f>
        <v/>
      </c>
      <c r="AG7" s="25" t="str">
        <f>IF(AND('MAPA DE RIESGO'!$Z$27="Muy Alta",'MAPA DE RIESGO'!$AB$27="Mayor"),CONCATENATE("R2C",'MAPA DE RIESGO'!$P$27),"")</f>
        <v/>
      </c>
      <c r="AH7" s="26" t="str">
        <f ca="1">IF(AND('MAPA DE RIESGO'!$Z$22="Muy Alta",'MAPA DE RIESGO'!$AB$22="Catastrófico"),CONCATENATE("R2C",'MAPA DE RIESGO'!$P$22),"")</f>
        <v/>
      </c>
      <c r="AI7" s="27" t="str">
        <f>IF(AND('MAPA DE RIESGO'!$Z$23="Muy Alta",'MAPA DE RIESGO'!$AB$23="Catastrófico"),CONCATENATE("R2C",'MAPA DE RIESGO'!$P$23),"")</f>
        <v/>
      </c>
      <c r="AJ7" s="27" t="str">
        <f>IF(AND('MAPA DE RIESGO'!$Z$24="Muy Alta",'MAPA DE RIESGO'!$AB$24="Catastrófico"),CONCATENATE("R2C",'MAPA DE RIESGO'!$P$24),"")</f>
        <v/>
      </c>
      <c r="AK7" s="27" t="str">
        <f>IF(AND('MAPA DE RIESGO'!$Z$25="Muy Alta",'MAPA DE RIESGO'!$AB$25="Catastrófico"),CONCATENATE("R2C",'MAPA DE RIESGO'!$P$25),"")</f>
        <v/>
      </c>
      <c r="AL7" s="27" t="str">
        <f>IF(AND('MAPA DE RIESGO'!$Z$26="Muy Alta",'MAPA DE RIESGO'!$AB$26="Catastrófico"),CONCATENATE("R2C",'MAPA DE RIESGO'!$P$26),"")</f>
        <v/>
      </c>
      <c r="AM7" s="28" t="str">
        <f>IF(AND('MAPA DE RIESGO'!$Z$27="Muy Alta",'MAPA DE RIESGO'!$AB$27="Catastrófico"),CONCATENATE("R2C",'MAPA DE RIESGO'!$P$27),"")</f>
        <v/>
      </c>
      <c r="AN7" s="55"/>
      <c r="AO7" s="444"/>
      <c r="AP7" s="445"/>
      <c r="AQ7" s="445"/>
      <c r="AR7" s="445"/>
      <c r="AS7" s="445"/>
      <c r="AT7" s="446"/>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row>
    <row r="8" spans="1:91" ht="15" customHeight="1" x14ac:dyDescent="0.35">
      <c r="A8" s="55"/>
      <c r="B8" s="382"/>
      <c r="C8" s="382"/>
      <c r="D8" s="383"/>
      <c r="E8" s="423"/>
      <c r="F8" s="424"/>
      <c r="G8" s="424"/>
      <c r="H8" s="424"/>
      <c r="I8" s="425"/>
      <c r="J8" s="23" t="str">
        <f ca="1">IF(AND('MAPA DE RIESGO'!$Z$28="Muy Alta",'MAPA DE RIESGO'!$AB$28="Leve"),CONCATENATE("R3C",'MAPA DE RIESGO'!$P$28),"")</f>
        <v/>
      </c>
      <c r="K8" s="24" t="str">
        <f>IF(AND('MAPA DE RIESGO'!$Z$29="Muy Alta",'MAPA DE RIESGO'!$AB$29="Leve"),CONCATENATE("R3C",'MAPA DE RIESGO'!$P$29),"")</f>
        <v/>
      </c>
      <c r="L8" s="24" t="str">
        <f>IF(AND('MAPA DE RIESGO'!$Z$30="Muy Alta",'MAPA DE RIESGO'!$AB$30="Leve"),CONCATENATE("R3C",'MAPA DE RIESGO'!$P$30),"")</f>
        <v/>
      </c>
      <c r="M8" s="24" t="str">
        <f>IF(AND('MAPA DE RIESGO'!$Z$31="Muy Alta",'MAPA DE RIESGO'!$AB$31="Leve"),CONCATENATE("R3C",'MAPA DE RIESGO'!$P$31),"")</f>
        <v/>
      </c>
      <c r="N8" s="24" t="str">
        <f>IF(AND('MAPA DE RIESGO'!$Z$32="Muy Alta",'MAPA DE RIESGO'!$AB$32="Leve"),CONCATENATE("R3C",'MAPA DE RIESGO'!$P$32),"")</f>
        <v/>
      </c>
      <c r="O8" s="25" t="str">
        <f>IF(AND('MAPA DE RIESGO'!$Z$33="Muy Alta",'MAPA DE RIESGO'!$AB$33="Leve"),CONCATENATE("R3C",'MAPA DE RIESGO'!$P$33),"")</f>
        <v/>
      </c>
      <c r="P8" s="23" t="str">
        <f ca="1">IF(AND('MAPA DE RIESGO'!$Z$28="Muy Alta",'MAPA DE RIESGO'!$AB$28="Menor"),CONCATENATE("R3C",'MAPA DE RIESGO'!$P$28),"")</f>
        <v/>
      </c>
      <c r="Q8" s="24" t="str">
        <f>IF(AND('MAPA DE RIESGO'!$Z$29="Muy Alta",'MAPA DE RIESGO'!$AB$29="Menor"),CONCATENATE("R3C",'MAPA DE RIESGO'!$P$29),"")</f>
        <v/>
      </c>
      <c r="R8" s="24" t="str">
        <f>IF(AND('MAPA DE RIESGO'!$Z$30="Muy Alta",'MAPA DE RIESGO'!$AB$30="Menor"),CONCATENATE("R3C",'MAPA DE RIESGO'!$P$30),"")</f>
        <v/>
      </c>
      <c r="S8" s="24" t="str">
        <f>IF(AND('MAPA DE RIESGO'!$Z$31="Muy Alta",'MAPA DE RIESGO'!$AB$31="Menor"),CONCATENATE("R3C",'MAPA DE RIESGO'!$P$31),"")</f>
        <v/>
      </c>
      <c r="T8" s="24" t="str">
        <f>IF(AND('MAPA DE RIESGO'!$Z$32="Muy Alta",'MAPA DE RIESGO'!$AB$32="Menor"),CONCATENATE("R3C",'MAPA DE RIESGO'!$P$32),"")</f>
        <v/>
      </c>
      <c r="U8" s="25" t="str">
        <f>IF(AND('MAPA DE RIESGO'!$Z$33="Muy Alta",'MAPA DE RIESGO'!$AB$33="Menor"),CONCATENATE("R3C",'MAPA DE RIESGO'!$P$33),"")</f>
        <v/>
      </c>
      <c r="V8" s="23" t="str">
        <f ca="1">IF(AND('MAPA DE RIESGO'!$Z$28="Muy Alta",'MAPA DE RIESGO'!$AB$28="Moderado"),CONCATENATE("R3C",'MAPA DE RIESGO'!$P$28),"")</f>
        <v/>
      </c>
      <c r="W8" s="24" t="str">
        <f>IF(AND('MAPA DE RIESGO'!$Z$29="Muy Alta",'MAPA DE RIESGO'!$AB$29="Moderado"),CONCATENATE("R3C",'MAPA DE RIESGO'!$P$29),"")</f>
        <v/>
      </c>
      <c r="X8" s="24" t="str">
        <f>IF(AND('MAPA DE RIESGO'!$Z$30="Muy Alta",'MAPA DE RIESGO'!$AB$30="Moderado"),CONCATENATE("R3C",'MAPA DE RIESGO'!$P$30),"")</f>
        <v/>
      </c>
      <c r="Y8" s="24" t="str">
        <f>IF(AND('MAPA DE RIESGO'!$Z$31="Muy Alta",'MAPA DE RIESGO'!$AB$31="Moderado"),CONCATENATE("R3C",'MAPA DE RIESGO'!$P$31),"")</f>
        <v/>
      </c>
      <c r="Z8" s="24" t="str">
        <f>IF(AND('MAPA DE RIESGO'!$Z$32="Muy Alta",'MAPA DE RIESGO'!$AB$32="Moderado"),CONCATENATE("R3C",'MAPA DE RIESGO'!$P$32),"")</f>
        <v/>
      </c>
      <c r="AA8" s="25" t="str">
        <f>IF(AND('MAPA DE RIESGO'!$Z$33="Muy Alta",'MAPA DE RIESGO'!$AB$33="Moderado"),CONCATENATE("R3C",'MAPA DE RIESGO'!$P$33),"")</f>
        <v/>
      </c>
      <c r="AB8" s="23" t="str">
        <f ca="1">IF(AND('MAPA DE RIESGO'!$Z$28="Muy Alta",'MAPA DE RIESGO'!$AB$28="Mayor"),CONCATENATE("R3C",'MAPA DE RIESGO'!$P$28),"")</f>
        <v/>
      </c>
      <c r="AC8" s="24" t="str">
        <f>IF(AND('MAPA DE RIESGO'!$Z$29="Muy Alta",'MAPA DE RIESGO'!$AB$29="Mayor"),CONCATENATE("R3C",'MAPA DE RIESGO'!$P$29),"")</f>
        <v/>
      </c>
      <c r="AD8" s="24" t="str">
        <f>IF(AND('MAPA DE RIESGO'!$Z$30="Muy Alta",'MAPA DE RIESGO'!$AB$30="Mayor"),CONCATENATE("R3C",'MAPA DE RIESGO'!$P$30),"")</f>
        <v/>
      </c>
      <c r="AE8" s="24" t="str">
        <f>IF(AND('MAPA DE RIESGO'!$Z$31="Muy Alta",'MAPA DE RIESGO'!$AB$31="Mayor"),CONCATENATE("R3C",'MAPA DE RIESGO'!$P$31),"")</f>
        <v/>
      </c>
      <c r="AF8" s="24" t="str">
        <f>IF(AND('MAPA DE RIESGO'!$Z$32="Muy Alta",'MAPA DE RIESGO'!$AB$32="Mayor"),CONCATENATE("R3C",'MAPA DE RIESGO'!$P$32),"")</f>
        <v/>
      </c>
      <c r="AG8" s="25" t="str">
        <f>IF(AND('MAPA DE RIESGO'!$Z$33="Muy Alta",'MAPA DE RIESGO'!$AB$33="Mayor"),CONCATENATE("R3C",'MAPA DE RIESGO'!$P$33),"")</f>
        <v/>
      </c>
      <c r="AH8" s="26" t="str">
        <f ca="1">IF(AND('MAPA DE RIESGO'!$Z$28="Muy Alta",'MAPA DE RIESGO'!$AB$28="Catastrófico"),CONCATENATE("R3C",'MAPA DE RIESGO'!$P$28),"")</f>
        <v/>
      </c>
      <c r="AI8" s="27" t="str">
        <f>IF(AND('MAPA DE RIESGO'!$Z$29="Muy Alta",'MAPA DE RIESGO'!$AB$29="Catastrófico"),CONCATENATE("R3C",'MAPA DE RIESGO'!$P$29),"")</f>
        <v/>
      </c>
      <c r="AJ8" s="27" t="str">
        <f>IF(AND('MAPA DE RIESGO'!$Z$30="Muy Alta",'MAPA DE RIESGO'!$AB$30="Catastrófico"),CONCATENATE("R3C",'MAPA DE RIESGO'!$P$30),"")</f>
        <v/>
      </c>
      <c r="AK8" s="27" t="str">
        <f>IF(AND('MAPA DE RIESGO'!$Z$31="Muy Alta",'MAPA DE RIESGO'!$AB$31="Catastrófico"),CONCATENATE("R3C",'MAPA DE RIESGO'!$P$31),"")</f>
        <v/>
      </c>
      <c r="AL8" s="27" t="str">
        <f>IF(AND('MAPA DE RIESGO'!$Z$32="Muy Alta",'MAPA DE RIESGO'!$AB$32="Catastrófico"),CONCATENATE("R3C",'MAPA DE RIESGO'!$P$32),"")</f>
        <v/>
      </c>
      <c r="AM8" s="28" t="str">
        <f>IF(AND('MAPA DE RIESGO'!$Z$33="Muy Alta",'MAPA DE RIESGO'!$AB$33="Catastrófico"),CONCATENATE("R3C",'MAPA DE RIESGO'!$P$33),"")</f>
        <v/>
      </c>
      <c r="AN8" s="55"/>
      <c r="AO8" s="444"/>
      <c r="AP8" s="445"/>
      <c r="AQ8" s="445"/>
      <c r="AR8" s="445"/>
      <c r="AS8" s="445"/>
      <c r="AT8" s="446"/>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row>
    <row r="9" spans="1:91" ht="15" customHeight="1" x14ac:dyDescent="0.35">
      <c r="A9" s="55"/>
      <c r="B9" s="382"/>
      <c r="C9" s="382"/>
      <c r="D9" s="383"/>
      <c r="E9" s="423"/>
      <c r="F9" s="424"/>
      <c r="G9" s="424"/>
      <c r="H9" s="424"/>
      <c r="I9" s="425"/>
      <c r="J9" s="23" t="str">
        <f>IF(AND('MAPA DE RIESGO'!$Z$34="Muy Alta",'MAPA DE RIESGO'!$AB$34="Leve"),CONCATENATE("R4C",'MAPA DE RIESGO'!$P$34),"")</f>
        <v/>
      </c>
      <c r="K9" s="24" t="str">
        <f>IF(AND('MAPA DE RIESGO'!$Z$35="Muy Alta",'MAPA DE RIESGO'!$AB$35="Leve"),CONCATENATE("R4C",'MAPA DE RIESGO'!$P$35),"")</f>
        <v/>
      </c>
      <c r="L9" s="29" t="str">
        <f>IF(AND('MAPA DE RIESGO'!$Z$36="Muy Alta",'MAPA DE RIESGO'!$AB$36="Leve"),CONCATENATE("R4C",'MAPA DE RIESGO'!$P$36),"")</f>
        <v/>
      </c>
      <c r="M9" s="29" t="str">
        <f>IF(AND('MAPA DE RIESGO'!$Z$37="Muy Alta",'MAPA DE RIESGO'!$AB$37="Leve"),CONCATENATE("R4C",'MAPA DE RIESGO'!$P$37),"")</f>
        <v/>
      </c>
      <c r="N9" s="29" t="str">
        <f>IF(AND('MAPA DE RIESGO'!$Z$38="Muy Alta",'MAPA DE RIESGO'!$AB$38="Leve"),CONCATENATE("R4C",'MAPA DE RIESGO'!$P$38),"")</f>
        <v/>
      </c>
      <c r="O9" s="25" t="str">
        <f>IF(AND('MAPA DE RIESGO'!$Z$39="Muy Alta",'MAPA DE RIESGO'!$AB$39="Leve"),CONCATENATE("R4C",'MAPA DE RIESGO'!$P$39),"")</f>
        <v/>
      </c>
      <c r="P9" s="23" t="str">
        <f>IF(AND('MAPA DE RIESGO'!$Z$34="Muy Alta",'MAPA DE RIESGO'!$AB$34="Menor"),CONCATENATE("R4C",'MAPA DE RIESGO'!$P$34),"")</f>
        <v/>
      </c>
      <c r="Q9" s="24" t="str">
        <f>IF(AND('MAPA DE RIESGO'!$Z$35="Muy Alta",'MAPA DE RIESGO'!$AB$35="Menor"),CONCATENATE("R4C",'MAPA DE RIESGO'!$P$35),"")</f>
        <v/>
      </c>
      <c r="R9" s="29" t="str">
        <f>IF(AND('MAPA DE RIESGO'!$Z$36="Muy Alta",'MAPA DE RIESGO'!$AB$36="Menor"),CONCATENATE("R4C",'MAPA DE RIESGO'!$P$36),"")</f>
        <v/>
      </c>
      <c r="S9" s="29" t="str">
        <f>IF(AND('MAPA DE RIESGO'!$Z$37="Muy Alta",'MAPA DE RIESGO'!$AB$37="Menor"),CONCATENATE("R4C",'MAPA DE RIESGO'!$P$37),"")</f>
        <v/>
      </c>
      <c r="T9" s="29" t="str">
        <f>IF(AND('MAPA DE RIESGO'!$Z$38="Muy Alta",'MAPA DE RIESGO'!$AB$38="Menor"),CONCATENATE("R4C",'MAPA DE RIESGO'!$P$38),"")</f>
        <v/>
      </c>
      <c r="U9" s="25" t="str">
        <f>IF(AND('MAPA DE RIESGO'!$Z$39="Muy Alta",'MAPA DE RIESGO'!$AB$39="Menor"),CONCATENATE("R4C",'MAPA DE RIESGO'!$P$39),"")</f>
        <v/>
      </c>
      <c r="V9" s="23" t="str">
        <f>IF(AND('MAPA DE RIESGO'!$Z$34="Muy Alta",'MAPA DE RIESGO'!$AB$34="Moderado"),CONCATENATE("R4C",'MAPA DE RIESGO'!$P$34),"")</f>
        <v/>
      </c>
      <c r="W9" s="24" t="str">
        <f>IF(AND('MAPA DE RIESGO'!$Z$35="Muy Alta",'MAPA DE RIESGO'!$AB$35="Moderado"),CONCATENATE("R4C",'MAPA DE RIESGO'!$P$35),"")</f>
        <v/>
      </c>
      <c r="X9" s="29" t="str">
        <f>IF(AND('MAPA DE RIESGO'!$Z$36="Muy Alta",'MAPA DE RIESGO'!$AB$36="Moderado"),CONCATENATE("R4C",'MAPA DE RIESGO'!$P$36),"")</f>
        <v/>
      </c>
      <c r="Y9" s="29" t="str">
        <f>IF(AND('MAPA DE RIESGO'!$Z$37="Muy Alta",'MAPA DE RIESGO'!$AB$37="Moderado"),CONCATENATE("R4C",'MAPA DE RIESGO'!$P$37),"")</f>
        <v/>
      </c>
      <c r="Z9" s="29" t="str">
        <f>IF(AND('MAPA DE RIESGO'!$Z$38="Muy Alta",'MAPA DE RIESGO'!$AB$38="Moderado"),CONCATENATE("R4C",'MAPA DE RIESGO'!$P$38),"")</f>
        <v/>
      </c>
      <c r="AA9" s="25" t="str">
        <f>IF(AND('MAPA DE RIESGO'!$Z$39="Muy Alta",'MAPA DE RIESGO'!$AB$39="Moderado"),CONCATENATE("R4C",'MAPA DE RIESGO'!$P$39),"")</f>
        <v/>
      </c>
      <c r="AB9" s="23" t="str">
        <f>IF(AND('MAPA DE RIESGO'!$Z$34="Muy Alta",'MAPA DE RIESGO'!$AB$34="Mayor"),CONCATENATE("R4C",'MAPA DE RIESGO'!$P$34),"")</f>
        <v/>
      </c>
      <c r="AC9" s="24" t="str">
        <f>IF(AND('MAPA DE RIESGO'!$Z$35="Muy Alta",'MAPA DE RIESGO'!$AB$35="Mayor"),CONCATENATE("R4C",'MAPA DE RIESGO'!$P$35),"")</f>
        <v/>
      </c>
      <c r="AD9" s="29" t="str">
        <f>IF(AND('MAPA DE RIESGO'!$Z$36="Muy Alta",'MAPA DE RIESGO'!$AB$36="Mayor"),CONCATENATE("R4C",'MAPA DE RIESGO'!$P$36),"")</f>
        <v/>
      </c>
      <c r="AE9" s="29" t="str">
        <f>IF(AND('MAPA DE RIESGO'!$Z$37="Muy Alta",'MAPA DE RIESGO'!$AB$37="Mayor"),CONCATENATE("R4C",'MAPA DE RIESGO'!$P$37),"")</f>
        <v/>
      </c>
      <c r="AF9" s="29" t="str">
        <f>IF(AND('MAPA DE RIESGO'!$Z$38="Muy Alta",'MAPA DE RIESGO'!$AB$38="Mayor"),CONCATENATE("R4C",'MAPA DE RIESGO'!$P$38),"")</f>
        <v/>
      </c>
      <c r="AG9" s="25" t="str">
        <f>IF(AND('MAPA DE RIESGO'!$Z$39="Muy Alta",'MAPA DE RIESGO'!$AB$39="Mayor"),CONCATENATE("R4C",'MAPA DE RIESGO'!$P$39),"")</f>
        <v/>
      </c>
      <c r="AH9" s="26" t="str">
        <f>IF(AND('MAPA DE RIESGO'!$Z$34="Muy Alta",'MAPA DE RIESGO'!$AB$34="Catastrófico"),CONCATENATE("R4C",'MAPA DE RIESGO'!$P$34),"")</f>
        <v/>
      </c>
      <c r="AI9" s="27" t="str">
        <f>IF(AND('MAPA DE RIESGO'!$Z$35="Muy Alta",'MAPA DE RIESGO'!$AB$35="Catastrófico"),CONCATENATE("R4C",'MAPA DE RIESGO'!$P$35),"")</f>
        <v/>
      </c>
      <c r="AJ9" s="27" t="str">
        <f>IF(AND('MAPA DE RIESGO'!$Z$36="Muy Alta",'MAPA DE RIESGO'!$AB$36="Catastrófico"),CONCATENATE("R4C",'MAPA DE RIESGO'!$P$36),"")</f>
        <v/>
      </c>
      <c r="AK9" s="27" t="str">
        <f>IF(AND('MAPA DE RIESGO'!$Z$37="Muy Alta",'MAPA DE RIESGO'!$AB$37="Catastrófico"),CONCATENATE("R4C",'MAPA DE RIESGO'!$P$37),"")</f>
        <v/>
      </c>
      <c r="AL9" s="27" t="str">
        <f>IF(AND('MAPA DE RIESGO'!$Z$38="Muy Alta",'MAPA DE RIESGO'!$AB$38="Catastrófico"),CONCATENATE("R4C",'MAPA DE RIESGO'!$P$38),"")</f>
        <v/>
      </c>
      <c r="AM9" s="28" t="str">
        <f>IF(AND('MAPA DE RIESGO'!$Z$39="Muy Alta",'MAPA DE RIESGO'!$AB$39="Catastrófico"),CONCATENATE("R4C",'MAPA DE RIESGO'!$P$39),"")</f>
        <v/>
      </c>
      <c r="AN9" s="55"/>
      <c r="AO9" s="444"/>
      <c r="AP9" s="445"/>
      <c r="AQ9" s="445"/>
      <c r="AR9" s="445"/>
      <c r="AS9" s="445"/>
      <c r="AT9" s="446"/>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row>
    <row r="10" spans="1:91" ht="15" customHeight="1" x14ac:dyDescent="0.35">
      <c r="A10" s="55"/>
      <c r="B10" s="382"/>
      <c r="C10" s="382"/>
      <c r="D10" s="383"/>
      <c r="E10" s="423"/>
      <c r="F10" s="424"/>
      <c r="G10" s="424"/>
      <c r="H10" s="424"/>
      <c r="I10" s="425"/>
      <c r="J10" s="23" t="str">
        <f>IF(AND('MAPA DE RIESGO'!$Z$40="Muy Alta",'MAPA DE RIESGO'!$AB$40="Leve"),CONCATENATE("R5C",'MAPA DE RIESGO'!$P$40),"")</f>
        <v/>
      </c>
      <c r="K10" s="24" t="str">
        <f>IF(AND('MAPA DE RIESGO'!$Z$41="Muy Alta",'MAPA DE RIESGO'!$AB$41="Leve"),CONCATENATE("R5C",'MAPA DE RIESGO'!$P$41),"")</f>
        <v/>
      </c>
      <c r="L10" s="29" t="str">
        <f>IF(AND('MAPA DE RIESGO'!$Z$42="Muy Alta",'MAPA DE RIESGO'!$AB$42="Leve"),CONCATENATE("R5C",'MAPA DE RIESGO'!$P$42),"")</f>
        <v/>
      </c>
      <c r="M10" s="29" t="str">
        <f>IF(AND('MAPA DE RIESGO'!$Z$43="Muy Alta",'MAPA DE RIESGO'!$AB$43="Leve"),CONCATENATE("R5C",'MAPA DE RIESGO'!$P$43),"")</f>
        <v/>
      </c>
      <c r="N10" s="29" t="str">
        <f>IF(AND('MAPA DE RIESGO'!$Z$44="Muy Alta",'MAPA DE RIESGO'!$AB$44="Leve"),CONCATENATE("R5C",'MAPA DE RIESGO'!$P$44),"")</f>
        <v/>
      </c>
      <c r="O10" s="25" t="str">
        <f>IF(AND('MAPA DE RIESGO'!$Z$45="Muy Alta",'MAPA DE RIESGO'!$AB$45="Leve"),CONCATENATE("R5C",'MAPA DE RIESGO'!$P$45),"")</f>
        <v/>
      </c>
      <c r="P10" s="23" t="str">
        <f>IF(AND('MAPA DE RIESGO'!$Z$40="Muy Alta",'MAPA DE RIESGO'!$AB$40="Menor"),CONCATENATE("R5C",'MAPA DE RIESGO'!$P$40),"")</f>
        <v/>
      </c>
      <c r="Q10" s="24" t="str">
        <f>IF(AND('MAPA DE RIESGO'!$Z$41="Muy Alta",'MAPA DE RIESGO'!$AB$41="Menor"),CONCATENATE("R5C",'MAPA DE RIESGO'!$P$41),"")</f>
        <v/>
      </c>
      <c r="R10" s="29" t="str">
        <f>IF(AND('MAPA DE RIESGO'!$Z$42="Muy Alta",'MAPA DE RIESGO'!$AB$42="Menor"),CONCATENATE("R5C",'MAPA DE RIESGO'!$P$42),"")</f>
        <v/>
      </c>
      <c r="S10" s="29" t="str">
        <f>IF(AND('MAPA DE RIESGO'!$Z$43="Muy Alta",'MAPA DE RIESGO'!$AB$43="Menor"),CONCATENATE("R5C",'MAPA DE RIESGO'!$P$43),"")</f>
        <v/>
      </c>
      <c r="T10" s="29" t="str">
        <f>IF(AND('MAPA DE RIESGO'!$Z$44="Muy Alta",'MAPA DE RIESGO'!$AB$44="Menor"),CONCATENATE("R5C",'MAPA DE RIESGO'!$P$44),"")</f>
        <v/>
      </c>
      <c r="U10" s="25" t="str">
        <f>IF(AND('MAPA DE RIESGO'!$Z$45="Muy Alta",'MAPA DE RIESGO'!$AB$45="Menor"),CONCATENATE("R5C",'MAPA DE RIESGO'!$P$45),"")</f>
        <v/>
      </c>
      <c r="V10" s="23" t="str">
        <f>IF(AND('MAPA DE RIESGO'!$Z$40="Muy Alta",'MAPA DE RIESGO'!$AB$40="Moderado"),CONCATENATE("R5C",'MAPA DE RIESGO'!$P$40),"")</f>
        <v/>
      </c>
      <c r="W10" s="24" t="str">
        <f>IF(AND('MAPA DE RIESGO'!$Z$41="Muy Alta",'MAPA DE RIESGO'!$AB$41="Moderado"),CONCATENATE("R5C",'MAPA DE RIESGO'!$P$41),"")</f>
        <v/>
      </c>
      <c r="X10" s="29" t="str">
        <f>IF(AND('MAPA DE RIESGO'!$Z$42="Muy Alta",'MAPA DE RIESGO'!$AB$42="Moderado"),CONCATENATE("R5C",'MAPA DE RIESGO'!$P$42),"")</f>
        <v/>
      </c>
      <c r="Y10" s="29" t="str">
        <f>IF(AND('MAPA DE RIESGO'!$Z$43="Muy Alta",'MAPA DE RIESGO'!$AB$43="Moderado"),CONCATENATE("R5C",'MAPA DE RIESGO'!$P$43),"")</f>
        <v/>
      </c>
      <c r="Z10" s="29" t="str">
        <f>IF(AND('MAPA DE RIESGO'!$Z$44="Muy Alta",'MAPA DE RIESGO'!$AB$44="Moderado"),CONCATENATE("R5C",'MAPA DE RIESGO'!$P$44),"")</f>
        <v/>
      </c>
      <c r="AA10" s="25" t="str">
        <f>IF(AND('MAPA DE RIESGO'!$Z$45="Muy Alta",'MAPA DE RIESGO'!$AB$45="Moderado"),CONCATENATE("R5C",'MAPA DE RIESGO'!$P$45),"")</f>
        <v/>
      </c>
      <c r="AB10" s="23" t="str">
        <f>IF(AND('MAPA DE RIESGO'!$Z$40="Muy Alta",'MAPA DE RIESGO'!$AB$40="Mayor"),CONCATENATE("R5C",'MAPA DE RIESGO'!$P$40),"")</f>
        <v/>
      </c>
      <c r="AC10" s="24" t="str">
        <f>IF(AND('MAPA DE RIESGO'!$Z$41="Muy Alta",'MAPA DE RIESGO'!$AB$41="Mayor"),CONCATENATE("R5C",'MAPA DE RIESGO'!$P$41),"")</f>
        <v/>
      </c>
      <c r="AD10" s="29" t="str">
        <f>IF(AND('MAPA DE RIESGO'!$Z$42="Muy Alta",'MAPA DE RIESGO'!$AB$42="Mayor"),CONCATENATE("R5C",'MAPA DE RIESGO'!$P$42),"")</f>
        <v/>
      </c>
      <c r="AE10" s="29" t="str">
        <f>IF(AND('MAPA DE RIESGO'!$Z$43="Muy Alta",'MAPA DE RIESGO'!$AB$43="Mayor"),CONCATENATE("R5C",'MAPA DE RIESGO'!$P$43),"")</f>
        <v/>
      </c>
      <c r="AF10" s="29" t="str">
        <f>IF(AND('MAPA DE RIESGO'!$Z$44="Muy Alta",'MAPA DE RIESGO'!$AB$44="Mayor"),CONCATENATE("R5C",'MAPA DE RIESGO'!$P$44),"")</f>
        <v/>
      </c>
      <c r="AG10" s="25" t="str">
        <f>IF(AND('MAPA DE RIESGO'!$Z$45="Muy Alta",'MAPA DE RIESGO'!$AB$45="Mayor"),CONCATENATE("R5C",'MAPA DE RIESGO'!$P$45),"")</f>
        <v/>
      </c>
      <c r="AH10" s="26" t="str">
        <f>IF(AND('MAPA DE RIESGO'!$Z$40="Muy Alta",'MAPA DE RIESGO'!$AB$40="Catastrófico"),CONCATENATE("R5C",'MAPA DE RIESGO'!$P$40),"")</f>
        <v/>
      </c>
      <c r="AI10" s="27" t="str">
        <f>IF(AND('MAPA DE RIESGO'!$Z$41="Muy Alta",'MAPA DE RIESGO'!$AB$41="Catastrófico"),CONCATENATE("R5C",'MAPA DE RIESGO'!$P$41),"")</f>
        <v/>
      </c>
      <c r="AJ10" s="27" t="str">
        <f>IF(AND('MAPA DE RIESGO'!$Z$42="Muy Alta",'MAPA DE RIESGO'!$AB$42="Catastrófico"),CONCATENATE("R5C",'MAPA DE RIESGO'!$P$42),"")</f>
        <v/>
      </c>
      <c r="AK10" s="27" t="str">
        <f>IF(AND('MAPA DE RIESGO'!$Z$43="Muy Alta",'MAPA DE RIESGO'!$AB$43="Catastrófico"),CONCATENATE("R5C",'MAPA DE RIESGO'!$P$43),"")</f>
        <v/>
      </c>
      <c r="AL10" s="27" t="str">
        <f>IF(AND('MAPA DE RIESGO'!$Z$44="Muy Alta",'MAPA DE RIESGO'!$AB$44="Catastrófico"),CONCATENATE("R5C",'MAPA DE RIESGO'!$P$44),"")</f>
        <v/>
      </c>
      <c r="AM10" s="28" t="str">
        <f>IF(AND('MAPA DE RIESGO'!$Z$45="Muy Alta",'MAPA DE RIESGO'!$AB$45="Catastrófico"),CONCATENATE("R5C",'MAPA DE RIESGO'!$P$45),"")</f>
        <v/>
      </c>
      <c r="AN10" s="55"/>
      <c r="AO10" s="444"/>
      <c r="AP10" s="445"/>
      <c r="AQ10" s="445"/>
      <c r="AR10" s="445"/>
      <c r="AS10" s="445"/>
      <c r="AT10" s="446"/>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row>
    <row r="11" spans="1:91" ht="15" customHeight="1" x14ac:dyDescent="0.35">
      <c r="A11" s="55"/>
      <c r="B11" s="382"/>
      <c r="C11" s="382"/>
      <c r="D11" s="383"/>
      <c r="E11" s="423"/>
      <c r="F11" s="424"/>
      <c r="G11" s="424"/>
      <c r="H11" s="424"/>
      <c r="I11" s="425"/>
      <c r="J11" s="23" t="str">
        <f>IF(AND('MAPA DE RIESGO'!$Z$46="Muy Alta",'MAPA DE RIESGO'!$AB$46="Leve"),CONCATENATE("R6C",'MAPA DE RIESGO'!$P$46),"")</f>
        <v/>
      </c>
      <c r="K11" s="24" t="str">
        <f>IF(AND('MAPA DE RIESGO'!$Z$47="Muy Alta",'MAPA DE RIESGO'!$AB$47="Leve"),CONCATENATE("R6C",'MAPA DE RIESGO'!$P$47),"")</f>
        <v/>
      </c>
      <c r="L11" s="29" t="str">
        <f>IF(AND('MAPA DE RIESGO'!$Z$48="Muy Alta",'MAPA DE RIESGO'!$AB$48="Leve"),CONCATENATE("R6C",'MAPA DE RIESGO'!$P$48),"")</f>
        <v/>
      </c>
      <c r="M11" s="29" t="str">
        <f>IF(AND('MAPA DE RIESGO'!$Z$49="Muy Alta",'MAPA DE RIESGO'!$AB$49="Leve"),CONCATENATE("R6C",'MAPA DE RIESGO'!$P$49),"")</f>
        <v/>
      </c>
      <c r="N11" s="29" t="str">
        <f>IF(AND('MAPA DE RIESGO'!$Z$50="Muy Alta",'MAPA DE RIESGO'!$AB$50="Leve"),CONCATENATE("R6C",'MAPA DE RIESGO'!$P$50),"")</f>
        <v/>
      </c>
      <c r="O11" s="25" t="str">
        <f>IF(AND('MAPA DE RIESGO'!$Z$51="Muy Alta",'MAPA DE RIESGO'!$AB$51="Leve"),CONCATENATE("R6C",'MAPA DE RIESGO'!$P$51),"")</f>
        <v/>
      </c>
      <c r="P11" s="23" t="str">
        <f>IF(AND('MAPA DE RIESGO'!$Z$46="Muy Alta",'MAPA DE RIESGO'!$AB$46="Menor"),CONCATENATE("R6C",'MAPA DE RIESGO'!$P$46),"")</f>
        <v/>
      </c>
      <c r="Q11" s="24" t="str">
        <f>IF(AND('MAPA DE RIESGO'!$Z$47="Muy Alta",'MAPA DE RIESGO'!$AB$47="Menor"),CONCATENATE("R6C",'MAPA DE RIESGO'!$P$47),"")</f>
        <v/>
      </c>
      <c r="R11" s="29" t="str">
        <f>IF(AND('MAPA DE RIESGO'!$Z$48="Muy Alta",'MAPA DE RIESGO'!$AB$48="Menor"),CONCATENATE("R6C",'MAPA DE RIESGO'!$P$48),"")</f>
        <v/>
      </c>
      <c r="S11" s="29" t="str">
        <f>IF(AND('MAPA DE RIESGO'!$Z$49="Muy Alta",'MAPA DE RIESGO'!$AB$49="Menor"),CONCATENATE("R6C",'MAPA DE RIESGO'!$P$49),"")</f>
        <v/>
      </c>
      <c r="T11" s="29" t="str">
        <f>IF(AND('MAPA DE RIESGO'!$Z$50="Muy Alta",'MAPA DE RIESGO'!$AB$50="Menor"),CONCATENATE("R6C",'MAPA DE RIESGO'!$P$50),"")</f>
        <v/>
      </c>
      <c r="U11" s="25" t="str">
        <f>IF(AND('MAPA DE RIESGO'!$Z$51="Muy Alta",'MAPA DE RIESGO'!$AB$51="Menor"),CONCATENATE("R6C",'MAPA DE RIESGO'!$P$51),"")</f>
        <v/>
      </c>
      <c r="V11" s="23" t="str">
        <f>IF(AND('MAPA DE RIESGO'!$Z$46="Muy Alta",'MAPA DE RIESGO'!$AB$46="Moderado"),CONCATENATE("R6C",'MAPA DE RIESGO'!$P$46),"")</f>
        <v/>
      </c>
      <c r="W11" s="24" t="str">
        <f>IF(AND('MAPA DE RIESGO'!$Z$47="Muy Alta",'MAPA DE RIESGO'!$AB$47="Moderado"),CONCATENATE("R6C",'MAPA DE RIESGO'!$P$47),"")</f>
        <v/>
      </c>
      <c r="X11" s="29" t="str">
        <f>IF(AND('MAPA DE RIESGO'!$Z$48="Muy Alta",'MAPA DE RIESGO'!$AB$48="Moderado"),CONCATENATE("R6C",'MAPA DE RIESGO'!$P$48),"")</f>
        <v/>
      </c>
      <c r="Y11" s="29" t="str">
        <f>IF(AND('MAPA DE RIESGO'!$Z$49="Muy Alta",'MAPA DE RIESGO'!$AB$49="Moderado"),CONCATENATE("R6C",'MAPA DE RIESGO'!$P$49),"")</f>
        <v/>
      </c>
      <c r="Z11" s="29" t="str">
        <f>IF(AND('MAPA DE RIESGO'!$Z$50="Muy Alta",'MAPA DE RIESGO'!$AB$50="Moderado"),CONCATENATE("R6C",'MAPA DE RIESGO'!$P$50),"")</f>
        <v/>
      </c>
      <c r="AA11" s="25" t="str">
        <f>IF(AND('MAPA DE RIESGO'!$Z$51="Muy Alta",'MAPA DE RIESGO'!$AB$51="Moderado"),CONCATENATE("R6C",'MAPA DE RIESGO'!$P$51),"")</f>
        <v/>
      </c>
      <c r="AB11" s="23" t="str">
        <f>IF(AND('MAPA DE RIESGO'!$Z$46="Muy Alta",'MAPA DE RIESGO'!$AB$46="Mayor"),CONCATENATE("R6C",'MAPA DE RIESGO'!$P$46),"")</f>
        <v/>
      </c>
      <c r="AC11" s="24" t="str">
        <f>IF(AND('MAPA DE RIESGO'!$Z$47="Muy Alta",'MAPA DE RIESGO'!$AB$47="Mayor"),CONCATENATE("R6C",'MAPA DE RIESGO'!$P$47),"")</f>
        <v/>
      </c>
      <c r="AD11" s="29" t="str">
        <f>IF(AND('MAPA DE RIESGO'!$Z$48="Muy Alta",'MAPA DE RIESGO'!$AB$48="Mayor"),CONCATENATE("R6C",'MAPA DE RIESGO'!$P$48),"")</f>
        <v/>
      </c>
      <c r="AE11" s="29" t="str">
        <f>IF(AND('MAPA DE RIESGO'!$Z$49="Muy Alta",'MAPA DE RIESGO'!$AB$49="Mayor"),CONCATENATE("R6C",'MAPA DE RIESGO'!$P$49),"")</f>
        <v/>
      </c>
      <c r="AF11" s="29" t="str">
        <f>IF(AND('MAPA DE RIESGO'!$Z$50="Muy Alta",'MAPA DE RIESGO'!$AB$50="Mayor"),CONCATENATE("R6C",'MAPA DE RIESGO'!$P$50),"")</f>
        <v/>
      </c>
      <c r="AG11" s="25" t="str">
        <f>IF(AND('MAPA DE RIESGO'!$Z$51="Muy Alta",'MAPA DE RIESGO'!$AB$51="Mayor"),CONCATENATE("R6C",'MAPA DE RIESGO'!$P$51),"")</f>
        <v/>
      </c>
      <c r="AH11" s="26" t="str">
        <f>IF(AND('MAPA DE RIESGO'!$Z$46="Muy Alta",'MAPA DE RIESGO'!$AB$46="Catastrófico"),CONCATENATE("R6C",'MAPA DE RIESGO'!$P$46),"")</f>
        <v/>
      </c>
      <c r="AI11" s="27" t="str">
        <f>IF(AND('MAPA DE RIESGO'!$Z$47="Muy Alta",'MAPA DE RIESGO'!$AB$47="Catastrófico"),CONCATENATE("R6C",'MAPA DE RIESGO'!$P$47),"")</f>
        <v/>
      </c>
      <c r="AJ11" s="27" t="str">
        <f>IF(AND('MAPA DE RIESGO'!$Z$48="Muy Alta",'MAPA DE RIESGO'!$AB$48="Catastrófico"),CONCATENATE("R6C",'MAPA DE RIESGO'!$P$48),"")</f>
        <v/>
      </c>
      <c r="AK11" s="27" t="str">
        <f>IF(AND('MAPA DE RIESGO'!$Z$49="Muy Alta",'MAPA DE RIESGO'!$AB$49="Catastrófico"),CONCATENATE("R6C",'MAPA DE RIESGO'!$P$49),"")</f>
        <v/>
      </c>
      <c r="AL11" s="27" t="str">
        <f>IF(AND('MAPA DE RIESGO'!$Z$50="Muy Alta",'MAPA DE RIESGO'!$AB$50="Catastrófico"),CONCATENATE("R6C",'MAPA DE RIESGO'!$P$50),"")</f>
        <v/>
      </c>
      <c r="AM11" s="28" t="str">
        <f>IF(AND('MAPA DE RIESGO'!$Z$51="Muy Alta",'MAPA DE RIESGO'!$AB$51="Catastrófico"),CONCATENATE("R6C",'MAPA DE RIESGO'!$P$51),"")</f>
        <v/>
      </c>
      <c r="AN11" s="55"/>
      <c r="AO11" s="444"/>
      <c r="AP11" s="445"/>
      <c r="AQ11" s="445"/>
      <c r="AR11" s="445"/>
      <c r="AS11" s="445"/>
      <c r="AT11" s="446"/>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row>
    <row r="12" spans="1:91" ht="15" customHeight="1" x14ac:dyDescent="0.35">
      <c r="A12" s="55"/>
      <c r="B12" s="382"/>
      <c r="C12" s="382"/>
      <c r="D12" s="383"/>
      <c r="E12" s="423"/>
      <c r="F12" s="424"/>
      <c r="G12" s="424"/>
      <c r="H12" s="424"/>
      <c r="I12" s="425"/>
      <c r="J12" s="23" t="str">
        <f>IF(AND('MAPA DE RIESGO'!$Z$52="Muy Alta",'MAPA DE RIESGO'!$AB$52="Leve"),CONCATENATE("R7C",'MAPA DE RIESGO'!$P$52),"")</f>
        <v/>
      </c>
      <c r="K12" s="24" t="str">
        <f>IF(AND('MAPA DE RIESGO'!$Z$53="Muy Alta",'MAPA DE RIESGO'!$AB$53="Leve"),CONCATENATE("R7C",'MAPA DE RIESGO'!$P$53),"")</f>
        <v/>
      </c>
      <c r="L12" s="29" t="str">
        <f>IF(AND('MAPA DE RIESGO'!$Z$54="Muy Alta",'MAPA DE RIESGO'!$AB$54="Leve"),CONCATENATE("R7C",'MAPA DE RIESGO'!$P$54),"")</f>
        <v/>
      </c>
      <c r="M12" s="29" t="str">
        <f>IF(AND('MAPA DE RIESGO'!$Z$55="Muy Alta",'MAPA DE RIESGO'!$AB$55="Leve"),CONCATENATE("R7C",'MAPA DE RIESGO'!$P$55),"")</f>
        <v/>
      </c>
      <c r="N12" s="29" t="str">
        <f>IF(AND('MAPA DE RIESGO'!$Z$56="Muy Alta",'MAPA DE RIESGO'!$AB$56="Leve"),CONCATENATE("R7C",'MAPA DE RIESGO'!$P$56),"")</f>
        <v/>
      </c>
      <c r="O12" s="25" t="str">
        <f>IF(AND('MAPA DE RIESGO'!$Z$57="Muy Alta",'MAPA DE RIESGO'!$AB$57="Leve"),CONCATENATE("R7C",'MAPA DE RIESGO'!$P$57),"")</f>
        <v/>
      </c>
      <c r="P12" s="23" t="str">
        <f>IF(AND('MAPA DE RIESGO'!$Z$52="Muy Alta",'MAPA DE RIESGO'!$AB$52="Menor"),CONCATENATE("R7C",'MAPA DE RIESGO'!$P$52),"")</f>
        <v/>
      </c>
      <c r="Q12" s="24" t="str">
        <f>IF(AND('MAPA DE RIESGO'!$Z$53="Muy Alta",'MAPA DE RIESGO'!$AB$53="Menor"),CONCATENATE("R7C",'MAPA DE RIESGO'!$P$53),"")</f>
        <v/>
      </c>
      <c r="R12" s="29" t="str">
        <f>IF(AND('MAPA DE RIESGO'!$Z$54="Muy Alta",'MAPA DE RIESGO'!$AB$54="Menor"),CONCATENATE("R7C",'MAPA DE RIESGO'!$P$54),"")</f>
        <v/>
      </c>
      <c r="S12" s="29" t="str">
        <f>IF(AND('MAPA DE RIESGO'!$Z$55="Muy Alta",'MAPA DE RIESGO'!$AB$55="Menor"),CONCATENATE("R7C",'MAPA DE RIESGO'!$P$55),"")</f>
        <v/>
      </c>
      <c r="T12" s="29" t="str">
        <f>IF(AND('MAPA DE RIESGO'!$Z$56="Muy Alta",'MAPA DE RIESGO'!$AB$56="Menor"),CONCATENATE("R7C",'MAPA DE RIESGO'!$P$56),"")</f>
        <v/>
      </c>
      <c r="U12" s="25" t="str">
        <f>IF(AND('MAPA DE RIESGO'!$Z$57="Muy Alta",'MAPA DE RIESGO'!$AB$57="Menor"),CONCATENATE("R7C",'MAPA DE RIESGO'!$P$57),"")</f>
        <v/>
      </c>
      <c r="V12" s="23" t="str">
        <f>IF(AND('MAPA DE RIESGO'!$Z$52="Muy Alta",'MAPA DE RIESGO'!$AB$52="Moderado"),CONCATENATE("R7C",'MAPA DE RIESGO'!$P$52),"")</f>
        <v/>
      </c>
      <c r="W12" s="24" t="str">
        <f>IF(AND('MAPA DE RIESGO'!$Z$53="Muy Alta",'MAPA DE RIESGO'!$AB$53="Moderado"),CONCATENATE("R7C",'MAPA DE RIESGO'!$P$53),"")</f>
        <v/>
      </c>
      <c r="X12" s="29" t="str">
        <f>IF(AND('MAPA DE RIESGO'!$Z$54="Muy Alta",'MAPA DE RIESGO'!$AB$54="Moderado"),CONCATENATE("R7C",'MAPA DE RIESGO'!$P$54),"")</f>
        <v/>
      </c>
      <c r="Y12" s="29" t="str">
        <f>IF(AND('MAPA DE RIESGO'!$Z$55="Muy Alta",'MAPA DE RIESGO'!$AB$55="Moderado"),CONCATENATE("R7C",'MAPA DE RIESGO'!$P$55),"")</f>
        <v/>
      </c>
      <c r="Z12" s="29" t="str">
        <f>IF(AND('MAPA DE RIESGO'!$Z$56="Muy Alta",'MAPA DE RIESGO'!$AB$56="Moderado"),CONCATENATE("R7C",'MAPA DE RIESGO'!$P$56),"")</f>
        <v/>
      </c>
      <c r="AA12" s="25" t="str">
        <f>IF(AND('MAPA DE RIESGO'!$Z$57="Muy Alta",'MAPA DE RIESGO'!$AB$57="Moderado"),CONCATENATE("R7C",'MAPA DE RIESGO'!$P$57),"")</f>
        <v/>
      </c>
      <c r="AB12" s="23" t="str">
        <f>IF(AND('MAPA DE RIESGO'!$Z$52="Muy Alta",'MAPA DE RIESGO'!$AB$52="Mayor"),CONCATENATE("R7C",'MAPA DE RIESGO'!$P$52),"")</f>
        <v/>
      </c>
      <c r="AC12" s="24" t="str">
        <f>IF(AND('MAPA DE RIESGO'!$Z$53="Muy Alta",'MAPA DE RIESGO'!$AB$53="Mayor"),CONCATENATE("R7C",'MAPA DE RIESGO'!$P$53),"")</f>
        <v/>
      </c>
      <c r="AD12" s="29" t="str">
        <f>IF(AND('MAPA DE RIESGO'!$Z$54="Muy Alta",'MAPA DE RIESGO'!$AB$54="Mayor"),CONCATENATE("R7C",'MAPA DE RIESGO'!$P$54),"")</f>
        <v/>
      </c>
      <c r="AE12" s="29" t="str">
        <f>IF(AND('MAPA DE RIESGO'!$Z$55="Muy Alta",'MAPA DE RIESGO'!$AB$55="Mayor"),CONCATENATE("R7C",'MAPA DE RIESGO'!$P$55),"")</f>
        <v/>
      </c>
      <c r="AF12" s="29" t="str">
        <f>IF(AND('MAPA DE RIESGO'!$Z$56="Muy Alta",'MAPA DE RIESGO'!$AB$56="Mayor"),CONCATENATE("R7C",'MAPA DE RIESGO'!$P$56),"")</f>
        <v/>
      </c>
      <c r="AG12" s="25" t="str">
        <f>IF(AND('MAPA DE RIESGO'!$Z$57="Muy Alta",'MAPA DE RIESGO'!$AB$57="Mayor"),CONCATENATE("R7C",'MAPA DE RIESGO'!$P$57),"")</f>
        <v/>
      </c>
      <c r="AH12" s="26" t="str">
        <f>IF(AND('MAPA DE RIESGO'!$Z$52="Muy Alta",'MAPA DE RIESGO'!$AB$52="Catastrófico"),CONCATENATE("R7C",'MAPA DE RIESGO'!$P$52),"")</f>
        <v/>
      </c>
      <c r="AI12" s="27" t="str">
        <f>IF(AND('MAPA DE RIESGO'!$Z$53="Muy Alta",'MAPA DE RIESGO'!$AB$53="Catastrófico"),CONCATENATE("R7C",'MAPA DE RIESGO'!$P$53),"")</f>
        <v/>
      </c>
      <c r="AJ12" s="27" t="str">
        <f>IF(AND('MAPA DE RIESGO'!$Z$54="Muy Alta",'MAPA DE RIESGO'!$AB$54="Catastrófico"),CONCATENATE("R7C",'MAPA DE RIESGO'!$P$54),"")</f>
        <v/>
      </c>
      <c r="AK12" s="27" t="str">
        <f>IF(AND('MAPA DE RIESGO'!$Z$55="Muy Alta",'MAPA DE RIESGO'!$AB$55="Catastrófico"),CONCATENATE("R7C",'MAPA DE RIESGO'!$P$55),"")</f>
        <v/>
      </c>
      <c r="AL12" s="27" t="str">
        <f>IF(AND('MAPA DE RIESGO'!$Z$56="Muy Alta",'MAPA DE RIESGO'!$AB$56="Catastrófico"),CONCATENATE("R7C",'MAPA DE RIESGO'!$P$56),"")</f>
        <v/>
      </c>
      <c r="AM12" s="28" t="str">
        <f>IF(AND('MAPA DE RIESGO'!$Z$57="Muy Alta",'MAPA DE RIESGO'!$AB$57="Catastrófico"),CONCATENATE("R7C",'MAPA DE RIESGO'!$P$57),"")</f>
        <v/>
      </c>
      <c r="AN12" s="55"/>
      <c r="AO12" s="444"/>
      <c r="AP12" s="445"/>
      <c r="AQ12" s="445"/>
      <c r="AR12" s="445"/>
      <c r="AS12" s="445"/>
      <c r="AT12" s="446"/>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row>
    <row r="13" spans="1:91" ht="15" customHeight="1" x14ac:dyDescent="0.35">
      <c r="A13" s="55"/>
      <c r="B13" s="382"/>
      <c r="C13" s="382"/>
      <c r="D13" s="383"/>
      <c r="E13" s="423"/>
      <c r="F13" s="424"/>
      <c r="G13" s="424"/>
      <c r="H13" s="424"/>
      <c r="I13" s="425"/>
      <c r="J13" s="23" t="str">
        <f>IF(AND('MAPA DE RIESGO'!$Z$58="Muy Alta",'MAPA DE RIESGO'!$AB$58="Leve"),CONCATENATE("R8C",'MAPA DE RIESGO'!$P$58),"")</f>
        <v/>
      </c>
      <c r="K13" s="24" t="str">
        <f>IF(AND('MAPA DE RIESGO'!$Z$59="Muy Alta",'MAPA DE RIESGO'!$AB$59="Leve"),CONCATENATE("R8C",'MAPA DE RIESGO'!$P$59),"")</f>
        <v/>
      </c>
      <c r="L13" s="29" t="str">
        <f>IF(AND('MAPA DE RIESGO'!$Z$60="Muy Alta",'MAPA DE RIESGO'!$AB$60="Leve"),CONCATENATE("R8C",'MAPA DE RIESGO'!$P$60),"")</f>
        <v/>
      </c>
      <c r="M13" s="29" t="str">
        <f>IF(AND('MAPA DE RIESGO'!$Z$61="Muy Alta",'MAPA DE RIESGO'!$AB$61="Leve"),CONCATENATE("R8C",'MAPA DE RIESGO'!$P$61),"")</f>
        <v/>
      </c>
      <c r="N13" s="29" t="str">
        <f>IF(AND('MAPA DE RIESGO'!$Z$62="Muy Alta",'MAPA DE RIESGO'!$AB$62="Leve"),CONCATENATE("R8C",'MAPA DE RIESGO'!$P$62),"")</f>
        <v/>
      </c>
      <c r="O13" s="25" t="str">
        <f>IF(AND('MAPA DE RIESGO'!$Z$63="Muy Alta",'MAPA DE RIESGO'!$AB$63="Leve"),CONCATENATE("R8C",'MAPA DE RIESGO'!$P$63),"")</f>
        <v/>
      </c>
      <c r="P13" s="23" t="str">
        <f>IF(AND('MAPA DE RIESGO'!$Z$58="Muy Alta",'MAPA DE RIESGO'!$AB$58="Menor"),CONCATENATE("R8C",'MAPA DE RIESGO'!$P$58),"")</f>
        <v/>
      </c>
      <c r="Q13" s="24" t="str">
        <f>IF(AND('MAPA DE RIESGO'!$Z$59="Muy Alta",'MAPA DE RIESGO'!$AB$59="Menor"),CONCATENATE("R8C",'MAPA DE RIESGO'!$P$59),"")</f>
        <v/>
      </c>
      <c r="R13" s="29" t="str">
        <f>IF(AND('MAPA DE RIESGO'!$Z$60="Muy Alta",'MAPA DE RIESGO'!$AB$60="Menor"),CONCATENATE("R8C",'MAPA DE RIESGO'!$P$60),"")</f>
        <v/>
      </c>
      <c r="S13" s="29" t="str">
        <f>IF(AND('MAPA DE RIESGO'!$Z$61="Muy Alta",'MAPA DE RIESGO'!$AB$61="Menor"),CONCATENATE("R8C",'MAPA DE RIESGO'!$P$61),"")</f>
        <v/>
      </c>
      <c r="T13" s="29" t="str">
        <f>IF(AND('MAPA DE RIESGO'!$Z$62="Muy Alta",'MAPA DE RIESGO'!$AB$62="Menor"),CONCATENATE("R8C",'MAPA DE RIESGO'!$P$62),"")</f>
        <v/>
      </c>
      <c r="U13" s="25" t="str">
        <f>IF(AND('MAPA DE RIESGO'!$Z$63="Muy Alta",'MAPA DE RIESGO'!$AB$63="Menor"),CONCATENATE("R8C",'MAPA DE RIESGO'!$P$63),"")</f>
        <v/>
      </c>
      <c r="V13" s="23" t="str">
        <f>IF(AND('MAPA DE RIESGO'!$Z$58="Muy Alta",'MAPA DE RIESGO'!$AB$58="Moderado"),CONCATENATE("R8C",'MAPA DE RIESGO'!$P$58),"")</f>
        <v/>
      </c>
      <c r="W13" s="24" t="str">
        <f>IF(AND('MAPA DE RIESGO'!$Z$59="Muy Alta",'MAPA DE RIESGO'!$AB$59="Moderado"),CONCATENATE("R8C",'MAPA DE RIESGO'!$P$59),"")</f>
        <v/>
      </c>
      <c r="X13" s="29" t="str">
        <f>IF(AND('MAPA DE RIESGO'!$Z$60="Muy Alta",'MAPA DE RIESGO'!$AB$60="Moderado"),CONCATENATE("R8C",'MAPA DE RIESGO'!$P$60),"")</f>
        <v/>
      </c>
      <c r="Y13" s="29" t="str">
        <f>IF(AND('MAPA DE RIESGO'!$Z$61="Muy Alta",'MAPA DE RIESGO'!$AB$61="Moderado"),CONCATENATE("R8C",'MAPA DE RIESGO'!$P$61),"")</f>
        <v/>
      </c>
      <c r="Z13" s="29" t="str">
        <f>IF(AND('MAPA DE RIESGO'!$Z$62="Muy Alta",'MAPA DE RIESGO'!$AB$62="Moderado"),CONCATENATE("R8C",'MAPA DE RIESGO'!$P$62),"")</f>
        <v/>
      </c>
      <c r="AA13" s="25" t="str">
        <f>IF(AND('MAPA DE RIESGO'!$Z$63="Muy Alta",'MAPA DE RIESGO'!$AB$63="Moderado"),CONCATENATE("R8C",'MAPA DE RIESGO'!$P$63),"")</f>
        <v/>
      </c>
      <c r="AB13" s="23" t="str">
        <f>IF(AND('MAPA DE RIESGO'!$Z$58="Muy Alta",'MAPA DE RIESGO'!$AB$58="Mayor"),CONCATENATE("R8C",'MAPA DE RIESGO'!$P$58),"")</f>
        <v/>
      </c>
      <c r="AC13" s="24" t="str">
        <f>IF(AND('MAPA DE RIESGO'!$Z$59="Muy Alta",'MAPA DE RIESGO'!$AB$59="Mayor"),CONCATENATE("R8C",'MAPA DE RIESGO'!$P$59),"")</f>
        <v/>
      </c>
      <c r="AD13" s="29" t="str">
        <f>IF(AND('MAPA DE RIESGO'!$Z$60="Muy Alta",'MAPA DE RIESGO'!$AB$60="Mayor"),CONCATENATE("R8C",'MAPA DE RIESGO'!$P$60),"")</f>
        <v/>
      </c>
      <c r="AE13" s="29" t="str">
        <f>IF(AND('MAPA DE RIESGO'!$Z$61="Muy Alta",'MAPA DE RIESGO'!$AB$61="Mayor"),CONCATENATE("R8C",'MAPA DE RIESGO'!$P$61),"")</f>
        <v/>
      </c>
      <c r="AF13" s="29" t="str">
        <f>IF(AND('MAPA DE RIESGO'!$Z$62="Muy Alta",'MAPA DE RIESGO'!$AB$62="Mayor"),CONCATENATE("R8C",'MAPA DE RIESGO'!$P$62),"")</f>
        <v/>
      </c>
      <c r="AG13" s="25" t="str">
        <f>IF(AND('MAPA DE RIESGO'!$Z$63="Muy Alta",'MAPA DE RIESGO'!$AB$63="Mayor"),CONCATENATE("R8C",'MAPA DE RIESGO'!$P$63),"")</f>
        <v/>
      </c>
      <c r="AH13" s="26" t="str">
        <f>IF(AND('MAPA DE RIESGO'!$Z$58="Muy Alta",'MAPA DE RIESGO'!$AB$58="Catastrófico"),CONCATENATE("R8C",'MAPA DE RIESGO'!$P$58),"")</f>
        <v/>
      </c>
      <c r="AI13" s="27" t="str">
        <f>IF(AND('MAPA DE RIESGO'!$Z$59="Muy Alta",'MAPA DE RIESGO'!$AB$59="Catastrófico"),CONCATENATE("R8C",'MAPA DE RIESGO'!$P$59),"")</f>
        <v/>
      </c>
      <c r="AJ13" s="27" t="str">
        <f>IF(AND('MAPA DE RIESGO'!$Z$60="Muy Alta",'MAPA DE RIESGO'!$AB$60="Catastrófico"),CONCATENATE("R8C",'MAPA DE RIESGO'!$P$60),"")</f>
        <v/>
      </c>
      <c r="AK13" s="27" t="str">
        <f>IF(AND('MAPA DE RIESGO'!$Z$61="Muy Alta",'MAPA DE RIESGO'!$AB$61="Catastrófico"),CONCATENATE("R8C",'MAPA DE RIESGO'!$P$61),"")</f>
        <v/>
      </c>
      <c r="AL13" s="27" t="str">
        <f>IF(AND('MAPA DE RIESGO'!$Z$62="Muy Alta",'MAPA DE RIESGO'!$AB$62="Catastrófico"),CONCATENATE("R8C",'MAPA DE RIESGO'!$P$62),"")</f>
        <v/>
      </c>
      <c r="AM13" s="28" t="str">
        <f>IF(AND('MAPA DE RIESGO'!$Z$63="Muy Alta",'MAPA DE RIESGO'!$AB$63="Catastrófico"),CONCATENATE("R8C",'MAPA DE RIESGO'!$P$63),"")</f>
        <v/>
      </c>
      <c r="AN13" s="55"/>
      <c r="AO13" s="444"/>
      <c r="AP13" s="445"/>
      <c r="AQ13" s="445"/>
      <c r="AR13" s="445"/>
      <c r="AS13" s="445"/>
      <c r="AT13" s="446"/>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row>
    <row r="14" spans="1:91" ht="15" customHeight="1" x14ac:dyDescent="0.35">
      <c r="A14" s="55"/>
      <c r="B14" s="382"/>
      <c r="C14" s="382"/>
      <c r="D14" s="383"/>
      <c r="E14" s="423"/>
      <c r="F14" s="424"/>
      <c r="G14" s="424"/>
      <c r="H14" s="424"/>
      <c r="I14" s="425"/>
      <c r="J14" s="23" t="str">
        <f>IF(AND('MAPA DE RIESGO'!$Z$64="Muy Alta",'MAPA DE RIESGO'!$AB$64="Leve"),CONCATENATE("R9C",'MAPA DE RIESGO'!$P$64),"")</f>
        <v/>
      </c>
      <c r="K14" s="24" t="str">
        <f>IF(AND('MAPA DE RIESGO'!$Z$65="Muy Alta",'MAPA DE RIESGO'!$AB$65="Leve"),CONCATENATE("R9C",'MAPA DE RIESGO'!$P$65),"")</f>
        <v/>
      </c>
      <c r="L14" s="29" t="str">
        <f>IF(AND('MAPA DE RIESGO'!$Z$66="Muy Alta",'MAPA DE RIESGO'!$AB$66="Leve"),CONCATENATE("R9C",'MAPA DE RIESGO'!$P$66),"")</f>
        <v/>
      </c>
      <c r="M14" s="29" t="str">
        <f>IF(AND('MAPA DE RIESGO'!$Z$67="Muy Alta",'MAPA DE RIESGO'!$AB$67="Leve"),CONCATENATE("R9C",'MAPA DE RIESGO'!$P$67),"")</f>
        <v/>
      </c>
      <c r="N14" s="29" t="str">
        <f>IF(AND('MAPA DE RIESGO'!$Z$68="Muy Alta",'MAPA DE RIESGO'!$AB$68="Leve"),CONCATENATE("R9C",'MAPA DE RIESGO'!$P$68),"")</f>
        <v/>
      </c>
      <c r="O14" s="25" t="str">
        <f>IF(AND('MAPA DE RIESGO'!$Z$69="Muy Alta",'MAPA DE RIESGO'!$AB$69="Leve"),CONCATENATE("R9C",'MAPA DE RIESGO'!$P$69),"")</f>
        <v/>
      </c>
      <c r="P14" s="23" t="str">
        <f>IF(AND('MAPA DE RIESGO'!$Z$64="Muy Alta",'MAPA DE RIESGO'!$AB$64="Menor"),CONCATENATE("R9C",'MAPA DE RIESGO'!$P$64),"")</f>
        <v/>
      </c>
      <c r="Q14" s="24" t="str">
        <f>IF(AND('MAPA DE RIESGO'!$Z$65="Muy Alta",'MAPA DE RIESGO'!$AB$65="Menor"),CONCATENATE("R9C",'MAPA DE RIESGO'!$P$65),"")</f>
        <v/>
      </c>
      <c r="R14" s="29" t="str">
        <f>IF(AND('MAPA DE RIESGO'!$Z$66="Muy Alta",'MAPA DE RIESGO'!$AB$66="Menor"),CONCATENATE("R9C",'MAPA DE RIESGO'!$P$66),"")</f>
        <v/>
      </c>
      <c r="S14" s="29" t="str">
        <f>IF(AND('MAPA DE RIESGO'!$Z$67="Muy Alta",'MAPA DE RIESGO'!$AB$67="Menor"),CONCATENATE("R9C",'MAPA DE RIESGO'!$P$67),"")</f>
        <v/>
      </c>
      <c r="T14" s="29" t="str">
        <f>IF(AND('MAPA DE RIESGO'!$Z$68="Muy Alta",'MAPA DE RIESGO'!$AB$68="Menor"),CONCATENATE("R9C",'MAPA DE RIESGO'!$P$68),"")</f>
        <v/>
      </c>
      <c r="U14" s="25" t="str">
        <f>IF(AND('MAPA DE RIESGO'!$Z$69="Muy Alta",'MAPA DE RIESGO'!$AB$69="Menor"),CONCATENATE("R9C",'MAPA DE RIESGO'!$P$69),"")</f>
        <v/>
      </c>
      <c r="V14" s="23" t="str">
        <f>IF(AND('MAPA DE RIESGO'!$Z$64="Muy Alta",'MAPA DE RIESGO'!$AB$64="Moderado"),CONCATENATE("R9C",'MAPA DE RIESGO'!$P$64),"")</f>
        <v/>
      </c>
      <c r="W14" s="24" t="str">
        <f>IF(AND('MAPA DE RIESGO'!$Z$65="Muy Alta",'MAPA DE RIESGO'!$AB$65="Moderado"),CONCATENATE("R9C",'MAPA DE RIESGO'!$P$65),"")</f>
        <v/>
      </c>
      <c r="X14" s="29" t="str">
        <f>IF(AND('MAPA DE RIESGO'!$Z$66="Muy Alta",'MAPA DE RIESGO'!$AB$66="Moderado"),CONCATENATE("R9C",'MAPA DE RIESGO'!$P$66),"")</f>
        <v/>
      </c>
      <c r="Y14" s="29" t="str">
        <f>IF(AND('MAPA DE RIESGO'!$Z$67="Muy Alta",'MAPA DE RIESGO'!$AB$67="Moderado"),CONCATENATE("R9C",'MAPA DE RIESGO'!$P$67),"")</f>
        <v/>
      </c>
      <c r="Z14" s="29" t="str">
        <f>IF(AND('MAPA DE RIESGO'!$Z$68="Muy Alta",'MAPA DE RIESGO'!$AB$68="Moderado"),CONCATENATE("R9C",'MAPA DE RIESGO'!$P$68),"")</f>
        <v/>
      </c>
      <c r="AA14" s="25" t="str">
        <f>IF(AND('MAPA DE RIESGO'!$Z$69="Muy Alta",'MAPA DE RIESGO'!$AB$69="Moderado"),CONCATENATE("R9C",'MAPA DE RIESGO'!$P$69),"")</f>
        <v/>
      </c>
      <c r="AB14" s="23" t="str">
        <f>IF(AND('MAPA DE RIESGO'!$Z$64="Muy Alta",'MAPA DE RIESGO'!$AB$64="Mayor"),CONCATENATE("R9C",'MAPA DE RIESGO'!$P$64),"")</f>
        <v/>
      </c>
      <c r="AC14" s="24" t="str">
        <f>IF(AND('MAPA DE RIESGO'!$Z$65="Muy Alta",'MAPA DE RIESGO'!$AB$65="Mayor"),CONCATENATE("R9C",'MAPA DE RIESGO'!$P$65),"")</f>
        <v/>
      </c>
      <c r="AD14" s="29" t="str">
        <f>IF(AND('MAPA DE RIESGO'!$Z$66="Muy Alta",'MAPA DE RIESGO'!$AB$66="Mayor"),CONCATENATE("R9C",'MAPA DE RIESGO'!$P$66),"")</f>
        <v/>
      </c>
      <c r="AE14" s="29" t="str">
        <f>IF(AND('MAPA DE RIESGO'!$Z$67="Muy Alta",'MAPA DE RIESGO'!$AB$67="Mayor"),CONCATENATE("R9C",'MAPA DE RIESGO'!$P$67),"")</f>
        <v/>
      </c>
      <c r="AF14" s="29" t="str">
        <f>IF(AND('MAPA DE RIESGO'!$Z$68="Muy Alta",'MAPA DE RIESGO'!$AB$68="Mayor"),CONCATENATE("R9C",'MAPA DE RIESGO'!$P$68),"")</f>
        <v/>
      </c>
      <c r="AG14" s="25" t="str">
        <f>IF(AND('MAPA DE RIESGO'!$Z$69="Muy Alta",'MAPA DE RIESGO'!$AB$69="Mayor"),CONCATENATE("R9C",'MAPA DE RIESGO'!$P$69),"")</f>
        <v/>
      </c>
      <c r="AH14" s="26" t="str">
        <f>IF(AND('MAPA DE RIESGO'!$Z$64="Muy Alta",'MAPA DE RIESGO'!$AB$64="Catastrófico"),CONCATENATE("R9C",'MAPA DE RIESGO'!$P$64),"")</f>
        <v/>
      </c>
      <c r="AI14" s="27" t="str">
        <f>IF(AND('MAPA DE RIESGO'!$Z$65="Muy Alta",'MAPA DE RIESGO'!$AB$65="Catastrófico"),CONCATENATE("R9C",'MAPA DE RIESGO'!$P$65),"")</f>
        <v/>
      </c>
      <c r="AJ14" s="27" t="str">
        <f>IF(AND('MAPA DE RIESGO'!$Z$66="Muy Alta",'MAPA DE RIESGO'!$AB$66="Catastrófico"),CONCATENATE("R9C",'MAPA DE RIESGO'!$P$66),"")</f>
        <v/>
      </c>
      <c r="AK14" s="27" t="str">
        <f>IF(AND('MAPA DE RIESGO'!$Z$67="Muy Alta",'MAPA DE RIESGO'!$AB$67="Catastrófico"),CONCATENATE("R9C",'MAPA DE RIESGO'!$P$67),"")</f>
        <v/>
      </c>
      <c r="AL14" s="27" t="str">
        <f>IF(AND('MAPA DE RIESGO'!$Z$68="Muy Alta",'MAPA DE RIESGO'!$AB$68="Catastrófico"),CONCATENATE("R9C",'MAPA DE RIESGO'!$P$68),"")</f>
        <v/>
      </c>
      <c r="AM14" s="28" t="str">
        <f>IF(AND('MAPA DE RIESGO'!$Z$69="Muy Alta",'MAPA DE RIESGO'!$AB$69="Catastrófico"),CONCATENATE("R9C",'MAPA DE RIESGO'!$P$69),"")</f>
        <v/>
      </c>
      <c r="AN14" s="55"/>
      <c r="AO14" s="444"/>
      <c r="AP14" s="445"/>
      <c r="AQ14" s="445"/>
      <c r="AR14" s="445"/>
      <c r="AS14" s="445"/>
      <c r="AT14" s="446"/>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row>
    <row r="15" spans="1:91" ht="15.75" customHeight="1" thickBot="1" x14ac:dyDescent="0.4">
      <c r="A15" s="55"/>
      <c r="B15" s="382"/>
      <c r="C15" s="382"/>
      <c r="D15" s="383"/>
      <c r="E15" s="426"/>
      <c r="F15" s="427"/>
      <c r="G15" s="427"/>
      <c r="H15" s="427"/>
      <c r="I15" s="428"/>
      <c r="J15" s="30" t="str">
        <f>IF(AND('MAPA DE RIESGO'!$Z$70="Muy Alta",'MAPA DE RIESGO'!$AB$70="Leve"),CONCATENATE("R10C",'MAPA DE RIESGO'!$P$70),"")</f>
        <v/>
      </c>
      <c r="K15" s="31" t="str">
        <f>IF(AND('MAPA DE RIESGO'!$Z$71="Muy Alta",'MAPA DE RIESGO'!$AB$71="Leve"),CONCATENATE("R10C",'MAPA DE RIESGO'!$P$71),"")</f>
        <v/>
      </c>
      <c r="L15" s="31" t="str">
        <f>IF(AND('MAPA DE RIESGO'!$Z$72="Muy Alta",'MAPA DE RIESGO'!$AB$72="Leve"),CONCATENATE("R10C",'MAPA DE RIESGO'!$P$72),"")</f>
        <v/>
      </c>
      <c r="M15" s="31" t="str">
        <f>IF(AND('MAPA DE RIESGO'!$Z$73="Muy Alta",'MAPA DE RIESGO'!$AB$73="Leve"),CONCATENATE("R10C",'MAPA DE RIESGO'!$P$73),"")</f>
        <v/>
      </c>
      <c r="N15" s="31" t="str">
        <f>IF(AND('MAPA DE RIESGO'!$Z$74="Muy Alta",'MAPA DE RIESGO'!$AB$74="Leve"),CONCATENATE("R10C",'MAPA DE RIESGO'!$P$74),"")</f>
        <v/>
      </c>
      <c r="O15" s="32" t="str">
        <f>IF(AND('MAPA DE RIESGO'!$Z$75="Muy Alta",'MAPA DE RIESGO'!$AB$75="Leve"),CONCATENATE("R10C",'MAPA DE RIESGO'!$P$75),"")</f>
        <v/>
      </c>
      <c r="P15" s="23" t="str">
        <f>IF(AND('MAPA DE RIESGO'!$Z$70="Muy Alta",'MAPA DE RIESGO'!$AB$70="Menor"),CONCATENATE("R10C",'MAPA DE RIESGO'!$P$70),"")</f>
        <v/>
      </c>
      <c r="Q15" s="24" t="str">
        <f>IF(AND('MAPA DE RIESGO'!$Z$71="Muy Alta",'MAPA DE RIESGO'!$AB$71="Menor"),CONCATENATE("R10C",'MAPA DE RIESGO'!$P$71),"")</f>
        <v/>
      </c>
      <c r="R15" s="24" t="str">
        <f>IF(AND('MAPA DE RIESGO'!$Z$72="Muy Alta",'MAPA DE RIESGO'!$AB$72="Menor"),CONCATENATE("R10C",'MAPA DE RIESGO'!$P$72),"")</f>
        <v/>
      </c>
      <c r="S15" s="24" t="str">
        <f>IF(AND('MAPA DE RIESGO'!$Z$73="Muy Alta",'MAPA DE RIESGO'!$AB$73="Menor"),CONCATENATE("R10C",'MAPA DE RIESGO'!$P$73),"")</f>
        <v/>
      </c>
      <c r="T15" s="24" t="str">
        <f>IF(AND('MAPA DE RIESGO'!$Z$74="Muy Alta",'MAPA DE RIESGO'!$AB$74="Menor"),CONCATENATE("R10C",'MAPA DE RIESGO'!$P$74),"")</f>
        <v/>
      </c>
      <c r="U15" s="25" t="str">
        <f>IF(AND('MAPA DE RIESGO'!$Z$75="Muy Alta",'MAPA DE RIESGO'!$AB$75="Menor"),CONCATENATE("R10C",'MAPA DE RIESGO'!$P$75),"")</f>
        <v/>
      </c>
      <c r="V15" s="30" t="str">
        <f>IF(AND('MAPA DE RIESGO'!$Z$70="Muy Alta",'MAPA DE RIESGO'!$AB$70="Moderado"),CONCATENATE("R10C",'MAPA DE RIESGO'!$P$70),"")</f>
        <v/>
      </c>
      <c r="W15" s="31" t="str">
        <f>IF(AND('MAPA DE RIESGO'!$Z$71="Muy Alta",'MAPA DE RIESGO'!$AB$71="Moderado"),CONCATENATE("R10C",'MAPA DE RIESGO'!$P$71),"")</f>
        <v/>
      </c>
      <c r="X15" s="31" t="str">
        <f>IF(AND('MAPA DE RIESGO'!$Z$72="Muy Alta",'MAPA DE RIESGO'!$AB$72="Moderado"),CONCATENATE("R10C",'MAPA DE RIESGO'!$P$72),"")</f>
        <v/>
      </c>
      <c r="Y15" s="31" t="str">
        <f>IF(AND('MAPA DE RIESGO'!$Z$73="Muy Alta",'MAPA DE RIESGO'!$AB$73="Moderado"),CONCATENATE("R10C",'MAPA DE RIESGO'!$P$73),"")</f>
        <v/>
      </c>
      <c r="Z15" s="31" t="str">
        <f>IF(AND('MAPA DE RIESGO'!$Z$74="Muy Alta",'MAPA DE RIESGO'!$AB$74="Moderado"),CONCATENATE("R10C",'MAPA DE RIESGO'!$P$74),"")</f>
        <v/>
      </c>
      <c r="AA15" s="32" t="str">
        <f>IF(AND('MAPA DE RIESGO'!$Z$75="Muy Alta",'MAPA DE RIESGO'!$AB$75="Moderado"),CONCATENATE("R10C",'MAPA DE RIESGO'!$P$75),"")</f>
        <v/>
      </c>
      <c r="AB15" s="23" t="str">
        <f>IF(AND('MAPA DE RIESGO'!$Z$70="Muy Alta",'MAPA DE RIESGO'!$AB$70="Mayor"),CONCATENATE("R10C",'MAPA DE RIESGO'!$P$70),"")</f>
        <v/>
      </c>
      <c r="AC15" s="24" t="str">
        <f>IF(AND('MAPA DE RIESGO'!$Z$71="Muy Alta",'MAPA DE RIESGO'!$AB$71="Mayor"),CONCATENATE("R10C",'MAPA DE RIESGO'!$P$71),"")</f>
        <v/>
      </c>
      <c r="AD15" s="24" t="str">
        <f>IF(AND('MAPA DE RIESGO'!$Z$72="Muy Alta",'MAPA DE RIESGO'!$AB$72="Mayor"),CONCATENATE("R10C",'MAPA DE RIESGO'!$P$72),"")</f>
        <v/>
      </c>
      <c r="AE15" s="24" t="str">
        <f>IF(AND('MAPA DE RIESGO'!$Z$73="Muy Alta",'MAPA DE RIESGO'!$AB$73="Mayor"),CONCATENATE("R10C",'MAPA DE RIESGO'!$P$73),"")</f>
        <v/>
      </c>
      <c r="AF15" s="24" t="str">
        <f>IF(AND('MAPA DE RIESGO'!$Z$74="Muy Alta",'MAPA DE RIESGO'!$AB$74="Mayor"),CONCATENATE("R10C",'MAPA DE RIESGO'!$P$74),"")</f>
        <v/>
      </c>
      <c r="AG15" s="25" t="str">
        <f>IF(AND('MAPA DE RIESGO'!$Z$75="Muy Alta",'MAPA DE RIESGO'!$AB$75="Mayor"),CONCATENATE("R10C",'MAPA DE RIESGO'!$P$75),"")</f>
        <v/>
      </c>
      <c r="AH15" s="33" t="str">
        <f>IF(AND('MAPA DE RIESGO'!$Z$70="Muy Alta",'MAPA DE RIESGO'!$AB$70="Catastrófico"),CONCATENATE("R10C",'MAPA DE RIESGO'!$P$70),"")</f>
        <v/>
      </c>
      <c r="AI15" s="34" t="str">
        <f>IF(AND('MAPA DE RIESGO'!$Z$71="Muy Alta",'MAPA DE RIESGO'!$AB$71="Catastrófico"),CONCATENATE("R10C",'MAPA DE RIESGO'!$P$71),"")</f>
        <v/>
      </c>
      <c r="AJ15" s="34" t="str">
        <f>IF(AND('MAPA DE RIESGO'!$Z$72="Muy Alta",'MAPA DE RIESGO'!$AB$72="Catastrófico"),CONCATENATE("R10C",'MAPA DE RIESGO'!$P$72),"")</f>
        <v/>
      </c>
      <c r="AK15" s="34" t="str">
        <f>IF(AND('MAPA DE RIESGO'!$Z$73="Muy Alta",'MAPA DE RIESGO'!$AB$73="Catastrófico"),CONCATENATE("R10C",'MAPA DE RIESGO'!$P$73),"")</f>
        <v/>
      </c>
      <c r="AL15" s="34" t="str">
        <f>IF(AND('MAPA DE RIESGO'!$Z$74="Muy Alta",'MAPA DE RIESGO'!$AB$74="Catastrófico"),CONCATENATE("R10C",'MAPA DE RIESGO'!$P$74),"")</f>
        <v/>
      </c>
      <c r="AM15" s="35" t="str">
        <f>IF(AND('MAPA DE RIESGO'!$Z$75="Muy Alta",'MAPA DE RIESGO'!$AB$75="Catastrófico"),CONCATENATE("R10C",'MAPA DE RIESGO'!$P$75),"")</f>
        <v/>
      </c>
      <c r="AN15" s="55"/>
      <c r="AO15" s="447"/>
      <c r="AP15" s="448"/>
      <c r="AQ15" s="448"/>
      <c r="AR15" s="448"/>
      <c r="AS15" s="448"/>
      <c r="AT15" s="449"/>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row>
    <row r="16" spans="1:91" ht="15" customHeight="1" x14ac:dyDescent="0.35">
      <c r="A16" s="55"/>
      <c r="B16" s="382"/>
      <c r="C16" s="382"/>
      <c r="D16" s="383"/>
      <c r="E16" s="420" t="s">
        <v>106</v>
      </c>
      <c r="F16" s="421"/>
      <c r="G16" s="421"/>
      <c r="H16" s="421"/>
      <c r="I16" s="421"/>
      <c r="J16" s="36" t="str">
        <f ca="1">IF(AND('MAPA DE RIESGO'!$Z$16="Alta",'MAPA DE RIESGO'!$AB$16="Leve"),CONCATENATE("R1C",'MAPA DE RIESGO'!$P$16),"")</f>
        <v/>
      </c>
      <c r="K16" s="37" t="str">
        <f ca="1">IF(AND('MAPA DE RIESGO'!$Z$17="Alta",'MAPA DE RIESGO'!$AB$17="Leve"),CONCATENATE("R1C",'MAPA DE RIESGO'!$P$17),"")</f>
        <v/>
      </c>
      <c r="L16" s="37" t="str">
        <f>IF(AND('MAPA DE RIESGO'!$Z$18="Alta",'MAPA DE RIESGO'!$AB$18="Leve"),CONCATENATE("R1C",'MAPA DE RIESGO'!$P$18),"")</f>
        <v/>
      </c>
      <c r="M16" s="37" t="str">
        <f>IF(AND('MAPA DE RIESGO'!$Z$19="Alta",'MAPA DE RIESGO'!$AB$19="Leve"),CONCATENATE("R1C",'MAPA DE RIESGO'!$P$19),"")</f>
        <v/>
      </c>
      <c r="N16" s="37" t="str">
        <f>IF(AND('MAPA DE RIESGO'!$Z$20="Alta",'MAPA DE RIESGO'!$AB$20="Leve"),CONCATENATE("R1C",'MAPA DE RIESGO'!$P$20),"")</f>
        <v/>
      </c>
      <c r="O16" s="38" t="str">
        <f>IF(AND('MAPA DE RIESGO'!$Z$21="Alta",'MAPA DE RIESGO'!$AB$21="Leve"),CONCATENATE("R1C",'MAPA DE RIESGO'!$P$21),"")</f>
        <v/>
      </c>
      <c r="P16" s="36" t="str">
        <f ca="1">IF(AND('MAPA DE RIESGO'!$Z$16="Alta",'MAPA DE RIESGO'!$AB$16="Menor"),CONCATENATE("R1C",'MAPA DE RIESGO'!$P$16),"")</f>
        <v/>
      </c>
      <c r="Q16" s="37" t="str">
        <f ca="1">IF(AND('MAPA DE RIESGO'!$Z$17="Alta",'MAPA DE RIESGO'!$AB$17="Menor"),CONCATENATE("R1C",'MAPA DE RIESGO'!$P$17),"")</f>
        <v/>
      </c>
      <c r="R16" s="37" t="str">
        <f>IF(AND('MAPA DE RIESGO'!$Z$18="Alta",'MAPA DE RIESGO'!$AB$18="Menor"),CONCATENATE("R1C",'MAPA DE RIESGO'!$P$18),"")</f>
        <v/>
      </c>
      <c r="S16" s="37" t="str">
        <f>IF(AND('MAPA DE RIESGO'!$Z$19="Alta",'MAPA DE RIESGO'!$AB$19="Menor"),CONCATENATE("R1C",'MAPA DE RIESGO'!$P$19),"")</f>
        <v/>
      </c>
      <c r="T16" s="37" t="str">
        <f>IF(AND('MAPA DE RIESGO'!$Z$20="Alta",'MAPA DE RIESGO'!$AB$20="Menor"),CONCATENATE("R1C",'MAPA DE RIESGO'!$P$20),"")</f>
        <v/>
      </c>
      <c r="U16" s="38" t="str">
        <f>IF(AND('MAPA DE RIESGO'!$Z$21="Alta",'MAPA DE RIESGO'!$AB$21="Menor"),CONCATENATE("R1C",'MAPA DE RIESGO'!$P$21),"")</f>
        <v/>
      </c>
      <c r="V16" s="17" t="str">
        <f ca="1">IF(AND('MAPA DE RIESGO'!$Z$16="Alta",'MAPA DE RIESGO'!$AB$16="Moderado"),CONCATENATE("R1C",'MAPA DE RIESGO'!$P$16),"")</f>
        <v/>
      </c>
      <c r="W16" s="18" t="str">
        <f ca="1">IF(AND('MAPA DE RIESGO'!$Z$17="Alta",'MAPA DE RIESGO'!$AB$17="Moderado"),CONCATENATE("R1C",'MAPA DE RIESGO'!$P$17),"")</f>
        <v/>
      </c>
      <c r="X16" s="18" t="str">
        <f>IF(AND('MAPA DE RIESGO'!$Z$18="Alta",'MAPA DE RIESGO'!$AB$18="Moderado"),CONCATENATE("R1C",'MAPA DE RIESGO'!$P$18),"")</f>
        <v/>
      </c>
      <c r="Y16" s="18" t="str">
        <f>IF(AND('MAPA DE RIESGO'!$Z$19="Alta",'MAPA DE RIESGO'!$AB$19="Moderado"),CONCATENATE("R1C",'MAPA DE RIESGO'!$P$19),"")</f>
        <v/>
      </c>
      <c r="Z16" s="18" t="str">
        <f>IF(AND('MAPA DE RIESGO'!$Z$20="Alta",'MAPA DE RIESGO'!$AB$20="Moderado"),CONCATENATE("R1C",'MAPA DE RIESGO'!$P$20),"")</f>
        <v/>
      </c>
      <c r="AA16" s="19" t="str">
        <f>IF(AND('MAPA DE RIESGO'!$Z$21="Alta",'MAPA DE RIESGO'!$AB$21="Moderado"),CONCATENATE("R1C",'MAPA DE RIESGO'!$P$21),"")</f>
        <v/>
      </c>
      <c r="AB16" s="17" t="str">
        <f ca="1">IF(AND('MAPA DE RIESGO'!$Z$16="Alta",'MAPA DE RIESGO'!$AB$16="Mayor"),CONCATENATE("R1C",'MAPA DE RIESGO'!$P$16),"")</f>
        <v/>
      </c>
      <c r="AC16" s="18" t="str">
        <f ca="1">IF(AND('MAPA DE RIESGO'!$Z$17="Alta",'MAPA DE RIESGO'!$AB$17="Mayor"),CONCATENATE("R1C",'MAPA DE RIESGO'!$P$17),"")</f>
        <v/>
      </c>
      <c r="AD16" s="18" t="str">
        <f>IF(AND('MAPA DE RIESGO'!$Z$18="Alta",'MAPA DE RIESGO'!$AB$18="Mayor"),CONCATENATE("R1C",'MAPA DE RIESGO'!$P$18),"")</f>
        <v/>
      </c>
      <c r="AE16" s="18" t="str">
        <f>IF(AND('MAPA DE RIESGO'!$Z$19="Alta",'MAPA DE RIESGO'!$AB$19="Mayor"),CONCATENATE("R1C",'MAPA DE RIESGO'!$P$19),"")</f>
        <v/>
      </c>
      <c r="AF16" s="18" t="str">
        <f>IF(AND('MAPA DE RIESGO'!$Z$20="Alta",'MAPA DE RIESGO'!$AB$20="Mayor"),CONCATENATE("R1C",'MAPA DE RIESGO'!$P$20),"")</f>
        <v/>
      </c>
      <c r="AG16" s="19" t="str">
        <f>IF(AND('MAPA DE RIESGO'!$Z$21="Alta",'MAPA DE RIESGO'!$AB$21="Mayor"),CONCATENATE("R1C",'MAPA DE RIESGO'!$P$21),"")</f>
        <v/>
      </c>
      <c r="AH16" s="20" t="str">
        <f ca="1">IF(AND('MAPA DE RIESGO'!$Z$16="Alta",'MAPA DE RIESGO'!$AB$16="Catastrófico"),CONCATENATE("R1C",'MAPA DE RIESGO'!$P$16),"")</f>
        <v/>
      </c>
      <c r="AI16" s="21" t="str">
        <f ca="1">IF(AND('MAPA DE RIESGO'!$Z$17="Alta",'MAPA DE RIESGO'!$AB$17="Catastrófico"),CONCATENATE("R1C",'MAPA DE RIESGO'!$P$17),"")</f>
        <v/>
      </c>
      <c r="AJ16" s="21" t="str">
        <f>IF(AND('MAPA DE RIESGO'!$Z$18="Alta",'MAPA DE RIESGO'!$AB$18="Catastrófico"),CONCATENATE("R1C",'MAPA DE RIESGO'!$P$18),"")</f>
        <v/>
      </c>
      <c r="AK16" s="21" t="str">
        <f>IF(AND('MAPA DE RIESGO'!$Z$19="Alta",'MAPA DE RIESGO'!$AB$19="Catastrófico"),CONCATENATE("R1C",'MAPA DE RIESGO'!$P$19),"")</f>
        <v/>
      </c>
      <c r="AL16" s="21" t="str">
        <f>IF(AND('MAPA DE RIESGO'!$Z$20="Alta",'MAPA DE RIESGO'!$AB$20="Catastrófico"),CONCATENATE("R1C",'MAPA DE RIESGO'!$P$20),"")</f>
        <v/>
      </c>
      <c r="AM16" s="22" t="str">
        <f>IF(AND('MAPA DE RIESGO'!$Z$21="Alta",'MAPA DE RIESGO'!$AB$21="Catastrófico"),CONCATENATE("R1C",'MAPA DE RIESGO'!$P$21),"")</f>
        <v/>
      </c>
      <c r="AN16" s="55"/>
      <c r="AO16" s="430" t="s">
        <v>72</v>
      </c>
      <c r="AP16" s="431"/>
      <c r="AQ16" s="431"/>
      <c r="AR16" s="431"/>
      <c r="AS16" s="431"/>
      <c r="AT16" s="432"/>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row>
    <row r="17" spans="1:76" ht="15" customHeight="1" x14ac:dyDescent="0.35">
      <c r="A17" s="55"/>
      <c r="B17" s="382"/>
      <c r="C17" s="382"/>
      <c r="D17" s="383"/>
      <c r="E17" s="439"/>
      <c r="F17" s="440"/>
      <c r="G17" s="440"/>
      <c r="H17" s="440"/>
      <c r="I17" s="440"/>
      <c r="J17" s="39" t="str">
        <f ca="1">IF(AND('MAPA DE RIESGO'!$Z$22="Alta",'MAPA DE RIESGO'!$AB$22="Leve"),CONCATENATE("R2C",'MAPA DE RIESGO'!$P$22),"")</f>
        <v/>
      </c>
      <c r="K17" s="40" t="str">
        <f>IF(AND('MAPA DE RIESGO'!$Z$23="Alta",'MAPA DE RIESGO'!$AB$23="Leve"),CONCATENATE("R2C",'MAPA DE RIESGO'!$P$23),"")</f>
        <v/>
      </c>
      <c r="L17" s="40" t="str">
        <f>IF(AND('MAPA DE RIESGO'!$Z$24="Alta",'MAPA DE RIESGO'!$AB$24="Leve"),CONCATENATE("R2C",'MAPA DE RIESGO'!$P$24),"")</f>
        <v/>
      </c>
      <c r="M17" s="40" t="str">
        <f>IF(AND('MAPA DE RIESGO'!$Z$25="Alta",'MAPA DE RIESGO'!$AB$25="Leve"),CONCATENATE("R2C",'MAPA DE RIESGO'!$P$25),"")</f>
        <v/>
      </c>
      <c r="N17" s="40" t="str">
        <f>IF(AND('MAPA DE RIESGO'!$Z$26="Alta",'MAPA DE RIESGO'!$AB$26="Leve"),CONCATENATE("R2C",'MAPA DE RIESGO'!$P$26),"")</f>
        <v/>
      </c>
      <c r="O17" s="41" t="str">
        <f>IF(AND('MAPA DE RIESGO'!$Z$27="Alta",'MAPA DE RIESGO'!$AB$27="Leve"),CONCATENATE("R2C",'MAPA DE RIESGO'!$P$27),"")</f>
        <v/>
      </c>
      <c r="P17" s="39" t="str">
        <f ca="1">IF(AND('MAPA DE RIESGO'!$Z$22="Alta",'MAPA DE RIESGO'!$AB$22="Menor"),CONCATENATE("R2C",'MAPA DE RIESGO'!$P$22),"")</f>
        <v/>
      </c>
      <c r="Q17" s="40" t="str">
        <f>IF(AND('MAPA DE RIESGO'!$Z$23="Alta",'MAPA DE RIESGO'!$AB$23="Menor"),CONCATENATE("R2C",'MAPA DE RIESGO'!$P$23),"")</f>
        <v/>
      </c>
      <c r="R17" s="40" t="str">
        <f>IF(AND('MAPA DE RIESGO'!$Z$24="Alta",'MAPA DE RIESGO'!$AB$24="Menor"),CONCATENATE("R2C",'MAPA DE RIESGO'!$P$24),"")</f>
        <v/>
      </c>
      <c r="S17" s="40" t="str">
        <f>IF(AND('MAPA DE RIESGO'!$Z$25="Alta",'MAPA DE RIESGO'!$AB$25="Menor"),CONCATENATE("R2C",'MAPA DE RIESGO'!$P$25),"")</f>
        <v/>
      </c>
      <c r="T17" s="40" t="str">
        <f>IF(AND('MAPA DE RIESGO'!$Z$26="Alta",'MAPA DE RIESGO'!$AB$26="Menor"),CONCATENATE("R2C",'MAPA DE RIESGO'!$P$26),"")</f>
        <v/>
      </c>
      <c r="U17" s="41" t="str">
        <f>IF(AND('MAPA DE RIESGO'!$Z$27="Alta",'MAPA DE RIESGO'!$AB$27="Menor"),CONCATENATE("R2C",'MAPA DE RIESGO'!$P$27),"")</f>
        <v/>
      </c>
      <c r="V17" s="23" t="str">
        <f ca="1">IF(AND('MAPA DE RIESGO'!$Z$22="Alta",'MAPA DE RIESGO'!$AB$22="Moderado"),CONCATENATE("R2C",'MAPA DE RIESGO'!$P$22),"")</f>
        <v/>
      </c>
      <c r="W17" s="24" t="str">
        <f>IF(AND('MAPA DE RIESGO'!$Z$23="Alta",'MAPA DE RIESGO'!$AB$23="Moderado"),CONCATENATE("R2C",'MAPA DE RIESGO'!$P$23),"")</f>
        <v/>
      </c>
      <c r="X17" s="24" t="str">
        <f>IF(AND('MAPA DE RIESGO'!$Z$24="Alta",'MAPA DE RIESGO'!$AB$24="Moderado"),CONCATENATE("R2C",'MAPA DE RIESGO'!$P$24),"")</f>
        <v/>
      </c>
      <c r="Y17" s="24" t="str">
        <f>IF(AND('MAPA DE RIESGO'!$Z$25="Alta",'MAPA DE RIESGO'!$AB$25="Moderado"),CONCATENATE("R2C",'MAPA DE RIESGO'!$P$25),"")</f>
        <v/>
      </c>
      <c r="Z17" s="24" t="str">
        <f>IF(AND('MAPA DE RIESGO'!$Z$26="Alta",'MAPA DE RIESGO'!$AB$26="Moderado"),CONCATENATE("R2C",'MAPA DE RIESGO'!$P$26),"")</f>
        <v/>
      </c>
      <c r="AA17" s="25" t="str">
        <f>IF(AND('MAPA DE RIESGO'!$Z$27="Alta",'MAPA DE RIESGO'!$AB$27="Moderado"),CONCATENATE("R2C",'MAPA DE RIESGO'!$P$27),"")</f>
        <v/>
      </c>
      <c r="AB17" s="23" t="str">
        <f ca="1">IF(AND('MAPA DE RIESGO'!$Z$22="Alta",'MAPA DE RIESGO'!$AB$22="Mayor"),CONCATENATE("R2C",'MAPA DE RIESGO'!$P$22),"")</f>
        <v/>
      </c>
      <c r="AC17" s="24" t="str">
        <f>IF(AND('MAPA DE RIESGO'!$Z$23="Alta",'MAPA DE RIESGO'!$AB$23="Mayor"),CONCATENATE("R2C",'MAPA DE RIESGO'!$P$23),"")</f>
        <v/>
      </c>
      <c r="AD17" s="24" t="str">
        <f>IF(AND('MAPA DE RIESGO'!$Z$24="Alta",'MAPA DE RIESGO'!$AB$24="Mayor"),CONCATENATE("R2C",'MAPA DE RIESGO'!$P$24),"")</f>
        <v/>
      </c>
      <c r="AE17" s="24" t="str">
        <f>IF(AND('MAPA DE RIESGO'!$Z$25="Alta",'MAPA DE RIESGO'!$AB$25="Mayor"),CONCATENATE("R2C",'MAPA DE RIESGO'!$P$25),"")</f>
        <v/>
      </c>
      <c r="AF17" s="24" t="str">
        <f>IF(AND('MAPA DE RIESGO'!$Z$26="Alta",'MAPA DE RIESGO'!$AB$26="Mayor"),CONCATENATE("R2C",'MAPA DE RIESGO'!$P$26),"")</f>
        <v/>
      </c>
      <c r="AG17" s="25" t="str">
        <f>IF(AND('MAPA DE RIESGO'!$Z$27="Alta",'MAPA DE RIESGO'!$AB$27="Mayor"),CONCATENATE("R2C",'MAPA DE RIESGO'!$P$27),"")</f>
        <v/>
      </c>
      <c r="AH17" s="26" t="str">
        <f ca="1">IF(AND('MAPA DE RIESGO'!$Z$22="Alta",'MAPA DE RIESGO'!$AB$22="Catastrófico"),CONCATENATE("R2C",'MAPA DE RIESGO'!$P$22),"")</f>
        <v/>
      </c>
      <c r="AI17" s="27" t="str">
        <f>IF(AND('MAPA DE RIESGO'!$Z$23="Alta",'MAPA DE RIESGO'!$AB$23="Catastrófico"),CONCATENATE("R2C",'MAPA DE RIESGO'!$P$23),"")</f>
        <v/>
      </c>
      <c r="AJ17" s="27" t="str">
        <f>IF(AND('MAPA DE RIESGO'!$Z$24="Alta",'MAPA DE RIESGO'!$AB$24="Catastrófico"),CONCATENATE("R2C",'MAPA DE RIESGO'!$P$24),"")</f>
        <v/>
      </c>
      <c r="AK17" s="27" t="str">
        <f>IF(AND('MAPA DE RIESGO'!$Z$25="Alta",'MAPA DE RIESGO'!$AB$25="Catastrófico"),CONCATENATE("R2C",'MAPA DE RIESGO'!$P$25),"")</f>
        <v/>
      </c>
      <c r="AL17" s="27" t="str">
        <f>IF(AND('MAPA DE RIESGO'!$Z$26="Alta",'MAPA DE RIESGO'!$AB$26="Catastrófico"),CONCATENATE("R2C",'MAPA DE RIESGO'!$P$26),"")</f>
        <v/>
      </c>
      <c r="AM17" s="28" t="str">
        <f>IF(AND('MAPA DE RIESGO'!$Z$27="Alta",'MAPA DE RIESGO'!$AB$27="Catastrófico"),CONCATENATE("R2C",'MAPA DE RIESGO'!$P$27),"")</f>
        <v/>
      </c>
      <c r="AN17" s="55"/>
      <c r="AO17" s="433"/>
      <c r="AP17" s="434"/>
      <c r="AQ17" s="434"/>
      <c r="AR17" s="434"/>
      <c r="AS17" s="434"/>
      <c r="AT17" s="43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row>
    <row r="18" spans="1:76" ht="15" customHeight="1" x14ac:dyDescent="0.35">
      <c r="A18" s="55"/>
      <c r="B18" s="382"/>
      <c r="C18" s="382"/>
      <c r="D18" s="383"/>
      <c r="E18" s="423"/>
      <c r="F18" s="424"/>
      <c r="G18" s="424"/>
      <c r="H18" s="424"/>
      <c r="I18" s="440"/>
      <c r="J18" s="39" t="str">
        <f ca="1">IF(AND('MAPA DE RIESGO'!$Z$28="Alta",'MAPA DE RIESGO'!$AB$28="Leve"),CONCATENATE("R3C",'MAPA DE RIESGO'!$P$28),"")</f>
        <v/>
      </c>
      <c r="K18" s="40" t="str">
        <f>IF(AND('MAPA DE RIESGO'!$Z$29="Alta",'MAPA DE RIESGO'!$AB$29="Leve"),CONCATENATE("R3C",'MAPA DE RIESGO'!$P$29),"")</f>
        <v/>
      </c>
      <c r="L18" s="40" t="str">
        <f>IF(AND('MAPA DE RIESGO'!$Z$30="Alta",'MAPA DE RIESGO'!$AB$30="Leve"),CONCATENATE("R3C",'MAPA DE RIESGO'!$P$30),"")</f>
        <v/>
      </c>
      <c r="M18" s="40" t="str">
        <f>IF(AND('MAPA DE RIESGO'!$Z$31="Alta",'MAPA DE RIESGO'!$AB$31="Leve"),CONCATENATE("R3C",'MAPA DE RIESGO'!$P$31),"")</f>
        <v/>
      </c>
      <c r="N18" s="40" t="str">
        <f>IF(AND('MAPA DE RIESGO'!$Z$32="Alta",'MAPA DE RIESGO'!$AB$32="Leve"),CONCATENATE("R3C",'MAPA DE RIESGO'!$P$32),"")</f>
        <v/>
      </c>
      <c r="O18" s="41" t="str">
        <f>IF(AND('MAPA DE RIESGO'!$Z$33="Alta",'MAPA DE RIESGO'!$AB$33="Leve"),CONCATENATE("R3C",'MAPA DE RIESGO'!$P$33),"")</f>
        <v/>
      </c>
      <c r="P18" s="39" t="str">
        <f ca="1">IF(AND('MAPA DE RIESGO'!$Z$28="Alta",'MAPA DE RIESGO'!$AB$28="Menor"),CONCATENATE("R3C",'MAPA DE RIESGO'!$P$28),"")</f>
        <v/>
      </c>
      <c r="Q18" s="40" t="str">
        <f>IF(AND('MAPA DE RIESGO'!$Z$29="Alta",'MAPA DE RIESGO'!$AB$29="Menor"),CONCATENATE("R3C",'MAPA DE RIESGO'!$P$29),"")</f>
        <v/>
      </c>
      <c r="R18" s="40" t="str">
        <f>IF(AND('MAPA DE RIESGO'!$Z$30="Alta",'MAPA DE RIESGO'!$AB$30="Menor"),CONCATENATE("R3C",'MAPA DE RIESGO'!$P$30),"")</f>
        <v/>
      </c>
      <c r="S18" s="40" t="str">
        <f>IF(AND('MAPA DE RIESGO'!$Z$31="Alta",'MAPA DE RIESGO'!$AB$31="Menor"),CONCATENATE("R3C",'MAPA DE RIESGO'!$P$31),"")</f>
        <v/>
      </c>
      <c r="T18" s="40" t="str">
        <f>IF(AND('MAPA DE RIESGO'!$Z$32="Alta",'MAPA DE RIESGO'!$AB$32="Menor"),CONCATENATE("R3C",'MAPA DE RIESGO'!$P$32),"")</f>
        <v/>
      </c>
      <c r="U18" s="41" t="str">
        <f>IF(AND('MAPA DE RIESGO'!$Z$33="Alta",'MAPA DE RIESGO'!$AB$33="Menor"),CONCATENATE("R3C",'MAPA DE RIESGO'!$P$33),"")</f>
        <v/>
      </c>
      <c r="V18" s="23" t="str">
        <f ca="1">IF(AND('MAPA DE RIESGO'!$Z$28="Alta",'MAPA DE RIESGO'!$AB$28="Moderado"),CONCATENATE("R3C",'MAPA DE RIESGO'!$P$28),"")</f>
        <v/>
      </c>
      <c r="W18" s="24" t="str">
        <f>IF(AND('MAPA DE RIESGO'!$Z$29="Alta",'MAPA DE RIESGO'!$AB$29="Moderado"),CONCATENATE("R3C",'MAPA DE RIESGO'!$P$29),"")</f>
        <v/>
      </c>
      <c r="X18" s="24" t="str">
        <f>IF(AND('MAPA DE RIESGO'!$Z$30="Alta",'MAPA DE RIESGO'!$AB$30="Moderado"),CONCATENATE("R3C",'MAPA DE RIESGO'!$P$30),"")</f>
        <v/>
      </c>
      <c r="Y18" s="24" t="str">
        <f>IF(AND('MAPA DE RIESGO'!$Z$31="Alta",'MAPA DE RIESGO'!$AB$31="Moderado"),CONCATENATE("R3C",'MAPA DE RIESGO'!$P$31),"")</f>
        <v/>
      </c>
      <c r="Z18" s="24" t="str">
        <f>IF(AND('MAPA DE RIESGO'!$Z$32="Alta",'MAPA DE RIESGO'!$AB$32="Moderado"),CONCATENATE("R3C",'MAPA DE RIESGO'!$P$32),"")</f>
        <v/>
      </c>
      <c r="AA18" s="25" t="str">
        <f>IF(AND('MAPA DE RIESGO'!$Z$33="Alta",'MAPA DE RIESGO'!$AB$33="Moderado"),CONCATENATE("R3C",'MAPA DE RIESGO'!$P$33),"")</f>
        <v/>
      </c>
      <c r="AB18" s="23" t="str">
        <f ca="1">IF(AND('MAPA DE RIESGO'!$Z$28="Alta",'MAPA DE RIESGO'!$AB$28="Mayor"),CONCATENATE("R3C",'MAPA DE RIESGO'!$P$28),"")</f>
        <v/>
      </c>
      <c r="AC18" s="24" t="str">
        <f>IF(AND('MAPA DE RIESGO'!$Z$29="Alta",'MAPA DE RIESGO'!$AB$29="Mayor"),CONCATENATE("R3C",'MAPA DE RIESGO'!$P$29),"")</f>
        <v/>
      </c>
      <c r="AD18" s="24" t="str">
        <f>IF(AND('MAPA DE RIESGO'!$Z$30="Alta",'MAPA DE RIESGO'!$AB$30="Mayor"),CONCATENATE("R3C",'MAPA DE RIESGO'!$P$30),"")</f>
        <v/>
      </c>
      <c r="AE18" s="24" t="str">
        <f>IF(AND('MAPA DE RIESGO'!$Z$31="Alta",'MAPA DE RIESGO'!$AB$31="Mayor"),CONCATENATE("R3C",'MAPA DE RIESGO'!$P$31),"")</f>
        <v/>
      </c>
      <c r="AF18" s="24" t="str">
        <f>IF(AND('MAPA DE RIESGO'!$Z$32="Alta",'MAPA DE RIESGO'!$AB$32="Mayor"),CONCATENATE("R3C",'MAPA DE RIESGO'!$P$32),"")</f>
        <v/>
      </c>
      <c r="AG18" s="25" t="str">
        <f>IF(AND('MAPA DE RIESGO'!$Z$33="Alta",'MAPA DE RIESGO'!$AB$33="Mayor"),CONCATENATE("R3C",'MAPA DE RIESGO'!$P$33),"")</f>
        <v/>
      </c>
      <c r="AH18" s="26" t="str">
        <f ca="1">IF(AND('MAPA DE RIESGO'!$Z$28="Alta",'MAPA DE RIESGO'!$AB$28="Catastrófico"),CONCATENATE("R3C",'MAPA DE RIESGO'!$P$28),"")</f>
        <v/>
      </c>
      <c r="AI18" s="27" t="str">
        <f>IF(AND('MAPA DE RIESGO'!$Z$29="Alta",'MAPA DE RIESGO'!$AB$29="Catastrófico"),CONCATENATE("R3C",'MAPA DE RIESGO'!$P$29),"")</f>
        <v/>
      </c>
      <c r="AJ18" s="27" t="str">
        <f>IF(AND('MAPA DE RIESGO'!$Z$30="Alta",'MAPA DE RIESGO'!$AB$30="Catastrófico"),CONCATENATE("R3C",'MAPA DE RIESGO'!$P$30),"")</f>
        <v/>
      </c>
      <c r="AK18" s="27" t="str">
        <f>IF(AND('MAPA DE RIESGO'!$Z$31="Alta",'MAPA DE RIESGO'!$AB$31="Catastrófico"),CONCATENATE("R3C",'MAPA DE RIESGO'!$P$31),"")</f>
        <v/>
      </c>
      <c r="AL18" s="27" t="str">
        <f>IF(AND('MAPA DE RIESGO'!$Z$32="Alta",'MAPA DE RIESGO'!$AB$32="Catastrófico"),CONCATENATE("R3C",'MAPA DE RIESGO'!$P$32),"")</f>
        <v/>
      </c>
      <c r="AM18" s="28" t="str">
        <f>IF(AND('MAPA DE RIESGO'!$Z$33="Alta",'MAPA DE RIESGO'!$AB$33="Catastrófico"),CONCATENATE("R3C",'MAPA DE RIESGO'!$P$33),"")</f>
        <v/>
      </c>
      <c r="AN18" s="55"/>
      <c r="AO18" s="433"/>
      <c r="AP18" s="434"/>
      <c r="AQ18" s="434"/>
      <c r="AR18" s="434"/>
      <c r="AS18" s="434"/>
      <c r="AT18" s="43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row>
    <row r="19" spans="1:76" ht="15" customHeight="1" x14ac:dyDescent="0.35">
      <c r="A19" s="55"/>
      <c r="B19" s="382"/>
      <c r="C19" s="382"/>
      <c r="D19" s="383"/>
      <c r="E19" s="423"/>
      <c r="F19" s="424"/>
      <c r="G19" s="424"/>
      <c r="H19" s="424"/>
      <c r="I19" s="440"/>
      <c r="J19" s="39" t="str">
        <f>IF(AND('MAPA DE RIESGO'!$Z$34="Alta",'MAPA DE RIESGO'!$AB$34="Leve"),CONCATENATE("R4C",'MAPA DE RIESGO'!$P$34),"")</f>
        <v/>
      </c>
      <c r="K19" s="40" t="str">
        <f>IF(AND('MAPA DE RIESGO'!$Z$35="Alta",'MAPA DE RIESGO'!$AB$35="Leve"),CONCATENATE("R4C",'MAPA DE RIESGO'!$P$35),"")</f>
        <v/>
      </c>
      <c r="L19" s="40" t="str">
        <f>IF(AND('MAPA DE RIESGO'!$Z$36="Alta",'MAPA DE RIESGO'!$AB$36="Leve"),CONCATENATE("R4C",'MAPA DE RIESGO'!$P$36),"")</f>
        <v/>
      </c>
      <c r="M19" s="40" t="str">
        <f>IF(AND('MAPA DE RIESGO'!$Z$37="Alta",'MAPA DE RIESGO'!$AB$37="Leve"),CONCATENATE("R4C",'MAPA DE RIESGO'!$P$37),"")</f>
        <v/>
      </c>
      <c r="N19" s="40" t="str">
        <f>IF(AND('MAPA DE RIESGO'!$Z$38="Alta",'MAPA DE RIESGO'!$AB$38="Leve"),CONCATENATE("R4C",'MAPA DE RIESGO'!$P$38),"")</f>
        <v/>
      </c>
      <c r="O19" s="41" t="str">
        <f>IF(AND('MAPA DE RIESGO'!$Z$39="Alta",'MAPA DE RIESGO'!$AB$39="Leve"),CONCATENATE("R4C",'MAPA DE RIESGO'!$P$39),"")</f>
        <v/>
      </c>
      <c r="P19" s="39" t="str">
        <f>IF(AND('MAPA DE RIESGO'!$Z$34="Alta",'MAPA DE RIESGO'!$AB$34="Menor"),CONCATENATE("R4C",'MAPA DE RIESGO'!$P$34),"")</f>
        <v/>
      </c>
      <c r="Q19" s="40" t="str">
        <f>IF(AND('MAPA DE RIESGO'!$Z$35="Alta",'MAPA DE RIESGO'!$AB$35="Menor"),CONCATENATE("R4C",'MAPA DE RIESGO'!$P$35),"")</f>
        <v/>
      </c>
      <c r="R19" s="40" t="str">
        <f>IF(AND('MAPA DE RIESGO'!$Z$36="Alta",'MAPA DE RIESGO'!$AB$36="Menor"),CONCATENATE("R4C",'MAPA DE RIESGO'!$P$36),"")</f>
        <v/>
      </c>
      <c r="S19" s="40" t="str">
        <f>IF(AND('MAPA DE RIESGO'!$Z$37="Alta",'MAPA DE RIESGO'!$AB$37="Menor"),CONCATENATE("R4C",'MAPA DE RIESGO'!$P$37),"")</f>
        <v/>
      </c>
      <c r="T19" s="40" t="str">
        <f>IF(AND('MAPA DE RIESGO'!$Z$38="Alta",'MAPA DE RIESGO'!$AB$38="Menor"),CONCATENATE("R4C",'MAPA DE RIESGO'!$P$38),"")</f>
        <v/>
      </c>
      <c r="U19" s="41" t="str">
        <f>IF(AND('MAPA DE RIESGO'!$Z$39="Alta",'MAPA DE RIESGO'!$AB$39="Menor"),CONCATENATE("R4C",'MAPA DE RIESGO'!$P$39),"")</f>
        <v/>
      </c>
      <c r="V19" s="23" t="str">
        <f>IF(AND('MAPA DE RIESGO'!$Z$34="Alta",'MAPA DE RIESGO'!$AB$34="Moderado"),CONCATENATE("R4C",'MAPA DE RIESGO'!$P$34),"")</f>
        <v/>
      </c>
      <c r="W19" s="24" t="str">
        <f>IF(AND('MAPA DE RIESGO'!$Z$35="Alta",'MAPA DE RIESGO'!$AB$35="Moderado"),CONCATENATE("R4C",'MAPA DE RIESGO'!$P$35),"")</f>
        <v/>
      </c>
      <c r="X19" s="29" t="str">
        <f>IF(AND('MAPA DE RIESGO'!$Z$36="Alta",'MAPA DE RIESGO'!$AB$36="Moderado"),CONCATENATE("R4C",'MAPA DE RIESGO'!$P$36),"")</f>
        <v/>
      </c>
      <c r="Y19" s="29" t="str">
        <f>IF(AND('MAPA DE RIESGO'!$Z$37="Alta",'MAPA DE RIESGO'!$AB$37="Moderado"),CONCATENATE("R4C",'MAPA DE RIESGO'!$P$37),"")</f>
        <v/>
      </c>
      <c r="Z19" s="29" t="str">
        <f>IF(AND('MAPA DE RIESGO'!$Z$38="Alta",'MAPA DE RIESGO'!$AB$38="Moderado"),CONCATENATE("R4C",'MAPA DE RIESGO'!$P$38),"")</f>
        <v/>
      </c>
      <c r="AA19" s="25" t="str">
        <f>IF(AND('MAPA DE RIESGO'!$Z$39="Alta",'MAPA DE RIESGO'!$AB$39="Moderado"),CONCATENATE("R4C",'MAPA DE RIESGO'!$P$39),"")</f>
        <v/>
      </c>
      <c r="AB19" s="23" t="str">
        <f>IF(AND('MAPA DE RIESGO'!$Z$34="Alta",'MAPA DE RIESGO'!$AB$34="Mayor"),CONCATENATE("R4C",'MAPA DE RIESGO'!$P$34),"")</f>
        <v/>
      </c>
      <c r="AC19" s="24" t="str">
        <f>IF(AND('MAPA DE RIESGO'!$Z$35="Alta",'MAPA DE RIESGO'!$AB$35="Mayor"),CONCATENATE("R4C",'MAPA DE RIESGO'!$P$35),"")</f>
        <v/>
      </c>
      <c r="AD19" s="29" t="str">
        <f>IF(AND('MAPA DE RIESGO'!$Z$36="Alta",'MAPA DE RIESGO'!$AB$36="Mayor"),CONCATENATE("R4C",'MAPA DE RIESGO'!$P$36),"")</f>
        <v/>
      </c>
      <c r="AE19" s="29" t="str">
        <f>IF(AND('MAPA DE RIESGO'!$Z$37="Alta",'MAPA DE RIESGO'!$AB$37="Mayor"),CONCATENATE("R4C",'MAPA DE RIESGO'!$P$37),"")</f>
        <v/>
      </c>
      <c r="AF19" s="29" t="str">
        <f>IF(AND('MAPA DE RIESGO'!$Z$38="Alta",'MAPA DE RIESGO'!$AB$38="Mayor"),CONCATENATE("R4C",'MAPA DE RIESGO'!$P$38),"")</f>
        <v/>
      </c>
      <c r="AG19" s="25" t="str">
        <f>IF(AND('MAPA DE RIESGO'!$Z$39="Alta",'MAPA DE RIESGO'!$AB$39="Mayor"),CONCATENATE("R4C",'MAPA DE RIESGO'!$P$39),"")</f>
        <v/>
      </c>
      <c r="AH19" s="26" t="str">
        <f>IF(AND('MAPA DE RIESGO'!$Z$34="Alta",'MAPA DE RIESGO'!$AB$34="Catastrófico"),CONCATENATE("R4C",'MAPA DE RIESGO'!$P$34),"")</f>
        <v/>
      </c>
      <c r="AI19" s="27" t="str">
        <f>IF(AND('MAPA DE RIESGO'!$Z$35="Alta",'MAPA DE RIESGO'!$AB$35="Catastrófico"),CONCATENATE("R4C",'MAPA DE RIESGO'!$P$35),"")</f>
        <v/>
      </c>
      <c r="AJ19" s="27" t="str">
        <f>IF(AND('MAPA DE RIESGO'!$Z$36="Alta",'MAPA DE RIESGO'!$AB$36="Catastrófico"),CONCATENATE("R4C",'MAPA DE RIESGO'!$P$36),"")</f>
        <v/>
      </c>
      <c r="AK19" s="27" t="str">
        <f>IF(AND('MAPA DE RIESGO'!$Z$37="Alta",'MAPA DE RIESGO'!$AB$37="Catastrófico"),CONCATENATE("R4C",'MAPA DE RIESGO'!$P$37),"")</f>
        <v/>
      </c>
      <c r="AL19" s="27" t="str">
        <f>IF(AND('MAPA DE RIESGO'!$Z$38="Alta",'MAPA DE RIESGO'!$AB$38="Catastrófico"),CONCATENATE("R4C",'MAPA DE RIESGO'!$P$38),"")</f>
        <v/>
      </c>
      <c r="AM19" s="28" t="str">
        <f>IF(AND('MAPA DE RIESGO'!$Z$39="Alta",'MAPA DE RIESGO'!$AB$39="Catastrófico"),CONCATENATE("R4C",'MAPA DE RIESGO'!$P$39),"")</f>
        <v/>
      </c>
      <c r="AN19" s="55"/>
      <c r="AO19" s="433"/>
      <c r="AP19" s="434"/>
      <c r="AQ19" s="434"/>
      <c r="AR19" s="434"/>
      <c r="AS19" s="434"/>
      <c r="AT19" s="43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row>
    <row r="20" spans="1:76" ht="15" customHeight="1" x14ac:dyDescent="0.35">
      <c r="A20" s="55"/>
      <c r="B20" s="382"/>
      <c r="C20" s="382"/>
      <c r="D20" s="383"/>
      <c r="E20" s="423"/>
      <c r="F20" s="424"/>
      <c r="G20" s="424"/>
      <c r="H20" s="424"/>
      <c r="I20" s="440"/>
      <c r="J20" s="39" t="str">
        <f>IF(AND('MAPA DE RIESGO'!$Z$40="Alta",'MAPA DE RIESGO'!$AB$40="Leve"),CONCATENATE("R5C",'MAPA DE RIESGO'!$P$40),"")</f>
        <v/>
      </c>
      <c r="K20" s="40" t="str">
        <f>IF(AND('MAPA DE RIESGO'!$Z$41="Alta",'MAPA DE RIESGO'!$AB$41="Leve"),CONCATENATE("R5C",'MAPA DE RIESGO'!$P$41),"")</f>
        <v/>
      </c>
      <c r="L20" s="40" t="str">
        <f>IF(AND('MAPA DE RIESGO'!$Z$42="Alta",'MAPA DE RIESGO'!$AB$42="Leve"),CONCATENATE("R5C",'MAPA DE RIESGO'!$P$42),"")</f>
        <v/>
      </c>
      <c r="M20" s="40" t="str">
        <f>IF(AND('MAPA DE RIESGO'!$Z$43="Alta",'MAPA DE RIESGO'!$AB$43="Leve"),CONCATENATE("R5C",'MAPA DE RIESGO'!$P$43),"")</f>
        <v/>
      </c>
      <c r="N20" s="40" t="str">
        <f>IF(AND('MAPA DE RIESGO'!$Z$44="Alta",'MAPA DE RIESGO'!$AB$44="Leve"),CONCATENATE("R5C",'MAPA DE RIESGO'!$P$44),"")</f>
        <v/>
      </c>
      <c r="O20" s="41" t="str">
        <f>IF(AND('MAPA DE RIESGO'!$Z$45="Alta",'MAPA DE RIESGO'!$AB$45="Leve"),CONCATENATE("R5C",'MAPA DE RIESGO'!$P$45),"")</f>
        <v/>
      </c>
      <c r="P20" s="39" t="str">
        <f>IF(AND('MAPA DE RIESGO'!$Z$40="Alta",'MAPA DE RIESGO'!$AB$40="Menor"),CONCATENATE("R5C",'MAPA DE RIESGO'!$P$40),"")</f>
        <v/>
      </c>
      <c r="Q20" s="40" t="str">
        <f>IF(AND('MAPA DE RIESGO'!$Z$41="Alta",'MAPA DE RIESGO'!$AB$41="Menor"),CONCATENATE("R5C",'MAPA DE RIESGO'!$P$41),"")</f>
        <v/>
      </c>
      <c r="R20" s="40" t="str">
        <f>IF(AND('MAPA DE RIESGO'!$Z$42="Alta",'MAPA DE RIESGO'!$AB$42="Menor"),CONCATENATE("R5C",'MAPA DE RIESGO'!$P$42),"")</f>
        <v/>
      </c>
      <c r="S20" s="40" t="str">
        <f>IF(AND('MAPA DE RIESGO'!$Z$43="Alta",'MAPA DE RIESGO'!$AB$43="Menor"),CONCATENATE("R5C",'MAPA DE RIESGO'!$P$43),"")</f>
        <v/>
      </c>
      <c r="T20" s="40" t="str">
        <f>IF(AND('MAPA DE RIESGO'!$Z$44="Alta",'MAPA DE RIESGO'!$AB$44="Menor"),CONCATENATE("R5C",'MAPA DE RIESGO'!$P$44),"")</f>
        <v/>
      </c>
      <c r="U20" s="41" t="str">
        <f>IF(AND('MAPA DE RIESGO'!$Z$45="Alta",'MAPA DE RIESGO'!$AB$45="Menor"),CONCATENATE("R5C",'MAPA DE RIESGO'!$P$45),"")</f>
        <v/>
      </c>
      <c r="V20" s="23" t="str">
        <f>IF(AND('MAPA DE RIESGO'!$Z$40="Alta",'MAPA DE RIESGO'!$AB$40="Moderado"),CONCATENATE("R5C",'MAPA DE RIESGO'!$P$40),"")</f>
        <v/>
      </c>
      <c r="W20" s="24" t="str">
        <f>IF(AND('MAPA DE RIESGO'!$Z$41="Alta",'MAPA DE RIESGO'!$AB$41="Moderado"),CONCATENATE("R5C",'MAPA DE RIESGO'!$P$41),"")</f>
        <v/>
      </c>
      <c r="X20" s="29" t="str">
        <f>IF(AND('MAPA DE RIESGO'!$Z$42="Alta",'MAPA DE RIESGO'!$AB$42="Moderado"),CONCATENATE("R5C",'MAPA DE RIESGO'!$P$42),"")</f>
        <v/>
      </c>
      <c r="Y20" s="29" t="str">
        <f>IF(AND('MAPA DE RIESGO'!$Z$43="Alta",'MAPA DE RIESGO'!$AB$43="Moderado"),CONCATENATE("R5C",'MAPA DE RIESGO'!$P$43),"")</f>
        <v/>
      </c>
      <c r="Z20" s="29" t="str">
        <f>IF(AND('MAPA DE RIESGO'!$Z$44="Alta",'MAPA DE RIESGO'!$AB$44="Moderado"),CONCATENATE("R5C",'MAPA DE RIESGO'!$P$44),"")</f>
        <v/>
      </c>
      <c r="AA20" s="25" t="str">
        <f>IF(AND('MAPA DE RIESGO'!$Z$45="Alta",'MAPA DE RIESGO'!$AB$45="Moderado"),CONCATENATE("R5C",'MAPA DE RIESGO'!$P$45),"")</f>
        <v/>
      </c>
      <c r="AB20" s="23" t="str">
        <f>IF(AND('MAPA DE RIESGO'!$Z$40="Alta",'MAPA DE RIESGO'!$AB$40="Mayor"),CONCATENATE("R5C",'MAPA DE RIESGO'!$P$40),"")</f>
        <v/>
      </c>
      <c r="AC20" s="24" t="str">
        <f>IF(AND('MAPA DE RIESGO'!$Z$41="Alta",'MAPA DE RIESGO'!$AB$41="Mayor"),CONCATENATE("R5C",'MAPA DE RIESGO'!$P$41),"")</f>
        <v/>
      </c>
      <c r="AD20" s="29" t="str">
        <f>IF(AND('MAPA DE RIESGO'!$Z$42="Alta",'MAPA DE RIESGO'!$AB$42="Mayor"),CONCATENATE("R5C",'MAPA DE RIESGO'!$P$42),"")</f>
        <v/>
      </c>
      <c r="AE20" s="29" t="str">
        <f>IF(AND('MAPA DE RIESGO'!$Z$43="Alta",'MAPA DE RIESGO'!$AB$43="Mayor"),CONCATENATE("R5C",'MAPA DE RIESGO'!$P$43),"")</f>
        <v/>
      </c>
      <c r="AF20" s="29" t="str">
        <f>IF(AND('MAPA DE RIESGO'!$Z$44="Alta",'MAPA DE RIESGO'!$AB$44="Mayor"),CONCATENATE("R5C",'MAPA DE RIESGO'!$P$44),"")</f>
        <v/>
      </c>
      <c r="AG20" s="25" t="str">
        <f>IF(AND('MAPA DE RIESGO'!$Z$45="Alta",'MAPA DE RIESGO'!$AB$45="Mayor"),CONCATENATE("R5C",'MAPA DE RIESGO'!$P$45),"")</f>
        <v/>
      </c>
      <c r="AH20" s="26" t="str">
        <f>IF(AND('MAPA DE RIESGO'!$Z$40="Alta",'MAPA DE RIESGO'!$AB$40="Catastrófico"),CONCATENATE("R5C",'MAPA DE RIESGO'!$P$40),"")</f>
        <v/>
      </c>
      <c r="AI20" s="27" t="str">
        <f>IF(AND('MAPA DE RIESGO'!$Z$41="Alta",'MAPA DE RIESGO'!$AB$41="Catastrófico"),CONCATENATE("R5C",'MAPA DE RIESGO'!$P$41),"")</f>
        <v/>
      </c>
      <c r="AJ20" s="27" t="str">
        <f>IF(AND('MAPA DE RIESGO'!$Z$42="Alta",'MAPA DE RIESGO'!$AB$42="Catastrófico"),CONCATENATE("R5C",'MAPA DE RIESGO'!$P$42),"")</f>
        <v/>
      </c>
      <c r="AK20" s="27" t="str">
        <f>IF(AND('MAPA DE RIESGO'!$Z$43="Alta",'MAPA DE RIESGO'!$AB$43="Catastrófico"),CONCATENATE("R5C",'MAPA DE RIESGO'!$P$43),"")</f>
        <v/>
      </c>
      <c r="AL20" s="27" t="str">
        <f>IF(AND('MAPA DE RIESGO'!$Z$44="Alta",'MAPA DE RIESGO'!$AB$44="Catastrófico"),CONCATENATE("R5C",'MAPA DE RIESGO'!$P$44),"")</f>
        <v/>
      </c>
      <c r="AM20" s="28" t="str">
        <f>IF(AND('MAPA DE RIESGO'!$Z$45="Alta",'MAPA DE RIESGO'!$AB$45="Catastrófico"),CONCATENATE("R5C",'MAPA DE RIESGO'!$P$45),"")</f>
        <v/>
      </c>
      <c r="AN20" s="55"/>
      <c r="AO20" s="433"/>
      <c r="AP20" s="434"/>
      <c r="AQ20" s="434"/>
      <c r="AR20" s="434"/>
      <c r="AS20" s="434"/>
      <c r="AT20" s="43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row>
    <row r="21" spans="1:76" ht="15" customHeight="1" x14ac:dyDescent="0.35">
      <c r="A21" s="55"/>
      <c r="B21" s="382"/>
      <c r="C21" s="382"/>
      <c r="D21" s="383"/>
      <c r="E21" s="423"/>
      <c r="F21" s="424"/>
      <c r="G21" s="424"/>
      <c r="H21" s="424"/>
      <c r="I21" s="440"/>
      <c r="J21" s="39" t="str">
        <f>IF(AND('MAPA DE RIESGO'!$Z$46="Alta",'MAPA DE RIESGO'!$AB$46="Leve"),CONCATENATE("R6C",'MAPA DE RIESGO'!$P$46),"")</f>
        <v/>
      </c>
      <c r="K21" s="40" t="str">
        <f>IF(AND('MAPA DE RIESGO'!$Z$47="Alta",'MAPA DE RIESGO'!$AB$47="Leve"),CONCATENATE("R6C",'MAPA DE RIESGO'!$P$47),"")</f>
        <v/>
      </c>
      <c r="L21" s="40" t="str">
        <f>IF(AND('MAPA DE RIESGO'!$Z$48="Alta",'MAPA DE RIESGO'!$AB$48="Leve"),CONCATENATE("R6C",'MAPA DE RIESGO'!$P$48),"")</f>
        <v/>
      </c>
      <c r="M21" s="40" t="str">
        <f>IF(AND('MAPA DE RIESGO'!$Z$49="Alta",'MAPA DE RIESGO'!$AB$49="Leve"),CONCATENATE("R6C",'MAPA DE RIESGO'!$P$49),"")</f>
        <v/>
      </c>
      <c r="N21" s="40" t="str">
        <f>IF(AND('MAPA DE RIESGO'!$Z$50="Alta",'MAPA DE RIESGO'!$AB$50="Leve"),CONCATENATE("R6C",'MAPA DE RIESGO'!$P$50),"")</f>
        <v/>
      </c>
      <c r="O21" s="41" t="str">
        <f>IF(AND('MAPA DE RIESGO'!$Z$51="Alta",'MAPA DE RIESGO'!$AB$51="Leve"),CONCATENATE("R6C",'MAPA DE RIESGO'!$P$51),"")</f>
        <v/>
      </c>
      <c r="P21" s="39" t="str">
        <f>IF(AND('MAPA DE RIESGO'!$Z$46="Alta",'MAPA DE RIESGO'!$AB$46="Menor"),CONCATENATE("R6C",'MAPA DE RIESGO'!$P$46),"")</f>
        <v/>
      </c>
      <c r="Q21" s="40" t="str">
        <f>IF(AND('MAPA DE RIESGO'!$Z$47="Alta",'MAPA DE RIESGO'!$AB$47="Menor"),CONCATENATE("R6C",'MAPA DE RIESGO'!$P$47),"")</f>
        <v/>
      </c>
      <c r="R21" s="40" t="str">
        <f>IF(AND('MAPA DE RIESGO'!$Z$48="Alta",'MAPA DE RIESGO'!$AB$48="Menor"),CONCATENATE("R6C",'MAPA DE RIESGO'!$P$48),"")</f>
        <v/>
      </c>
      <c r="S21" s="40" t="str">
        <f>IF(AND('MAPA DE RIESGO'!$Z$49="Alta",'MAPA DE RIESGO'!$AB$49="Menor"),CONCATENATE("R6C",'MAPA DE RIESGO'!$P$49),"")</f>
        <v/>
      </c>
      <c r="T21" s="40" t="str">
        <f>IF(AND('MAPA DE RIESGO'!$Z$50="Alta",'MAPA DE RIESGO'!$AB$50="Menor"),CONCATENATE("R6C",'MAPA DE RIESGO'!$P$50),"")</f>
        <v/>
      </c>
      <c r="U21" s="41" t="str">
        <f>IF(AND('MAPA DE RIESGO'!$Z$51="Alta",'MAPA DE RIESGO'!$AB$51="Menor"),CONCATENATE("R6C",'MAPA DE RIESGO'!$P$51),"")</f>
        <v/>
      </c>
      <c r="V21" s="23" t="str">
        <f>IF(AND('MAPA DE RIESGO'!$Z$46="Alta",'MAPA DE RIESGO'!$AB$46="Moderado"),CONCATENATE("R6C",'MAPA DE RIESGO'!$P$46),"")</f>
        <v/>
      </c>
      <c r="W21" s="24" t="str">
        <f>IF(AND('MAPA DE RIESGO'!$Z$47="Alta",'MAPA DE RIESGO'!$AB$47="Moderado"),CONCATENATE("R6C",'MAPA DE RIESGO'!$P$47),"")</f>
        <v/>
      </c>
      <c r="X21" s="29" t="str">
        <f>IF(AND('MAPA DE RIESGO'!$Z$48="Alta",'MAPA DE RIESGO'!$AB$48="Moderado"),CONCATENATE("R6C",'MAPA DE RIESGO'!$P$48),"")</f>
        <v/>
      </c>
      <c r="Y21" s="29" t="str">
        <f>IF(AND('MAPA DE RIESGO'!$Z$49="Alta",'MAPA DE RIESGO'!$AB$49="Moderado"),CONCATENATE("R6C",'MAPA DE RIESGO'!$P$49),"")</f>
        <v/>
      </c>
      <c r="Z21" s="29" t="str">
        <f>IF(AND('MAPA DE RIESGO'!$Z$50="Alta",'MAPA DE RIESGO'!$AB$50="Moderado"),CONCATENATE("R6C",'MAPA DE RIESGO'!$P$50),"")</f>
        <v/>
      </c>
      <c r="AA21" s="25" t="str">
        <f>IF(AND('MAPA DE RIESGO'!$Z$51="Alta",'MAPA DE RIESGO'!$AB$51="Moderado"),CONCATENATE("R6C",'MAPA DE RIESGO'!$P$51),"")</f>
        <v/>
      </c>
      <c r="AB21" s="23" t="str">
        <f>IF(AND('MAPA DE RIESGO'!$Z$46="Alta",'MAPA DE RIESGO'!$AB$46="Mayor"),CONCATENATE("R6C",'MAPA DE RIESGO'!$P$46),"")</f>
        <v/>
      </c>
      <c r="AC21" s="24" t="str">
        <f>IF(AND('MAPA DE RIESGO'!$Z$47="Alta",'MAPA DE RIESGO'!$AB$47="Mayor"),CONCATENATE("R6C",'MAPA DE RIESGO'!$P$47),"")</f>
        <v/>
      </c>
      <c r="AD21" s="29" t="str">
        <f>IF(AND('MAPA DE RIESGO'!$Z$48="Alta",'MAPA DE RIESGO'!$AB$48="Mayor"),CONCATENATE("R6C",'MAPA DE RIESGO'!$P$48),"")</f>
        <v/>
      </c>
      <c r="AE21" s="29" t="str">
        <f>IF(AND('MAPA DE RIESGO'!$Z$49="Alta",'MAPA DE RIESGO'!$AB$49="Mayor"),CONCATENATE("R6C",'MAPA DE RIESGO'!$P$49),"")</f>
        <v/>
      </c>
      <c r="AF21" s="29" t="str">
        <f>IF(AND('MAPA DE RIESGO'!$Z$50="Alta",'MAPA DE RIESGO'!$AB$50="Mayor"),CONCATENATE("R6C",'MAPA DE RIESGO'!$P$50),"")</f>
        <v/>
      </c>
      <c r="AG21" s="25" t="str">
        <f>IF(AND('MAPA DE RIESGO'!$Z$51="Alta",'MAPA DE RIESGO'!$AB$51="Mayor"),CONCATENATE("R6C",'MAPA DE RIESGO'!$P$51),"")</f>
        <v/>
      </c>
      <c r="AH21" s="26" t="str">
        <f>IF(AND('MAPA DE RIESGO'!$Z$46="Alta",'MAPA DE RIESGO'!$AB$46="Catastrófico"),CONCATENATE("R6C",'MAPA DE RIESGO'!$P$46),"")</f>
        <v/>
      </c>
      <c r="AI21" s="27" t="str">
        <f>IF(AND('MAPA DE RIESGO'!$Z$47="Alta",'MAPA DE RIESGO'!$AB$47="Catastrófico"),CONCATENATE("R6C",'MAPA DE RIESGO'!$P$47),"")</f>
        <v/>
      </c>
      <c r="AJ21" s="27" t="str">
        <f>IF(AND('MAPA DE RIESGO'!$Z$48="Alta",'MAPA DE RIESGO'!$AB$48="Catastrófico"),CONCATENATE("R6C",'MAPA DE RIESGO'!$P$48),"")</f>
        <v/>
      </c>
      <c r="AK21" s="27" t="str">
        <f>IF(AND('MAPA DE RIESGO'!$Z$49="Alta",'MAPA DE RIESGO'!$AB$49="Catastrófico"),CONCATENATE("R6C",'MAPA DE RIESGO'!$P$49),"")</f>
        <v/>
      </c>
      <c r="AL21" s="27" t="str">
        <f>IF(AND('MAPA DE RIESGO'!$Z$50="Alta",'MAPA DE RIESGO'!$AB$50="Catastrófico"),CONCATENATE("R6C",'MAPA DE RIESGO'!$P$50),"")</f>
        <v/>
      </c>
      <c r="AM21" s="28" t="str">
        <f>IF(AND('MAPA DE RIESGO'!$Z$51="Alta",'MAPA DE RIESGO'!$AB$51="Catastrófico"),CONCATENATE("R6C",'MAPA DE RIESGO'!$P$51),"")</f>
        <v/>
      </c>
      <c r="AN21" s="55"/>
      <c r="AO21" s="433"/>
      <c r="AP21" s="434"/>
      <c r="AQ21" s="434"/>
      <c r="AR21" s="434"/>
      <c r="AS21" s="434"/>
      <c r="AT21" s="43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row>
    <row r="22" spans="1:76" ht="15" customHeight="1" x14ac:dyDescent="0.35">
      <c r="A22" s="55"/>
      <c r="B22" s="382"/>
      <c r="C22" s="382"/>
      <c r="D22" s="383"/>
      <c r="E22" s="423"/>
      <c r="F22" s="424"/>
      <c r="G22" s="424"/>
      <c r="H22" s="424"/>
      <c r="I22" s="440"/>
      <c r="J22" s="39" t="str">
        <f>IF(AND('MAPA DE RIESGO'!$Z$52="Alta",'MAPA DE RIESGO'!$AB$52="Leve"),CONCATENATE("R7C",'MAPA DE RIESGO'!$P$52),"")</f>
        <v/>
      </c>
      <c r="K22" s="40" t="str">
        <f>IF(AND('MAPA DE RIESGO'!$Z$53="Alta",'MAPA DE RIESGO'!$AB$53="Leve"),CONCATENATE("R7C",'MAPA DE RIESGO'!$P$53),"")</f>
        <v/>
      </c>
      <c r="L22" s="40" t="str">
        <f>IF(AND('MAPA DE RIESGO'!$Z$54="Alta",'MAPA DE RIESGO'!$AB$54="Leve"),CONCATENATE("R7C",'MAPA DE RIESGO'!$P$54),"")</f>
        <v/>
      </c>
      <c r="M22" s="40" t="str">
        <f>IF(AND('MAPA DE RIESGO'!$Z$55="Alta",'MAPA DE RIESGO'!$AB$55="Leve"),CONCATENATE("R7C",'MAPA DE RIESGO'!$P$55),"")</f>
        <v/>
      </c>
      <c r="N22" s="40" t="str">
        <f>IF(AND('MAPA DE RIESGO'!$Z$56="Alta",'MAPA DE RIESGO'!$AB$56="Leve"),CONCATENATE("R7C",'MAPA DE RIESGO'!$P$56),"")</f>
        <v/>
      </c>
      <c r="O22" s="41" t="str">
        <f>IF(AND('MAPA DE RIESGO'!$Z$57="Alta",'MAPA DE RIESGO'!$AB$57="Leve"),CONCATENATE("R7C",'MAPA DE RIESGO'!$P$57),"")</f>
        <v/>
      </c>
      <c r="P22" s="39" t="str">
        <f>IF(AND('MAPA DE RIESGO'!$Z$52="Alta",'MAPA DE RIESGO'!$AB$52="Menor"),CONCATENATE("R7C",'MAPA DE RIESGO'!$P$52),"")</f>
        <v/>
      </c>
      <c r="Q22" s="40" t="str">
        <f>IF(AND('MAPA DE RIESGO'!$Z$53="Alta",'MAPA DE RIESGO'!$AB$53="Menor"),CONCATENATE("R7C",'MAPA DE RIESGO'!$P$53),"")</f>
        <v/>
      </c>
      <c r="R22" s="40" t="str">
        <f>IF(AND('MAPA DE RIESGO'!$Z$54="Alta",'MAPA DE RIESGO'!$AB$54="Menor"),CONCATENATE("R7C",'MAPA DE RIESGO'!$P$54),"")</f>
        <v/>
      </c>
      <c r="S22" s="40" t="str">
        <f>IF(AND('MAPA DE RIESGO'!$Z$55="Alta",'MAPA DE RIESGO'!$AB$55="Menor"),CONCATENATE("R7C",'MAPA DE RIESGO'!$P$55),"")</f>
        <v/>
      </c>
      <c r="T22" s="40" t="str">
        <f>IF(AND('MAPA DE RIESGO'!$Z$56="Alta",'MAPA DE RIESGO'!$AB$56="Menor"),CONCATENATE("R7C",'MAPA DE RIESGO'!$P$56),"")</f>
        <v/>
      </c>
      <c r="U22" s="41" t="str">
        <f>IF(AND('MAPA DE RIESGO'!$Z$57="Alta",'MAPA DE RIESGO'!$AB$57="Menor"),CONCATENATE("R7C",'MAPA DE RIESGO'!$P$57),"")</f>
        <v/>
      </c>
      <c r="V22" s="23" t="str">
        <f>IF(AND('MAPA DE RIESGO'!$Z$52="Alta",'MAPA DE RIESGO'!$AB$52="Moderado"),CONCATENATE("R7C",'MAPA DE RIESGO'!$P$52),"")</f>
        <v/>
      </c>
      <c r="W22" s="24" t="str">
        <f>IF(AND('MAPA DE RIESGO'!$Z$53="Alta",'MAPA DE RIESGO'!$AB$53="Moderado"),CONCATENATE("R7C",'MAPA DE RIESGO'!$P$53),"")</f>
        <v/>
      </c>
      <c r="X22" s="29" t="str">
        <f>IF(AND('MAPA DE RIESGO'!$Z$54="Alta",'MAPA DE RIESGO'!$AB$54="Moderado"),CONCATENATE("R7C",'MAPA DE RIESGO'!$P$54),"")</f>
        <v/>
      </c>
      <c r="Y22" s="29" t="str">
        <f>IF(AND('MAPA DE RIESGO'!$Z$55="Alta",'MAPA DE RIESGO'!$AB$55="Moderado"),CONCATENATE("R7C",'MAPA DE RIESGO'!$P$55),"")</f>
        <v/>
      </c>
      <c r="Z22" s="29" t="str">
        <f>IF(AND('MAPA DE RIESGO'!$Z$56="Alta",'MAPA DE RIESGO'!$AB$56="Moderado"),CONCATENATE("R7C",'MAPA DE RIESGO'!$P$56),"")</f>
        <v/>
      </c>
      <c r="AA22" s="25" t="str">
        <f>IF(AND('MAPA DE RIESGO'!$Z$57="Alta",'MAPA DE RIESGO'!$AB$57="Moderado"),CONCATENATE("R7C",'MAPA DE RIESGO'!$P$57),"")</f>
        <v/>
      </c>
      <c r="AB22" s="23" t="str">
        <f>IF(AND('MAPA DE RIESGO'!$Z$52="Alta",'MAPA DE RIESGO'!$AB$52="Mayor"),CONCATENATE("R7C",'MAPA DE RIESGO'!$P$52),"")</f>
        <v/>
      </c>
      <c r="AC22" s="24" t="str">
        <f>IF(AND('MAPA DE RIESGO'!$Z$53="Alta",'MAPA DE RIESGO'!$AB$53="Mayor"),CONCATENATE("R7C",'MAPA DE RIESGO'!$P$53),"")</f>
        <v/>
      </c>
      <c r="AD22" s="29" t="str">
        <f>IF(AND('MAPA DE RIESGO'!$Z$54="Alta",'MAPA DE RIESGO'!$AB$54="Mayor"),CONCATENATE("R7C",'MAPA DE RIESGO'!$P$54),"")</f>
        <v/>
      </c>
      <c r="AE22" s="29" t="str">
        <f>IF(AND('MAPA DE RIESGO'!$Z$55="Alta",'MAPA DE RIESGO'!$AB$55="Mayor"),CONCATENATE("R7C",'MAPA DE RIESGO'!$P$55),"")</f>
        <v/>
      </c>
      <c r="AF22" s="29" t="str">
        <f>IF(AND('MAPA DE RIESGO'!$Z$56="Alta",'MAPA DE RIESGO'!$AB$56="Mayor"),CONCATENATE("R7C",'MAPA DE RIESGO'!$P$56),"")</f>
        <v/>
      </c>
      <c r="AG22" s="25" t="str">
        <f>IF(AND('MAPA DE RIESGO'!$Z$57="Alta",'MAPA DE RIESGO'!$AB$57="Mayor"),CONCATENATE("R7C",'MAPA DE RIESGO'!$P$57),"")</f>
        <v/>
      </c>
      <c r="AH22" s="26" t="str">
        <f>IF(AND('MAPA DE RIESGO'!$Z$52="Alta",'MAPA DE RIESGO'!$AB$52="Catastrófico"),CONCATENATE("R7C",'MAPA DE RIESGO'!$P$52),"")</f>
        <v/>
      </c>
      <c r="AI22" s="27" t="str">
        <f>IF(AND('MAPA DE RIESGO'!$Z$53="Alta",'MAPA DE RIESGO'!$AB$53="Catastrófico"),CONCATENATE("R7C",'MAPA DE RIESGO'!$P$53),"")</f>
        <v/>
      </c>
      <c r="AJ22" s="27" t="str">
        <f>IF(AND('MAPA DE RIESGO'!$Z$54="Alta",'MAPA DE RIESGO'!$AB$54="Catastrófico"),CONCATENATE("R7C",'MAPA DE RIESGO'!$P$54),"")</f>
        <v/>
      </c>
      <c r="AK22" s="27" t="str">
        <f>IF(AND('MAPA DE RIESGO'!$Z$55="Alta",'MAPA DE RIESGO'!$AB$55="Catastrófico"),CONCATENATE("R7C",'MAPA DE RIESGO'!$P$55),"")</f>
        <v/>
      </c>
      <c r="AL22" s="27" t="str">
        <f>IF(AND('MAPA DE RIESGO'!$Z$56="Alta",'MAPA DE RIESGO'!$AB$56="Catastrófico"),CONCATENATE("R7C",'MAPA DE RIESGO'!$P$56),"")</f>
        <v/>
      </c>
      <c r="AM22" s="28" t="str">
        <f>IF(AND('MAPA DE RIESGO'!$Z$57="Alta",'MAPA DE RIESGO'!$AB$57="Catastrófico"),CONCATENATE("R7C",'MAPA DE RIESGO'!$P$57),"")</f>
        <v/>
      </c>
      <c r="AN22" s="55"/>
      <c r="AO22" s="433"/>
      <c r="AP22" s="434"/>
      <c r="AQ22" s="434"/>
      <c r="AR22" s="434"/>
      <c r="AS22" s="434"/>
      <c r="AT22" s="43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row>
    <row r="23" spans="1:76" ht="15" customHeight="1" x14ac:dyDescent="0.35">
      <c r="A23" s="55"/>
      <c r="B23" s="382"/>
      <c r="C23" s="382"/>
      <c r="D23" s="383"/>
      <c r="E23" s="423"/>
      <c r="F23" s="424"/>
      <c r="G23" s="424"/>
      <c r="H23" s="424"/>
      <c r="I23" s="440"/>
      <c r="J23" s="39" t="str">
        <f>IF(AND('MAPA DE RIESGO'!$Z$58="Alta",'MAPA DE RIESGO'!$AB$58="Leve"),CONCATENATE("R8C",'MAPA DE RIESGO'!$P$58),"")</f>
        <v/>
      </c>
      <c r="K23" s="40" t="str">
        <f>IF(AND('MAPA DE RIESGO'!$Z$59="Alta",'MAPA DE RIESGO'!$AB$59="Leve"),CONCATENATE("R8C",'MAPA DE RIESGO'!$P$59),"")</f>
        <v/>
      </c>
      <c r="L23" s="40" t="str">
        <f>IF(AND('MAPA DE RIESGO'!$Z$60="Alta",'MAPA DE RIESGO'!$AB$60="Leve"),CONCATENATE("R8C",'MAPA DE RIESGO'!$P$60),"")</f>
        <v/>
      </c>
      <c r="M23" s="40" t="str">
        <f>IF(AND('MAPA DE RIESGO'!$Z$61="Alta",'MAPA DE RIESGO'!$AB$61="Leve"),CONCATENATE("R8C",'MAPA DE RIESGO'!$P$61),"")</f>
        <v/>
      </c>
      <c r="N23" s="40" t="str">
        <f>IF(AND('MAPA DE RIESGO'!$Z$62="Alta",'MAPA DE RIESGO'!$AB$62="Leve"),CONCATENATE("R8C",'MAPA DE RIESGO'!$P$62),"")</f>
        <v/>
      </c>
      <c r="O23" s="41" t="str">
        <f>IF(AND('MAPA DE RIESGO'!$Z$63="Alta",'MAPA DE RIESGO'!$AB$63="Leve"),CONCATENATE("R8C",'MAPA DE RIESGO'!$P$63),"")</f>
        <v/>
      </c>
      <c r="P23" s="39" t="str">
        <f>IF(AND('MAPA DE RIESGO'!$Z$58="Alta",'MAPA DE RIESGO'!$AB$58="Menor"),CONCATENATE("R8C",'MAPA DE RIESGO'!$P$58),"")</f>
        <v/>
      </c>
      <c r="Q23" s="40" t="str">
        <f>IF(AND('MAPA DE RIESGO'!$Z$59="Alta",'MAPA DE RIESGO'!$AB$59="Menor"),CONCATENATE("R8C",'MAPA DE RIESGO'!$P$59),"")</f>
        <v/>
      </c>
      <c r="R23" s="40" t="str">
        <f>IF(AND('MAPA DE RIESGO'!$Z$60="Alta",'MAPA DE RIESGO'!$AB$60="Menor"),CONCATENATE("R8C",'MAPA DE RIESGO'!$P$60),"")</f>
        <v/>
      </c>
      <c r="S23" s="40" t="str">
        <f>IF(AND('MAPA DE RIESGO'!$Z$61="Alta",'MAPA DE RIESGO'!$AB$61="Menor"),CONCATENATE("R8C",'MAPA DE RIESGO'!$P$61),"")</f>
        <v/>
      </c>
      <c r="T23" s="40" t="str">
        <f>IF(AND('MAPA DE RIESGO'!$Z$62="Alta",'MAPA DE RIESGO'!$AB$62="Menor"),CONCATENATE("R8C",'MAPA DE RIESGO'!$P$62),"")</f>
        <v/>
      </c>
      <c r="U23" s="41" t="str">
        <f>IF(AND('MAPA DE RIESGO'!$Z$63="Alta",'MAPA DE RIESGO'!$AB$63="Menor"),CONCATENATE("R8C",'MAPA DE RIESGO'!$P$63),"")</f>
        <v/>
      </c>
      <c r="V23" s="23" t="str">
        <f>IF(AND('MAPA DE RIESGO'!$Z$58="Alta",'MAPA DE RIESGO'!$AB$58="Moderado"),CONCATENATE("R8C",'MAPA DE RIESGO'!$P$58),"")</f>
        <v/>
      </c>
      <c r="W23" s="24" t="str">
        <f>IF(AND('MAPA DE RIESGO'!$Z$59="Alta",'MAPA DE RIESGO'!$AB$59="Moderado"),CONCATENATE("R8C",'MAPA DE RIESGO'!$P$59),"")</f>
        <v/>
      </c>
      <c r="X23" s="29" t="str">
        <f>IF(AND('MAPA DE RIESGO'!$Z$60="Alta",'MAPA DE RIESGO'!$AB$60="Moderado"),CONCATENATE("R8C",'MAPA DE RIESGO'!$P$60),"")</f>
        <v/>
      </c>
      <c r="Y23" s="29" t="str">
        <f>IF(AND('MAPA DE RIESGO'!$Z$61="Alta",'MAPA DE RIESGO'!$AB$61="Moderado"),CONCATENATE("R8C",'MAPA DE RIESGO'!$P$61),"")</f>
        <v/>
      </c>
      <c r="Z23" s="29" t="str">
        <f>IF(AND('MAPA DE RIESGO'!$Z$62="Alta",'MAPA DE RIESGO'!$AB$62="Moderado"),CONCATENATE("R8C",'MAPA DE RIESGO'!$P$62),"")</f>
        <v/>
      </c>
      <c r="AA23" s="25" t="str">
        <f>IF(AND('MAPA DE RIESGO'!$Z$63="Alta",'MAPA DE RIESGO'!$AB$63="Moderado"),CONCATENATE("R8C",'MAPA DE RIESGO'!$P$63),"")</f>
        <v/>
      </c>
      <c r="AB23" s="23" t="str">
        <f>IF(AND('MAPA DE RIESGO'!$Z$58="Alta",'MAPA DE RIESGO'!$AB$58="Mayor"),CONCATENATE("R8C",'MAPA DE RIESGO'!$P$58),"")</f>
        <v/>
      </c>
      <c r="AC23" s="24" t="str">
        <f>IF(AND('MAPA DE RIESGO'!$Z$59="Alta",'MAPA DE RIESGO'!$AB$59="Mayor"),CONCATENATE("R8C",'MAPA DE RIESGO'!$P$59),"")</f>
        <v/>
      </c>
      <c r="AD23" s="29" t="str">
        <f>IF(AND('MAPA DE RIESGO'!$Z$60="Alta",'MAPA DE RIESGO'!$AB$60="Mayor"),CONCATENATE("R8C",'MAPA DE RIESGO'!$P$60),"")</f>
        <v/>
      </c>
      <c r="AE23" s="29" t="str">
        <f>IF(AND('MAPA DE RIESGO'!$Z$61="Alta",'MAPA DE RIESGO'!$AB$61="Mayor"),CONCATENATE("R8C",'MAPA DE RIESGO'!$P$61),"")</f>
        <v/>
      </c>
      <c r="AF23" s="29" t="str">
        <f>IF(AND('MAPA DE RIESGO'!$Z$62="Alta",'MAPA DE RIESGO'!$AB$62="Mayor"),CONCATENATE("R8C",'MAPA DE RIESGO'!$P$62),"")</f>
        <v/>
      </c>
      <c r="AG23" s="25" t="str">
        <f>IF(AND('MAPA DE RIESGO'!$Z$63="Alta",'MAPA DE RIESGO'!$AB$63="Mayor"),CONCATENATE("R8C",'MAPA DE RIESGO'!$P$63),"")</f>
        <v/>
      </c>
      <c r="AH23" s="26" t="str">
        <f>IF(AND('MAPA DE RIESGO'!$Z$58="Alta",'MAPA DE RIESGO'!$AB$58="Catastrófico"),CONCATENATE("R8C",'MAPA DE RIESGO'!$P$58),"")</f>
        <v/>
      </c>
      <c r="AI23" s="27" t="str">
        <f>IF(AND('MAPA DE RIESGO'!$Z$59="Alta",'MAPA DE RIESGO'!$AB$59="Catastrófico"),CONCATENATE("R8C",'MAPA DE RIESGO'!$P$59),"")</f>
        <v/>
      </c>
      <c r="AJ23" s="27" t="str">
        <f>IF(AND('MAPA DE RIESGO'!$Z$60="Alta",'MAPA DE RIESGO'!$AB$60="Catastrófico"),CONCATENATE("R8C",'MAPA DE RIESGO'!$P$60),"")</f>
        <v/>
      </c>
      <c r="AK23" s="27" t="str">
        <f>IF(AND('MAPA DE RIESGO'!$Z$61="Alta",'MAPA DE RIESGO'!$AB$61="Catastrófico"),CONCATENATE("R8C",'MAPA DE RIESGO'!$P$61),"")</f>
        <v/>
      </c>
      <c r="AL23" s="27" t="str">
        <f>IF(AND('MAPA DE RIESGO'!$Z$62="Alta",'MAPA DE RIESGO'!$AB$62="Catastrófico"),CONCATENATE("R8C",'MAPA DE RIESGO'!$P$62),"")</f>
        <v/>
      </c>
      <c r="AM23" s="28" t="str">
        <f>IF(AND('MAPA DE RIESGO'!$Z$63="Alta",'MAPA DE RIESGO'!$AB$63="Catastrófico"),CONCATENATE("R8C",'MAPA DE RIESGO'!$P$63),"")</f>
        <v/>
      </c>
      <c r="AN23" s="55"/>
      <c r="AO23" s="433"/>
      <c r="AP23" s="434"/>
      <c r="AQ23" s="434"/>
      <c r="AR23" s="434"/>
      <c r="AS23" s="434"/>
      <c r="AT23" s="43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row>
    <row r="24" spans="1:76" ht="15" customHeight="1" x14ac:dyDescent="0.35">
      <c r="A24" s="55"/>
      <c r="B24" s="382"/>
      <c r="C24" s="382"/>
      <c r="D24" s="383"/>
      <c r="E24" s="423"/>
      <c r="F24" s="424"/>
      <c r="G24" s="424"/>
      <c r="H24" s="424"/>
      <c r="I24" s="440"/>
      <c r="J24" s="39" t="str">
        <f>IF(AND('MAPA DE RIESGO'!$Z$64="Alta",'MAPA DE RIESGO'!$AB$64="Leve"),CONCATENATE("R9C",'MAPA DE RIESGO'!$P$64),"")</f>
        <v/>
      </c>
      <c r="K24" s="40" t="str">
        <f>IF(AND('MAPA DE RIESGO'!$Z$65="Alta",'MAPA DE RIESGO'!$AB$65="Leve"),CONCATENATE("R9C",'MAPA DE RIESGO'!$P$65),"")</f>
        <v/>
      </c>
      <c r="L24" s="40" t="str">
        <f>IF(AND('MAPA DE RIESGO'!$Z$66="Alta",'MAPA DE RIESGO'!$AB$66="Leve"),CONCATENATE("R9C",'MAPA DE RIESGO'!$P$66),"")</f>
        <v/>
      </c>
      <c r="M24" s="40" t="str">
        <f>IF(AND('MAPA DE RIESGO'!$Z$67="Alta",'MAPA DE RIESGO'!$AB$67="Leve"),CONCATENATE("R9C",'MAPA DE RIESGO'!$P$67),"")</f>
        <v/>
      </c>
      <c r="N24" s="40" t="str">
        <f>IF(AND('MAPA DE RIESGO'!$Z$68="Alta",'MAPA DE RIESGO'!$AB$68="Leve"),CONCATENATE("R9C",'MAPA DE RIESGO'!$P$68),"")</f>
        <v/>
      </c>
      <c r="O24" s="41" t="str">
        <f>IF(AND('MAPA DE RIESGO'!$Z$69="Alta",'MAPA DE RIESGO'!$AB$69="Leve"),CONCATENATE("R9C",'MAPA DE RIESGO'!$P$69),"")</f>
        <v/>
      </c>
      <c r="P24" s="39" t="str">
        <f>IF(AND('MAPA DE RIESGO'!$Z$64="Alta",'MAPA DE RIESGO'!$AB$64="Menor"),CONCATENATE("R9C",'MAPA DE RIESGO'!$P$64),"")</f>
        <v/>
      </c>
      <c r="Q24" s="40" t="str">
        <f>IF(AND('MAPA DE RIESGO'!$Z$65="Alta",'MAPA DE RIESGO'!$AB$65="Menor"),CONCATENATE("R9C",'MAPA DE RIESGO'!$P$65),"")</f>
        <v/>
      </c>
      <c r="R24" s="40" t="str">
        <f>IF(AND('MAPA DE RIESGO'!$Z$66="Alta",'MAPA DE RIESGO'!$AB$66="Menor"),CONCATENATE("R9C",'MAPA DE RIESGO'!$P$66),"")</f>
        <v/>
      </c>
      <c r="S24" s="40" t="str">
        <f>IF(AND('MAPA DE RIESGO'!$Z$67="Alta",'MAPA DE RIESGO'!$AB$67="Menor"),CONCATENATE("R9C",'MAPA DE RIESGO'!$P$67),"")</f>
        <v/>
      </c>
      <c r="T24" s="40" t="str">
        <f>IF(AND('MAPA DE RIESGO'!$Z$68="Alta",'MAPA DE RIESGO'!$AB$68="Menor"),CONCATENATE("R9C",'MAPA DE RIESGO'!$P$68),"")</f>
        <v/>
      </c>
      <c r="U24" s="41" t="str">
        <f>IF(AND('MAPA DE RIESGO'!$Z$69="Alta",'MAPA DE RIESGO'!$AB$69="Menor"),CONCATENATE("R9C",'MAPA DE RIESGO'!$P$69),"")</f>
        <v/>
      </c>
      <c r="V24" s="23" t="str">
        <f>IF(AND('MAPA DE RIESGO'!$Z$64="Alta",'MAPA DE RIESGO'!$AB$64="Moderado"),CONCATENATE("R9C",'MAPA DE RIESGO'!$P$64),"")</f>
        <v/>
      </c>
      <c r="W24" s="24" t="str">
        <f>IF(AND('MAPA DE RIESGO'!$Z$65="Alta",'MAPA DE RIESGO'!$AB$65="Moderado"),CONCATENATE("R9C",'MAPA DE RIESGO'!$P$65),"")</f>
        <v/>
      </c>
      <c r="X24" s="29" t="str">
        <f>IF(AND('MAPA DE RIESGO'!$Z$66="Alta",'MAPA DE RIESGO'!$AB$66="Moderado"),CONCATENATE("R9C",'MAPA DE RIESGO'!$P$66),"")</f>
        <v/>
      </c>
      <c r="Y24" s="29" t="str">
        <f>IF(AND('MAPA DE RIESGO'!$Z$67="Alta",'MAPA DE RIESGO'!$AB$67="Moderado"),CONCATENATE("R9C",'MAPA DE RIESGO'!$P$67),"")</f>
        <v/>
      </c>
      <c r="Z24" s="29" t="str">
        <f>IF(AND('MAPA DE RIESGO'!$Z$68="Alta",'MAPA DE RIESGO'!$AB$68="Moderado"),CONCATENATE("R9C",'MAPA DE RIESGO'!$P$68),"")</f>
        <v/>
      </c>
      <c r="AA24" s="25" t="str">
        <f>IF(AND('MAPA DE RIESGO'!$Z$69="Alta",'MAPA DE RIESGO'!$AB$69="Moderado"),CONCATENATE("R9C",'MAPA DE RIESGO'!$P$69),"")</f>
        <v/>
      </c>
      <c r="AB24" s="23" t="str">
        <f>IF(AND('MAPA DE RIESGO'!$Z$64="Alta",'MAPA DE RIESGO'!$AB$64="Mayor"),CONCATENATE("R9C",'MAPA DE RIESGO'!$P$64),"")</f>
        <v/>
      </c>
      <c r="AC24" s="24" t="str">
        <f>IF(AND('MAPA DE RIESGO'!$Z$65="Alta",'MAPA DE RIESGO'!$AB$65="Mayor"),CONCATENATE("R9C",'MAPA DE RIESGO'!$P$65),"")</f>
        <v/>
      </c>
      <c r="AD24" s="29" t="str">
        <f>IF(AND('MAPA DE RIESGO'!$Z$66="Alta",'MAPA DE RIESGO'!$AB$66="Mayor"),CONCATENATE("R9C",'MAPA DE RIESGO'!$P$66),"")</f>
        <v/>
      </c>
      <c r="AE24" s="29" t="str">
        <f>IF(AND('MAPA DE RIESGO'!$Z$67="Alta",'MAPA DE RIESGO'!$AB$67="Mayor"),CONCATENATE("R9C",'MAPA DE RIESGO'!$P$67),"")</f>
        <v/>
      </c>
      <c r="AF24" s="29" t="str">
        <f>IF(AND('MAPA DE RIESGO'!$Z$68="Alta",'MAPA DE RIESGO'!$AB$68="Mayor"),CONCATENATE("R9C",'MAPA DE RIESGO'!$P$68),"")</f>
        <v/>
      </c>
      <c r="AG24" s="25" t="str">
        <f>IF(AND('MAPA DE RIESGO'!$Z$69="Alta",'MAPA DE RIESGO'!$AB$69="Mayor"),CONCATENATE("R9C",'MAPA DE RIESGO'!$P$69),"")</f>
        <v/>
      </c>
      <c r="AH24" s="26" t="str">
        <f>IF(AND('MAPA DE RIESGO'!$Z$64="Alta",'MAPA DE RIESGO'!$AB$64="Catastrófico"),CONCATENATE("R9C",'MAPA DE RIESGO'!$P$64),"")</f>
        <v/>
      </c>
      <c r="AI24" s="27" t="str">
        <f>IF(AND('MAPA DE RIESGO'!$Z$65="Alta",'MAPA DE RIESGO'!$AB$65="Catastrófico"),CONCATENATE("R9C",'MAPA DE RIESGO'!$P$65),"")</f>
        <v/>
      </c>
      <c r="AJ24" s="27" t="str">
        <f>IF(AND('MAPA DE RIESGO'!$Z$66="Alta",'MAPA DE RIESGO'!$AB$66="Catastrófico"),CONCATENATE("R9C",'MAPA DE RIESGO'!$P$66),"")</f>
        <v/>
      </c>
      <c r="AK24" s="27" t="str">
        <f>IF(AND('MAPA DE RIESGO'!$Z$67="Alta",'MAPA DE RIESGO'!$AB$67="Catastrófico"),CONCATENATE("R9C",'MAPA DE RIESGO'!$P$67),"")</f>
        <v/>
      </c>
      <c r="AL24" s="27" t="str">
        <f>IF(AND('MAPA DE RIESGO'!$Z$68="Alta",'MAPA DE RIESGO'!$AB$68="Catastrófico"),CONCATENATE("R9C",'MAPA DE RIESGO'!$P$68),"")</f>
        <v/>
      </c>
      <c r="AM24" s="28" t="str">
        <f>IF(AND('MAPA DE RIESGO'!$Z$69="Alta",'MAPA DE RIESGO'!$AB$69="Catastrófico"),CONCATENATE("R9C",'MAPA DE RIESGO'!$P$69),"")</f>
        <v/>
      </c>
      <c r="AN24" s="55"/>
      <c r="AO24" s="433"/>
      <c r="AP24" s="434"/>
      <c r="AQ24" s="434"/>
      <c r="AR24" s="434"/>
      <c r="AS24" s="434"/>
      <c r="AT24" s="43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row>
    <row r="25" spans="1:76" ht="15.75" customHeight="1" thickBot="1" x14ac:dyDescent="0.4">
      <c r="A25" s="55"/>
      <c r="B25" s="382"/>
      <c r="C25" s="382"/>
      <c r="D25" s="383"/>
      <c r="E25" s="426"/>
      <c r="F25" s="427"/>
      <c r="G25" s="427"/>
      <c r="H25" s="427"/>
      <c r="I25" s="427"/>
      <c r="J25" s="42" t="str">
        <f>IF(AND('MAPA DE RIESGO'!$Z$70="Alta",'MAPA DE RIESGO'!$AB$70="Leve"),CONCATENATE("R10C",'MAPA DE RIESGO'!$P$70),"")</f>
        <v/>
      </c>
      <c r="K25" s="43" t="str">
        <f>IF(AND('MAPA DE RIESGO'!$Z$71="Alta",'MAPA DE RIESGO'!$AB$71="Leve"),CONCATENATE("R10C",'MAPA DE RIESGO'!$P$71),"")</f>
        <v/>
      </c>
      <c r="L25" s="43" t="str">
        <f>IF(AND('MAPA DE RIESGO'!$Z$72="Alta",'MAPA DE RIESGO'!$AB$72="Leve"),CONCATENATE("R10C",'MAPA DE RIESGO'!$P$72),"")</f>
        <v/>
      </c>
      <c r="M25" s="43" t="str">
        <f>IF(AND('MAPA DE RIESGO'!$Z$73="Alta",'MAPA DE RIESGO'!$AB$73="Leve"),CONCATENATE("R10C",'MAPA DE RIESGO'!$P$73),"")</f>
        <v/>
      </c>
      <c r="N25" s="43" t="str">
        <f>IF(AND('MAPA DE RIESGO'!$Z$74="Alta",'MAPA DE RIESGO'!$AB$74="Leve"),CONCATENATE("R10C",'MAPA DE RIESGO'!$P$74),"")</f>
        <v/>
      </c>
      <c r="O25" s="44" t="str">
        <f>IF(AND('MAPA DE RIESGO'!$Z$75="Alta",'MAPA DE RIESGO'!$AB$75="Leve"),CONCATENATE("R10C",'MAPA DE RIESGO'!$P$75),"")</f>
        <v/>
      </c>
      <c r="P25" s="42" t="str">
        <f>IF(AND('MAPA DE RIESGO'!$Z$70="Alta",'MAPA DE RIESGO'!$AB$70="Menor"),CONCATENATE("R10C",'MAPA DE RIESGO'!$P$70),"")</f>
        <v/>
      </c>
      <c r="Q25" s="43" t="str">
        <f>IF(AND('MAPA DE RIESGO'!$Z$71="Alta",'MAPA DE RIESGO'!$AB$71="Menor"),CONCATENATE("R10C",'MAPA DE RIESGO'!$P$71),"")</f>
        <v/>
      </c>
      <c r="R25" s="43" t="str">
        <f>IF(AND('MAPA DE RIESGO'!$Z$72="Alta",'MAPA DE RIESGO'!$AB$72="Menor"),CONCATENATE("R10C",'MAPA DE RIESGO'!$P$72),"")</f>
        <v/>
      </c>
      <c r="S25" s="43" t="str">
        <f>IF(AND('MAPA DE RIESGO'!$Z$73="Alta",'MAPA DE RIESGO'!$AB$73="Menor"),CONCATENATE("R10C",'MAPA DE RIESGO'!$P$73),"")</f>
        <v/>
      </c>
      <c r="T25" s="43" t="str">
        <f>IF(AND('MAPA DE RIESGO'!$Z$74="Alta",'MAPA DE RIESGO'!$AB$74="Menor"),CONCATENATE("R10C",'MAPA DE RIESGO'!$P$74),"")</f>
        <v/>
      </c>
      <c r="U25" s="44" t="str">
        <f>IF(AND('MAPA DE RIESGO'!$Z$75="Alta",'MAPA DE RIESGO'!$AB$75="Menor"),CONCATENATE("R10C",'MAPA DE RIESGO'!$P$75),"")</f>
        <v/>
      </c>
      <c r="V25" s="30" t="str">
        <f>IF(AND('MAPA DE RIESGO'!$Z$70="Alta",'MAPA DE RIESGO'!$AB$70="Moderado"),CONCATENATE("R10C",'MAPA DE RIESGO'!$P$70),"")</f>
        <v/>
      </c>
      <c r="W25" s="31" t="str">
        <f>IF(AND('MAPA DE RIESGO'!$Z$71="Alta",'MAPA DE RIESGO'!$AB$71="Moderado"),CONCATENATE("R10C",'MAPA DE RIESGO'!$P$71),"")</f>
        <v/>
      </c>
      <c r="X25" s="31" t="str">
        <f>IF(AND('MAPA DE RIESGO'!$Z$72="Alta",'MAPA DE RIESGO'!$AB$72="Moderado"),CONCATENATE("R10C",'MAPA DE RIESGO'!$P$72),"")</f>
        <v/>
      </c>
      <c r="Y25" s="31" t="str">
        <f>IF(AND('MAPA DE RIESGO'!$Z$73="Alta",'MAPA DE RIESGO'!$AB$73="Moderado"),CONCATENATE("R10C",'MAPA DE RIESGO'!$P$73),"")</f>
        <v/>
      </c>
      <c r="Z25" s="31" t="str">
        <f>IF(AND('MAPA DE RIESGO'!$Z$74="Alta",'MAPA DE RIESGO'!$AB$74="Moderado"),CONCATENATE("R10C",'MAPA DE RIESGO'!$P$74),"")</f>
        <v/>
      </c>
      <c r="AA25" s="32" t="str">
        <f>IF(AND('MAPA DE RIESGO'!$Z$75="Alta",'MAPA DE RIESGO'!$AB$75="Moderado"),CONCATENATE("R10C",'MAPA DE RIESGO'!$P$75),"")</f>
        <v/>
      </c>
      <c r="AB25" s="30" t="str">
        <f>IF(AND('MAPA DE RIESGO'!$Z$70="Alta",'MAPA DE RIESGO'!$AB$70="Mayor"),CONCATENATE("R10C",'MAPA DE RIESGO'!$P$70),"")</f>
        <v/>
      </c>
      <c r="AC25" s="31" t="str">
        <f>IF(AND('MAPA DE RIESGO'!$Z$71="Alta",'MAPA DE RIESGO'!$AB$71="Mayor"),CONCATENATE("R10C",'MAPA DE RIESGO'!$P$71),"")</f>
        <v/>
      </c>
      <c r="AD25" s="31" t="str">
        <f>IF(AND('MAPA DE RIESGO'!$Z$72="Alta",'MAPA DE RIESGO'!$AB$72="Mayor"),CONCATENATE("R10C",'MAPA DE RIESGO'!$P$72),"")</f>
        <v/>
      </c>
      <c r="AE25" s="31" t="str">
        <f>IF(AND('MAPA DE RIESGO'!$Z$73="Alta",'MAPA DE RIESGO'!$AB$73="Mayor"),CONCATENATE("R10C",'MAPA DE RIESGO'!$P$73),"")</f>
        <v/>
      </c>
      <c r="AF25" s="31" t="str">
        <f>IF(AND('MAPA DE RIESGO'!$Z$74="Alta",'MAPA DE RIESGO'!$AB$74="Mayor"),CONCATENATE("R10C",'MAPA DE RIESGO'!$P$74),"")</f>
        <v/>
      </c>
      <c r="AG25" s="32" t="str">
        <f>IF(AND('MAPA DE RIESGO'!$Z$75="Alta",'MAPA DE RIESGO'!$AB$75="Mayor"),CONCATENATE("R10C",'MAPA DE RIESGO'!$P$75),"")</f>
        <v/>
      </c>
      <c r="AH25" s="33" t="str">
        <f>IF(AND('MAPA DE RIESGO'!$Z$70="Alta",'MAPA DE RIESGO'!$AB$70="Catastrófico"),CONCATENATE("R10C",'MAPA DE RIESGO'!$P$70),"")</f>
        <v/>
      </c>
      <c r="AI25" s="34" t="str">
        <f>IF(AND('MAPA DE RIESGO'!$Z$71="Alta",'MAPA DE RIESGO'!$AB$71="Catastrófico"),CONCATENATE("R10C",'MAPA DE RIESGO'!$P$71),"")</f>
        <v/>
      </c>
      <c r="AJ25" s="34" t="str">
        <f>IF(AND('MAPA DE RIESGO'!$Z$72="Alta",'MAPA DE RIESGO'!$AB$72="Catastrófico"),CONCATENATE("R10C",'MAPA DE RIESGO'!$P$72),"")</f>
        <v/>
      </c>
      <c r="AK25" s="34" t="str">
        <f>IF(AND('MAPA DE RIESGO'!$Z$73="Alta",'MAPA DE RIESGO'!$AB$73="Catastrófico"),CONCATENATE("R10C",'MAPA DE RIESGO'!$P$73),"")</f>
        <v/>
      </c>
      <c r="AL25" s="34" t="str">
        <f>IF(AND('MAPA DE RIESGO'!$Z$74="Alta",'MAPA DE RIESGO'!$AB$74="Catastrófico"),CONCATENATE("R10C",'MAPA DE RIESGO'!$P$74),"")</f>
        <v/>
      </c>
      <c r="AM25" s="35" t="str">
        <f>IF(AND('MAPA DE RIESGO'!$Z$75="Alta",'MAPA DE RIESGO'!$AB$75="Catastrófico"),CONCATENATE("R10C",'MAPA DE RIESGO'!$P$75),"")</f>
        <v/>
      </c>
      <c r="AN25" s="55"/>
      <c r="AO25" s="436"/>
      <c r="AP25" s="437"/>
      <c r="AQ25" s="437"/>
      <c r="AR25" s="437"/>
      <c r="AS25" s="437"/>
      <c r="AT25" s="438"/>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row>
    <row r="26" spans="1:76" ht="15" customHeight="1" x14ac:dyDescent="0.35">
      <c r="A26" s="55"/>
      <c r="B26" s="382"/>
      <c r="C26" s="382"/>
      <c r="D26" s="383"/>
      <c r="E26" s="420" t="s">
        <v>108</v>
      </c>
      <c r="F26" s="421"/>
      <c r="G26" s="421"/>
      <c r="H26" s="421"/>
      <c r="I26" s="422"/>
      <c r="J26" s="36" t="str">
        <f ca="1">IF(AND('MAPA DE RIESGO'!$Z$16="Media",'MAPA DE RIESGO'!$AB$16="Leve"),CONCATENATE("R1C",'MAPA DE RIESGO'!$P$16),"")</f>
        <v/>
      </c>
      <c r="K26" s="37" t="str">
        <f ca="1">IF(AND('MAPA DE RIESGO'!$Z$17="Media",'MAPA DE RIESGO'!$AB$17="Leve"),CONCATENATE("R1C",'MAPA DE RIESGO'!$P$17),"")</f>
        <v/>
      </c>
      <c r="L26" s="37" t="str">
        <f>IF(AND('MAPA DE RIESGO'!$Z$18="Media",'MAPA DE RIESGO'!$AB$18="Leve"),CONCATENATE("R1C",'MAPA DE RIESGO'!$P$18),"")</f>
        <v/>
      </c>
      <c r="M26" s="37" t="str">
        <f>IF(AND('MAPA DE RIESGO'!$Z$19="Media",'MAPA DE RIESGO'!$AB$19="Leve"),CONCATENATE("R1C",'MAPA DE RIESGO'!$P$19),"")</f>
        <v/>
      </c>
      <c r="N26" s="37" t="str">
        <f>IF(AND('MAPA DE RIESGO'!$Z$20="Media",'MAPA DE RIESGO'!$AB$20="Leve"),CONCATENATE("R1C",'MAPA DE RIESGO'!$P$20),"")</f>
        <v/>
      </c>
      <c r="O26" s="38" t="str">
        <f>IF(AND('MAPA DE RIESGO'!$Z$21="Media",'MAPA DE RIESGO'!$AB$21="Leve"),CONCATENATE("R1C",'MAPA DE RIESGO'!$P$21),"")</f>
        <v/>
      </c>
      <c r="P26" s="36" t="str">
        <f ca="1">IF(AND('MAPA DE RIESGO'!$Z$16="Media",'MAPA DE RIESGO'!$AB$16="Menor"),CONCATENATE("R1C",'MAPA DE RIESGO'!$P$16),"")</f>
        <v/>
      </c>
      <c r="Q26" s="37" t="str">
        <f ca="1">IF(AND('MAPA DE RIESGO'!$Z$17="Media",'MAPA DE RIESGO'!$AB$17="Menor"),CONCATENATE("R1C",'MAPA DE RIESGO'!$P$17),"")</f>
        <v/>
      </c>
      <c r="R26" s="37" t="str">
        <f>IF(AND('MAPA DE RIESGO'!$Z$18="Media",'MAPA DE RIESGO'!$AB$18="Menor"),CONCATENATE("R1C",'MAPA DE RIESGO'!$P$18),"")</f>
        <v/>
      </c>
      <c r="S26" s="37" t="str">
        <f>IF(AND('MAPA DE RIESGO'!$Z$19="Media",'MAPA DE RIESGO'!$AB$19="Menor"),CONCATENATE("R1C",'MAPA DE RIESGO'!$P$19),"")</f>
        <v/>
      </c>
      <c r="T26" s="37" t="str">
        <f>IF(AND('MAPA DE RIESGO'!$Z$20="Media",'MAPA DE RIESGO'!$AB$20="Menor"),CONCATENATE("R1C",'MAPA DE RIESGO'!$P$20),"")</f>
        <v/>
      </c>
      <c r="U26" s="38" t="str">
        <f>IF(AND('MAPA DE RIESGO'!$Z$21="Media",'MAPA DE RIESGO'!$AB$21="Menor"),CONCATENATE("R1C",'MAPA DE RIESGO'!$P$21),"")</f>
        <v/>
      </c>
      <c r="V26" s="36" t="str">
        <f ca="1">IF(AND('MAPA DE RIESGO'!$Z$16="Media",'MAPA DE RIESGO'!$AB$16="Moderado"),CONCATENATE("R1C",'MAPA DE RIESGO'!$P$16),"")</f>
        <v/>
      </c>
      <c r="W26" s="37" t="str">
        <f ca="1">IF(AND('MAPA DE RIESGO'!$Z$17="Media",'MAPA DE RIESGO'!$AB$17="Moderado"),CONCATENATE("R1C",'MAPA DE RIESGO'!$P$17),"")</f>
        <v/>
      </c>
      <c r="X26" s="37" t="str">
        <f>IF(AND('MAPA DE RIESGO'!$Z$18="Media",'MAPA DE RIESGO'!$AB$18="Moderado"),CONCATENATE("R1C",'MAPA DE RIESGO'!$P$18),"")</f>
        <v/>
      </c>
      <c r="Y26" s="37" t="str">
        <f>IF(AND('MAPA DE RIESGO'!$Z$19="Media",'MAPA DE RIESGO'!$AB$19="Moderado"),CONCATENATE("R1C",'MAPA DE RIESGO'!$P$19),"")</f>
        <v/>
      </c>
      <c r="Z26" s="37" t="str">
        <f>IF(AND('MAPA DE RIESGO'!$Z$20="Media",'MAPA DE RIESGO'!$AB$20="Moderado"),CONCATENATE("R1C",'MAPA DE RIESGO'!$P$20),"")</f>
        <v/>
      </c>
      <c r="AA26" s="38" t="str">
        <f>IF(AND('MAPA DE RIESGO'!$Z$21="Media",'MAPA DE RIESGO'!$AB$21="Moderado"),CONCATENATE("R1C",'MAPA DE RIESGO'!$P$21),"")</f>
        <v/>
      </c>
      <c r="AB26" s="17" t="str">
        <f ca="1">IF(AND('MAPA DE RIESGO'!$Z$16="Media",'MAPA DE RIESGO'!$AB$16="Mayor"),CONCATENATE("R1C",'MAPA DE RIESGO'!$P$16),"")</f>
        <v/>
      </c>
      <c r="AC26" s="18" t="str">
        <f ca="1">IF(AND('MAPA DE RIESGO'!$Z$17="Media",'MAPA DE RIESGO'!$AB$17="Mayor"),CONCATENATE("R1C",'MAPA DE RIESGO'!$P$17),"")</f>
        <v/>
      </c>
      <c r="AD26" s="18" t="str">
        <f>IF(AND('MAPA DE RIESGO'!$Z$18="Media",'MAPA DE RIESGO'!$AB$18="Mayor"),CONCATENATE("R1C",'MAPA DE RIESGO'!$P$18),"")</f>
        <v/>
      </c>
      <c r="AE26" s="18" t="str">
        <f>IF(AND('MAPA DE RIESGO'!$Z$19="Media",'MAPA DE RIESGO'!$AB$19="Mayor"),CONCATENATE("R1C",'MAPA DE RIESGO'!$P$19),"")</f>
        <v/>
      </c>
      <c r="AF26" s="18" t="str">
        <f>IF(AND('MAPA DE RIESGO'!$Z$20="Media",'MAPA DE RIESGO'!$AB$20="Mayor"),CONCATENATE("R1C",'MAPA DE RIESGO'!$P$20),"")</f>
        <v/>
      </c>
      <c r="AG26" s="19" t="str">
        <f>IF(AND('MAPA DE RIESGO'!$Z$21="Media",'MAPA DE RIESGO'!$AB$21="Mayor"),CONCATENATE("R1C",'MAPA DE RIESGO'!$P$21),"")</f>
        <v/>
      </c>
      <c r="AH26" s="20" t="str">
        <f ca="1">IF(AND('MAPA DE RIESGO'!$Z$16="Media",'MAPA DE RIESGO'!$AB$16="Catastrófico"),CONCATENATE("R1C",'MAPA DE RIESGO'!$P$16),"")</f>
        <v/>
      </c>
      <c r="AI26" s="21" t="str">
        <f ca="1">IF(AND('MAPA DE RIESGO'!$Z$17="Media",'MAPA DE RIESGO'!$AB$17="Catastrófico"),CONCATENATE("R1C",'MAPA DE RIESGO'!$P$17),"")</f>
        <v/>
      </c>
      <c r="AJ26" s="21" t="str">
        <f>IF(AND('MAPA DE RIESGO'!$Z$18="Media",'MAPA DE RIESGO'!$AB$18="Catastrófico"),CONCATENATE("R1C",'MAPA DE RIESGO'!$P$18),"")</f>
        <v/>
      </c>
      <c r="AK26" s="21" t="str">
        <f>IF(AND('MAPA DE RIESGO'!$Z$19="Media",'MAPA DE RIESGO'!$AB$19="Catastrófico"),CONCATENATE("R1C",'MAPA DE RIESGO'!$P$19),"")</f>
        <v/>
      </c>
      <c r="AL26" s="21" t="str">
        <f>IF(AND('MAPA DE RIESGO'!$Z$20="Media",'MAPA DE RIESGO'!$AB$20="Catastrófico"),CONCATENATE("R1C",'MAPA DE RIESGO'!$P$20),"")</f>
        <v/>
      </c>
      <c r="AM26" s="22" t="str">
        <f>IF(AND('MAPA DE RIESGO'!$Z$21="Media",'MAPA DE RIESGO'!$AB$21="Catastrófico"),CONCATENATE("R1C",'MAPA DE RIESGO'!$P$21),"")</f>
        <v/>
      </c>
      <c r="AN26" s="55"/>
      <c r="AO26" s="459" t="s">
        <v>73</v>
      </c>
      <c r="AP26" s="460"/>
      <c r="AQ26" s="460"/>
      <c r="AR26" s="460"/>
      <c r="AS26" s="460"/>
      <c r="AT26" s="461"/>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row>
    <row r="27" spans="1:76" ht="15" customHeight="1" x14ac:dyDescent="0.35">
      <c r="A27" s="55"/>
      <c r="B27" s="382"/>
      <c r="C27" s="382"/>
      <c r="D27" s="383"/>
      <c r="E27" s="439"/>
      <c r="F27" s="440"/>
      <c r="G27" s="440"/>
      <c r="H27" s="440"/>
      <c r="I27" s="425"/>
      <c r="J27" s="39" t="str">
        <f ca="1">IF(AND('MAPA DE RIESGO'!$Z$22="Media",'MAPA DE RIESGO'!$AB$22="Leve"),CONCATENATE("R2C",'MAPA DE RIESGO'!$P$22),"")</f>
        <v/>
      </c>
      <c r="K27" s="40" t="str">
        <f>IF(AND('MAPA DE RIESGO'!$Z$23="Media",'MAPA DE RIESGO'!$AB$23="Leve"),CONCATENATE("R2C",'MAPA DE RIESGO'!$P$23),"")</f>
        <v/>
      </c>
      <c r="L27" s="40" t="str">
        <f>IF(AND('MAPA DE RIESGO'!$Z$24="Media",'MAPA DE RIESGO'!$AB$24="Leve"),CONCATENATE("R2C",'MAPA DE RIESGO'!$P$24),"")</f>
        <v/>
      </c>
      <c r="M27" s="40" t="str">
        <f>IF(AND('MAPA DE RIESGO'!$Z$25="Media",'MAPA DE RIESGO'!$AB$25="Leve"),CONCATENATE("R2C",'MAPA DE RIESGO'!$P$25),"")</f>
        <v/>
      </c>
      <c r="N27" s="40" t="str">
        <f>IF(AND('MAPA DE RIESGO'!$Z$26="Media",'MAPA DE RIESGO'!$AB$26="Leve"),CONCATENATE("R2C",'MAPA DE RIESGO'!$P$26),"")</f>
        <v/>
      </c>
      <c r="O27" s="41" t="str">
        <f>IF(AND('MAPA DE RIESGO'!$Z$27="Media",'MAPA DE RIESGO'!$AB$27="Leve"),CONCATENATE("R2C",'MAPA DE RIESGO'!$P$27),"")</f>
        <v/>
      </c>
      <c r="P27" s="39" t="str">
        <f ca="1">IF(AND('MAPA DE RIESGO'!$Z$22="Media",'MAPA DE RIESGO'!$AB$22="Menor"),CONCATENATE("R2C",'MAPA DE RIESGO'!$P$22),"")</f>
        <v/>
      </c>
      <c r="Q27" s="40" t="str">
        <f>IF(AND('MAPA DE RIESGO'!$Z$23="Media",'MAPA DE RIESGO'!$AB$23="Menor"),CONCATENATE("R2C",'MAPA DE RIESGO'!$P$23),"")</f>
        <v/>
      </c>
      <c r="R27" s="40" t="str">
        <f>IF(AND('MAPA DE RIESGO'!$Z$24="Media",'MAPA DE RIESGO'!$AB$24="Menor"),CONCATENATE("R2C",'MAPA DE RIESGO'!$P$24),"")</f>
        <v/>
      </c>
      <c r="S27" s="40" t="str">
        <f>IF(AND('MAPA DE RIESGO'!$Z$25="Media",'MAPA DE RIESGO'!$AB$25="Menor"),CONCATENATE("R2C",'MAPA DE RIESGO'!$P$25),"")</f>
        <v/>
      </c>
      <c r="T27" s="40" t="str">
        <f>IF(AND('MAPA DE RIESGO'!$Z$26="Media",'MAPA DE RIESGO'!$AB$26="Menor"),CONCATENATE("R2C",'MAPA DE RIESGO'!$P$26),"")</f>
        <v/>
      </c>
      <c r="U27" s="41" t="str">
        <f>IF(AND('MAPA DE RIESGO'!$Z$27="Media",'MAPA DE RIESGO'!$AB$27="Menor"),CONCATENATE("R2C",'MAPA DE RIESGO'!$P$27),"")</f>
        <v/>
      </c>
      <c r="V27" s="39" t="str">
        <f ca="1">IF(AND('MAPA DE RIESGO'!$Z$22="Media",'MAPA DE RIESGO'!$AB$22="Moderado"),CONCATENATE("R2C",'MAPA DE RIESGO'!$P$22),"")</f>
        <v/>
      </c>
      <c r="W27" s="40" t="str">
        <f>IF(AND('MAPA DE RIESGO'!$Z$23="Media",'MAPA DE RIESGO'!$AB$23="Moderado"),CONCATENATE("R2C",'MAPA DE RIESGO'!$P$23),"")</f>
        <v/>
      </c>
      <c r="X27" s="40" t="str">
        <f>IF(AND('MAPA DE RIESGO'!$Z$24="Media",'MAPA DE RIESGO'!$AB$24="Moderado"),CONCATENATE("R2C",'MAPA DE RIESGO'!$P$24),"")</f>
        <v/>
      </c>
      <c r="Y27" s="40" t="str">
        <f>IF(AND('MAPA DE RIESGO'!$Z$25="Media",'MAPA DE RIESGO'!$AB$25="Moderado"),CONCATENATE("R2C",'MAPA DE RIESGO'!$P$25),"")</f>
        <v/>
      </c>
      <c r="Z27" s="40" t="str">
        <f>IF(AND('MAPA DE RIESGO'!$Z$26="Media",'MAPA DE RIESGO'!$AB$26="Moderado"),CONCATENATE("R2C",'MAPA DE RIESGO'!$P$26),"")</f>
        <v/>
      </c>
      <c r="AA27" s="41" t="str">
        <f>IF(AND('MAPA DE RIESGO'!$Z$27="Media",'MAPA DE RIESGO'!$AB$27="Moderado"),CONCATENATE("R2C",'MAPA DE RIESGO'!$P$27),"")</f>
        <v/>
      </c>
      <c r="AB27" s="23" t="str">
        <f ca="1">IF(AND('MAPA DE RIESGO'!$Z$22="Media",'MAPA DE RIESGO'!$AB$22="Mayor"),CONCATENATE("R2C",'MAPA DE RIESGO'!$P$22),"")</f>
        <v/>
      </c>
      <c r="AC27" s="24" t="str">
        <f>IF(AND('MAPA DE RIESGO'!$Z$23="Media",'MAPA DE RIESGO'!$AB$23="Mayor"),CONCATENATE("R2C",'MAPA DE RIESGO'!$P$23),"")</f>
        <v/>
      </c>
      <c r="AD27" s="24" t="str">
        <f>IF(AND('MAPA DE RIESGO'!$Z$24="Media",'MAPA DE RIESGO'!$AB$24="Mayor"),CONCATENATE("R2C",'MAPA DE RIESGO'!$P$24),"")</f>
        <v/>
      </c>
      <c r="AE27" s="24" t="str">
        <f>IF(AND('MAPA DE RIESGO'!$Z$25="Media",'MAPA DE RIESGO'!$AB$25="Mayor"),CONCATENATE("R2C",'MAPA DE RIESGO'!$P$25),"")</f>
        <v/>
      </c>
      <c r="AF27" s="24" t="str">
        <f>IF(AND('MAPA DE RIESGO'!$Z$26="Media",'MAPA DE RIESGO'!$AB$26="Mayor"),CONCATENATE("R2C",'MAPA DE RIESGO'!$P$26),"")</f>
        <v/>
      </c>
      <c r="AG27" s="25" t="str">
        <f>IF(AND('MAPA DE RIESGO'!$Z$27="Media",'MAPA DE RIESGO'!$AB$27="Mayor"),CONCATENATE("R2C",'MAPA DE RIESGO'!$P$27),"")</f>
        <v/>
      </c>
      <c r="AH27" s="26" t="str">
        <f ca="1">IF(AND('MAPA DE RIESGO'!$Z$22="Media",'MAPA DE RIESGO'!$AB$22="Catastrófico"),CONCATENATE("R2C",'MAPA DE RIESGO'!$P$22),"")</f>
        <v/>
      </c>
      <c r="AI27" s="27" t="str">
        <f>IF(AND('MAPA DE RIESGO'!$Z$23="Media",'MAPA DE RIESGO'!$AB$23="Catastrófico"),CONCATENATE("R2C",'MAPA DE RIESGO'!$P$23),"")</f>
        <v/>
      </c>
      <c r="AJ27" s="27" t="str">
        <f>IF(AND('MAPA DE RIESGO'!$Z$24="Media",'MAPA DE RIESGO'!$AB$24="Catastrófico"),CONCATENATE("R2C",'MAPA DE RIESGO'!$P$24),"")</f>
        <v/>
      </c>
      <c r="AK27" s="27" t="str">
        <f>IF(AND('MAPA DE RIESGO'!$Z$25="Media",'MAPA DE RIESGO'!$AB$25="Catastrófico"),CONCATENATE("R2C",'MAPA DE RIESGO'!$P$25),"")</f>
        <v/>
      </c>
      <c r="AL27" s="27" t="str">
        <f>IF(AND('MAPA DE RIESGO'!$Z$26="Media",'MAPA DE RIESGO'!$AB$26="Catastrófico"),CONCATENATE("R2C",'MAPA DE RIESGO'!$P$26),"")</f>
        <v/>
      </c>
      <c r="AM27" s="28" t="str">
        <f>IF(AND('MAPA DE RIESGO'!$Z$27="Media",'MAPA DE RIESGO'!$AB$27="Catastrófico"),CONCATENATE("R2C",'MAPA DE RIESGO'!$P$27),"")</f>
        <v/>
      </c>
      <c r="AN27" s="55"/>
      <c r="AO27" s="462"/>
      <c r="AP27" s="463"/>
      <c r="AQ27" s="463"/>
      <c r="AR27" s="463"/>
      <c r="AS27" s="463"/>
      <c r="AT27" s="464"/>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row>
    <row r="28" spans="1:76" ht="15" customHeight="1" x14ac:dyDescent="0.35">
      <c r="A28" s="55"/>
      <c r="B28" s="382"/>
      <c r="C28" s="382"/>
      <c r="D28" s="383"/>
      <c r="E28" s="423"/>
      <c r="F28" s="424"/>
      <c r="G28" s="424"/>
      <c r="H28" s="424"/>
      <c r="I28" s="425"/>
      <c r="J28" s="39" t="str">
        <f ca="1">IF(AND('MAPA DE RIESGO'!$Z$28="Media",'MAPA DE RIESGO'!$AB$28="Leve"),CONCATENATE("R3C",'MAPA DE RIESGO'!$P$28),"")</f>
        <v/>
      </c>
      <c r="K28" s="40" t="str">
        <f>IF(AND('MAPA DE RIESGO'!$Z$29="Media",'MAPA DE RIESGO'!$AB$29="Leve"),CONCATENATE("R3C",'MAPA DE RIESGO'!$P$29),"")</f>
        <v/>
      </c>
      <c r="L28" s="40" t="str">
        <f>IF(AND('MAPA DE RIESGO'!$Z$30="Media",'MAPA DE RIESGO'!$AB$30="Leve"),CONCATENATE("R3C",'MAPA DE RIESGO'!$P$30),"")</f>
        <v/>
      </c>
      <c r="M28" s="40" t="str">
        <f>IF(AND('MAPA DE RIESGO'!$Z$31="Media",'MAPA DE RIESGO'!$AB$31="Leve"),CONCATENATE("R3C",'MAPA DE RIESGO'!$P$31),"")</f>
        <v/>
      </c>
      <c r="N28" s="40" t="str">
        <f>IF(AND('MAPA DE RIESGO'!$Z$32="Media",'MAPA DE RIESGO'!$AB$32="Leve"),CONCATENATE("R3C",'MAPA DE RIESGO'!$P$32),"")</f>
        <v/>
      </c>
      <c r="O28" s="41" t="str">
        <f>IF(AND('MAPA DE RIESGO'!$Z$33="Media",'MAPA DE RIESGO'!$AB$33="Leve"),CONCATENATE("R3C",'MAPA DE RIESGO'!$P$33),"")</f>
        <v/>
      </c>
      <c r="P28" s="39" t="str">
        <f ca="1">IF(AND('MAPA DE RIESGO'!$Z$28="Media",'MAPA DE RIESGO'!$AB$28="Menor"),CONCATENATE("R3C",'MAPA DE RIESGO'!$P$28),"")</f>
        <v/>
      </c>
      <c r="Q28" s="40" t="str">
        <f>IF(AND('MAPA DE RIESGO'!$Z$29="Media",'MAPA DE RIESGO'!$AB$29="Menor"),CONCATENATE("R3C",'MAPA DE RIESGO'!$P$29),"")</f>
        <v/>
      </c>
      <c r="R28" s="40" t="str">
        <f>IF(AND('MAPA DE RIESGO'!$Z$30="Media",'MAPA DE RIESGO'!$AB$30="Menor"),CONCATENATE("R3C",'MAPA DE RIESGO'!$P$30),"")</f>
        <v/>
      </c>
      <c r="S28" s="40" t="str">
        <f>IF(AND('MAPA DE RIESGO'!$Z$31="Media",'MAPA DE RIESGO'!$AB$31="Menor"),CONCATENATE("R3C",'MAPA DE RIESGO'!$P$31),"")</f>
        <v/>
      </c>
      <c r="T28" s="40" t="str">
        <f>IF(AND('MAPA DE RIESGO'!$Z$32="Media",'MAPA DE RIESGO'!$AB$32="Menor"),CONCATENATE("R3C",'MAPA DE RIESGO'!$P$32),"")</f>
        <v/>
      </c>
      <c r="U28" s="41" t="str">
        <f>IF(AND('MAPA DE RIESGO'!$Z$33="Media",'MAPA DE RIESGO'!$AB$33="Menor"),CONCATENATE("R3C",'MAPA DE RIESGO'!$P$33),"")</f>
        <v/>
      </c>
      <c r="V28" s="39" t="str">
        <f ca="1">IF(AND('MAPA DE RIESGO'!$Z$28="Media",'MAPA DE RIESGO'!$AB$28="Moderado"),CONCATENATE("R3C",'MAPA DE RIESGO'!$P$28),"")</f>
        <v>R3C1</v>
      </c>
      <c r="W28" s="40" t="str">
        <f>IF(AND('MAPA DE RIESGO'!$Z$29="Media",'MAPA DE RIESGO'!$AB$29="Moderado"),CONCATENATE("R3C",'MAPA DE RIESGO'!$P$29),"")</f>
        <v/>
      </c>
      <c r="X28" s="40" t="str">
        <f>IF(AND('MAPA DE RIESGO'!$Z$30="Media",'MAPA DE RIESGO'!$AB$30="Moderado"),CONCATENATE("R3C",'MAPA DE RIESGO'!$P$30),"")</f>
        <v/>
      </c>
      <c r="Y28" s="40" t="str">
        <f>IF(AND('MAPA DE RIESGO'!$Z$31="Media",'MAPA DE RIESGO'!$AB$31="Moderado"),CONCATENATE("R3C",'MAPA DE RIESGO'!$P$31),"")</f>
        <v/>
      </c>
      <c r="Z28" s="40" t="str">
        <f>IF(AND('MAPA DE RIESGO'!$Z$32="Media",'MAPA DE RIESGO'!$AB$32="Moderado"),CONCATENATE("R3C",'MAPA DE RIESGO'!$P$32),"")</f>
        <v/>
      </c>
      <c r="AA28" s="41" t="str">
        <f>IF(AND('MAPA DE RIESGO'!$Z$33="Media",'MAPA DE RIESGO'!$AB$33="Moderado"),CONCATENATE("R3C",'MAPA DE RIESGO'!$P$33),"")</f>
        <v/>
      </c>
      <c r="AB28" s="23" t="str">
        <f ca="1">IF(AND('MAPA DE RIESGO'!$Z$28="Media",'MAPA DE RIESGO'!$AB$28="Mayor"),CONCATENATE("R3C",'MAPA DE RIESGO'!$P$28),"")</f>
        <v/>
      </c>
      <c r="AC28" s="24" t="str">
        <f>IF(AND('MAPA DE RIESGO'!$Z$29="Media",'MAPA DE RIESGO'!$AB$29="Mayor"),CONCATENATE("R3C",'MAPA DE RIESGO'!$P$29),"")</f>
        <v/>
      </c>
      <c r="AD28" s="24" t="str">
        <f>IF(AND('MAPA DE RIESGO'!$Z$30="Media",'MAPA DE RIESGO'!$AB$30="Mayor"),CONCATENATE("R3C",'MAPA DE RIESGO'!$P$30),"")</f>
        <v/>
      </c>
      <c r="AE28" s="24" t="str">
        <f>IF(AND('MAPA DE RIESGO'!$Z$31="Media",'MAPA DE RIESGO'!$AB$31="Mayor"),CONCATENATE("R3C",'MAPA DE RIESGO'!$P$31),"")</f>
        <v/>
      </c>
      <c r="AF28" s="24" t="str">
        <f>IF(AND('MAPA DE RIESGO'!$Z$32="Media",'MAPA DE RIESGO'!$AB$32="Mayor"),CONCATENATE("R3C",'MAPA DE RIESGO'!$P$32),"")</f>
        <v/>
      </c>
      <c r="AG28" s="25" t="str">
        <f>IF(AND('MAPA DE RIESGO'!$Z$33="Media",'MAPA DE RIESGO'!$AB$33="Mayor"),CONCATENATE("R3C",'MAPA DE RIESGO'!$P$33),"")</f>
        <v/>
      </c>
      <c r="AH28" s="26" t="str">
        <f ca="1">IF(AND('MAPA DE RIESGO'!$Z$28="Media",'MAPA DE RIESGO'!$AB$28="Catastrófico"),CONCATENATE("R3C",'MAPA DE RIESGO'!$P$28),"")</f>
        <v/>
      </c>
      <c r="AI28" s="27" t="str">
        <f>IF(AND('MAPA DE RIESGO'!$Z$29="Media",'MAPA DE RIESGO'!$AB$29="Catastrófico"),CONCATENATE("R3C",'MAPA DE RIESGO'!$P$29),"")</f>
        <v/>
      </c>
      <c r="AJ28" s="27" t="str">
        <f>IF(AND('MAPA DE RIESGO'!$Z$30="Media",'MAPA DE RIESGO'!$AB$30="Catastrófico"),CONCATENATE("R3C",'MAPA DE RIESGO'!$P$30),"")</f>
        <v/>
      </c>
      <c r="AK28" s="27" t="str">
        <f>IF(AND('MAPA DE RIESGO'!$Z$31="Media",'MAPA DE RIESGO'!$AB$31="Catastrófico"),CONCATENATE("R3C",'MAPA DE RIESGO'!$P$31),"")</f>
        <v/>
      </c>
      <c r="AL28" s="27" t="str">
        <f>IF(AND('MAPA DE RIESGO'!$Z$32="Media",'MAPA DE RIESGO'!$AB$32="Catastrófico"),CONCATENATE("R3C",'MAPA DE RIESGO'!$P$32),"")</f>
        <v/>
      </c>
      <c r="AM28" s="28" t="str">
        <f>IF(AND('MAPA DE RIESGO'!$Z$33="Media",'MAPA DE RIESGO'!$AB$33="Catastrófico"),CONCATENATE("R3C",'MAPA DE RIESGO'!$P$33),"")</f>
        <v/>
      </c>
      <c r="AN28" s="55"/>
      <c r="AO28" s="462"/>
      <c r="AP28" s="463"/>
      <c r="AQ28" s="463"/>
      <c r="AR28" s="463"/>
      <c r="AS28" s="463"/>
      <c r="AT28" s="464"/>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row>
    <row r="29" spans="1:76" ht="15" customHeight="1" x14ac:dyDescent="0.35">
      <c r="A29" s="55"/>
      <c r="B29" s="382"/>
      <c r="C29" s="382"/>
      <c r="D29" s="383"/>
      <c r="E29" s="423"/>
      <c r="F29" s="424"/>
      <c r="G29" s="424"/>
      <c r="H29" s="424"/>
      <c r="I29" s="425"/>
      <c r="J29" s="39" t="str">
        <f>IF(AND('MAPA DE RIESGO'!$Z$34="Media",'MAPA DE RIESGO'!$AB$34="Leve"),CONCATENATE("R4C",'MAPA DE RIESGO'!$P$34),"")</f>
        <v/>
      </c>
      <c r="K29" s="40" t="str">
        <f>IF(AND('MAPA DE RIESGO'!$Z$35="Media",'MAPA DE RIESGO'!$AB$35="Leve"),CONCATENATE("R4C",'MAPA DE RIESGO'!$P$35),"")</f>
        <v/>
      </c>
      <c r="L29" s="40" t="str">
        <f>IF(AND('MAPA DE RIESGO'!$Z$36="Media",'MAPA DE RIESGO'!$AB$36="Leve"),CONCATENATE("R4C",'MAPA DE RIESGO'!$P$36),"")</f>
        <v/>
      </c>
      <c r="M29" s="40" t="str">
        <f>IF(AND('MAPA DE RIESGO'!$Z$37="Media",'MAPA DE RIESGO'!$AB$37="Leve"),CONCATENATE("R4C",'MAPA DE RIESGO'!$P$37),"")</f>
        <v/>
      </c>
      <c r="N29" s="40" t="str">
        <f>IF(AND('MAPA DE RIESGO'!$Z$38="Media",'MAPA DE RIESGO'!$AB$38="Leve"),CONCATENATE("R4C",'MAPA DE RIESGO'!$P$38),"")</f>
        <v/>
      </c>
      <c r="O29" s="41" t="str">
        <f>IF(AND('MAPA DE RIESGO'!$Z$39="Media",'MAPA DE RIESGO'!$AB$39="Leve"),CONCATENATE("R4C",'MAPA DE RIESGO'!$P$39),"")</f>
        <v/>
      </c>
      <c r="P29" s="39" t="str">
        <f>IF(AND('MAPA DE RIESGO'!$Z$34="Media",'MAPA DE RIESGO'!$AB$34="Menor"),CONCATENATE("R4C",'MAPA DE RIESGO'!$P$34),"")</f>
        <v/>
      </c>
      <c r="Q29" s="40" t="str">
        <f>IF(AND('MAPA DE RIESGO'!$Z$35="Media",'MAPA DE RIESGO'!$AB$35="Menor"),CONCATENATE("R4C",'MAPA DE RIESGO'!$P$35),"")</f>
        <v/>
      </c>
      <c r="R29" s="40" t="str">
        <f>IF(AND('MAPA DE RIESGO'!$Z$36="Media",'MAPA DE RIESGO'!$AB$36="Menor"),CONCATENATE("R4C",'MAPA DE RIESGO'!$P$36),"")</f>
        <v/>
      </c>
      <c r="S29" s="40" t="str">
        <f>IF(AND('MAPA DE RIESGO'!$Z$37="Media",'MAPA DE RIESGO'!$AB$37="Menor"),CONCATENATE("R4C",'MAPA DE RIESGO'!$P$37),"")</f>
        <v/>
      </c>
      <c r="T29" s="40" t="str">
        <f>IF(AND('MAPA DE RIESGO'!$Z$38="Media",'MAPA DE RIESGO'!$AB$38="Menor"),CONCATENATE("R4C",'MAPA DE RIESGO'!$P$38),"")</f>
        <v/>
      </c>
      <c r="U29" s="41" t="str">
        <f>IF(AND('MAPA DE RIESGO'!$Z$39="Media",'MAPA DE RIESGO'!$AB$39="Menor"),CONCATENATE("R4C",'MAPA DE RIESGO'!$P$39),"")</f>
        <v/>
      </c>
      <c r="V29" s="39" t="str">
        <f>IF(AND('MAPA DE RIESGO'!$Z$34="Media",'MAPA DE RIESGO'!$AB$34="Moderado"),CONCATENATE("R4C",'MAPA DE RIESGO'!$P$34),"")</f>
        <v/>
      </c>
      <c r="W29" s="40" t="str">
        <f>IF(AND('MAPA DE RIESGO'!$Z$35="Media",'MAPA DE RIESGO'!$AB$35="Moderado"),CONCATENATE("R4C",'MAPA DE RIESGO'!$P$35),"")</f>
        <v/>
      </c>
      <c r="X29" s="40" t="str">
        <f>IF(AND('MAPA DE RIESGO'!$Z$36="Media",'MAPA DE RIESGO'!$AB$36="Moderado"),CONCATENATE("R4C",'MAPA DE RIESGO'!$P$36),"")</f>
        <v/>
      </c>
      <c r="Y29" s="40" t="str">
        <f>IF(AND('MAPA DE RIESGO'!$Z$37="Media",'MAPA DE RIESGO'!$AB$37="Moderado"),CONCATENATE("R4C",'MAPA DE RIESGO'!$P$37),"")</f>
        <v/>
      </c>
      <c r="Z29" s="40" t="str">
        <f>IF(AND('MAPA DE RIESGO'!$Z$38="Media",'MAPA DE RIESGO'!$AB$38="Moderado"),CONCATENATE("R4C",'MAPA DE RIESGO'!$P$38),"")</f>
        <v/>
      </c>
      <c r="AA29" s="41" t="str">
        <f>IF(AND('MAPA DE RIESGO'!$Z$39="Media",'MAPA DE RIESGO'!$AB$39="Moderado"),CONCATENATE("R4C",'MAPA DE RIESGO'!$P$39),"")</f>
        <v/>
      </c>
      <c r="AB29" s="23" t="str">
        <f>IF(AND('MAPA DE RIESGO'!$Z$34="Media",'MAPA DE RIESGO'!$AB$34="Mayor"),CONCATENATE("R4C",'MAPA DE RIESGO'!$P$34),"")</f>
        <v/>
      </c>
      <c r="AC29" s="24" t="str">
        <f>IF(AND('MAPA DE RIESGO'!$Z$35="Media",'MAPA DE RIESGO'!$AB$35="Mayor"),CONCATENATE("R4C",'MAPA DE RIESGO'!$P$35),"")</f>
        <v/>
      </c>
      <c r="AD29" s="29" t="str">
        <f>IF(AND('MAPA DE RIESGO'!$Z$36="Media",'MAPA DE RIESGO'!$AB$36="Mayor"),CONCATENATE("R4C",'MAPA DE RIESGO'!$P$36),"")</f>
        <v/>
      </c>
      <c r="AE29" s="29" t="str">
        <f>IF(AND('MAPA DE RIESGO'!$Z$37="Media",'MAPA DE RIESGO'!$AB$37="Mayor"),CONCATENATE("R4C",'MAPA DE RIESGO'!$P$37),"")</f>
        <v/>
      </c>
      <c r="AF29" s="29" t="str">
        <f>IF(AND('MAPA DE RIESGO'!$Z$38="Media",'MAPA DE RIESGO'!$AB$38="Mayor"),CONCATENATE("R4C",'MAPA DE RIESGO'!$P$38),"")</f>
        <v/>
      </c>
      <c r="AG29" s="25" t="str">
        <f>IF(AND('MAPA DE RIESGO'!$Z$39="Media",'MAPA DE RIESGO'!$AB$39="Mayor"),CONCATENATE("R4C",'MAPA DE RIESGO'!$P$39),"")</f>
        <v/>
      </c>
      <c r="AH29" s="26" t="str">
        <f>IF(AND('MAPA DE RIESGO'!$Z$34="Media",'MAPA DE RIESGO'!$AB$34="Catastrófico"),CONCATENATE("R4C",'MAPA DE RIESGO'!$P$34),"")</f>
        <v/>
      </c>
      <c r="AI29" s="27" t="str">
        <f>IF(AND('MAPA DE RIESGO'!$Z$35="Media",'MAPA DE RIESGO'!$AB$35="Catastrófico"),CONCATENATE("R4C",'MAPA DE RIESGO'!$P$35),"")</f>
        <v/>
      </c>
      <c r="AJ29" s="27" t="str">
        <f>IF(AND('MAPA DE RIESGO'!$Z$36="Media",'MAPA DE RIESGO'!$AB$36="Catastrófico"),CONCATENATE("R4C",'MAPA DE RIESGO'!$P$36),"")</f>
        <v/>
      </c>
      <c r="AK29" s="27" t="str">
        <f>IF(AND('MAPA DE RIESGO'!$Z$37="Media",'MAPA DE RIESGO'!$AB$37="Catastrófico"),CONCATENATE("R4C",'MAPA DE RIESGO'!$P$37),"")</f>
        <v/>
      </c>
      <c r="AL29" s="27" t="str">
        <f>IF(AND('MAPA DE RIESGO'!$Z$38="Media",'MAPA DE RIESGO'!$AB$38="Catastrófico"),CONCATENATE("R4C",'MAPA DE RIESGO'!$P$38),"")</f>
        <v/>
      </c>
      <c r="AM29" s="28" t="str">
        <f>IF(AND('MAPA DE RIESGO'!$Z$39="Media",'MAPA DE RIESGO'!$AB$39="Catastrófico"),CONCATENATE("R4C",'MAPA DE RIESGO'!$P$39),"")</f>
        <v/>
      </c>
      <c r="AN29" s="55"/>
      <c r="AO29" s="462"/>
      <c r="AP29" s="463"/>
      <c r="AQ29" s="463"/>
      <c r="AR29" s="463"/>
      <c r="AS29" s="463"/>
      <c r="AT29" s="464"/>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row>
    <row r="30" spans="1:76" ht="15" customHeight="1" x14ac:dyDescent="0.35">
      <c r="A30" s="55"/>
      <c r="B30" s="382"/>
      <c r="C30" s="382"/>
      <c r="D30" s="383"/>
      <c r="E30" s="423"/>
      <c r="F30" s="424"/>
      <c r="G30" s="424"/>
      <c r="H30" s="424"/>
      <c r="I30" s="425"/>
      <c r="J30" s="39" t="str">
        <f>IF(AND('MAPA DE RIESGO'!$Z$40="Media",'MAPA DE RIESGO'!$AB$40="Leve"),CONCATENATE("R5C",'MAPA DE RIESGO'!$P$40),"")</f>
        <v/>
      </c>
      <c r="K30" s="40" t="str">
        <f>IF(AND('MAPA DE RIESGO'!$Z$41="Media",'MAPA DE RIESGO'!$AB$41="Leve"),CONCATENATE("R5C",'MAPA DE RIESGO'!$P$41),"")</f>
        <v/>
      </c>
      <c r="L30" s="40" t="str">
        <f>IF(AND('MAPA DE RIESGO'!$Z$42="Media",'MAPA DE RIESGO'!$AB$42="Leve"),CONCATENATE("R5C",'MAPA DE RIESGO'!$P$42),"")</f>
        <v/>
      </c>
      <c r="M30" s="40" t="str">
        <f>IF(AND('MAPA DE RIESGO'!$Z$43="Media",'MAPA DE RIESGO'!$AB$43="Leve"),CONCATENATE("R5C",'MAPA DE RIESGO'!$P$43),"")</f>
        <v/>
      </c>
      <c r="N30" s="40" t="str">
        <f>IF(AND('MAPA DE RIESGO'!$Z$44="Media",'MAPA DE RIESGO'!$AB$44="Leve"),CONCATENATE("R5C",'MAPA DE RIESGO'!$P$44),"")</f>
        <v/>
      </c>
      <c r="O30" s="41" t="str">
        <f>IF(AND('MAPA DE RIESGO'!$Z$45="Media",'MAPA DE RIESGO'!$AB$45="Leve"),CONCATENATE("R5C",'MAPA DE RIESGO'!$P$45),"")</f>
        <v/>
      </c>
      <c r="P30" s="39" t="str">
        <f>IF(AND('MAPA DE RIESGO'!$Z$40="Media",'MAPA DE RIESGO'!$AB$40="Menor"),CONCATENATE("R5C",'MAPA DE RIESGO'!$P$40),"")</f>
        <v/>
      </c>
      <c r="Q30" s="40" t="str">
        <f>IF(AND('MAPA DE RIESGO'!$Z$41="Media",'MAPA DE RIESGO'!$AB$41="Menor"),CONCATENATE("R5C",'MAPA DE RIESGO'!$P$41),"")</f>
        <v/>
      </c>
      <c r="R30" s="40" t="str">
        <f>IF(AND('MAPA DE RIESGO'!$Z$42="Media",'MAPA DE RIESGO'!$AB$42="Menor"),CONCATENATE("R5C",'MAPA DE RIESGO'!$P$42),"")</f>
        <v/>
      </c>
      <c r="S30" s="40" t="str">
        <f>IF(AND('MAPA DE RIESGO'!$Z$43="Media",'MAPA DE RIESGO'!$AB$43="Menor"),CONCATENATE("R5C",'MAPA DE RIESGO'!$P$43),"")</f>
        <v/>
      </c>
      <c r="T30" s="40" t="str">
        <f>IF(AND('MAPA DE RIESGO'!$Z$44="Media",'MAPA DE RIESGO'!$AB$44="Menor"),CONCATENATE("R5C",'MAPA DE RIESGO'!$P$44),"")</f>
        <v/>
      </c>
      <c r="U30" s="41" t="str">
        <f>IF(AND('MAPA DE RIESGO'!$Z$45="Media",'MAPA DE RIESGO'!$AB$45="Menor"),CONCATENATE("R5C",'MAPA DE RIESGO'!$P$45),"")</f>
        <v/>
      </c>
      <c r="V30" s="39" t="str">
        <f>IF(AND('MAPA DE RIESGO'!$Z$40="Media",'MAPA DE RIESGO'!$AB$40="Moderado"),CONCATENATE("R5C",'MAPA DE RIESGO'!$P$40),"")</f>
        <v/>
      </c>
      <c r="W30" s="40" t="str">
        <f>IF(AND('MAPA DE RIESGO'!$Z$41="Media",'MAPA DE RIESGO'!$AB$41="Moderado"),CONCATENATE("R5C",'MAPA DE RIESGO'!$P$41),"")</f>
        <v/>
      </c>
      <c r="X30" s="40" t="str">
        <f>IF(AND('MAPA DE RIESGO'!$Z$42="Media",'MAPA DE RIESGO'!$AB$42="Moderado"),CONCATENATE("R5C",'MAPA DE RIESGO'!$P$42),"")</f>
        <v/>
      </c>
      <c r="Y30" s="40" t="str">
        <f>IF(AND('MAPA DE RIESGO'!$Z$43="Media",'MAPA DE RIESGO'!$AB$43="Moderado"),CONCATENATE("R5C",'MAPA DE RIESGO'!$P$43),"")</f>
        <v/>
      </c>
      <c r="Z30" s="40" t="str">
        <f>IF(AND('MAPA DE RIESGO'!$Z$44="Media",'MAPA DE RIESGO'!$AB$44="Moderado"),CONCATENATE("R5C",'MAPA DE RIESGO'!$P$44),"")</f>
        <v/>
      </c>
      <c r="AA30" s="41" t="str">
        <f>IF(AND('MAPA DE RIESGO'!$Z$45="Media",'MAPA DE RIESGO'!$AB$45="Moderado"),CONCATENATE("R5C",'MAPA DE RIESGO'!$P$45),"")</f>
        <v/>
      </c>
      <c r="AB30" s="23" t="str">
        <f>IF(AND('MAPA DE RIESGO'!$Z$40="Media",'MAPA DE RIESGO'!$AB$40="Mayor"),CONCATENATE("R5C",'MAPA DE RIESGO'!$P$40),"")</f>
        <v/>
      </c>
      <c r="AC30" s="24" t="str">
        <f>IF(AND('MAPA DE RIESGO'!$Z$41="Media",'MAPA DE RIESGO'!$AB$41="Mayor"),CONCATENATE("R5C",'MAPA DE RIESGO'!$P$41),"")</f>
        <v/>
      </c>
      <c r="AD30" s="29" t="str">
        <f>IF(AND('MAPA DE RIESGO'!$Z$42="Media",'MAPA DE RIESGO'!$AB$42="Mayor"),CONCATENATE("R5C",'MAPA DE RIESGO'!$P$42),"")</f>
        <v/>
      </c>
      <c r="AE30" s="29" t="str">
        <f>IF(AND('MAPA DE RIESGO'!$Z$43="Media",'MAPA DE RIESGO'!$AB$43="Mayor"),CONCATENATE("R5C",'MAPA DE RIESGO'!$P$43),"")</f>
        <v/>
      </c>
      <c r="AF30" s="29" t="str">
        <f>IF(AND('MAPA DE RIESGO'!$Z$44="Media",'MAPA DE RIESGO'!$AB$44="Mayor"),CONCATENATE("R5C",'MAPA DE RIESGO'!$P$44),"")</f>
        <v/>
      </c>
      <c r="AG30" s="25" t="str">
        <f>IF(AND('MAPA DE RIESGO'!$Z$45="Media",'MAPA DE RIESGO'!$AB$45="Mayor"),CONCATENATE("R5C",'MAPA DE RIESGO'!$P$45),"")</f>
        <v/>
      </c>
      <c r="AH30" s="26" t="str">
        <f>IF(AND('MAPA DE RIESGO'!$Z$40="Media",'MAPA DE RIESGO'!$AB$40="Catastrófico"),CONCATENATE("R5C",'MAPA DE RIESGO'!$P$40),"")</f>
        <v/>
      </c>
      <c r="AI30" s="27" t="str">
        <f>IF(AND('MAPA DE RIESGO'!$Z$41="Media",'MAPA DE RIESGO'!$AB$41="Catastrófico"),CONCATENATE("R5C",'MAPA DE RIESGO'!$P$41),"")</f>
        <v/>
      </c>
      <c r="AJ30" s="27" t="str">
        <f>IF(AND('MAPA DE RIESGO'!$Z$42="Media",'MAPA DE RIESGO'!$AB$42="Catastrófico"),CONCATENATE("R5C",'MAPA DE RIESGO'!$P$42),"")</f>
        <v/>
      </c>
      <c r="AK30" s="27" t="str">
        <f>IF(AND('MAPA DE RIESGO'!$Z$43="Media",'MAPA DE RIESGO'!$AB$43="Catastrófico"),CONCATENATE("R5C",'MAPA DE RIESGO'!$P$43),"")</f>
        <v/>
      </c>
      <c r="AL30" s="27" t="str">
        <f>IF(AND('MAPA DE RIESGO'!$Z$44="Media",'MAPA DE RIESGO'!$AB$44="Catastrófico"),CONCATENATE("R5C",'MAPA DE RIESGO'!$P$44),"")</f>
        <v/>
      </c>
      <c r="AM30" s="28" t="str">
        <f>IF(AND('MAPA DE RIESGO'!$Z$45="Media",'MAPA DE RIESGO'!$AB$45="Catastrófico"),CONCATENATE("R5C",'MAPA DE RIESGO'!$P$45),"")</f>
        <v/>
      </c>
      <c r="AN30" s="55"/>
      <c r="AO30" s="462"/>
      <c r="AP30" s="463"/>
      <c r="AQ30" s="463"/>
      <c r="AR30" s="463"/>
      <c r="AS30" s="463"/>
      <c r="AT30" s="464"/>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row>
    <row r="31" spans="1:76" ht="15" customHeight="1" x14ac:dyDescent="0.35">
      <c r="A31" s="55"/>
      <c r="B31" s="382"/>
      <c r="C31" s="382"/>
      <c r="D31" s="383"/>
      <c r="E31" s="423"/>
      <c r="F31" s="424"/>
      <c r="G31" s="424"/>
      <c r="H31" s="424"/>
      <c r="I31" s="425"/>
      <c r="J31" s="39" t="str">
        <f>IF(AND('MAPA DE RIESGO'!$Z$46="Media",'MAPA DE RIESGO'!$AB$46="Leve"),CONCATENATE("R6C",'MAPA DE RIESGO'!$P$46),"")</f>
        <v/>
      </c>
      <c r="K31" s="40" t="str">
        <f>IF(AND('MAPA DE RIESGO'!$Z$47="Media",'MAPA DE RIESGO'!$AB$47="Leve"),CONCATENATE("R6C",'MAPA DE RIESGO'!$P$47),"")</f>
        <v/>
      </c>
      <c r="L31" s="40" t="str">
        <f>IF(AND('MAPA DE RIESGO'!$Z$48="Media",'MAPA DE RIESGO'!$AB$48="Leve"),CONCATENATE("R6C",'MAPA DE RIESGO'!$P$48),"")</f>
        <v/>
      </c>
      <c r="M31" s="40" t="str">
        <f>IF(AND('MAPA DE RIESGO'!$Z$49="Media",'MAPA DE RIESGO'!$AB$49="Leve"),CONCATENATE("R6C",'MAPA DE RIESGO'!$P$49),"")</f>
        <v/>
      </c>
      <c r="N31" s="40" t="str">
        <f>IF(AND('MAPA DE RIESGO'!$Z$50="Media",'MAPA DE RIESGO'!$AB$50="Leve"),CONCATENATE("R6C",'MAPA DE RIESGO'!$P$50),"")</f>
        <v/>
      </c>
      <c r="O31" s="41" t="str">
        <f>IF(AND('MAPA DE RIESGO'!$Z$51="Media",'MAPA DE RIESGO'!$AB$51="Leve"),CONCATENATE("R6C",'MAPA DE RIESGO'!$P$51),"")</f>
        <v/>
      </c>
      <c r="P31" s="39" t="str">
        <f>IF(AND('MAPA DE RIESGO'!$Z$46="Media",'MAPA DE RIESGO'!$AB$46="Menor"),CONCATENATE("R6C",'MAPA DE RIESGO'!$P$46),"")</f>
        <v/>
      </c>
      <c r="Q31" s="40" t="str">
        <f>IF(AND('MAPA DE RIESGO'!$Z$47="Media",'MAPA DE RIESGO'!$AB$47="Menor"),CONCATENATE("R6C",'MAPA DE RIESGO'!$P$47),"")</f>
        <v/>
      </c>
      <c r="R31" s="40" t="str">
        <f>IF(AND('MAPA DE RIESGO'!$Z$48="Media",'MAPA DE RIESGO'!$AB$48="Menor"),CONCATENATE("R6C",'MAPA DE RIESGO'!$P$48),"")</f>
        <v/>
      </c>
      <c r="S31" s="40" t="str">
        <f>IF(AND('MAPA DE RIESGO'!$Z$49="Media",'MAPA DE RIESGO'!$AB$49="Menor"),CONCATENATE("R6C",'MAPA DE RIESGO'!$P$49),"")</f>
        <v/>
      </c>
      <c r="T31" s="40" t="str">
        <f>IF(AND('MAPA DE RIESGO'!$Z$50="Media",'MAPA DE RIESGO'!$AB$50="Menor"),CONCATENATE("R6C",'MAPA DE RIESGO'!$P$50),"")</f>
        <v/>
      </c>
      <c r="U31" s="41" t="str">
        <f>IF(AND('MAPA DE RIESGO'!$Z$51="Media",'MAPA DE RIESGO'!$AB$51="Menor"),CONCATENATE("R6C",'MAPA DE RIESGO'!$P$51),"")</f>
        <v/>
      </c>
      <c r="V31" s="39" t="str">
        <f>IF(AND('MAPA DE RIESGO'!$Z$46="Media",'MAPA DE RIESGO'!$AB$46="Moderado"),CONCATENATE("R6C",'MAPA DE RIESGO'!$P$46),"")</f>
        <v/>
      </c>
      <c r="W31" s="40" t="str">
        <f>IF(AND('MAPA DE RIESGO'!$Z$47="Media",'MAPA DE RIESGO'!$AB$47="Moderado"),CONCATENATE("R6C",'MAPA DE RIESGO'!$P$47),"")</f>
        <v/>
      </c>
      <c r="X31" s="40" t="str">
        <f>IF(AND('MAPA DE RIESGO'!$Z$48="Media",'MAPA DE RIESGO'!$AB$48="Moderado"),CONCATENATE("R6C",'MAPA DE RIESGO'!$P$48),"")</f>
        <v/>
      </c>
      <c r="Y31" s="40" t="str">
        <f>IF(AND('MAPA DE RIESGO'!$Z$49="Media",'MAPA DE RIESGO'!$AB$49="Moderado"),CONCATENATE("R6C",'MAPA DE RIESGO'!$P$49),"")</f>
        <v/>
      </c>
      <c r="Z31" s="40" t="str">
        <f>IF(AND('MAPA DE RIESGO'!$Z$50="Media",'MAPA DE RIESGO'!$AB$50="Moderado"),CONCATENATE("R6C",'MAPA DE RIESGO'!$P$50),"")</f>
        <v/>
      </c>
      <c r="AA31" s="41" t="str">
        <f>IF(AND('MAPA DE RIESGO'!$Z$51="Media",'MAPA DE RIESGO'!$AB$51="Moderado"),CONCATENATE("R6C",'MAPA DE RIESGO'!$P$51),"")</f>
        <v/>
      </c>
      <c r="AB31" s="23" t="str">
        <f>IF(AND('MAPA DE RIESGO'!$Z$46="Media",'MAPA DE RIESGO'!$AB$46="Mayor"),CONCATENATE("R6C",'MAPA DE RIESGO'!$P$46),"")</f>
        <v/>
      </c>
      <c r="AC31" s="24" t="str">
        <f>IF(AND('MAPA DE RIESGO'!$Z$47="Media",'MAPA DE RIESGO'!$AB$47="Mayor"),CONCATENATE("R6C",'MAPA DE RIESGO'!$P$47),"")</f>
        <v/>
      </c>
      <c r="AD31" s="29" t="str">
        <f>IF(AND('MAPA DE RIESGO'!$Z$48="Media",'MAPA DE RIESGO'!$AB$48="Mayor"),CONCATENATE("R6C",'MAPA DE RIESGO'!$P$48),"")</f>
        <v/>
      </c>
      <c r="AE31" s="29" t="str">
        <f>IF(AND('MAPA DE RIESGO'!$Z$49="Media",'MAPA DE RIESGO'!$AB$49="Mayor"),CONCATENATE("R6C",'MAPA DE RIESGO'!$P$49),"")</f>
        <v/>
      </c>
      <c r="AF31" s="29" t="str">
        <f>IF(AND('MAPA DE RIESGO'!$Z$50="Media",'MAPA DE RIESGO'!$AB$50="Mayor"),CONCATENATE("R6C",'MAPA DE RIESGO'!$P$50),"")</f>
        <v/>
      </c>
      <c r="AG31" s="25" t="str">
        <f>IF(AND('MAPA DE RIESGO'!$Z$51="Media",'MAPA DE RIESGO'!$AB$51="Mayor"),CONCATENATE("R6C",'MAPA DE RIESGO'!$P$51),"")</f>
        <v/>
      </c>
      <c r="AH31" s="26" t="str">
        <f>IF(AND('MAPA DE RIESGO'!$Z$46="Media",'MAPA DE RIESGO'!$AB$46="Catastrófico"),CONCATENATE("R6C",'MAPA DE RIESGO'!$P$46),"")</f>
        <v/>
      </c>
      <c r="AI31" s="27" t="str">
        <f>IF(AND('MAPA DE RIESGO'!$Z$47="Media",'MAPA DE RIESGO'!$AB$47="Catastrófico"),CONCATENATE("R6C",'MAPA DE RIESGO'!$P$47),"")</f>
        <v/>
      </c>
      <c r="AJ31" s="27" t="str">
        <f>IF(AND('MAPA DE RIESGO'!$Z$48="Media",'MAPA DE RIESGO'!$AB$48="Catastrófico"),CONCATENATE("R6C",'MAPA DE RIESGO'!$P$48),"")</f>
        <v/>
      </c>
      <c r="AK31" s="27" t="str">
        <f>IF(AND('MAPA DE RIESGO'!$Z$49="Media",'MAPA DE RIESGO'!$AB$49="Catastrófico"),CONCATENATE("R6C",'MAPA DE RIESGO'!$P$49),"")</f>
        <v/>
      </c>
      <c r="AL31" s="27" t="str">
        <f>IF(AND('MAPA DE RIESGO'!$Z$50="Media",'MAPA DE RIESGO'!$AB$50="Catastrófico"),CONCATENATE("R6C",'MAPA DE RIESGO'!$P$50),"")</f>
        <v/>
      </c>
      <c r="AM31" s="28" t="str">
        <f>IF(AND('MAPA DE RIESGO'!$Z$51="Media",'MAPA DE RIESGO'!$AB$51="Catastrófico"),CONCATENATE("R6C",'MAPA DE RIESGO'!$P$51),"")</f>
        <v/>
      </c>
      <c r="AN31" s="55"/>
      <c r="AO31" s="462"/>
      <c r="AP31" s="463"/>
      <c r="AQ31" s="463"/>
      <c r="AR31" s="463"/>
      <c r="AS31" s="463"/>
      <c r="AT31" s="464"/>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row>
    <row r="32" spans="1:76" ht="15" customHeight="1" x14ac:dyDescent="0.35">
      <c r="A32" s="55"/>
      <c r="B32" s="382"/>
      <c r="C32" s="382"/>
      <c r="D32" s="383"/>
      <c r="E32" s="423"/>
      <c r="F32" s="424"/>
      <c r="G32" s="424"/>
      <c r="H32" s="424"/>
      <c r="I32" s="425"/>
      <c r="J32" s="39" t="str">
        <f>IF(AND('MAPA DE RIESGO'!$Z$52="Media",'MAPA DE RIESGO'!$AB$52="Leve"),CONCATENATE("R7C",'MAPA DE RIESGO'!$P$52),"")</f>
        <v/>
      </c>
      <c r="K32" s="40" t="str">
        <f>IF(AND('MAPA DE RIESGO'!$Z$53="Media",'MAPA DE RIESGO'!$AB$53="Leve"),CONCATENATE("R7C",'MAPA DE RIESGO'!$P$53),"")</f>
        <v/>
      </c>
      <c r="L32" s="40" t="str">
        <f>IF(AND('MAPA DE RIESGO'!$Z$54="Media",'MAPA DE RIESGO'!$AB$54="Leve"),CONCATENATE("R7C",'MAPA DE RIESGO'!$P$54),"")</f>
        <v/>
      </c>
      <c r="M32" s="40" t="str">
        <f>IF(AND('MAPA DE RIESGO'!$Z$55="Media",'MAPA DE RIESGO'!$AB$55="Leve"),CONCATENATE("R7C",'MAPA DE RIESGO'!$P$55),"")</f>
        <v/>
      </c>
      <c r="N32" s="40" t="str">
        <f>IF(AND('MAPA DE RIESGO'!$Z$56="Media",'MAPA DE RIESGO'!$AB$56="Leve"),CONCATENATE("R7C",'MAPA DE RIESGO'!$P$56),"")</f>
        <v/>
      </c>
      <c r="O32" s="41" t="str">
        <f>IF(AND('MAPA DE RIESGO'!$Z$57="Media",'MAPA DE RIESGO'!$AB$57="Leve"),CONCATENATE("R7C",'MAPA DE RIESGO'!$P$57),"")</f>
        <v/>
      </c>
      <c r="P32" s="39" t="str">
        <f>IF(AND('MAPA DE RIESGO'!$Z$52="Media",'MAPA DE RIESGO'!$AB$52="Menor"),CONCATENATE("R7C",'MAPA DE RIESGO'!$P$52),"")</f>
        <v/>
      </c>
      <c r="Q32" s="40" t="str">
        <f>IF(AND('MAPA DE RIESGO'!$Z$53="Media",'MAPA DE RIESGO'!$AB$53="Menor"),CONCATENATE("R7C",'MAPA DE RIESGO'!$P$53),"")</f>
        <v/>
      </c>
      <c r="R32" s="40" t="str">
        <f>IF(AND('MAPA DE RIESGO'!$Z$54="Media",'MAPA DE RIESGO'!$AB$54="Menor"),CONCATENATE("R7C",'MAPA DE RIESGO'!$P$54),"")</f>
        <v/>
      </c>
      <c r="S32" s="40" t="str">
        <f>IF(AND('MAPA DE RIESGO'!$Z$55="Media",'MAPA DE RIESGO'!$AB$55="Menor"),CONCATENATE("R7C",'MAPA DE RIESGO'!$P$55),"")</f>
        <v/>
      </c>
      <c r="T32" s="40" t="str">
        <f>IF(AND('MAPA DE RIESGO'!$Z$56="Media",'MAPA DE RIESGO'!$AB$56="Menor"),CONCATENATE("R7C",'MAPA DE RIESGO'!$P$56),"")</f>
        <v/>
      </c>
      <c r="U32" s="41" t="str">
        <f>IF(AND('MAPA DE RIESGO'!$Z$57="Media",'MAPA DE RIESGO'!$AB$57="Menor"),CONCATENATE("R7C",'MAPA DE RIESGO'!$P$57),"")</f>
        <v/>
      </c>
      <c r="V32" s="39" t="str">
        <f>IF(AND('MAPA DE RIESGO'!$Z$52="Media",'MAPA DE RIESGO'!$AB$52="Moderado"),CONCATENATE("R7C",'MAPA DE RIESGO'!$P$52),"")</f>
        <v/>
      </c>
      <c r="W32" s="40" t="str">
        <f>IF(AND('MAPA DE RIESGO'!$Z$53="Media",'MAPA DE RIESGO'!$AB$53="Moderado"),CONCATENATE("R7C",'MAPA DE RIESGO'!$P$53),"")</f>
        <v/>
      </c>
      <c r="X32" s="40" t="str">
        <f>IF(AND('MAPA DE RIESGO'!$Z$54="Media",'MAPA DE RIESGO'!$AB$54="Moderado"),CONCATENATE("R7C",'MAPA DE RIESGO'!$P$54),"")</f>
        <v/>
      </c>
      <c r="Y32" s="40" t="str">
        <f>IF(AND('MAPA DE RIESGO'!$Z$55="Media",'MAPA DE RIESGO'!$AB$55="Moderado"),CONCATENATE("R7C",'MAPA DE RIESGO'!$P$55),"")</f>
        <v/>
      </c>
      <c r="Z32" s="40" t="str">
        <f>IF(AND('MAPA DE RIESGO'!$Z$56="Media",'MAPA DE RIESGO'!$AB$56="Moderado"),CONCATENATE("R7C",'MAPA DE RIESGO'!$P$56),"")</f>
        <v/>
      </c>
      <c r="AA32" s="41" t="str">
        <f>IF(AND('MAPA DE RIESGO'!$Z$57="Media",'MAPA DE RIESGO'!$AB$57="Moderado"),CONCATENATE("R7C",'MAPA DE RIESGO'!$P$57),"")</f>
        <v/>
      </c>
      <c r="AB32" s="23" t="str">
        <f>IF(AND('MAPA DE RIESGO'!$Z$52="Media",'MAPA DE RIESGO'!$AB$52="Mayor"),CONCATENATE("R7C",'MAPA DE RIESGO'!$P$52),"")</f>
        <v/>
      </c>
      <c r="AC32" s="24" t="str">
        <f>IF(AND('MAPA DE RIESGO'!$Z$53="Media",'MAPA DE RIESGO'!$AB$53="Mayor"),CONCATENATE("R7C",'MAPA DE RIESGO'!$P$53),"")</f>
        <v/>
      </c>
      <c r="AD32" s="29" t="str">
        <f>IF(AND('MAPA DE RIESGO'!$Z$54="Media",'MAPA DE RIESGO'!$AB$54="Mayor"),CONCATENATE("R7C",'MAPA DE RIESGO'!$P$54),"")</f>
        <v/>
      </c>
      <c r="AE32" s="29" t="str">
        <f>IF(AND('MAPA DE RIESGO'!$Z$55="Media",'MAPA DE RIESGO'!$AB$55="Mayor"),CONCATENATE("R7C",'MAPA DE RIESGO'!$P$55),"")</f>
        <v/>
      </c>
      <c r="AF32" s="29" t="str">
        <f>IF(AND('MAPA DE RIESGO'!$Z$56="Media",'MAPA DE RIESGO'!$AB$56="Mayor"),CONCATENATE("R7C",'MAPA DE RIESGO'!$P$56),"")</f>
        <v/>
      </c>
      <c r="AG32" s="25" t="str">
        <f>IF(AND('MAPA DE RIESGO'!$Z$57="Media",'MAPA DE RIESGO'!$AB$57="Mayor"),CONCATENATE("R7C",'MAPA DE RIESGO'!$P$57),"")</f>
        <v/>
      </c>
      <c r="AH32" s="26" t="str">
        <f>IF(AND('MAPA DE RIESGO'!$Z$52="Media",'MAPA DE RIESGO'!$AB$52="Catastrófico"),CONCATENATE("R7C",'MAPA DE RIESGO'!$P$52),"")</f>
        <v/>
      </c>
      <c r="AI32" s="27" t="str">
        <f>IF(AND('MAPA DE RIESGO'!$Z$53="Media",'MAPA DE RIESGO'!$AB$53="Catastrófico"),CONCATENATE("R7C",'MAPA DE RIESGO'!$P$53),"")</f>
        <v/>
      </c>
      <c r="AJ32" s="27" t="str">
        <f>IF(AND('MAPA DE RIESGO'!$Z$54="Media",'MAPA DE RIESGO'!$AB$54="Catastrófico"),CONCATENATE("R7C",'MAPA DE RIESGO'!$P$54),"")</f>
        <v/>
      </c>
      <c r="AK32" s="27" t="str">
        <f>IF(AND('MAPA DE RIESGO'!$Z$55="Media",'MAPA DE RIESGO'!$AB$55="Catastrófico"),CONCATENATE("R7C",'MAPA DE RIESGO'!$P$55),"")</f>
        <v/>
      </c>
      <c r="AL32" s="27" t="str">
        <f>IF(AND('MAPA DE RIESGO'!$Z$56="Media",'MAPA DE RIESGO'!$AB$56="Catastrófico"),CONCATENATE("R7C",'MAPA DE RIESGO'!$P$56),"")</f>
        <v/>
      </c>
      <c r="AM32" s="28" t="str">
        <f>IF(AND('MAPA DE RIESGO'!$Z$57="Media",'MAPA DE RIESGO'!$AB$57="Catastrófico"),CONCATENATE("R7C",'MAPA DE RIESGO'!$P$57),"")</f>
        <v/>
      </c>
      <c r="AN32" s="55"/>
      <c r="AO32" s="462"/>
      <c r="AP32" s="463"/>
      <c r="AQ32" s="463"/>
      <c r="AR32" s="463"/>
      <c r="AS32" s="463"/>
      <c r="AT32" s="464"/>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row>
    <row r="33" spans="1:80" ht="15" customHeight="1" x14ac:dyDescent="0.35">
      <c r="A33" s="55"/>
      <c r="B33" s="382"/>
      <c r="C33" s="382"/>
      <c r="D33" s="383"/>
      <c r="E33" s="423"/>
      <c r="F33" s="424"/>
      <c r="G33" s="424"/>
      <c r="H33" s="424"/>
      <c r="I33" s="425"/>
      <c r="J33" s="39" t="str">
        <f>IF(AND('MAPA DE RIESGO'!$Z$58="Media",'MAPA DE RIESGO'!$AB$58="Leve"),CONCATENATE("R8C",'MAPA DE RIESGO'!$P$58),"")</f>
        <v/>
      </c>
      <c r="K33" s="40" t="str">
        <f>IF(AND('MAPA DE RIESGO'!$Z$59="Media",'MAPA DE RIESGO'!$AB$59="Leve"),CONCATENATE("R8C",'MAPA DE RIESGO'!$P$59),"")</f>
        <v/>
      </c>
      <c r="L33" s="40" t="str">
        <f>IF(AND('MAPA DE RIESGO'!$Z$60="Media",'MAPA DE RIESGO'!$AB$60="Leve"),CONCATENATE("R8C",'MAPA DE RIESGO'!$P$60),"")</f>
        <v/>
      </c>
      <c r="M33" s="40" t="str">
        <f>IF(AND('MAPA DE RIESGO'!$Z$61="Media",'MAPA DE RIESGO'!$AB$61="Leve"),CONCATENATE("R8C",'MAPA DE RIESGO'!$P$61),"")</f>
        <v/>
      </c>
      <c r="N33" s="40" t="str">
        <f>IF(AND('MAPA DE RIESGO'!$Z$62="Media",'MAPA DE RIESGO'!$AB$62="Leve"),CONCATENATE("R8C",'MAPA DE RIESGO'!$P$62),"")</f>
        <v/>
      </c>
      <c r="O33" s="41" t="str">
        <f>IF(AND('MAPA DE RIESGO'!$Z$63="Media",'MAPA DE RIESGO'!$AB$63="Leve"),CONCATENATE("R8C",'MAPA DE RIESGO'!$P$63),"")</f>
        <v/>
      </c>
      <c r="P33" s="39" t="str">
        <f>IF(AND('MAPA DE RIESGO'!$Z$58="Media",'MAPA DE RIESGO'!$AB$58="Menor"),CONCATENATE("R8C",'MAPA DE RIESGO'!$P$58),"")</f>
        <v/>
      </c>
      <c r="Q33" s="40" t="str">
        <f>IF(AND('MAPA DE RIESGO'!$Z$59="Media",'MAPA DE RIESGO'!$AB$59="Menor"),CONCATENATE("R8C",'MAPA DE RIESGO'!$P$59),"")</f>
        <v/>
      </c>
      <c r="R33" s="40" t="str">
        <f>IF(AND('MAPA DE RIESGO'!$Z$60="Media",'MAPA DE RIESGO'!$AB$60="Menor"),CONCATENATE("R8C",'MAPA DE RIESGO'!$P$60),"")</f>
        <v/>
      </c>
      <c r="S33" s="40" t="str">
        <f>IF(AND('MAPA DE RIESGO'!$Z$61="Media",'MAPA DE RIESGO'!$AB$61="Menor"),CONCATENATE("R8C",'MAPA DE RIESGO'!$P$61),"")</f>
        <v/>
      </c>
      <c r="T33" s="40" t="str">
        <f>IF(AND('MAPA DE RIESGO'!$Z$62="Media",'MAPA DE RIESGO'!$AB$62="Menor"),CONCATENATE("R8C",'MAPA DE RIESGO'!$P$62),"")</f>
        <v/>
      </c>
      <c r="U33" s="41" t="str">
        <f>IF(AND('MAPA DE RIESGO'!$Z$63="Media",'MAPA DE RIESGO'!$AB$63="Menor"),CONCATENATE("R8C",'MAPA DE RIESGO'!$P$63),"")</f>
        <v/>
      </c>
      <c r="V33" s="39" t="str">
        <f>IF(AND('MAPA DE RIESGO'!$Z$58="Media",'MAPA DE RIESGO'!$AB$58="Moderado"),CONCATENATE("R8C",'MAPA DE RIESGO'!$P$58),"")</f>
        <v/>
      </c>
      <c r="W33" s="40" t="str">
        <f>IF(AND('MAPA DE RIESGO'!$Z$59="Media",'MAPA DE RIESGO'!$AB$59="Moderado"),CONCATENATE("R8C",'MAPA DE RIESGO'!$P$59),"")</f>
        <v/>
      </c>
      <c r="X33" s="40" t="str">
        <f>IF(AND('MAPA DE RIESGO'!$Z$60="Media",'MAPA DE RIESGO'!$AB$60="Moderado"),CONCATENATE("R8C",'MAPA DE RIESGO'!$P$60),"")</f>
        <v/>
      </c>
      <c r="Y33" s="40" t="str">
        <f>IF(AND('MAPA DE RIESGO'!$Z$61="Media",'MAPA DE RIESGO'!$AB$61="Moderado"),CONCATENATE("R8C",'MAPA DE RIESGO'!$P$61),"")</f>
        <v/>
      </c>
      <c r="Z33" s="40" t="str">
        <f>IF(AND('MAPA DE RIESGO'!$Z$62="Media",'MAPA DE RIESGO'!$AB$62="Moderado"),CONCATENATE("R8C",'MAPA DE RIESGO'!$P$62),"")</f>
        <v/>
      </c>
      <c r="AA33" s="41" t="str">
        <f>IF(AND('MAPA DE RIESGO'!$Z$63="Media",'MAPA DE RIESGO'!$AB$63="Moderado"),CONCATENATE("R8C",'MAPA DE RIESGO'!$P$63),"")</f>
        <v/>
      </c>
      <c r="AB33" s="23" t="str">
        <f>IF(AND('MAPA DE RIESGO'!$Z$58="Media",'MAPA DE RIESGO'!$AB$58="Mayor"),CONCATENATE("R8C",'MAPA DE RIESGO'!$P$58),"")</f>
        <v/>
      </c>
      <c r="AC33" s="24" t="str">
        <f>IF(AND('MAPA DE RIESGO'!$Z$59="Media",'MAPA DE RIESGO'!$AB$59="Mayor"),CONCATENATE("R8C",'MAPA DE RIESGO'!$P$59),"")</f>
        <v/>
      </c>
      <c r="AD33" s="29" t="str">
        <f>IF(AND('MAPA DE RIESGO'!$Z$60="Media",'MAPA DE RIESGO'!$AB$60="Mayor"),CONCATENATE("R8C",'MAPA DE RIESGO'!$P$60),"")</f>
        <v/>
      </c>
      <c r="AE33" s="29" t="str">
        <f>IF(AND('MAPA DE RIESGO'!$Z$61="Media",'MAPA DE RIESGO'!$AB$61="Mayor"),CONCATENATE("R8C",'MAPA DE RIESGO'!$P$61),"")</f>
        <v/>
      </c>
      <c r="AF33" s="29" t="str">
        <f>IF(AND('MAPA DE RIESGO'!$Z$62="Media",'MAPA DE RIESGO'!$AB$62="Mayor"),CONCATENATE("R8C",'MAPA DE RIESGO'!$P$62),"")</f>
        <v/>
      </c>
      <c r="AG33" s="25" t="str">
        <f>IF(AND('MAPA DE RIESGO'!$Z$63="Media",'MAPA DE RIESGO'!$AB$63="Mayor"),CONCATENATE("R8C",'MAPA DE RIESGO'!$P$63),"")</f>
        <v/>
      </c>
      <c r="AH33" s="26" t="str">
        <f>IF(AND('MAPA DE RIESGO'!$Z$58="Media",'MAPA DE RIESGO'!$AB$58="Catastrófico"),CONCATENATE("R8C",'MAPA DE RIESGO'!$P$58),"")</f>
        <v/>
      </c>
      <c r="AI33" s="27" t="str">
        <f>IF(AND('MAPA DE RIESGO'!$Z$59="Media",'MAPA DE RIESGO'!$AB$59="Catastrófico"),CONCATENATE("R8C",'MAPA DE RIESGO'!$P$59),"")</f>
        <v/>
      </c>
      <c r="AJ33" s="27" t="str">
        <f>IF(AND('MAPA DE RIESGO'!$Z$60="Media",'MAPA DE RIESGO'!$AB$60="Catastrófico"),CONCATENATE("R8C",'MAPA DE RIESGO'!$P$60),"")</f>
        <v/>
      </c>
      <c r="AK33" s="27" t="str">
        <f>IF(AND('MAPA DE RIESGO'!$Z$61="Media",'MAPA DE RIESGO'!$AB$61="Catastrófico"),CONCATENATE("R8C",'MAPA DE RIESGO'!$P$61),"")</f>
        <v/>
      </c>
      <c r="AL33" s="27" t="str">
        <f>IF(AND('MAPA DE RIESGO'!$Z$62="Media",'MAPA DE RIESGO'!$AB$62="Catastrófico"),CONCATENATE("R8C",'MAPA DE RIESGO'!$P$62),"")</f>
        <v/>
      </c>
      <c r="AM33" s="28" t="str">
        <f>IF(AND('MAPA DE RIESGO'!$Z$63="Media",'MAPA DE RIESGO'!$AB$63="Catastrófico"),CONCATENATE("R8C",'MAPA DE RIESGO'!$P$63),"")</f>
        <v/>
      </c>
      <c r="AN33" s="55"/>
      <c r="AO33" s="462"/>
      <c r="AP33" s="463"/>
      <c r="AQ33" s="463"/>
      <c r="AR33" s="463"/>
      <c r="AS33" s="463"/>
      <c r="AT33" s="464"/>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row>
    <row r="34" spans="1:80" ht="15" customHeight="1" x14ac:dyDescent="0.35">
      <c r="A34" s="55"/>
      <c r="B34" s="382"/>
      <c r="C34" s="382"/>
      <c r="D34" s="383"/>
      <c r="E34" s="423"/>
      <c r="F34" s="424"/>
      <c r="G34" s="424"/>
      <c r="H34" s="424"/>
      <c r="I34" s="425"/>
      <c r="J34" s="39" t="str">
        <f>IF(AND('MAPA DE RIESGO'!$Z$64="Media",'MAPA DE RIESGO'!$AB$64="Leve"),CONCATENATE("R9C",'MAPA DE RIESGO'!$P$64),"")</f>
        <v/>
      </c>
      <c r="K34" s="40" t="str">
        <f>IF(AND('MAPA DE RIESGO'!$Z$65="Media",'MAPA DE RIESGO'!$AB$65="Leve"),CONCATENATE("R9C",'MAPA DE RIESGO'!$P$65),"")</f>
        <v/>
      </c>
      <c r="L34" s="40" t="str">
        <f>IF(AND('MAPA DE RIESGO'!$Z$66="Media",'MAPA DE RIESGO'!$AB$66="Leve"),CONCATENATE("R9C",'MAPA DE RIESGO'!$P$66),"")</f>
        <v/>
      </c>
      <c r="M34" s="40" t="str">
        <f>IF(AND('MAPA DE RIESGO'!$Z$67="Media",'MAPA DE RIESGO'!$AB$67="Leve"),CONCATENATE("R9C",'MAPA DE RIESGO'!$P$67),"")</f>
        <v/>
      </c>
      <c r="N34" s="40" t="str">
        <f>IF(AND('MAPA DE RIESGO'!$Z$68="Media",'MAPA DE RIESGO'!$AB$68="Leve"),CONCATENATE("R9C",'MAPA DE RIESGO'!$P$68),"")</f>
        <v/>
      </c>
      <c r="O34" s="41" t="str">
        <f>IF(AND('MAPA DE RIESGO'!$Z$69="Media",'MAPA DE RIESGO'!$AB$69="Leve"),CONCATENATE("R9C",'MAPA DE RIESGO'!$P$69),"")</f>
        <v/>
      </c>
      <c r="P34" s="39" t="str">
        <f>IF(AND('MAPA DE RIESGO'!$Z$64="Media",'MAPA DE RIESGO'!$AB$64="Menor"),CONCATENATE("R9C",'MAPA DE RIESGO'!$P$64),"")</f>
        <v/>
      </c>
      <c r="Q34" s="40" t="str">
        <f>IF(AND('MAPA DE RIESGO'!$Z$65="Media",'MAPA DE RIESGO'!$AB$65="Menor"),CONCATENATE("R9C",'MAPA DE RIESGO'!$P$65),"")</f>
        <v/>
      </c>
      <c r="R34" s="40" t="str">
        <f>IF(AND('MAPA DE RIESGO'!$Z$66="Media",'MAPA DE RIESGO'!$AB$66="Menor"),CONCATENATE("R9C",'MAPA DE RIESGO'!$P$66),"")</f>
        <v/>
      </c>
      <c r="S34" s="40" t="str">
        <f>IF(AND('MAPA DE RIESGO'!$Z$67="Media",'MAPA DE RIESGO'!$AB$67="Menor"),CONCATENATE("R9C",'MAPA DE RIESGO'!$P$67),"")</f>
        <v/>
      </c>
      <c r="T34" s="40" t="str">
        <f>IF(AND('MAPA DE RIESGO'!$Z$68="Media",'MAPA DE RIESGO'!$AB$68="Menor"),CONCATENATE("R9C",'MAPA DE RIESGO'!$P$68),"")</f>
        <v/>
      </c>
      <c r="U34" s="41" t="str">
        <f>IF(AND('MAPA DE RIESGO'!$Z$69="Media",'MAPA DE RIESGO'!$AB$69="Menor"),CONCATENATE("R9C",'MAPA DE RIESGO'!$P$69),"")</f>
        <v/>
      </c>
      <c r="V34" s="39" t="str">
        <f>IF(AND('MAPA DE RIESGO'!$Z$64="Media",'MAPA DE RIESGO'!$AB$64="Moderado"),CONCATENATE("R9C",'MAPA DE RIESGO'!$P$64),"")</f>
        <v/>
      </c>
      <c r="W34" s="40" t="str">
        <f>IF(AND('MAPA DE RIESGO'!$Z$65="Media",'MAPA DE RIESGO'!$AB$65="Moderado"),CONCATENATE("R9C",'MAPA DE RIESGO'!$P$65),"")</f>
        <v/>
      </c>
      <c r="X34" s="40" t="str">
        <f>IF(AND('MAPA DE RIESGO'!$Z$66="Media",'MAPA DE RIESGO'!$AB$66="Moderado"),CONCATENATE("R9C",'MAPA DE RIESGO'!$P$66),"")</f>
        <v/>
      </c>
      <c r="Y34" s="40" t="str">
        <f>IF(AND('MAPA DE RIESGO'!$Z$67="Media",'MAPA DE RIESGO'!$AB$67="Moderado"),CONCATENATE("R9C",'MAPA DE RIESGO'!$P$67),"")</f>
        <v/>
      </c>
      <c r="Z34" s="40" t="str">
        <f>IF(AND('MAPA DE RIESGO'!$Z$68="Media",'MAPA DE RIESGO'!$AB$68="Moderado"),CONCATENATE("R9C",'MAPA DE RIESGO'!$P$68),"")</f>
        <v/>
      </c>
      <c r="AA34" s="41" t="str">
        <f>IF(AND('MAPA DE RIESGO'!$Z$69="Media",'MAPA DE RIESGO'!$AB$69="Moderado"),CONCATENATE("R9C",'MAPA DE RIESGO'!$P$69),"")</f>
        <v/>
      </c>
      <c r="AB34" s="23" t="str">
        <f>IF(AND('MAPA DE RIESGO'!$Z$64="Media",'MAPA DE RIESGO'!$AB$64="Mayor"),CONCATENATE("R9C",'MAPA DE RIESGO'!$P$64),"")</f>
        <v/>
      </c>
      <c r="AC34" s="24" t="str">
        <f>IF(AND('MAPA DE RIESGO'!$Z$65="Media",'MAPA DE RIESGO'!$AB$65="Mayor"),CONCATENATE("R9C",'MAPA DE RIESGO'!$P$65),"")</f>
        <v/>
      </c>
      <c r="AD34" s="29" t="str">
        <f>IF(AND('MAPA DE RIESGO'!$Z$66="Media",'MAPA DE RIESGO'!$AB$66="Mayor"),CONCATENATE("R9C",'MAPA DE RIESGO'!$P$66),"")</f>
        <v/>
      </c>
      <c r="AE34" s="29" t="str">
        <f>IF(AND('MAPA DE RIESGO'!$Z$67="Media",'MAPA DE RIESGO'!$AB$67="Mayor"),CONCATENATE("R9C",'MAPA DE RIESGO'!$P$67),"")</f>
        <v/>
      </c>
      <c r="AF34" s="29" t="str">
        <f>IF(AND('MAPA DE RIESGO'!$Z$68="Media",'MAPA DE RIESGO'!$AB$68="Mayor"),CONCATENATE("R9C",'MAPA DE RIESGO'!$P$68),"")</f>
        <v/>
      </c>
      <c r="AG34" s="25" t="str">
        <f>IF(AND('MAPA DE RIESGO'!$Z$69="Media",'MAPA DE RIESGO'!$AB$69="Mayor"),CONCATENATE("R9C",'MAPA DE RIESGO'!$P$69),"")</f>
        <v/>
      </c>
      <c r="AH34" s="26" t="str">
        <f>IF(AND('MAPA DE RIESGO'!$Z$64="Media",'MAPA DE RIESGO'!$AB$64="Catastrófico"),CONCATENATE("R9C",'MAPA DE RIESGO'!$P$64),"")</f>
        <v/>
      </c>
      <c r="AI34" s="27" t="str">
        <f>IF(AND('MAPA DE RIESGO'!$Z$65="Media",'MAPA DE RIESGO'!$AB$65="Catastrófico"),CONCATENATE("R9C",'MAPA DE RIESGO'!$P$65),"")</f>
        <v/>
      </c>
      <c r="AJ34" s="27" t="str">
        <f>IF(AND('MAPA DE RIESGO'!$Z$66="Media",'MAPA DE RIESGO'!$AB$66="Catastrófico"),CONCATENATE("R9C",'MAPA DE RIESGO'!$P$66),"")</f>
        <v/>
      </c>
      <c r="AK34" s="27" t="str">
        <f>IF(AND('MAPA DE RIESGO'!$Z$67="Media",'MAPA DE RIESGO'!$AB$67="Catastrófico"),CONCATENATE("R9C",'MAPA DE RIESGO'!$P$67),"")</f>
        <v/>
      </c>
      <c r="AL34" s="27" t="str">
        <f>IF(AND('MAPA DE RIESGO'!$Z$68="Media",'MAPA DE RIESGO'!$AB$68="Catastrófico"),CONCATENATE("R9C",'MAPA DE RIESGO'!$P$68),"")</f>
        <v/>
      </c>
      <c r="AM34" s="28" t="str">
        <f>IF(AND('MAPA DE RIESGO'!$Z$69="Media",'MAPA DE RIESGO'!$AB$69="Catastrófico"),CONCATENATE("R9C",'MAPA DE RIESGO'!$P$69),"")</f>
        <v/>
      </c>
      <c r="AN34" s="55"/>
      <c r="AO34" s="462"/>
      <c r="AP34" s="463"/>
      <c r="AQ34" s="463"/>
      <c r="AR34" s="463"/>
      <c r="AS34" s="463"/>
      <c r="AT34" s="464"/>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row>
    <row r="35" spans="1:80" ht="15.75" customHeight="1" thickBot="1" x14ac:dyDescent="0.4">
      <c r="A35" s="55"/>
      <c r="B35" s="382"/>
      <c r="C35" s="382"/>
      <c r="D35" s="383"/>
      <c r="E35" s="426"/>
      <c r="F35" s="427"/>
      <c r="G35" s="427"/>
      <c r="H35" s="427"/>
      <c r="I35" s="428"/>
      <c r="J35" s="39" t="str">
        <f>IF(AND('MAPA DE RIESGO'!$Z$70="Media",'MAPA DE RIESGO'!$AB$70="Leve"),CONCATENATE("R10C",'MAPA DE RIESGO'!$P$70),"")</f>
        <v/>
      </c>
      <c r="K35" s="40" t="str">
        <f>IF(AND('MAPA DE RIESGO'!$Z$71="Media",'MAPA DE RIESGO'!$AB$71="Leve"),CONCATENATE("R10C",'MAPA DE RIESGO'!$P$71),"")</f>
        <v/>
      </c>
      <c r="L35" s="40" t="str">
        <f>IF(AND('MAPA DE RIESGO'!$Z$72="Media",'MAPA DE RIESGO'!$AB$72="Leve"),CONCATENATE("R10C",'MAPA DE RIESGO'!$P$72),"")</f>
        <v/>
      </c>
      <c r="M35" s="40" t="str">
        <f>IF(AND('MAPA DE RIESGO'!$Z$73="Media",'MAPA DE RIESGO'!$AB$73="Leve"),CONCATENATE("R10C",'MAPA DE RIESGO'!$P$73),"")</f>
        <v/>
      </c>
      <c r="N35" s="40" t="str">
        <f>IF(AND('MAPA DE RIESGO'!$Z$74="Media",'MAPA DE RIESGO'!$AB$74="Leve"),CONCATENATE("R10C",'MAPA DE RIESGO'!$P$74),"")</f>
        <v/>
      </c>
      <c r="O35" s="41" t="str">
        <f>IF(AND('MAPA DE RIESGO'!$Z$75="Media",'MAPA DE RIESGO'!$AB$75="Leve"),CONCATENATE("R10C",'MAPA DE RIESGO'!$P$75),"")</f>
        <v/>
      </c>
      <c r="P35" s="39" t="str">
        <f>IF(AND('MAPA DE RIESGO'!$Z$70="Media",'MAPA DE RIESGO'!$AB$70="Menor"),CONCATENATE("R10C",'MAPA DE RIESGO'!$P$70),"")</f>
        <v/>
      </c>
      <c r="Q35" s="40" t="str">
        <f>IF(AND('MAPA DE RIESGO'!$Z$71="Media",'MAPA DE RIESGO'!$AB$71="Menor"),CONCATENATE("R10C",'MAPA DE RIESGO'!$P$71),"")</f>
        <v/>
      </c>
      <c r="R35" s="40" t="str">
        <f>IF(AND('MAPA DE RIESGO'!$Z$72="Media",'MAPA DE RIESGO'!$AB$72="Menor"),CONCATENATE("R10C",'MAPA DE RIESGO'!$P$72),"")</f>
        <v/>
      </c>
      <c r="S35" s="40" t="str">
        <f>IF(AND('MAPA DE RIESGO'!$Z$73="Media",'MAPA DE RIESGO'!$AB$73="Menor"),CONCATENATE("R10C",'MAPA DE RIESGO'!$P$73),"")</f>
        <v/>
      </c>
      <c r="T35" s="40" t="str">
        <f>IF(AND('MAPA DE RIESGO'!$Z$74="Media",'MAPA DE RIESGO'!$AB$74="Menor"),CONCATENATE("R10C",'MAPA DE RIESGO'!$P$74),"")</f>
        <v/>
      </c>
      <c r="U35" s="41" t="str">
        <f>IF(AND('MAPA DE RIESGO'!$Z$75="Media",'MAPA DE RIESGO'!$AB$75="Menor"),CONCATENATE("R10C",'MAPA DE RIESGO'!$P$75),"")</f>
        <v/>
      </c>
      <c r="V35" s="39" t="str">
        <f>IF(AND('MAPA DE RIESGO'!$Z$70="Media",'MAPA DE RIESGO'!$AB$70="Moderado"),CONCATENATE("R10C",'MAPA DE RIESGO'!$P$70),"")</f>
        <v/>
      </c>
      <c r="W35" s="40" t="str">
        <f>IF(AND('MAPA DE RIESGO'!$Z$71="Media",'MAPA DE RIESGO'!$AB$71="Moderado"),CONCATENATE("R10C",'MAPA DE RIESGO'!$P$71),"")</f>
        <v/>
      </c>
      <c r="X35" s="40" t="str">
        <f>IF(AND('MAPA DE RIESGO'!$Z$72="Media",'MAPA DE RIESGO'!$AB$72="Moderado"),CONCATENATE("R10C",'MAPA DE RIESGO'!$P$72),"")</f>
        <v/>
      </c>
      <c r="Y35" s="40" t="str">
        <f>IF(AND('MAPA DE RIESGO'!$Z$73="Media",'MAPA DE RIESGO'!$AB$73="Moderado"),CONCATENATE("R10C",'MAPA DE RIESGO'!$P$73),"")</f>
        <v/>
      </c>
      <c r="Z35" s="40" t="str">
        <f>IF(AND('MAPA DE RIESGO'!$Z$74="Media",'MAPA DE RIESGO'!$AB$74="Moderado"),CONCATENATE("R10C",'MAPA DE RIESGO'!$P$74),"")</f>
        <v/>
      </c>
      <c r="AA35" s="41" t="str">
        <f>IF(AND('MAPA DE RIESGO'!$Z$75="Media",'MAPA DE RIESGO'!$AB$75="Moderado"),CONCATENATE("R10C",'MAPA DE RIESGO'!$P$75),"")</f>
        <v/>
      </c>
      <c r="AB35" s="30" t="str">
        <f>IF(AND('MAPA DE RIESGO'!$Z$70="Media",'MAPA DE RIESGO'!$AB$70="Mayor"),CONCATENATE("R10C",'MAPA DE RIESGO'!$P$70),"")</f>
        <v/>
      </c>
      <c r="AC35" s="31" t="str">
        <f>IF(AND('MAPA DE RIESGO'!$Z$71="Media",'MAPA DE RIESGO'!$AB$71="Mayor"),CONCATENATE("R10C",'MAPA DE RIESGO'!$P$71),"")</f>
        <v/>
      </c>
      <c r="AD35" s="31" t="str">
        <f>IF(AND('MAPA DE RIESGO'!$Z$72="Media",'MAPA DE RIESGO'!$AB$72="Mayor"),CONCATENATE("R10C",'MAPA DE RIESGO'!$P$72),"")</f>
        <v/>
      </c>
      <c r="AE35" s="31" t="str">
        <f>IF(AND('MAPA DE RIESGO'!$Z$73="Media",'MAPA DE RIESGO'!$AB$73="Mayor"),CONCATENATE("R10C",'MAPA DE RIESGO'!$P$73),"")</f>
        <v/>
      </c>
      <c r="AF35" s="31" t="str">
        <f>IF(AND('MAPA DE RIESGO'!$Z$74="Media",'MAPA DE RIESGO'!$AB$74="Mayor"),CONCATENATE("R10C",'MAPA DE RIESGO'!$P$74),"")</f>
        <v/>
      </c>
      <c r="AG35" s="32" t="str">
        <f>IF(AND('MAPA DE RIESGO'!$Z$75="Media",'MAPA DE RIESGO'!$AB$75="Mayor"),CONCATENATE("R10C",'MAPA DE RIESGO'!$P$75),"")</f>
        <v/>
      </c>
      <c r="AH35" s="33" t="str">
        <f>IF(AND('MAPA DE RIESGO'!$Z$70="Media",'MAPA DE RIESGO'!$AB$70="Catastrófico"),CONCATENATE("R10C",'MAPA DE RIESGO'!$P$70),"")</f>
        <v/>
      </c>
      <c r="AI35" s="34" t="str">
        <f>IF(AND('MAPA DE RIESGO'!$Z$71="Media",'MAPA DE RIESGO'!$AB$71="Catastrófico"),CONCATENATE("R10C",'MAPA DE RIESGO'!$P$71),"")</f>
        <v/>
      </c>
      <c r="AJ35" s="34" t="str">
        <f>IF(AND('MAPA DE RIESGO'!$Z$72="Media",'MAPA DE RIESGO'!$AB$72="Catastrófico"),CONCATENATE("R10C",'MAPA DE RIESGO'!$P$72),"")</f>
        <v/>
      </c>
      <c r="AK35" s="34" t="str">
        <f>IF(AND('MAPA DE RIESGO'!$Z$73="Media",'MAPA DE RIESGO'!$AB$73="Catastrófico"),CONCATENATE("R10C",'MAPA DE RIESGO'!$P$73),"")</f>
        <v/>
      </c>
      <c r="AL35" s="34" t="str">
        <f>IF(AND('MAPA DE RIESGO'!$Z$74="Media",'MAPA DE RIESGO'!$AB$74="Catastrófico"),CONCATENATE("R10C",'MAPA DE RIESGO'!$P$74),"")</f>
        <v/>
      </c>
      <c r="AM35" s="35" t="str">
        <f>IF(AND('MAPA DE RIESGO'!$Z$75="Media",'MAPA DE RIESGO'!$AB$75="Catastrófico"),CONCATENATE("R10C",'MAPA DE RIESGO'!$P$75),"")</f>
        <v/>
      </c>
      <c r="AN35" s="55"/>
      <c r="AO35" s="465"/>
      <c r="AP35" s="466"/>
      <c r="AQ35" s="466"/>
      <c r="AR35" s="466"/>
      <c r="AS35" s="466"/>
      <c r="AT35" s="467"/>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row>
    <row r="36" spans="1:80" ht="15" customHeight="1" x14ac:dyDescent="0.35">
      <c r="A36" s="55"/>
      <c r="B36" s="382"/>
      <c r="C36" s="382"/>
      <c r="D36" s="383"/>
      <c r="E36" s="420" t="s">
        <v>105</v>
      </c>
      <c r="F36" s="421"/>
      <c r="G36" s="421"/>
      <c r="H36" s="421"/>
      <c r="I36" s="421"/>
      <c r="J36" s="45" t="str">
        <f ca="1">IF(AND('MAPA DE RIESGO'!$Z$16="Baja",'MAPA DE RIESGO'!$AB$16="Leve"),CONCATENATE("R1C",'MAPA DE RIESGO'!$P$16),"")</f>
        <v/>
      </c>
      <c r="K36" s="46" t="str">
        <f ca="1">IF(AND('MAPA DE RIESGO'!$Z$17="Baja",'MAPA DE RIESGO'!$AB$17="Leve"),CONCATENATE("R1C",'MAPA DE RIESGO'!$P$17),"")</f>
        <v/>
      </c>
      <c r="L36" s="46" t="str">
        <f>IF(AND('MAPA DE RIESGO'!$Z$18="Baja",'MAPA DE RIESGO'!$AB$18="Leve"),CONCATENATE("R1C",'MAPA DE RIESGO'!$P$18),"")</f>
        <v/>
      </c>
      <c r="M36" s="46" t="str">
        <f>IF(AND('MAPA DE RIESGO'!$Z$19="Baja",'MAPA DE RIESGO'!$AB$19="Leve"),CONCATENATE("R1C",'MAPA DE RIESGO'!$P$19),"")</f>
        <v/>
      </c>
      <c r="N36" s="46" t="str">
        <f>IF(AND('MAPA DE RIESGO'!$Z$20="Baja",'MAPA DE RIESGO'!$AB$20="Leve"),CONCATENATE("R1C",'MAPA DE RIESGO'!$P$20),"")</f>
        <v/>
      </c>
      <c r="O36" s="47" t="str">
        <f>IF(AND('MAPA DE RIESGO'!$Z$21="Baja",'MAPA DE RIESGO'!$AB$21="Leve"),CONCATENATE("R1C",'MAPA DE RIESGO'!$P$21),"")</f>
        <v/>
      </c>
      <c r="P36" s="36" t="str">
        <f ca="1">IF(AND('MAPA DE RIESGO'!$Z$16="Baja",'MAPA DE RIESGO'!$AB$16="Menor"),CONCATENATE("R1C",'MAPA DE RIESGO'!$P$16),"")</f>
        <v/>
      </c>
      <c r="Q36" s="37" t="str">
        <f ca="1">IF(AND('MAPA DE RIESGO'!$Z$17="Baja",'MAPA DE RIESGO'!$AB$17="Menor"),CONCATENATE("R1C",'MAPA DE RIESGO'!$P$17),"")</f>
        <v/>
      </c>
      <c r="R36" s="37" t="str">
        <f>IF(AND('MAPA DE RIESGO'!$Z$18="Baja",'MAPA DE RIESGO'!$AB$18="Menor"),CONCATENATE("R1C",'MAPA DE RIESGO'!$P$18),"")</f>
        <v/>
      </c>
      <c r="S36" s="37" t="str">
        <f>IF(AND('MAPA DE RIESGO'!$Z$19="Baja",'MAPA DE RIESGO'!$AB$19="Menor"),CONCATENATE("R1C",'MAPA DE RIESGO'!$P$19),"")</f>
        <v/>
      </c>
      <c r="T36" s="37" t="str">
        <f>IF(AND('MAPA DE RIESGO'!$Z$20="Baja",'MAPA DE RIESGO'!$AB$20="Menor"),CONCATENATE("R1C",'MAPA DE RIESGO'!$P$20),"")</f>
        <v/>
      </c>
      <c r="U36" s="38" t="str">
        <f>IF(AND('MAPA DE RIESGO'!$Z$21="Baja",'MAPA DE RIESGO'!$AB$21="Menor"),CONCATENATE("R1C",'MAPA DE RIESGO'!$P$21),"")</f>
        <v/>
      </c>
      <c r="V36" s="36" t="str">
        <f ca="1">IF(AND('MAPA DE RIESGO'!$Z$16="Baja",'MAPA DE RIESGO'!$AB$16="Moderado"),CONCATENATE("R1C",'MAPA DE RIESGO'!$P$16),"")</f>
        <v>R1C1</v>
      </c>
      <c r="W36" s="37" t="str">
        <f ca="1">IF(AND('MAPA DE RIESGO'!$Z$17="Baja",'MAPA DE RIESGO'!$AB$17="Moderado"),CONCATENATE("R1C",'MAPA DE RIESGO'!$P$17),"")</f>
        <v>R1C2</v>
      </c>
      <c r="X36" s="37" t="str">
        <f>IF(AND('MAPA DE RIESGO'!$Z$18="Baja",'MAPA DE RIESGO'!$AB$18="Moderado"),CONCATENATE("R1C",'MAPA DE RIESGO'!$P$18),"")</f>
        <v/>
      </c>
      <c r="Y36" s="37" t="str">
        <f>IF(AND('MAPA DE RIESGO'!$Z$19="Baja",'MAPA DE RIESGO'!$AB$19="Moderado"),CONCATENATE("R1C",'MAPA DE RIESGO'!$P$19),"")</f>
        <v/>
      </c>
      <c r="Z36" s="37" t="str">
        <f>IF(AND('MAPA DE RIESGO'!$Z$20="Baja",'MAPA DE RIESGO'!$AB$20="Moderado"),CONCATENATE("R1C",'MAPA DE RIESGO'!$P$20),"")</f>
        <v/>
      </c>
      <c r="AA36" s="38" t="str">
        <f>IF(AND('MAPA DE RIESGO'!$Z$21="Baja",'MAPA DE RIESGO'!$AB$21="Moderado"),CONCATENATE("R1C",'MAPA DE RIESGO'!$P$21),"")</f>
        <v/>
      </c>
      <c r="AB36" s="107" t="str">
        <f ca="1">IF(AND('MAPA DE RIESGO'!$Z$16="Baja",'MAPA DE RIESGO'!$AB$16="Mayor"),CONCATENATE("R1C",'MAPA DE RIESGO'!$P$16),"")</f>
        <v/>
      </c>
      <c r="AC36" s="18" t="str">
        <f ca="1">IF(AND('MAPA DE RIESGO'!$Z$17="Baja",'MAPA DE RIESGO'!$AB$17="Mayor"),CONCATENATE("R1C",'MAPA DE RIESGO'!$P$17),"")</f>
        <v/>
      </c>
      <c r="AD36" s="18" t="str">
        <f>IF(AND('MAPA DE RIESGO'!$Z$18="Baja",'MAPA DE RIESGO'!$AB$18="Mayor"),CONCATENATE("R1C",'MAPA DE RIESGO'!$P$18),"")</f>
        <v/>
      </c>
      <c r="AE36" s="18" t="str">
        <f>IF(AND('MAPA DE RIESGO'!$Z$19="Baja",'MAPA DE RIESGO'!$AB$19="Mayor"),CONCATENATE("R1C",'MAPA DE RIESGO'!$P$19),"")</f>
        <v/>
      </c>
      <c r="AF36" s="18" t="str">
        <f>IF(AND('MAPA DE RIESGO'!$Z$20="Baja",'MAPA DE RIESGO'!$AB$20="Mayor"),CONCATENATE("R1C",'MAPA DE RIESGO'!$P$20),"")</f>
        <v/>
      </c>
      <c r="AG36" s="19" t="str">
        <f>IF(AND('MAPA DE RIESGO'!$Z$21="Baja",'MAPA DE RIESGO'!$AB$21="Mayor"),CONCATENATE("R1C",'MAPA DE RIESGO'!$P$21),"")</f>
        <v/>
      </c>
      <c r="AH36" s="20" t="str">
        <f ca="1">IF(AND('MAPA DE RIESGO'!$Z$16="Baja",'MAPA DE RIESGO'!$AB$16="Catastrófico"),CONCATENATE("R1C",'MAPA DE RIESGO'!$P$16),"")</f>
        <v/>
      </c>
      <c r="AI36" s="21" t="str">
        <f ca="1">IF(AND('MAPA DE RIESGO'!$Z$17="Baja",'MAPA DE RIESGO'!$AB$17="Catastrófico"),CONCATENATE("R1C",'MAPA DE RIESGO'!$P$17),"")</f>
        <v/>
      </c>
      <c r="AJ36" s="21" t="str">
        <f>IF(AND('MAPA DE RIESGO'!$Z$18="Baja",'MAPA DE RIESGO'!$AB$18="Catastrófico"),CONCATENATE("R1C",'MAPA DE RIESGO'!$P$18),"")</f>
        <v/>
      </c>
      <c r="AK36" s="21" t="str">
        <f>IF(AND('MAPA DE RIESGO'!$Z$19="Baja",'MAPA DE RIESGO'!$AB$19="Catastrófico"),CONCATENATE("R1C",'MAPA DE RIESGO'!$P$19),"")</f>
        <v/>
      </c>
      <c r="AL36" s="21" t="str">
        <f>IF(AND('MAPA DE RIESGO'!$Z$20="Baja",'MAPA DE RIESGO'!$AB$20="Catastrófico"),CONCATENATE("R1C",'MAPA DE RIESGO'!$P$20),"")</f>
        <v/>
      </c>
      <c r="AM36" s="22" t="str">
        <f>IF(AND('MAPA DE RIESGO'!$Z$21="Baja",'MAPA DE RIESGO'!$AB$21="Catastrófico"),CONCATENATE("R1C",'MAPA DE RIESGO'!$P$21),"")</f>
        <v/>
      </c>
      <c r="AN36" s="55"/>
      <c r="AO36" s="450" t="s">
        <v>74</v>
      </c>
      <c r="AP36" s="451"/>
      <c r="AQ36" s="451"/>
      <c r="AR36" s="451"/>
      <c r="AS36" s="451"/>
      <c r="AT36" s="452"/>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row>
    <row r="37" spans="1:80" ht="15" customHeight="1" x14ac:dyDescent="0.35">
      <c r="A37" s="55"/>
      <c r="B37" s="382"/>
      <c r="C37" s="382"/>
      <c r="D37" s="383"/>
      <c r="E37" s="439"/>
      <c r="F37" s="440"/>
      <c r="G37" s="440"/>
      <c r="H37" s="440"/>
      <c r="I37" s="440"/>
      <c r="J37" s="48" t="str">
        <f ca="1">IF(AND('MAPA DE RIESGO'!$Z$22="Baja",'MAPA DE RIESGO'!$AB$22="Leve"),CONCATENATE("R2C",'MAPA DE RIESGO'!$P$22),"")</f>
        <v/>
      </c>
      <c r="K37" s="49" t="str">
        <f>IF(AND('MAPA DE RIESGO'!$Z$23="Baja",'MAPA DE RIESGO'!$AB$23="Leve"),CONCATENATE("R2C",'MAPA DE RIESGO'!$P$23),"")</f>
        <v/>
      </c>
      <c r="L37" s="49" t="str">
        <f>IF(AND('MAPA DE RIESGO'!$Z$24="Baja",'MAPA DE RIESGO'!$AB$24="Leve"),CONCATENATE("R2C",'MAPA DE RIESGO'!$P$24),"")</f>
        <v/>
      </c>
      <c r="M37" s="49" t="str">
        <f>IF(AND('MAPA DE RIESGO'!$Z$25="Baja",'MAPA DE RIESGO'!$AB$25="Leve"),CONCATENATE("R2C",'MAPA DE RIESGO'!$P$25),"")</f>
        <v/>
      </c>
      <c r="N37" s="49" t="str">
        <f>IF(AND('MAPA DE RIESGO'!$Z$26="Baja",'MAPA DE RIESGO'!$AB$26="Leve"),CONCATENATE("R2C",'MAPA DE RIESGO'!$P$26),"")</f>
        <v/>
      </c>
      <c r="O37" s="50" t="str">
        <f>IF(AND('MAPA DE RIESGO'!$Z$27="Baja",'MAPA DE RIESGO'!$AB$27="Leve"),CONCATENATE("R2C",'MAPA DE RIESGO'!$P$27),"")</f>
        <v/>
      </c>
      <c r="P37" s="39" t="str">
        <f ca="1">IF(AND('MAPA DE RIESGO'!$Z$22="Baja",'MAPA DE RIESGO'!$AB$22="Menor"),CONCATENATE("R2C",'MAPA DE RIESGO'!$P$22),"")</f>
        <v/>
      </c>
      <c r="Q37" s="40" t="str">
        <f>IF(AND('MAPA DE RIESGO'!$Z$23="Baja",'MAPA DE RIESGO'!$AB$23="Menor"),CONCATENATE("R2C",'MAPA DE RIESGO'!$P$23),"")</f>
        <v/>
      </c>
      <c r="R37" s="40" t="str">
        <f>IF(AND('MAPA DE RIESGO'!$Z$24="Baja",'MAPA DE RIESGO'!$AB$24="Menor"),CONCATENATE("R2C",'MAPA DE RIESGO'!$P$24),"")</f>
        <v/>
      </c>
      <c r="S37" s="40" t="str">
        <f>IF(AND('MAPA DE RIESGO'!$Z$25="Baja",'MAPA DE RIESGO'!$AB$25="Menor"),CONCATENATE("R2C",'MAPA DE RIESGO'!$P$25),"")</f>
        <v/>
      </c>
      <c r="T37" s="40" t="str">
        <f>IF(AND('MAPA DE RIESGO'!$Z$26="Baja",'MAPA DE RIESGO'!$AB$26="Menor"),CONCATENATE("R2C",'MAPA DE RIESGO'!$P$26),"")</f>
        <v/>
      </c>
      <c r="U37" s="41" t="str">
        <f>IF(AND('MAPA DE RIESGO'!$Z$27="Baja",'MAPA DE RIESGO'!$AB$27="Menor"),CONCATENATE("R2C",'MAPA DE RIESGO'!$P$27),"")</f>
        <v/>
      </c>
      <c r="V37" s="39" t="str">
        <f ca="1">IF(AND('MAPA DE RIESGO'!$Z$22="Baja",'MAPA DE RIESGO'!$AB$22="Moderado"),CONCATENATE("R2C",'MAPA DE RIESGO'!$P$22),"")</f>
        <v>R2C1</v>
      </c>
      <c r="W37" s="40" t="str">
        <f>IF(AND('MAPA DE RIESGO'!$Z$23="Baja",'MAPA DE RIESGO'!$AB$23="Moderado"),CONCATENATE("R2C",'MAPA DE RIESGO'!$P$23),"")</f>
        <v/>
      </c>
      <c r="X37" s="40" t="str">
        <f>IF(AND('MAPA DE RIESGO'!$Z$24="Baja",'MAPA DE RIESGO'!$AB$24="Moderado"),CONCATENATE("R2C",'MAPA DE RIESGO'!$P$24),"")</f>
        <v/>
      </c>
      <c r="Y37" s="40" t="str">
        <f>IF(AND('MAPA DE RIESGO'!$Z$25="Baja",'MAPA DE RIESGO'!$AB$25="Moderado"),CONCATENATE("R2C",'MAPA DE RIESGO'!$P$25),"")</f>
        <v/>
      </c>
      <c r="Z37" s="40" t="str">
        <f>IF(AND('MAPA DE RIESGO'!$Z$26="Baja",'MAPA DE RIESGO'!$AB$26="Moderado"),CONCATENATE("R2C",'MAPA DE RIESGO'!$P$26),"")</f>
        <v/>
      </c>
      <c r="AA37" s="41" t="str">
        <f>IF(AND('MAPA DE RIESGO'!$Z$27="Baja",'MAPA DE RIESGO'!$AB$27="Moderado"),CONCATENATE("R2C",'MAPA DE RIESGO'!$P$27),"")</f>
        <v/>
      </c>
      <c r="AB37" s="23" t="str">
        <f ca="1">IF(AND('MAPA DE RIESGO'!$Z$22="Baja",'MAPA DE RIESGO'!$AB$22="Mayor"),CONCATENATE("R2C",'MAPA DE RIESGO'!$P$22),"")</f>
        <v/>
      </c>
      <c r="AC37" s="24" t="str">
        <f>IF(AND('MAPA DE RIESGO'!$Z$23="Baja",'MAPA DE RIESGO'!$AB$23="Mayor"),CONCATENATE("R2C",'MAPA DE RIESGO'!$P$23),"")</f>
        <v/>
      </c>
      <c r="AD37" s="24" t="str">
        <f>IF(AND('MAPA DE RIESGO'!$Z$24="Baja",'MAPA DE RIESGO'!$AB$24="Mayor"),CONCATENATE("R2C",'MAPA DE RIESGO'!$P$24),"")</f>
        <v/>
      </c>
      <c r="AE37" s="24" t="str">
        <f>IF(AND('MAPA DE RIESGO'!$Z$25="Baja",'MAPA DE RIESGO'!$AB$25="Mayor"),CONCATENATE("R2C",'MAPA DE RIESGO'!$P$25),"")</f>
        <v/>
      </c>
      <c r="AF37" s="24" t="str">
        <f>IF(AND('MAPA DE RIESGO'!$Z$26="Baja",'MAPA DE RIESGO'!$AB$26="Mayor"),CONCATENATE("R2C",'MAPA DE RIESGO'!$P$26),"")</f>
        <v/>
      </c>
      <c r="AG37" s="25" t="str">
        <f>IF(AND('MAPA DE RIESGO'!$Z$27="Baja",'MAPA DE RIESGO'!$AB$27="Mayor"),CONCATENATE("R2C",'MAPA DE RIESGO'!$P$27),"")</f>
        <v/>
      </c>
      <c r="AH37" s="26" t="str">
        <f ca="1">IF(AND('MAPA DE RIESGO'!$Z$22="Baja",'MAPA DE RIESGO'!$AB$22="Catastrófico"),CONCATENATE("R2C",'MAPA DE RIESGO'!$P$22),"")</f>
        <v/>
      </c>
      <c r="AI37" s="27" t="str">
        <f>IF(AND('MAPA DE RIESGO'!$Z$23="Baja",'MAPA DE RIESGO'!$AB$23="Catastrófico"),CONCATENATE("R2C",'MAPA DE RIESGO'!$P$23),"")</f>
        <v/>
      </c>
      <c r="AJ37" s="27" t="str">
        <f>IF(AND('MAPA DE RIESGO'!$Z$24="Baja",'MAPA DE RIESGO'!$AB$24="Catastrófico"),CONCATENATE("R2C",'MAPA DE RIESGO'!$P$24),"")</f>
        <v/>
      </c>
      <c r="AK37" s="27" t="str">
        <f>IF(AND('MAPA DE RIESGO'!$Z$25="Baja",'MAPA DE RIESGO'!$AB$25="Catastrófico"),CONCATENATE("R2C",'MAPA DE RIESGO'!$P$25),"")</f>
        <v/>
      </c>
      <c r="AL37" s="27" t="str">
        <f>IF(AND('MAPA DE RIESGO'!$Z$26="Baja",'MAPA DE RIESGO'!$AB$26="Catastrófico"),CONCATENATE("R2C",'MAPA DE RIESGO'!$P$26),"")</f>
        <v/>
      </c>
      <c r="AM37" s="28" t="str">
        <f>IF(AND('MAPA DE RIESGO'!$Z$27="Baja",'MAPA DE RIESGO'!$AB$27="Catastrófico"),CONCATENATE("R2C",'MAPA DE RIESGO'!$P$27),"")</f>
        <v/>
      </c>
      <c r="AN37" s="55"/>
      <c r="AO37" s="453"/>
      <c r="AP37" s="454"/>
      <c r="AQ37" s="454"/>
      <c r="AR37" s="454"/>
      <c r="AS37" s="454"/>
      <c r="AT37" s="4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row>
    <row r="38" spans="1:80" ht="15" customHeight="1" x14ac:dyDescent="0.35">
      <c r="A38" s="55"/>
      <c r="B38" s="382"/>
      <c r="C38" s="382"/>
      <c r="D38" s="383"/>
      <c r="E38" s="423"/>
      <c r="F38" s="424"/>
      <c r="G38" s="424"/>
      <c r="H38" s="424"/>
      <c r="I38" s="440"/>
      <c r="J38" s="48" t="str">
        <f ca="1">IF(AND('MAPA DE RIESGO'!$Z$28="Baja",'MAPA DE RIESGO'!$AB$28="Leve"),CONCATENATE("R3C",'MAPA DE RIESGO'!$P$28),"")</f>
        <v/>
      </c>
      <c r="K38" s="49" t="str">
        <f>IF(AND('MAPA DE RIESGO'!$Z$29="Baja",'MAPA DE RIESGO'!$AB$29="Leve"),CONCATENATE("R3C",'MAPA DE RIESGO'!$P$29),"")</f>
        <v/>
      </c>
      <c r="L38" s="49" t="str">
        <f>IF(AND('MAPA DE RIESGO'!$Z$30="Baja",'MAPA DE RIESGO'!$AB$30="Leve"),CONCATENATE("R3C",'MAPA DE RIESGO'!$P$30),"")</f>
        <v/>
      </c>
      <c r="M38" s="49" t="str">
        <f>IF(AND('MAPA DE RIESGO'!$Z$31="Baja",'MAPA DE RIESGO'!$AB$31="Leve"),CONCATENATE("R3C",'MAPA DE RIESGO'!$P$31),"")</f>
        <v/>
      </c>
      <c r="N38" s="49" t="str">
        <f>IF(AND('MAPA DE RIESGO'!$Z$32="Baja",'MAPA DE RIESGO'!$AB$32="Leve"),CONCATENATE("R3C",'MAPA DE RIESGO'!$P$32),"")</f>
        <v/>
      </c>
      <c r="O38" s="50" t="str">
        <f>IF(AND('MAPA DE RIESGO'!$Z$33="Baja",'MAPA DE RIESGO'!$AB$33="Leve"),CONCATENATE("R3C",'MAPA DE RIESGO'!$P$33),"")</f>
        <v/>
      </c>
      <c r="P38" s="39" t="str">
        <f ca="1">IF(AND('MAPA DE RIESGO'!$Z$28="Baja",'MAPA DE RIESGO'!$AB$28="Menor"),CONCATENATE("R3C",'MAPA DE RIESGO'!$P$28),"")</f>
        <v/>
      </c>
      <c r="Q38" s="40" t="str">
        <f>IF(AND('MAPA DE RIESGO'!$Z$29="Baja",'MAPA DE RIESGO'!$AB$29="Menor"),CONCATENATE("R3C",'MAPA DE RIESGO'!$P$29),"")</f>
        <v/>
      </c>
      <c r="R38" s="40" t="str">
        <f>IF(AND('MAPA DE RIESGO'!$Z$30="Baja",'MAPA DE RIESGO'!$AB$30="Menor"),CONCATENATE("R3C",'MAPA DE RIESGO'!$P$30),"")</f>
        <v/>
      </c>
      <c r="S38" s="40" t="str">
        <f>IF(AND('MAPA DE RIESGO'!$Z$31="Baja",'MAPA DE RIESGO'!$AB$31="Menor"),CONCATENATE("R3C",'MAPA DE RIESGO'!$P$31),"")</f>
        <v/>
      </c>
      <c r="T38" s="40" t="str">
        <f>IF(AND('MAPA DE RIESGO'!$Z$32="Baja",'MAPA DE RIESGO'!$AB$32="Menor"),CONCATENATE("R3C",'MAPA DE RIESGO'!$P$32),"")</f>
        <v/>
      </c>
      <c r="U38" s="41" t="str">
        <f>IF(AND('MAPA DE RIESGO'!$Z$33="Baja",'MAPA DE RIESGO'!$AB$33="Menor"),CONCATENATE("R3C",'MAPA DE RIESGO'!$P$33),"")</f>
        <v/>
      </c>
      <c r="V38" s="39" t="str">
        <f ca="1">IF(AND('MAPA DE RIESGO'!$Z$28="Baja",'MAPA DE RIESGO'!$AB$28="Moderado"),CONCATENATE("R3C",'MAPA DE RIESGO'!$P$28),"")</f>
        <v/>
      </c>
      <c r="W38" s="40" t="str">
        <f>IF(AND('MAPA DE RIESGO'!$Z$29="Baja",'MAPA DE RIESGO'!$AB$29="Moderado"),CONCATENATE("R3C",'MAPA DE RIESGO'!$P$29),"")</f>
        <v/>
      </c>
      <c r="X38" s="40" t="str">
        <f>IF(AND('MAPA DE RIESGO'!$Z$30="Baja",'MAPA DE RIESGO'!$AB$30="Moderado"),CONCATENATE("R3C",'MAPA DE RIESGO'!$P$30),"")</f>
        <v/>
      </c>
      <c r="Y38" s="40" t="str">
        <f>IF(AND('MAPA DE RIESGO'!$Z$31="Baja",'MAPA DE RIESGO'!$AB$31="Moderado"),CONCATENATE("R3C",'MAPA DE RIESGO'!$P$31),"")</f>
        <v/>
      </c>
      <c r="Z38" s="40" t="str">
        <f>IF(AND('MAPA DE RIESGO'!$Z$32="Baja",'MAPA DE RIESGO'!$AB$32="Moderado"),CONCATENATE("R3C",'MAPA DE RIESGO'!$P$32),"")</f>
        <v/>
      </c>
      <c r="AA38" s="41" t="str">
        <f>IF(AND('MAPA DE RIESGO'!$Z$33="Baja",'MAPA DE RIESGO'!$AB$33="Moderado"),CONCATENATE("R3C",'MAPA DE RIESGO'!$P$33),"")</f>
        <v/>
      </c>
      <c r="AB38" s="23" t="str">
        <f ca="1">IF(AND('MAPA DE RIESGO'!$Z$28="Baja",'MAPA DE RIESGO'!$AB$28="Mayor"),CONCATENATE("R3C",'MAPA DE RIESGO'!$P$28),"")</f>
        <v/>
      </c>
      <c r="AC38" s="24" t="str">
        <f>IF(AND('MAPA DE RIESGO'!$Z$29="Baja",'MAPA DE RIESGO'!$AB$29="Mayor"),CONCATENATE("R3C",'MAPA DE RIESGO'!$P$29),"")</f>
        <v/>
      </c>
      <c r="AD38" s="24" t="str">
        <f>IF(AND('MAPA DE RIESGO'!$Z$30="Baja",'MAPA DE RIESGO'!$AB$30="Mayor"),CONCATENATE("R3C",'MAPA DE RIESGO'!$P$30),"")</f>
        <v/>
      </c>
      <c r="AE38" s="24" t="str">
        <f>IF(AND('MAPA DE RIESGO'!$Z$31="Baja",'MAPA DE RIESGO'!$AB$31="Mayor"),CONCATENATE("R3C",'MAPA DE RIESGO'!$P$31),"")</f>
        <v/>
      </c>
      <c r="AF38" s="24" t="str">
        <f>IF(AND('MAPA DE RIESGO'!$Z$32="Baja",'MAPA DE RIESGO'!$AB$32="Mayor"),CONCATENATE("R3C",'MAPA DE RIESGO'!$P$32),"")</f>
        <v/>
      </c>
      <c r="AG38" s="25" t="str">
        <f>IF(AND('MAPA DE RIESGO'!$Z$33="Baja",'MAPA DE RIESGO'!$AB$33="Mayor"),CONCATENATE("R3C",'MAPA DE RIESGO'!$P$33),"")</f>
        <v/>
      </c>
      <c r="AH38" s="26" t="str">
        <f ca="1">IF(AND('MAPA DE RIESGO'!$Z$28="Baja",'MAPA DE RIESGO'!$AB$28="Catastrófico"),CONCATENATE("R3C",'MAPA DE RIESGO'!$P$28),"")</f>
        <v/>
      </c>
      <c r="AI38" s="27" t="str">
        <f>IF(AND('MAPA DE RIESGO'!$Z$29="Baja",'MAPA DE RIESGO'!$AB$29="Catastrófico"),CONCATENATE("R3C",'MAPA DE RIESGO'!$P$29),"")</f>
        <v/>
      </c>
      <c r="AJ38" s="27" t="str">
        <f>IF(AND('MAPA DE RIESGO'!$Z$30="Baja",'MAPA DE RIESGO'!$AB$30="Catastrófico"),CONCATENATE("R3C",'MAPA DE RIESGO'!$P$30),"")</f>
        <v/>
      </c>
      <c r="AK38" s="27" t="str">
        <f>IF(AND('MAPA DE RIESGO'!$Z$31="Baja",'MAPA DE RIESGO'!$AB$31="Catastrófico"),CONCATENATE("R3C",'MAPA DE RIESGO'!$P$31),"")</f>
        <v/>
      </c>
      <c r="AL38" s="27" t="str">
        <f>IF(AND('MAPA DE RIESGO'!$Z$32="Baja",'MAPA DE RIESGO'!$AB$32="Catastrófico"),CONCATENATE("R3C",'MAPA DE RIESGO'!$P$32),"")</f>
        <v/>
      </c>
      <c r="AM38" s="28" t="str">
        <f>IF(AND('MAPA DE RIESGO'!$Z$33="Baja",'MAPA DE RIESGO'!$AB$33="Catastrófico"),CONCATENATE("R3C",'MAPA DE RIESGO'!$P$33),"")</f>
        <v/>
      </c>
      <c r="AN38" s="55"/>
      <c r="AO38" s="453"/>
      <c r="AP38" s="454"/>
      <c r="AQ38" s="454"/>
      <c r="AR38" s="454"/>
      <c r="AS38" s="454"/>
      <c r="AT38" s="4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row>
    <row r="39" spans="1:80" ht="15" customHeight="1" x14ac:dyDescent="0.35">
      <c r="A39" s="55"/>
      <c r="B39" s="382"/>
      <c r="C39" s="382"/>
      <c r="D39" s="383"/>
      <c r="E39" s="423"/>
      <c r="F39" s="424"/>
      <c r="G39" s="424"/>
      <c r="H39" s="424"/>
      <c r="I39" s="440"/>
      <c r="J39" s="48" t="str">
        <f>IF(AND('MAPA DE RIESGO'!$Z$34="Baja",'MAPA DE RIESGO'!$AB$34="Leve"),CONCATENATE("R4C",'MAPA DE RIESGO'!$P$34),"")</f>
        <v/>
      </c>
      <c r="K39" s="49" t="str">
        <f>IF(AND('MAPA DE RIESGO'!$Z$35="Baja",'MAPA DE RIESGO'!$AB$35="Leve"),CONCATENATE("R4C",'MAPA DE RIESGO'!$P$35),"")</f>
        <v/>
      </c>
      <c r="L39" s="49" t="str">
        <f>IF(AND('MAPA DE RIESGO'!$Z$36="Baja",'MAPA DE RIESGO'!$AB$36="Leve"),CONCATENATE("R4C",'MAPA DE RIESGO'!$P$36),"")</f>
        <v/>
      </c>
      <c r="M39" s="49" t="str">
        <f>IF(AND('MAPA DE RIESGO'!$Z$37="Baja",'MAPA DE RIESGO'!$AB$37="Leve"),CONCATENATE("R4C",'MAPA DE RIESGO'!$P$37),"")</f>
        <v/>
      </c>
      <c r="N39" s="49" t="str">
        <f>IF(AND('MAPA DE RIESGO'!$Z$38="Baja",'MAPA DE RIESGO'!$AB$38="Leve"),CONCATENATE("R4C",'MAPA DE RIESGO'!$P$38),"")</f>
        <v/>
      </c>
      <c r="O39" s="50" t="str">
        <f>IF(AND('MAPA DE RIESGO'!$Z$39="Baja",'MAPA DE RIESGO'!$AB$39="Leve"),CONCATENATE("R4C",'MAPA DE RIESGO'!$P$39),"")</f>
        <v/>
      </c>
      <c r="P39" s="39" t="str">
        <f>IF(AND('MAPA DE RIESGO'!$Z$34="Baja",'MAPA DE RIESGO'!$AB$34="Menor"),CONCATENATE("R4C",'MAPA DE RIESGO'!$P$34),"")</f>
        <v/>
      </c>
      <c r="Q39" s="40" t="str">
        <f>IF(AND('MAPA DE RIESGO'!$Z$35="Baja",'MAPA DE RIESGO'!$AB$35="Menor"),CONCATENATE("R4C",'MAPA DE RIESGO'!$P$35),"")</f>
        <v/>
      </c>
      <c r="R39" s="40" t="str">
        <f>IF(AND('MAPA DE RIESGO'!$Z$36="Baja",'MAPA DE RIESGO'!$AB$36="Menor"),CONCATENATE("R4C",'MAPA DE RIESGO'!$P$36),"")</f>
        <v/>
      </c>
      <c r="S39" s="40" t="str">
        <f>IF(AND('MAPA DE RIESGO'!$Z$37="Baja",'MAPA DE RIESGO'!$AB$37="Menor"),CONCATENATE("R4C",'MAPA DE RIESGO'!$P$37),"")</f>
        <v/>
      </c>
      <c r="T39" s="40" t="str">
        <f>IF(AND('MAPA DE RIESGO'!$Z$38="Baja",'MAPA DE RIESGO'!$AB$38="Menor"),CONCATENATE("R4C",'MAPA DE RIESGO'!$P$38),"")</f>
        <v/>
      </c>
      <c r="U39" s="41" t="str">
        <f>IF(AND('MAPA DE RIESGO'!$Z$39="Baja",'MAPA DE RIESGO'!$AB$39="Menor"),CONCATENATE("R4C",'MAPA DE RIESGO'!$P$39),"")</f>
        <v/>
      </c>
      <c r="V39" s="39" t="str">
        <f>IF(AND('MAPA DE RIESGO'!$Z$34="Baja",'MAPA DE RIESGO'!$AB$34="Moderado"),CONCATENATE("R4C",'MAPA DE RIESGO'!$P$34),"")</f>
        <v/>
      </c>
      <c r="W39" s="40" t="str">
        <f>IF(AND('MAPA DE RIESGO'!$Z$35="Baja",'MAPA DE RIESGO'!$AB$35="Moderado"),CONCATENATE("R4C",'MAPA DE RIESGO'!$P$35),"")</f>
        <v/>
      </c>
      <c r="X39" s="40" t="str">
        <f>IF(AND('MAPA DE RIESGO'!$Z$36="Baja",'MAPA DE RIESGO'!$AB$36="Moderado"),CONCATENATE("R4C",'MAPA DE RIESGO'!$P$36),"")</f>
        <v/>
      </c>
      <c r="Y39" s="40" t="str">
        <f>IF(AND('MAPA DE RIESGO'!$Z$37="Baja",'MAPA DE RIESGO'!$AB$37="Moderado"),CONCATENATE("R4C",'MAPA DE RIESGO'!$P$37),"")</f>
        <v/>
      </c>
      <c r="Z39" s="40" t="str">
        <f>IF(AND('MAPA DE RIESGO'!$Z$38="Baja",'MAPA DE RIESGO'!$AB$38="Moderado"),CONCATENATE("R4C",'MAPA DE RIESGO'!$P$38),"")</f>
        <v/>
      </c>
      <c r="AA39" s="41" t="str">
        <f>IF(AND('MAPA DE RIESGO'!$Z$39="Baja",'MAPA DE RIESGO'!$AB$39="Moderado"),CONCATENATE("R4C",'MAPA DE RIESGO'!$P$39),"")</f>
        <v/>
      </c>
      <c r="AB39" s="23" t="str">
        <f>IF(AND('MAPA DE RIESGO'!$Z$34="Baja",'MAPA DE RIESGO'!$AB$34="Mayor"),CONCATENATE("R4C",'MAPA DE RIESGO'!$P$34),"")</f>
        <v/>
      </c>
      <c r="AC39" s="24" t="str">
        <f>IF(AND('MAPA DE RIESGO'!$Z$35="Baja",'MAPA DE RIESGO'!$AB$35="Mayor"),CONCATENATE("R4C",'MAPA DE RIESGO'!$P$35),"")</f>
        <v/>
      </c>
      <c r="AD39" s="24" t="str">
        <f>IF(AND('MAPA DE RIESGO'!$Z$36="Baja",'MAPA DE RIESGO'!$AB$36="Mayor"),CONCATENATE("R4C",'MAPA DE RIESGO'!$P$36),"")</f>
        <v/>
      </c>
      <c r="AE39" s="24" t="str">
        <f>IF(AND('MAPA DE RIESGO'!$Z$37="Baja",'MAPA DE RIESGO'!$AB$37="Mayor"),CONCATENATE("R4C",'MAPA DE RIESGO'!$P$37),"")</f>
        <v/>
      </c>
      <c r="AF39" s="24" t="str">
        <f>IF(AND('MAPA DE RIESGO'!$Z$38="Baja",'MAPA DE RIESGO'!$AB$38="Mayor"),CONCATENATE("R4C",'MAPA DE RIESGO'!$P$38),"")</f>
        <v/>
      </c>
      <c r="AG39" s="25" t="str">
        <f>IF(AND('MAPA DE RIESGO'!$Z$39="Baja",'MAPA DE RIESGO'!$AB$39="Mayor"),CONCATENATE("R4C",'MAPA DE RIESGO'!$P$39),"")</f>
        <v/>
      </c>
      <c r="AH39" s="26" t="str">
        <f>IF(AND('MAPA DE RIESGO'!$Z$34="Baja",'MAPA DE RIESGO'!$AB$34="Catastrófico"),CONCATENATE("R4C",'MAPA DE RIESGO'!$P$34),"")</f>
        <v/>
      </c>
      <c r="AI39" s="27" t="str">
        <f>IF(AND('MAPA DE RIESGO'!$Z$35="Baja",'MAPA DE RIESGO'!$AB$35="Catastrófico"),CONCATENATE("R4C",'MAPA DE RIESGO'!$P$35),"")</f>
        <v/>
      </c>
      <c r="AJ39" s="27" t="str">
        <f>IF(AND('MAPA DE RIESGO'!$Z$36="Baja",'MAPA DE RIESGO'!$AB$36="Catastrófico"),CONCATENATE("R4C",'MAPA DE RIESGO'!$P$36),"")</f>
        <v/>
      </c>
      <c r="AK39" s="27" t="str">
        <f>IF(AND('MAPA DE RIESGO'!$Z$37="Baja",'MAPA DE RIESGO'!$AB$37="Catastrófico"),CONCATENATE("R4C",'MAPA DE RIESGO'!$P$37),"")</f>
        <v/>
      </c>
      <c r="AL39" s="27" t="str">
        <f>IF(AND('MAPA DE RIESGO'!$Z$38="Baja",'MAPA DE RIESGO'!$AB$38="Catastrófico"),CONCATENATE("R4C",'MAPA DE RIESGO'!$P$38),"")</f>
        <v/>
      </c>
      <c r="AM39" s="28" t="str">
        <f>IF(AND('MAPA DE RIESGO'!$Z$39="Baja",'MAPA DE RIESGO'!$AB$39="Catastrófico"),CONCATENATE("R4C",'MAPA DE RIESGO'!$P$39),"")</f>
        <v/>
      </c>
      <c r="AN39" s="55"/>
      <c r="AO39" s="453"/>
      <c r="AP39" s="454"/>
      <c r="AQ39" s="454"/>
      <c r="AR39" s="454"/>
      <c r="AS39" s="454"/>
      <c r="AT39" s="4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row>
    <row r="40" spans="1:80" ht="15" customHeight="1" x14ac:dyDescent="0.35">
      <c r="A40" s="55"/>
      <c r="B40" s="382"/>
      <c r="C40" s="382"/>
      <c r="D40" s="383"/>
      <c r="E40" s="423"/>
      <c r="F40" s="424"/>
      <c r="G40" s="424"/>
      <c r="H40" s="424"/>
      <c r="I40" s="440"/>
      <c r="J40" s="48" t="str">
        <f>IF(AND('MAPA DE RIESGO'!$Z$40="Baja",'MAPA DE RIESGO'!$AB$40="Leve"),CONCATENATE("R5C",'MAPA DE RIESGO'!$P$40),"")</f>
        <v/>
      </c>
      <c r="K40" s="49" t="str">
        <f>IF(AND('MAPA DE RIESGO'!$Z$41="Baja",'MAPA DE RIESGO'!$AB$41="Leve"),CONCATENATE("R5C",'MAPA DE RIESGO'!$P$41),"")</f>
        <v/>
      </c>
      <c r="L40" s="49" t="str">
        <f>IF(AND('MAPA DE RIESGO'!$Z$42="Baja",'MAPA DE RIESGO'!$AB$42="Leve"),CONCATENATE("R5C",'MAPA DE RIESGO'!$P$42),"")</f>
        <v/>
      </c>
      <c r="M40" s="49" t="str">
        <f>IF(AND('MAPA DE RIESGO'!$Z$43="Baja",'MAPA DE RIESGO'!$AB$43="Leve"),CONCATENATE("R5C",'MAPA DE RIESGO'!$P$43),"")</f>
        <v/>
      </c>
      <c r="N40" s="49" t="str">
        <f>IF(AND('MAPA DE RIESGO'!$Z$44="Baja",'MAPA DE RIESGO'!$AB$44="Leve"),CONCATENATE("R5C",'MAPA DE RIESGO'!$P$44),"")</f>
        <v/>
      </c>
      <c r="O40" s="50" t="str">
        <f>IF(AND('MAPA DE RIESGO'!$Z$45="Baja",'MAPA DE RIESGO'!$AB$45="Leve"),CONCATENATE("R5C",'MAPA DE RIESGO'!$P$45),"")</f>
        <v/>
      </c>
      <c r="P40" s="39" t="str">
        <f>IF(AND('MAPA DE RIESGO'!$Z$40="Baja",'MAPA DE RIESGO'!$AB$40="Menor"),CONCATENATE("R5C",'MAPA DE RIESGO'!$P$40),"")</f>
        <v/>
      </c>
      <c r="Q40" s="40" t="str">
        <f>IF(AND('MAPA DE RIESGO'!$Z$41="Baja",'MAPA DE RIESGO'!$AB$41="Menor"),CONCATENATE("R5C",'MAPA DE RIESGO'!$P$41),"")</f>
        <v/>
      </c>
      <c r="R40" s="40" t="str">
        <f>IF(AND('MAPA DE RIESGO'!$Z$42="Baja",'MAPA DE RIESGO'!$AB$42="Menor"),CONCATENATE("R5C",'MAPA DE RIESGO'!$P$42),"")</f>
        <v/>
      </c>
      <c r="S40" s="40" t="str">
        <f>IF(AND('MAPA DE RIESGO'!$Z$43="Baja",'MAPA DE RIESGO'!$AB$43="Menor"),CONCATENATE("R5C",'MAPA DE RIESGO'!$P$43),"")</f>
        <v/>
      </c>
      <c r="T40" s="40" t="str">
        <f>IF(AND('MAPA DE RIESGO'!$Z$44="Baja",'MAPA DE RIESGO'!$AB$44="Menor"),CONCATENATE("R5C",'MAPA DE RIESGO'!$P$44),"")</f>
        <v/>
      </c>
      <c r="U40" s="41" t="str">
        <f>IF(AND('MAPA DE RIESGO'!$Z$45="Baja",'MAPA DE RIESGO'!$AB$45="Menor"),CONCATENATE("R5C",'MAPA DE RIESGO'!$P$45),"")</f>
        <v/>
      </c>
      <c r="V40" s="39" t="str">
        <f>IF(AND('MAPA DE RIESGO'!$Z$40="Baja",'MAPA DE RIESGO'!$AB$40="Moderado"),CONCATENATE("R5C",'MAPA DE RIESGO'!$P$40),"")</f>
        <v/>
      </c>
      <c r="W40" s="40" t="str">
        <f>IF(AND('MAPA DE RIESGO'!$Z$41="Baja",'MAPA DE RIESGO'!$AB$41="Moderado"),CONCATENATE("R5C",'MAPA DE RIESGO'!$P$41),"")</f>
        <v/>
      </c>
      <c r="X40" s="40" t="str">
        <f>IF(AND('MAPA DE RIESGO'!$Z$42="Baja",'MAPA DE RIESGO'!$AB$42="Moderado"),CONCATENATE("R5C",'MAPA DE RIESGO'!$P$42),"")</f>
        <v/>
      </c>
      <c r="Y40" s="40" t="str">
        <f>IF(AND('MAPA DE RIESGO'!$Z$43="Baja",'MAPA DE RIESGO'!$AB$43="Moderado"),CONCATENATE("R5C",'MAPA DE RIESGO'!$P$43),"")</f>
        <v/>
      </c>
      <c r="Z40" s="40" t="str">
        <f>IF(AND('MAPA DE RIESGO'!$Z$44="Baja",'MAPA DE RIESGO'!$AB$44="Moderado"),CONCATENATE("R5C",'MAPA DE RIESGO'!$P$44),"")</f>
        <v/>
      </c>
      <c r="AA40" s="41" t="str">
        <f>IF(AND('MAPA DE RIESGO'!$Z$45="Baja",'MAPA DE RIESGO'!$AB$45="Moderado"),CONCATENATE("R5C",'MAPA DE RIESGO'!$P$45),"")</f>
        <v/>
      </c>
      <c r="AB40" s="23" t="str">
        <f>IF(AND('MAPA DE RIESGO'!$Z$40="Baja",'MAPA DE RIESGO'!$AB$40="Mayor"),CONCATENATE("R5C",'MAPA DE RIESGO'!$P$40),"")</f>
        <v/>
      </c>
      <c r="AC40" s="24" t="str">
        <f>IF(AND('MAPA DE RIESGO'!$Z$41="Baja",'MAPA DE RIESGO'!$AB$41="Mayor"),CONCATENATE("R5C",'MAPA DE RIESGO'!$P$41),"")</f>
        <v/>
      </c>
      <c r="AD40" s="29" t="str">
        <f>IF(AND('MAPA DE RIESGO'!$Z$42="Baja",'MAPA DE RIESGO'!$AB$42="Mayor"),CONCATENATE("R5C",'MAPA DE RIESGO'!$P$42),"")</f>
        <v/>
      </c>
      <c r="AE40" s="29" t="str">
        <f>IF(AND('MAPA DE RIESGO'!$Z$43="Baja",'MAPA DE RIESGO'!$AB$43="Mayor"),CONCATENATE("R5C",'MAPA DE RIESGO'!$P$43),"")</f>
        <v/>
      </c>
      <c r="AF40" s="29" t="str">
        <f>IF(AND('MAPA DE RIESGO'!$Z$44="Baja",'MAPA DE RIESGO'!$AB$44="Mayor"),CONCATENATE("R5C",'MAPA DE RIESGO'!$P$44),"")</f>
        <v/>
      </c>
      <c r="AG40" s="25" t="str">
        <f>IF(AND('MAPA DE RIESGO'!$Z$45="Baja",'MAPA DE RIESGO'!$AB$45="Mayor"),CONCATENATE("R5C",'MAPA DE RIESGO'!$P$45),"")</f>
        <v/>
      </c>
      <c r="AH40" s="26" t="str">
        <f>IF(AND('MAPA DE RIESGO'!$Z$40="Baja",'MAPA DE RIESGO'!$AB$40="Catastrófico"),CONCATENATE("R5C",'MAPA DE RIESGO'!$P$40),"")</f>
        <v/>
      </c>
      <c r="AI40" s="27" t="str">
        <f>IF(AND('MAPA DE RIESGO'!$Z$41="Baja",'MAPA DE RIESGO'!$AB$41="Catastrófico"),CONCATENATE("R5C",'MAPA DE RIESGO'!$P$41),"")</f>
        <v/>
      </c>
      <c r="AJ40" s="27" t="str">
        <f>IF(AND('MAPA DE RIESGO'!$Z$42="Baja",'MAPA DE RIESGO'!$AB$42="Catastrófico"),CONCATENATE("R5C",'MAPA DE RIESGO'!$P$42),"")</f>
        <v/>
      </c>
      <c r="AK40" s="27" t="str">
        <f>IF(AND('MAPA DE RIESGO'!$Z$43="Baja",'MAPA DE RIESGO'!$AB$43="Catastrófico"),CONCATENATE("R5C",'MAPA DE RIESGO'!$P$43),"")</f>
        <v/>
      </c>
      <c r="AL40" s="27" t="str">
        <f>IF(AND('MAPA DE RIESGO'!$Z$44="Baja",'MAPA DE RIESGO'!$AB$44="Catastrófico"),CONCATENATE("R5C",'MAPA DE RIESGO'!$P$44),"")</f>
        <v/>
      </c>
      <c r="AM40" s="28" t="str">
        <f>IF(AND('MAPA DE RIESGO'!$Z$45="Baja",'MAPA DE RIESGO'!$AB$45="Catastrófico"),CONCATENATE("R5C",'MAPA DE RIESGO'!$P$45),"")</f>
        <v/>
      </c>
      <c r="AN40" s="55"/>
      <c r="AO40" s="453"/>
      <c r="AP40" s="454"/>
      <c r="AQ40" s="454"/>
      <c r="AR40" s="454"/>
      <c r="AS40" s="454"/>
      <c r="AT40" s="4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row>
    <row r="41" spans="1:80" ht="15" customHeight="1" x14ac:dyDescent="0.35">
      <c r="A41" s="55"/>
      <c r="B41" s="382"/>
      <c r="C41" s="382"/>
      <c r="D41" s="383"/>
      <c r="E41" s="423"/>
      <c r="F41" s="424"/>
      <c r="G41" s="424"/>
      <c r="H41" s="424"/>
      <c r="I41" s="440"/>
      <c r="J41" s="48" t="str">
        <f>IF(AND('MAPA DE RIESGO'!$Z$46="Baja",'MAPA DE RIESGO'!$AB$46="Leve"),CONCATENATE("R6C",'MAPA DE RIESGO'!$P$46),"")</f>
        <v/>
      </c>
      <c r="K41" s="49" t="str">
        <f>IF(AND('MAPA DE RIESGO'!$Z$47="Baja",'MAPA DE RIESGO'!$AB$47="Leve"),CONCATENATE("R6C",'MAPA DE RIESGO'!$P$47),"")</f>
        <v/>
      </c>
      <c r="L41" s="49" t="str">
        <f>IF(AND('MAPA DE RIESGO'!$Z$48="Baja",'MAPA DE RIESGO'!$AB$48="Leve"),CONCATENATE("R6C",'MAPA DE RIESGO'!$P$48),"")</f>
        <v/>
      </c>
      <c r="M41" s="49" t="str">
        <f>IF(AND('MAPA DE RIESGO'!$Z$49="Baja",'MAPA DE RIESGO'!$AB$49="Leve"),CONCATENATE("R6C",'MAPA DE RIESGO'!$P$49),"")</f>
        <v/>
      </c>
      <c r="N41" s="49" t="str">
        <f>IF(AND('MAPA DE RIESGO'!$Z$50="Baja",'MAPA DE RIESGO'!$AB$50="Leve"),CONCATENATE("R6C",'MAPA DE RIESGO'!$P$50),"")</f>
        <v/>
      </c>
      <c r="O41" s="50" t="str">
        <f>IF(AND('MAPA DE RIESGO'!$Z$51="Baja",'MAPA DE RIESGO'!$AB$51="Leve"),CONCATENATE("R6C",'MAPA DE RIESGO'!$P$51),"")</f>
        <v/>
      </c>
      <c r="P41" s="39" t="str">
        <f>IF(AND('MAPA DE RIESGO'!$Z$46="Baja",'MAPA DE RIESGO'!$AB$46="Menor"),CONCATENATE("R6C",'MAPA DE RIESGO'!$P$46),"")</f>
        <v/>
      </c>
      <c r="Q41" s="40" t="str">
        <f>IF(AND('MAPA DE RIESGO'!$Z$47="Baja",'MAPA DE RIESGO'!$AB$47="Menor"),CONCATENATE("R6C",'MAPA DE RIESGO'!$P$47),"")</f>
        <v/>
      </c>
      <c r="R41" s="40" t="str">
        <f>IF(AND('MAPA DE RIESGO'!$Z$48="Baja",'MAPA DE RIESGO'!$AB$48="Menor"),CONCATENATE("R6C",'MAPA DE RIESGO'!$P$48),"")</f>
        <v/>
      </c>
      <c r="S41" s="40" t="str">
        <f>IF(AND('MAPA DE RIESGO'!$Z$49="Baja",'MAPA DE RIESGO'!$AB$49="Menor"),CONCATENATE("R6C",'MAPA DE RIESGO'!$P$49),"")</f>
        <v/>
      </c>
      <c r="T41" s="40" t="str">
        <f>IF(AND('MAPA DE RIESGO'!$Z$50="Baja",'MAPA DE RIESGO'!$AB$50="Menor"),CONCATENATE("R6C",'MAPA DE RIESGO'!$P$50),"")</f>
        <v/>
      </c>
      <c r="U41" s="41" t="str">
        <f>IF(AND('MAPA DE RIESGO'!$Z$51="Baja",'MAPA DE RIESGO'!$AB$51="Menor"),CONCATENATE("R6C",'MAPA DE RIESGO'!$P$51),"")</f>
        <v/>
      </c>
      <c r="V41" s="39" t="str">
        <f>IF(AND('MAPA DE RIESGO'!$Z$46="Baja",'MAPA DE RIESGO'!$AB$46="Moderado"),CONCATENATE("R6C",'MAPA DE RIESGO'!$P$46),"")</f>
        <v/>
      </c>
      <c r="W41" s="40" t="str">
        <f>IF(AND('MAPA DE RIESGO'!$Z$47="Baja",'MAPA DE RIESGO'!$AB$47="Moderado"),CONCATENATE("R6C",'MAPA DE RIESGO'!$P$47),"")</f>
        <v/>
      </c>
      <c r="X41" s="40" t="str">
        <f>IF(AND('MAPA DE RIESGO'!$Z$48="Baja",'MAPA DE RIESGO'!$AB$48="Moderado"),CONCATENATE("R6C",'MAPA DE RIESGO'!$P$48),"")</f>
        <v/>
      </c>
      <c r="Y41" s="40" t="str">
        <f>IF(AND('MAPA DE RIESGO'!$Z$49="Baja",'MAPA DE RIESGO'!$AB$49="Moderado"),CONCATENATE("R6C",'MAPA DE RIESGO'!$P$49),"")</f>
        <v/>
      </c>
      <c r="Z41" s="40" t="str">
        <f>IF(AND('MAPA DE RIESGO'!$Z$50="Baja",'MAPA DE RIESGO'!$AB$50="Moderado"),CONCATENATE("R6C",'MAPA DE RIESGO'!$P$50),"")</f>
        <v/>
      </c>
      <c r="AA41" s="41" t="str">
        <f>IF(AND('MAPA DE RIESGO'!$Z$51="Baja",'MAPA DE RIESGO'!$AB$51="Moderado"),CONCATENATE("R6C",'MAPA DE RIESGO'!$P$51),"")</f>
        <v/>
      </c>
      <c r="AB41" s="23" t="str">
        <f>IF(AND('MAPA DE RIESGO'!$Z$46="Baja",'MAPA DE RIESGO'!$AB$46="Mayor"),CONCATENATE("R6C",'MAPA DE RIESGO'!$P$46),"")</f>
        <v/>
      </c>
      <c r="AC41" s="24" t="str">
        <f>IF(AND('MAPA DE RIESGO'!$Z$47="Baja",'MAPA DE RIESGO'!$AB$47="Mayor"),CONCATENATE("R6C",'MAPA DE RIESGO'!$P$47),"")</f>
        <v/>
      </c>
      <c r="AD41" s="29" t="str">
        <f>IF(AND('MAPA DE RIESGO'!$Z$48="Baja",'MAPA DE RIESGO'!$AB$48="Mayor"),CONCATENATE("R6C",'MAPA DE RIESGO'!$P$48),"")</f>
        <v/>
      </c>
      <c r="AE41" s="29" t="str">
        <f>IF(AND('MAPA DE RIESGO'!$Z$49="Baja",'MAPA DE RIESGO'!$AB$49="Mayor"),CONCATENATE("R6C",'MAPA DE RIESGO'!$P$49),"")</f>
        <v/>
      </c>
      <c r="AF41" s="29" t="str">
        <f>IF(AND('MAPA DE RIESGO'!$Z$50="Baja",'MAPA DE RIESGO'!$AB$50="Mayor"),CONCATENATE("R6C",'MAPA DE RIESGO'!$P$50),"")</f>
        <v/>
      </c>
      <c r="AG41" s="25" t="str">
        <f>IF(AND('MAPA DE RIESGO'!$Z$51="Baja",'MAPA DE RIESGO'!$AB$51="Mayor"),CONCATENATE("R6C",'MAPA DE RIESGO'!$P$51),"")</f>
        <v/>
      </c>
      <c r="AH41" s="26" t="str">
        <f>IF(AND('MAPA DE RIESGO'!$Z$46="Baja",'MAPA DE RIESGO'!$AB$46="Catastrófico"),CONCATENATE("R6C",'MAPA DE RIESGO'!$P$46),"")</f>
        <v/>
      </c>
      <c r="AI41" s="27" t="str">
        <f>IF(AND('MAPA DE RIESGO'!$Z$47="Baja",'MAPA DE RIESGO'!$AB$47="Catastrófico"),CONCATENATE("R6C",'MAPA DE RIESGO'!$P$47),"")</f>
        <v/>
      </c>
      <c r="AJ41" s="27" t="str">
        <f>IF(AND('MAPA DE RIESGO'!$Z$48="Baja",'MAPA DE RIESGO'!$AB$48="Catastrófico"),CONCATENATE("R6C",'MAPA DE RIESGO'!$P$48),"")</f>
        <v/>
      </c>
      <c r="AK41" s="27" t="str">
        <f>IF(AND('MAPA DE RIESGO'!$Z$49="Baja",'MAPA DE RIESGO'!$AB$49="Catastrófico"),CONCATENATE("R6C",'MAPA DE RIESGO'!$P$49),"")</f>
        <v/>
      </c>
      <c r="AL41" s="27" t="str">
        <f>IF(AND('MAPA DE RIESGO'!$Z$50="Baja",'MAPA DE RIESGO'!$AB$50="Catastrófico"),CONCATENATE("R6C",'MAPA DE RIESGO'!$P$50),"")</f>
        <v/>
      </c>
      <c r="AM41" s="28" t="str">
        <f>IF(AND('MAPA DE RIESGO'!$Z$51="Baja",'MAPA DE RIESGO'!$AB$51="Catastrófico"),CONCATENATE("R6C",'MAPA DE RIESGO'!$P$51),"")</f>
        <v/>
      </c>
      <c r="AN41" s="55"/>
      <c r="AO41" s="453"/>
      <c r="AP41" s="454"/>
      <c r="AQ41" s="454"/>
      <c r="AR41" s="454"/>
      <c r="AS41" s="454"/>
      <c r="AT41" s="4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row>
    <row r="42" spans="1:80" ht="15" customHeight="1" x14ac:dyDescent="0.35">
      <c r="A42" s="55"/>
      <c r="B42" s="382"/>
      <c r="C42" s="382"/>
      <c r="D42" s="383"/>
      <c r="E42" s="423"/>
      <c r="F42" s="424"/>
      <c r="G42" s="424"/>
      <c r="H42" s="424"/>
      <c r="I42" s="440"/>
      <c r="J42" s="48" t="str">
        <f>IF(AND('MAPA DE RIESGO'!$Z$52="Baja",'MAPA DE RIESGO'!$AB$52="Leve"),CONCATENATE("R7C",'MAPA DE RIESGO'!$P$52),"")</f>
        <v/>
      </c>
      <c r="K42" s="49" t="str">
        <f>IF(AND('MAPA DE RIESGO'!$Z$53="Baja",'MAPA DE RIESGO'!$AB$53="Leve"),CONCATENATE("R7C",'MAPA DE RIESGO'!$P$53),"")</f>
        <v/>
      </c>
      <c r="L42" s="49" t="str">
        <f>IF(AND('MAPA DE RIESGO'!$Z$54="Baja",'MAPA DE RIESGO'!$AB$54="Leve"),CONCATENATE("R7C",'MAPA DE RIESGO'!$P$54),"")</f>
        <v/>
      </c>
      <c r="M42" s="49" t="str">
        <f>IF(AND('MAPA DE RIESGO'!$Z$55="Baja",'MAPA DE RIESGO'!$AB$55="Leve"),CONCATENATE("R7C",'MAPA DE RIESGO'!$P$55),"")</f>
        <v/>
      </c>
      <c r="N42" s="49" t="str">
        <f>IF(AND('MAPA DE RIESGO'!$Z$56="Baja",'MAPA DE RIESGO'!$AB$56="Leve"),CONCATENATE("R7C",'MAPA DE RIESGO'!$P$56),"")</f>
        <v/>
      </c>
      <c r="O42" s="50" t="str">
        <f>IF(AND('MAPA DE RIESGO'!$Z$57="Baja",'MAPA DE RIESGO'!$AB$57="Leve"),CONCATENATE("R7C",'MAPA DE RIESGO'!$P$57),"")</f>
        <v/>
      </c>
      <c r="P42" s="39" t="str">
        <f>IF(AND('MAPA DE RIESGO'!$Z$52="Baja",'MAPA DE RIESGO'!$AB$52="Menor"),CONCATENATE("R7C",'MAPA DE RIESGO'!$P$52),"")</f>
        <v/>
      </c>
      <c r="Q42" s="40" t="str">
        <f>IF(AND('MAPA DE RIESGO'!$Z$53="Baja",'MAPA DE RIESGO'!$AB$53="Menor"),CONCATENATE("R7C",'MAPA DE RIESGO'!$P$53),"")</f>
        <v/>
      </c>
      <c r="R42" s="40" t="str">
        <f>IF(AND('MAPA DE RIESGO'!$Z$54="Baja",'MAPA DE RIESGO'!$AB$54="Menor"),CONCATENATE("R7C",'MAPA DE RIESGO'!$P$54),"")</f>
        <v/>
      </c>
      <c r="S42" s="40" t="str">
        <f>IF(AND('MAPA DE RIESGO'!$Z$55="Baja",'MAPA DE RIESGO'!$AB$55="Menor"),CONCATENATE("R7C",'MAPA DE RIESGO'!$P$55),"")</f>
        <v/>
      </c>
      <c r="T42" s="40" t="str">
        <f>IF(AND('MAPA DE RIESGO'!$Z$56="Baja",'MAPA DE RIESGO'!$AB$56="Menor"),CONCATENATE("R7C",'MAPA DE RIESGO'!$P$56),"")</f>
        <v/>
      </c>
      <c r="U42" s="41" t="str">
        <f>IF(AND('MAPA DE RIESGO'!$Z$57="Baja",'MAPA DE RIESGO'!$AB$57="Menor"),CONCATENATE("R7C",'MAPA DE RIESGO'!$P$57),"")</f>
        <v/>
      </c>
      <c r="V42" s="39" t="str">
        <f>IF(AND('MAPA DE RIESGO'!$Z$52="Baja",'MAPA DE RIESGO'!$AB$52="Moderado"),CONCATENATE("R7C",'MAPA DE RIESGO'!$P$52),"")</f>
        <v/>
      </c>
      <c r="W42" s="40" t="str">
        <f>IF(AND('MAPA DE RIESGO'!$Z$53="Baja",'MAPA DE RIESGO'!$AB$53="Moderado"),CONCATENATE("R7C",'MAPA DE RIESGO'!$P$53),"")</f>
        <v/>
      </c>
      <c r="X42" s="40" t="str">
        <f>IF(AND('MAPA DE RIESGO'!$Z$54="Baja",'MAPA DE RIESGO'!$AB$54="Moderado"),CONCATENATE("R7C",'MAPA DE RIESGO'!$P$54),"")</f>
        <v/>
      </c>
      <c r="Y42" s="40" t="str">
        <f>IF(AND('MAPA DE RIESGO'!$Z$55="Baja",'MAPA DE RIESGO'!$AB$55="Moderado"),CONCATENATE("R7C",'MAPA DE RIESGO'!$P$55),"")</f>
        <v/>
      </c>
      <c r="Z42" s="40" t="str">
        <f>IF(AND('MAPA DE RIESGO'!$Z$56="Baja",'MAPA DE RIESGO'!$AB$56="Moderado"),CONCATENATE("R7C",'MAPA DE RIESGO'!$P$56),"")</f>
        <v/>
      </c>
      <c r="AA42" s="41" t="str">
        <f>IF(AND('MAPA DE RIESGO'!$Z$57="Baja",'MAPA DE RIESGO'!$AB$57="Moderado"),CONCATENATE("R7C",'MAPA DE RIESGO'!$P$57),"")</f>
        <v/>
      </c>
      <c r="AB42" s="23" t="str">
        <f>IF(AND('MAPA DE RIESGO'!$Z$52="Baja",'MAPA DE RIESGO'!$AB$52="Mayor"),CONCATENATE("R7C",'MAPA DE RIESGO'!$P$52),"")</f>
        <v/>
      </c>
      <c r="AC42" s="24" t="str">
        <f>IF(AND('MAPA DE RIESGO'!$Z$53="Baja",'MAPA DE RIESGO'!$AB$53="Mayor"),CONCATENATE("R7C",'MAPA DE RIESGO'!$P$53),"")</f>
        <v/>
      </c>
      <c r="AD42" s="29" t="str">
        <f>IF(AND('MAPA DE RIESGO'!$Z$54="Baja",'MAPA DE RIESGO'!$AB$54="Mayor"),CONCATENATE("R7C",'MAPA DE RIESGO'!$P$54),"")</f>
        <v/>
      </c>
      <c r="AE42" s="29" t="str">
        <f>IF(AND('MAPA DE RIESGO'!$Z$55="Baja",'MAPA DE RIESGO'!$AB$55="Mayor"),CONCATENATE("R7C",'MAPA DE RIESGO'!$P$55),"")</f>
        <v/>
      </c>
      <c r="AF42" s="29" t="str">
        <f>IF(AND('MAPA DE RIESGO'!$Z$56="Baja",'MAPA DE RIESGO'!$AB$56="Mayor"),CONCATENATE("R7C",'MAPA DE RIESGO'!$P$56),"")</f>
        <v/>
      </c>
      <c r="AG42" s="25" t="str">
        <f>IF(AND('MAPA DE RIESGO'!$Z$57="Baja",'MAPA DE RIESGO'!$AB$57="Mayor"),CONCATENATE("R7C",'MAPA DE RIESGO'!$P$57),"")</f>
        <v/>
      </c>
      <c r="AH42" s="26" t="str">
        <f>IF(AND('MAPA DE RIESGO'!$Z$52="Baja",'MAPA DE RIESGO'!$AB$52="Catastrófico"),CONCATENATE("R7C",'MAPA DE RIESGO'!$P$52),"")</f>
        <v/>
      </c>
      <c r="AI42" s="27" t="str">
        <f>IF(AND('MAPA DE RIESGO'!$Z$53="Baja",'MAPA DE RIESGO'!$AB$53="Catastrófico"),CONCATENATE("R7C",'MAPA DE RIESGO'!$P$53),"")</f>
        <v/>
      </c>
      <c r="AJ42" s="27" t="str">
        <f>IF(AND('MAPA DE RIESGO'!$Z$54="Baja",'MAPA DE RIESGO'!$AB$54="Catastrófico"),CONCATENATE("R7C",'MAPA DE RIESGO'!$P$54),"")</f>
        <v/>
      </c>
      <c r="AK42" s="27" t="str">
        <f>IF(AND('MAPA DE RIESGO'!$Z$55="Baja",'MAPA DE RIESGO'!$AB$55="Catastrófico"),CONCATENATE("R7C",'MAPA DE RIESGO'!$P$55),"")</f>
        <v/>
      </c>
      <c r="AL42" s="27" t="str">
        <f>IF(AND('MAPA DE RIESGO'!$Z$56="Baja",'MAPA DE RIESGO'!$AB$56="Catastrófico"),CONCATENATE("R7C",'MAPA DE RIESGO'!$P$56),"")</f>
        <v/>
      </c>
      <c r="AM42" s="28" t="str">
        <f>IF(AND('MAPA DE RIESGO'!$Z$57="Baja",'MAPA DE RIESGO'!$AB$57="Catastrófico"),CONCATENATE("R7C",'MAPA DE RIESGO'!$P$57),"")</f>
        <v/>
      </c>
      <c r="AN42" s="55"/>
      <c r="AO42" s="453"/>
      <c r="AP42" s="454"/>
      <c r="AQ42" s="454"/>
      <c r="AR42" s="454"/>
      <c r="AS42" s="454"/>
      <c r="AT42" s="4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row>
    <row r="43" spans="1:80" ht="15" customHeight="1" x14ac:dyDescent="0.35">
      <c r="A43" s="55"/>
      <c r="B43" s="382"/>
      <c r="C43" s="382"/>
      <c r="D43" s="383"/>
      <c r="E43" s="423"/>
      <c r="F43" s="424"/>
      <c r="G43" s="424"/>
      <c r="H43" s="424"/>
      <c r="I43" s="440"/>
      <c r="J43" s="48" t="str">
        <f>IF(AND('MAPA DE RIESGO'!$Z$58="Baja",'MAPA DE RIESGO'!$AB$58="Leve"),CONCATENATE("R8C",'MAPA DE RIESGO'!$P$58),"")</f>
        <v/>
      </c>
      <c r="K43" s="49" t="str">
        <f>IF(AND('MAPA DE RIESGO'!$Z$59="Baja",'MAPA DE RIESGO'!$AB$59="Leve"),CONCATENATE("R8C",'MAPA DE RIESGO'!$P$59),"")</f>
        <v/>
      </c>
      <c r="L43" s="49" t="str">
        <f>IF(AND('MAPA DE RIESGO'!$Z$60="Baja",'MAPA DE RIESGO'!$AB$60="Leve"),CONCATENATE("R8C",'MAPA DE RIESGO'!$P$60),"")</f>
        <v/>
      </c>
      <c r="M43" s="49" t="str">
        <f>IF(AND('MAPA DE RIESGO'!$Z$61="Baja",'MAPA DE RIESGO'!$AB$61="Leve"),CONCATENATE("R8C",'MAPA DE RIESGO'!$P$61),"")</f>
        <v/>
      </c>
      <c r="N43" s="49" t="str">
        <f>IF(AND('MAPA DE RIESGO'!$Z$62="Baja",'MAPA DE RIESGO'!$AB$62="Leve"),CONCATENATE("R8C",'MAPA DE RIESGO'!$P$62),"")</f>
        <v/>
      </c>
      <c r="O43" s="50" t="str">
        <f>IF(AND('MAPA DE RIESGO'!$Z$63="Baja",'MAPA DE RIESGO'!$AB$63="Leve"),CONCATENATE("R8C",'MAPA DE RIESGO'!$P$63),"")</f>
        <v/>
      </c>
      <c r="P43" s="39" t="str">
        <f>IF(AND('MAPA DE RIESGO'!$Z$58="Baja",'MAPA DE RIESGO'!$AB$58="Menor"),CONCATENATE("R8C",'MAPA DE RIESGO'!$P$58),"")</f>
        <v/>
      </c>
      <c r="Q43" s="40" t="str">
        <f>IF(AND('MAPA DE RIESGO'!$Z$59="Baja",'MAPA DE RIESGO'!$AB$59="Menor"),CONCATENATE("R8C",'MAPA DE RIESGO'!$P$59),"")</f>
        <v/>
      </c>
      <c r="R43" s="40" t="str">
        <f>IF(AND('MAPA DE RIESGO'!$Z$60="Baja",'MAPA DE RIESGO'!$AB$60="Menor"),CONCATENATE("R8C",'MAPA DE RIESGO'!$P$60),"")</f>
        <v/>
      </c>
      <c r="S43" s="40" t="str">
        <f>IF(AND('MAPA DE RIESGO'!$Z$61="Baja",'MAPA DE RIESGO'!$AB$61="Menor"),CONCATENATE("R8C",'MAPA DE RIESGO'!$P$61),"")</f>
        <v/>
      </c>
      <c r="T43" s="40" t="str">
        <f>IF(AND('MAPA DE RIESGO'!$Z$62="Baja",'MAPA DE RIESGO'!$AB$62="Menor"),CONCATENATE("R8C",'MAPA DE RIESGO'!$P$62),"")</f>
        <v/>
      </c>
      <c r="U43" s="41" t="str">
        <f>IF(AND('MAPA DE RIESGO'!$Z$63="Baja",'MAPA DE RIESGO'!$AB$63="Menor"),CONCATENATE("R8C",'MAPA DE RIESGO'!$P$63),"")</f>
        <v/>
      </c>
      <c r="V43" s="39" t="str">
        <f>IF(AND('MAPA DE RIESGO'!$Z$58="Baja",'MAPA DE RIESGO'!$AB$58="Moderado"),CONCATENATE("R8C",'MAPA DE RIESGO'!$P$58),"")</f>
        <v/>
      </c>
      <c r="W43" s="40" t="str">
        <f>IF(AND('MAPA DE RIESGO'!$Z$59="Baja",'MAPA DE RIESGO'!$AB$59="Moderado"),CONCATENATE("R8C",'MAPA DE RIESGO'!$P$59),"")</f>
        <v/>
      </c>
      <c r="X43" s="40" t="str">
        <f>IF(AND('MAPA DE RIESGO'!$Z$60="Baja",'MAPA DE RIESGO'!$AB$60="Moderado"),CONCATENATE("R8C",'MAPA DE RIESGO'!$P$60),"")</f>
        <v/>
      </c>
      <c r="Y43" s="40" t="str">
        <f>IF(AND('MAPA DE RIESGO'!$Z$61="Baja",'MAPA DE RIESGO'!$AB$61="Moderado"),CONCATENATE("R8C",'MAPA DE RIESGO'!$P$61),"")</f>
        <v/>
      </c>
      <c r="Z43" s="40" t="str">
        <f>IF(AND('MAPA DE RIESGO'!$Z$62="Baja",'MAPA DE RIESGO'!$AB$62="Moderado"),CONCATENATE("R8C",'MAPA DE RIESGO'!$P$62),"")</f>
        <v/>
      </c>
      <c r="AA43" s="41" t="str">
        <f>IF(AND('MAPA DE RIESGO'!$Z$63="Baja",'MAPA DE RIESGO'!$AB$63="Moderado"),CONCATENATE("R8C",'MAPA DE RIESGO'!$P$63),"")</f>
        <v/>
      </c>
      <c r="AB43" s="23" t="str">
        <f>IF(AND('MAPA DE RIESGO'!$Z$58="Baja",'MAPA DE RIESGO'!$AB$58="Mayor"),CONCATENATE("R8C",'MAPA DE RIESGO'!$P$58),"")</f>
        <v/>
      </c>
      <c r="AC43" s="24" t="str">
        <f>IF(AND('MAPA DE RIESGO'!$Z$59="Baja",'MAPA DE RIESGO'!$AB$59="Mayor"),CONCATENATE("R8C",'MAPA DE RIESGO'!$P$59),"")</f>
        <v/>
      </c>
      <c r="AD43" s="29" t="str">
        <f>IF(AND('MAPA DE RIESGO'!$Z$60="Baja",'MAPA DE RIESGO'!$AB$60="Mayor"),CONCATENATE("R8C",'MAPA DE RIESGO'!$P$60),"")</f>
        <v/>
      </c>
      <c r="AE43" s="29" t="str">
        <f>IF(AND('MAPA DE RIESGO'!$Z$61="Baja",'MAPA DE RIESGO'!$AB$61="Mayor"),CONCATENATE("R8C",'MAPA DE RIESGO'!$P$61),"")</f>
        <v/>
      </c>
      <c r="AF43" s="29" t="str">
        <f>IF(AND('MAPA DE RIESGO'!$Z$62="Baja",'MAPA DE RIESGO'!$AB$62="Mayor"),CONCATENATE("R8C",'MAPA DE RIESGO'!$P$62),"")</f>
        <v/>
      </c>
      <c r="AG43" s="25" t="str">
        <f>IF(AND('MAPA DE RIESGO'!$Z$63="Baja",'MAPA DE RIESGO'!$AB$63="Mayor"),CONCATENATE("R8C",'MAPA DE RIESGO'!$P$63),"")</f>
        <v/>
      </c>
      <c r="AH43" s="26" t="str">
        <f>IF(AND('MAPA DE RIESGO'!$Z$58="Baja",'MAPA DE RIESGO'!$AB$58="Catastrófico"),CONCATENATE("R8C",'MAPA DE RIESGO'!$P$58),"")</f>
        <v/>
      </c>
      <c r="AI43" s="27" t="str">
        <f>IF(AND('MAPA DE RIESGO'!$Z$59="Baja",'MAPA DE RIESGO'!$AB$59="Catastrófico"),CONCATENATE("R8C",'MAPA DE RIESGO'!$P$59),"")</f>
        <v/>
      </c>
      <c r="AJ43" s="27" t="str">
        <f>IF(AND('MAPA DE RIESGO'!$Z$60="Baja",'MAPA DE RIESGO'!$AB$60="Catastrófico"),CONCATENATE("R8C",'MAPA DE RIESGO'!$P$60),"")</f>
        <v/>
      </c>
      <c r="AK43" s="27" t="str">
        <f>IF(AND('MAPA DE RIESGO'!$Z$61="Baja",'MAPA DE RIESGO'!$AB$61="Catastrófico"),CONCATENATE("R8C",'MAPA DE RIESGO'!$P$61),"")</f>
        <v/>
      </c>
      <c r="AL43" s="27" t="str">
        <f>IF(AND('MAPA DE RIESGO'!$Z$62="Baja",'MAPA DE RIESGO'!$AB$62="Catastrófico"),CONCATENATE("R8C",'MAPA DE RIESGO'!$P$62),"")</f>
        <v/>
      </c>
      <c r="AM43" s="28" t="str">
        <f>IF(AND('MAPA DE RIESGO'!$Z$63="Baja",'MAPA DE RIESGO'!$AB$63="Catastrófico"),CONCATENATE("R8C",'MAPA DE RIESGO'!$P$63),"")</f>
        <v/>
      </c>
      <c r="AN43" s="55"/>
      <c r="AO43" s="453"/>
      <c r="AP43" s="454"/>
      <c r="AQ43" s="454"/>
      <c r="AR43" s="454"/>
      <c r="AS43" s="454"/>
      <c r="AT43" s="4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row>
    <row r="44" spans="1:80" ht="15" customHeight="1" x14ac:dyDescent="0.35">
      <c r="A44" s="55"/>
      <c r="B44" s="382"/>
      <c r="C44" s="382"/>
      <c r="D44" s="383"/>
      <c r="E44" s="423"/>
      <c r="F44" s="424"/>
      <c r="G44" s="424"/>
      <c r="H44" s="424"/>
      <c r="I44" s="440"/>
      <c r="J44" s="48" t="str">
        <f>IF(AND('MAPA DE RIESGO'!$Z$64="Baja",'MAPA DE RIESGO'!$AB$64="Leve"),CONCATENATE("R9C",'MAPA DE RIESGO'!$P$64),"")</f>
        <v/>
      </c>
      <c r="K44" s="49" t="str">
        <f>IF(AND('MAPA DE RIESGO'!$Z$65="Baja",'MAPA DE RIESGO'!$AB$65="Leve"),CONCATENATE("R9C",'MAPA DE RIESGO'!$P$65),"")</f>
        <v/>
      </c>
      <c r="L44" s="49" t="str">
        <f>IF(AND('MAPA DE RIESGO'!$Z$66="Baja",'MAPA DE RIESGO'!$AB$66="Leve"),CONCATENATE("R9C",'MAPA DE RIESGO'!$P$66),"")</f>
        <v/>
      </c>
      <c r="M44" s="49" t="str">
        <f>IF(AND('MAPA DE RIESGO'!$Z$67="Baja",'MAPA DE RIESGO'!$AB$67="Leve"),CONCATENATE("R9C",'MAPA DE RIESGO'!$P$67),"")</f>
        <v/>
      </c>
      <c r="N44" s="49" t="str">
        <f>IF(AND('MAPA DE RIESGO'!$Z$68="Baja",'MAPA DE RIESGO'!$AB$68="Leve"),CONCATENATE("R9C",'MAPA DE RIESGO'!$P$68),"")</f>
        <v/>
      </c>
      <c r="O44" s="50" t="str">
        <f>IF(AND('MAPA DE RIESGO'!$Z$69="Baja",'MAPA DE RIESGO'!$AB$69="Leve"),CONCATENATE("R9C",'MAPA DE RIESGO'!$P$69),"")</f>
        <v/>
      </c>
      <c r="P44" s="39" t="str">
        <f>IF(AND('MAPA DE RIESGO'!$Z$64="Baja",'MAPA DE RIESGO'!$AB$64="Menor"),CONCATENATE("R9C",'MAPA DE RIESGO'!$P$64),"")</f>
        <v/>
      </c>
      <c r="Q44" s="40" t="str">
        <f>IF(AND('MAPA DE RIESGO'!$Z$65="Baja",'MAPA DE RIESGO'!$AB$65="Menor"),CONCATENATE("R9C",'MAPA DE RIESGO'!$P$65),"")</f>
        <v/>
      </c>
      <c r="R44" s="40" t="str">
        <f>IF(AND('MAPA DE RIESGO'!$Z$66="Baja",'MAPA DE RIESGO'!$AB$66="Menor"),CONCATENATE("R9C",'MAPA DE RIESGO'!$P$66),"")</f>
        <v/>
      </c>
      <c r="S44" s="40" t="str">
        <f>IF(AND('MAPA DE RIESGO'!$Z$67="Baja",'MAPA DE RIESGO'!$AB$67="Menor"),CONCATENATE("R9C",'MAPA DE RIESGO'!$P$67),"")</f>
        <v/>
      </c>
      <c r="T44" s="40" t="str">
        <f>IF(AND('MAPA DE RIESGO'!$Z$68="Baja",'MAPA DE RIESGO'!$AB$68="Menor"),CONCATENATE("R9C",'MAPA DE RIESGO'!$P$68),"")</f>
        <v/>
      </c>
      <c r="U44" s="41" t="str">
        <f>IF(AND('MAPA DE RIESGO'!$Z$69="Baja",'MAPA DE RIESGO'!$AB$69="Menor"),CONCATENATE("R9C",'MAPA DE RIESGO'!$P$69),"")</f>
        <v/>
      </c>
      <c r="V44" s="39" t="str">
        <f>IF(AND('MAPA DE RIESGO'!$Z$64="Baja",'MAPA DE RIESGO'!$AB$64="Moderado"),CONCATENATE("R9C",'MAPA DE RIESGO'!$P$64),"")</f>
        <v/>
      </c>
      <c r="W44" s="40" t="str">
        <f>IF(AND('MAPA DE RIESGO'!$Z$65="Baja",'MAPA DE RIESGO'!$AB$65="Moderado"),CONCATENATE("R9C",'MAPA DE RIESGO'!$P$65),"")</f>
        <v/>
      </c>
      <c r="X44" s="40" t="str">
        <f>IF(AND('MAPA DE RIESGO'!$Z$66="Baja",'MAPA DE RIESGO'!$AB$66="Moderado"),CONCATENATE("R9C",'MAPA DE RIESGO'!$P$66),"")</f>
        <v/>
      </c>
      <c r="Y44" s="40" t="str">
        <f>IF(AND('MAPA DE RIESGO'!$Z$67="Baja",'MAPA DE RIESGO'!$AB$67="Moderado"),CONCATENATE("R9C",'MAPA DE RIESGO'!$P$67),"")</f>
        <v/>
      </c>
      <c r="Z44" s="40" t="str">
        <f>IF(AND('MAPA DE RIESGO'!$Z$68="Baja",'MAPA DE RIESGO'!$AB$68="Moderado"),CONCATENATE("R9C",'MAPA DE RIESGO'!$P$68),"")</f>
        <v/>
      </c>
      <c r="AA44" s="41" t="str">
        <f>IF(AND('MAPA DE RIESGO'!$Z$69="Baja",'MAPA DE RIESGO'!$AB$69="Moderado"),CONCATENATE("R9C",'MAPA DE RIESGO'!$P$69),"")</f>
        <v/>
      </c>
      <c r="AB44" s="23" t="str">
        <f>IF(AND('MAPA DE RIESGO'!$Z$64="Baja",'MAPA DE RIESGO'!$AB$64="Mayor"),CONCATENATE("R9C",'MAPA DE RIESGO'!$P$64),"")</f>
        <v/>
      </c>
      <c r="AC44" s="24" t="str">
        <f>IF(AND('MAPA DE RIESGO'!$Z$65="Baja",'MAPA DE RIESGO'!$AB$65="Mayor"),CONCATENATE("R9C",'MAPA DE RIESGO'!$P$65),"")</f>
        <v/>
      </c>
      <c r="AD44" s="29" t="str">
        <f>IF(AND('MAPA DE RIESGO'!$Z$66="Baja",'MAPA DE RIESGO'!$AB$66="Mayor"),CONCATENATE("R9C",'MAPA DE RIESGO'!$P$66),"")</f>
        <v/>
      </c>
      <c r="AE44" s="29" t="str">
        <f>IF(AND('MAPA DE RIESGO'!$Z$67="Baja",'MAPA DE RIESGO'!$AB$67="Mayor"),CONCATENATE("R9C",'MAPA DE RIESGO'!$P$67),"")</f>
        <v/>
      </c>
      <c r="AF44" s="29" t="str">
        <f>IF(AND('MAPA DE RIESGO'!$Z$68="Baja",'MAPA DE RIESGO'!$AB$68="Mayor"),CONCATENATE("R9C",'MAPA DE RIESGO'!$P$68),"")</f>
        <v/>
      </c>
      <c r="AG44" s="25" t="str">
        <f>IF(AND('MAPA DE RIESGO'!$Z$69="Baja",'MAPA DE RIESGO'!$AB$69="Mayor"),CONCATENATE("R9C",'MAPA DE RIESGO'!$P$69),"")</f>
        <v/>
      </c>
      <c r="AH44" s="26" t="str">
        <f>IF(AND('MAPA DE RIESGO'!$Z$64="Baja",'MAPA DE RIESGO'!$AB$64="Catastrófico"),CONCATENATE("R9C",'MAPA DE RIESGO'!$P$64),"")</f>
        <v/>
      </c>
      <c r="AI44" s="27" t="str">
        <f>IF(AND('MAPA DE RIESGO'!$Z$65="Baja",'MAPA DE RIESGO'!$AB$65="Catastrófico"),CONCATENATE("R9C",'MAPA DE RIESGO'!$P$65),"")</f>
        <v/>
      </c>
      <c r="AJ44" s="27" t="str">
        <f>IF(AND('MAPA DE RIESGO'!$Z$66="Baja",'MAPA DE RIESGO'!$AB$66="Catastrófico"),CONCATENATE("R9C",'MAPA DE RIESGO'!$P$66),"")</f>
        <v/>
      </c>
      <c r="AK44" s="27" t="str">
        <f>IF(AND('MAPA DE RIESGO'!$Z$67="Baja",'MAPA DE RIESGO'!$AB$67="Catastrófico"),CONCATENATE("R9C",'MAPA DE RIESGO'!$P$67),"")</f>
        <v/>
      </c>
      <c r="AL44" s="27" t="str">
        <f>IF(AND('MAPA DE RIESGO'!$Z$68="Baja",'MAPA DE RIESGO'!$AB$68="Catastrófico"),CONCATENATE("R9C",'MAPA DE RIESGO'!$P$68),"")</f>
        <v/>
      </c>
      <c r="AM44" s="28" t="str">
        <f>IF(AND('MAPA DE RIESGO'!$Z$69="Baja",'MAPA DE RIESGO'!$AB$69="Catastrófico"),CONCATENATE("R9C",'MAPA DE RIESGO'!$P$69),"")</f>
        <v/>
      </c>
      <c r="AN44" s="55"/>
      <c r="AO44" s="453"/>
      <c r="AP44" s="454"/>
      <c r="AQ44" s="454"/>
      <c r="AR44" s="454"/>
      <c r="AS44" s="454"/>
      <c r="AT44" s="4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row>
    <row r="45" spans="1:80" ht="15.75" customHeight="1" thickBot="1" x14ac:dyDescent="0.4">
      <c r="A45" s="55"/>
      <c r="B45" s="382"/>
      <c r="C45" s="382"/>
      <c r="D45" s="383"/>
      <c r="E45" s="426"/>
      <c r="F45" s="427"/>
      <c r="G45" s="427"/>
      <c r="H45" s="427"/>
      <c r="I45" s="427"/>
      <c r="J45" s="51" t="str">
        <f>IF(AND('MAPA DE RIESGO'!$Z$70="Baja",'MAPA DE RIESGO'!$AB$70="Leve"),CONCATENATE("R10C",'MAPA DE RIESGO'!$P$70),"")</f>
        <v/>
      </c>
      <c r="K45" s="52" t="str">
        <f>IF(AND('MAPA DE RIESGO'!$Z$71="Baja",'MAPA DE RIESGO'!$AB$71="Leve"),CONCATENATE("R10C",'MAPA DE RIESGO'!$P$71),"")</f>
        <v/>
      </c>
      <c r="L45" s="52" t="str">
        <f>IF(AND('MAPA DE RIESGO'!$Z$72="Baja",'MAPA DE RIESGO'!$AB$72="Leve"),CONCATENATE("R10C",'MAPA DE RIESGO'!$P$72),"")</f>
        <v/>
      </c>
      <c r="M45" s="52" t="str">
        <f>IF(AND('MAPA DE RIESGO'!$Z$73="Baja",'MAPA DE RIESGO'!$AB$73="Leve"),CONCATENATE("R10C",'MAPA DE RIESGO'!$P$73),"")</f>
        <v/>
      </c>
      <c r="N45" s="52" t="str">
        <f>IF(AND('MAPA DE RIESGO'!$Z$74="Baja",'MAPA DE RIESGO'!$AB$74="Leve"),CONCATENATE("R10C",'MAPA DE RIESGO'!$P$74),"")</f>
        <v/>
      </c>
      <c r="O45" s="53" t="str">
        <f>IF(AND('MAPA DE RIESGO'!$Z$75="Baja",'MAPA DE RIESGO'!$AB$75="Leve"),CONCATENATE("R10C",'MAPA DE RIESGO'!$P$75),"")</f>
        <v/>
      </c>
      <c r="P45" s="39" t="str">
        <f>IF(AND('MAPA DE RIESGO'!$Z$70="Baja",'MAPA DE RIESGO'!$AB$70="Menor"),CONCATENATE("R10C",'MAPA DE RIESGO'!$P$70),"")</f>
        <v/>
      </c>
      <c r="Q45" s="40" t="str">
        <f>IF(AND('MAPA DE RIESGO'!$Z$71="Baja",'MAPA DE RIESGO'!$AB$71="Menor"),CONCATENATE("R10C",'MAPA DE RIESGO'!$P$71),"")</f>
        <v/>
      </c>
      <c r="R45" s="40" t="str">
        <f>IF(AND('MAPA DE RIESGO'!$Z$72="Baja",'MAPA DE RIESGO'!$AB$72="Menor"),CONCATENATE("R10C",'MAPA DE RIESGO'!$P$72),"")</f>
        <v/>
      </c>
      <c r="S45" s="40" t="str">
        <f>IF(AND('MAPA DE RIESGO'!$Z$73="Baja",'MAPA DE RIESGO'!$AB$73="Menor"),CONCATENATE("R10C",'MAPA DE RIESGO'!$P$73),"")</f>
        <v/>
      </c>
      <c r="T45" s="40" t="str">
        <f>IF(AND('MAPA DE RIESGO'!$Z$74="Baja",'MAPA DE RIESGO'!$AB$74="Menor"),CONCATENATE("R10C",'MAPA DE RIESGO'!$P$74),"")</f>
        <v/>
      </c>
      <c r="U45" s="41" t="str">
        <f>IF(AND('MAPA DE RIESGO'!$Z$75="Baja",'MAPA DE RIESGO'!$AB$75="Menor"),CONCATENATE("R10C",'MAPA DE RIESGO'!$P$75),"")</f>
        <v/>
      </c>
      <c r="V45" s="42" t="str">
        <f>IF(AND('MAPA DE RIESGO'!$Z$70="Baja",'MAPA DE RIESGO'!$AB$70="Moderado"),CONCATENATE("R10C",'MAPA DE RIESGO'!$P$70),"")</f>
        <v/>
      </c>
      <c r="W45" s="43" t="str">
        <f>IF(AND('MAPA DE RIESGO'!$Z$71="Baja",'MAPA DE RIESGO'!$AB$71="Moderado"),CONCATENATE("R10C",'MAPA DE RIESGO'!$P$71),"")</f>
        <v/>
      </c>
      <c r="X45" s="43" t="str">
        <f>IF(AND('MAPA DE RIESGO'!$Z$72="Baja",'MAPA DE RIESGO'!$AB$72="Moderado"),CONCATENATE("R10C",'MAPA DE RIESGO'!$P$72),"")</f>
        <v/>
      </c>
      <c r="Y45" s="43" t="str">
        <f>IF(AND('MAPA DE RIESGO'!$Z$73="Baja",'MAPA DE RIESGO'!$AB$73="Moderado"),CONCATENATE("R10C",'MAPA DE RIESGO'!$P$73),"")</f>
        <v/>
      </c>
      <c r="Z45" s="43" t="str">
        <f>IF(AND('MAPA DE RIESGO'!$Z$74="Baja",'MAPA DE RIESGO'!$AB$74="Moderado"),CONCATENATE("R10C",'MAPA DE RIESGO'!$P$74),"")</f>
        <v/>
      </c>
      <c r="AA45" s="44" t="str">
        <f>IF(AND('MAPA DE RIESGO'!$Z$75="Baja",'MAPA DE RIESGO'!$AB$75="Moderado"),CONCATENATE("R10C",'MAPA DE RIESGO'!$P$75),"")</f>
        <v/>
      </c>
      <c r="AB45" s="30" t="str">
        <f>IF(AND('MAPA DE RIESGO'!$Z$70="Baja",'MAPA DE RIESGO'!$AB$70="Mayor"),CONCATENATE("R10C",'MAPA DE RIESGO'!$P$70),"")</f>
        <v/>
      </c>
      <c r="AC45" s="31" t="str">
        <f>IF(AND('MAPA DE RIESGO'!$Z$71="Baja",'MAPA DE RIESGO'!$AB$71="Mayor"),CONCATENATE("R10C",'MAPA DE RIESGO'!$P$71),"")</f>
        <v/>
      </c>
      <c r="AD45" s="31" t="str">
        <f>IF(AND('MAPA DE RIESGO'!$Z$72="Baja",'MAPA DE RIESGO'!$AB$72="Mayor"),CONCATENATE("R10C",'MAPA DE RIESGO'!$P$72),"")</f>
        <v/>
      </c>
      <c r="AE45" s="31" t="str">
        <f>IF(AND('MAPA DE RIESGO'!$Z$73="Baja",'MAPA DE RIESGO'!$AB$73="Mayor"),CONCATENATE("R10C",'MAPA DE RIESGO'!$P$73),"")</f>
        <v/>
      </c>
      <c r="AF45" s="31" t="str">
        <f>IF(AND('MAPA DE RIESGO'!$Z$74="Baja",'MAPA DE RIESGO'!$AB$74="Mayor"),CONCATENATE("R10C",'MAPA DE RIESGO'!$P$74),"")</f>
        <v/>
      </c>
      <c r="AG45" s="32" t="str">
        <f>IF(AND('MAPA DE RIESGO'!$Z$75="Baja",'MAPA DE RIESGO'!$AB$75="Mayor"),CONCATENATE("R10C",'MAPA DE RIESGO'!$P$75),"")</f>
        <v/>
      </c>
      <c r="AH45" s="33" t="str">
        <f>IF(AND('MAPA DE RIESGO'!$Z$70="Baja",'MAPA DE RIESGO'!$AB$70="Catastrófico"),CONCATENATE("R10C",'MAPA DE RIESGO'!$P$70),"")</f>
        <v/>
      </c>
      <c r="AI45" s="34" t="str">
        <f>IF(AND('MAPA DE RIESGO'!$Z$71="Baja",'MAPA DE RIESGO'!$AB$71="Catastrófico"),CONCATENATE("R10C",'MAPA DE RIESGO'!$P$71),"")</f>
        <v/>
      </c>
      <c r="AJ45" s="34" t="str">
        <f>IF(AND('MAPA DE RIESGO'!$Z$72="Baja",'MAPA DE RIESGO'!$AB$72="Catastrófico"),CONCATENATE("R10C",'MAPA DE RIESGO'!$P$72),"")</f>
        <v/>
      </c>
      <c r="AK45" s="34" t="str">
        <f>IF(AND('MAPA DE RIESGO'!$Z$73="Baja",'MAPA DE RIESGO'!$AB$73="Catastrófico"),CONCATENATE("R10C",'MAPA DE RIESGO'!$P$73),"")</f>
        <v/>
      </c>
      <c r="AL45" s="34" t="str">
        <f>IF(AND('MAPA DE RIESGO'!$Z$74="Baja",'MAPA DE RIESGO'!$AB$74="Catastrófico"),CONCATENATE("R10C",'MAPA DE RIESGO'!$P$74),"")</f>
        <v/>
      </c>
      <c r="AM45" s="35" t="str">
        <f>IF(AND('MAPA DE RIESGO'!$Z$75="Baja",'MAPA DE RIESGO'!$AB$75="Catastrófico"),CONCATENATE("R10C",'MAPA DE RIESGO'!$P$75),"")</f>
        <v/>
      </c>
      <c r="AN45" s="55"/>
      <c r="AO45" s="456"/>
      <c r="AP45" s="457"/>
      <c r="AQ45" s="457"/>
      <c r="AR45" s="457"/>
      <c r="AS45" s="457"/>
      <c r="AT45" s="458"/>
    </row>
    <row r="46" spans="1:80" ht="46.5" customHeight="1" x14ac:dyDescent="0.55000000000000004">
      <c r="A46" s="55"/>
      <c r="B46" s="382"/>
      <c r="C46" s="382"/>
      <c r="D46" s="383"/>
      <c r="E46" s="420" t="s">
        <v>104</v>
      </c>
      <c r="F46" s="421"/>
      <c r="G46" s="421"/>
      <c r="H46" s="421"/>
      <c r="I46" s="422"/>
      <c r="J46" s="45" t="str">
        <f ca="1">IF(AND('MAPA DE RIESGO'!$Z$16="Muy Baja",'MAPA DE RIESGO'!$AB$16="Leve"),CONCATENATE("R1C",'MAPA DE RIESGO'!$P$16),"")</f>
        <v/>
      </c>
      <c r="K46" s="46" t="str">
        <f ca="1">IF(AND('MAPA DE RIESGO'!$Z$17="Muy Baja",'MAPA DE RIESGO'!$AB$17="Leve"),CONCATENATE("R1C",'MAPA DE RIESGO'!$P$17),"")</f>
        <v/>
      </c>
      <c r="L46" s="46" t="str">
        <f>IF(AND('MAPA DE RIESGO'!$Z$18="Muy Baja",'MAPA DE RIESGO'!$AB$18="Leve"),CONCATENATE("R1C",'MAPA DE RIESGO'!$P$18),"")</f>
        <v/>
      </c>
      <c r="M46" s="46" t="str">
        <f>IF(AND('MAPA DE RIESGO'!$Z$19="Muy Baja",'MAPA DE RIESGO'!$AB$19="Leve"),CONCATENATE("R1C",'MAPA DE RIESGO'!$P$19),"")</f>
        <v/>
      </c>
      <c r="N46" s="46" t="str">
        <f>IF(AND('MAPA DE RIESGO'!$Z$20="Muy Baja",'MAPA DE RIESGO'!$AB$20="Leve"),CONCATENATE("R1C",'MAPA DE RIESGO'!$P$20),"")</f>
        <v/>
      </c>
      <c r="O46" s="47" t="str">
        <f>IF(AND('MAPA DE RIESGO'!$Z$21="Muy Baja",'MAPA DE RIESGO'!$AB$21="Leve"),CONCATENATE("R1C",'MAPA DE RIESGO'!$P$21),"")</f>
        <v/>
      </c>
      <c r="P46" s="45" t="str">
        <f ca="1">IF(AND('MAPA DE RIESGO'!$Z$16="Muy Baja",'MAPA DE RIESGO'!$AB$16="Menor"),CONCATENATE("R1C",'MAPA DE RIESGO'!$P$16),"")</f>
        <v/>
      </c>
      <c r="Q46" s="46" t="str">
        <f ca="1">IF(AND('MAPA DE RIESGO'!$Z$17="Muy Baja",'MAPA DE RIESGO'!$AB$17="Menor"),CONCATENATE("R1C",'MAPA DE RIESGO'!$P$17),"")</f>
        <v/>
      </c>
      <c r="R46" s="46" t="str">
        <f>IF(AND('MAPA DE RIESGO'!$Z$18="Muy Baja",'MAPA DE RIESGO'!$AB$18="Menor"),CONCATENATE("R1C",'MAPA DE RIESGO'!$P$18),"")</f>
        <v/>
      </c>
      <c r="S46" s="46" t="str">
        <f>IF(AND('MAPA DE RIESGO'!$Z$19="Muy Baja",'MAPA DE RIESGO'!$AB$19="Menor"),CONCATENATE("R1C",'MAPA DE RIESGO'!$P$19),"")</f>
        <v/>
      </c>
      <c r="T46" s="46" t="str">
        <f>IF(AND('MAPA DE RIESGO'!$Z$20="Muy Baja",'MAPA DE RIESGO'!$AB$20="Menor"),CONCATENATE("R1C",'MAPA DE RIESGO'!$P$20),"")</f>
        <v/>
      </c>
      <c r="U46" s="47" t="str">
        <f>IF(AND('MAPA DE RIESGO'!$Z$21="Muy Baja",'MAPA DE RIESGO'!$AB$21="Menor"),CONCATENATE("R1C",'MAPA DE RIESGO'!$P$21),"")</f>
        <v/>
      </c>
      <c r="V46" s="36" t="str">
        <f ca="1">IF(AND('MAPA DE RIESGO'!$Z$16="Muy Baja",'MAPA DE RIESGO'!$AB$16="Moderado"),CONCATENATE("R1C",'MAPA DE RIESGO'!$P$16),"")</f>
        <v/>
      </c>
      <c r="W46" s="54" t="str">
        <f ca="1">IF(AND('MAPA DE RIESGO'!$Z$17="Muy Baja",'MAPA DE RIESGO'!$AB$17="Moderado"),CONCATENATE("R1C",'MAPA DE RIESGO'!$P$17),"")</f>
        <v/>
      </c>
      <c r="X46" s="37" t="str">
        <f>IF(AND('MAPA DE RIESGO'!$Z$18="Muy Baja",'MAPA DE RIESGO'!$AB$18="Moderado"),CONCATENATE("R1C",'MAPA DE RIESGO'!$P$18),"")</f>
        <v/>
      </c>
      <c r="Y46" s="37" t="str">
        <f>IF(AND('MAPA DE RIESGO'!$Z$19="Muy Baja",'MAPA DE RIESGO'!$AB$19="Moderado"),CONCATENATE("R1C",'MAPA DE RIESGO'!$P$19),"")</f>
        <v/>
      </c>
      <c r="Z46" s="37" t="str">
        <f>IF(AND('MAPA DE RIESGO'!$Z$20="Muy Baja",'MAPA DE RIESGO'!$AB$20="Moderado"),CONCATENATE("R1C",'MAPA DE RIESGO'!$P$20),"")</f>
        <v/>
      </c>
      <c r="AA46" s="38" t="str">
        <f>IF(AND('MAPA DE RIESGO'!$Z$21="Muy Baja",'MAPA DE RIESGO'!$AB$21="Moderado"),CONCATENATE("R1C",'MAPA DE RIESGO'!$P$21),"")</f>
        <v/>
      </c>
      <c r="AB46" s="17" t="str">
        <f ca="1">IF(AND('MAPA DE RIESGO'!$Z$16="Muy Baja",'MAPA DE RIESGO'!$AB$16="Mayor"),CONCATENATE("R1C",'MAPA DE RIESGO'!$P$16),"")</f>
        <v/>
      </c>
      <c r="AC46" s="18" t="str">
        <f ca="1">IF(AND('MAPA DE RIESGO'!$Z$17="Muy Baja",'MAPA DE RIESGO'!$AB$17="Mayor"),CONCATENATE("R1C",'MAPA DE RIESGO'!$P$17),"")</f>
        <v/>
      </c>
      <c r="AD46" s="18" t="str">
        <f>IF(AND('MAPA DE RIESGO'!$Z$18="Muy Baja",'MAPA DE RIESGO'!$AB$18="Mayor"),CONCATENATE("R1C",'MAPA DE RIESGO'!$P$18),"")</f>
        <v/>
      </c>
      <c r="AE46" s="18" t="str">
        <f>IF(AND('MAPA DE RIESGO'!$Z$19="Muy Baja",'MAPA DE RIESGO'!$AB$19="Mayor"),CONCATENATE("R1C",'MAPA DE RIESGO'!$P$19),"")</f>
        <v/>
      </c>
      <c r="AF46" s="18" t="str">
        <f>IF(AND('MAPA DE RIESGO'!$Z$20="Muy Baja",'MAPA DE RIESGO'!$AB$20="Mayor"),CONCATENATE("R1C",'MAPA DE RIESGO'!$P$20),"")</f>
        <v/>
      </c>
      <c r="AG46" s="19" t="str">
        <f>IF(AND('MAPA DE RIESGO'!$Z$21="Muy Baja",'MAPA DE RIESGO'!$AB$21="Mayor"),CONCATENATE("R1C",'MAPA DE RIESGO'!$P$21),"")</f>
        <v/>
      </c>
      <c r="AH46" s="20" t="str">
        <f ca="1">IF(AND('MAPA DE RIESGO'!$Z$16="Muy Baja",'MAPA DE RIESGO'!$AB$16="Catastrófico"),CONCATENATE("R1C",'MAPA DE RIESGO'!$P$16),"")</f>
        <v/>
      </c>
      <c r="AI46" s="21" t="str">
        <f ca="1">IF(AND('MAPA DE RIESGO'!$Z$17="Muy Baja",'MAPA DE RIESGO'!$AB$17="Catastrófico"),CONCATENATE("R1C",'MAPA DE RIESGO'!$P$17),"")</f>
        <v/>
      </c>
      <c r="AJ46" s="21" t="str">
        <f>IF(AND('MAPA DE RIESGO'!$Z$18="Muy Baja",'MAPA DE RIESGO'!$AB$18="Catastrófico"),CONCATENATE("R1C",'MAPA DE RIESGO'!$P$18),"")</f>
        <v/>
      </c>
      <c r="AK46" s="21" t="str">
        <f>IF(AND('MAPA DE RIESGO'!$Z$19="Muy Baja",'MAPA DE RIESGO'!$AB$19="Catastrófico"),CONCATENATE("R1C",'MAPA DE RIESGO'!$P$19),"")</f>
        <v/>
      </c>
      <c r="AL46" s="21" t="str">
        <f>IF(AND('MAPA DE RIESGO'!$Z$20="Muy Baja",'MAPA DE RIESGO'!$AB$20="Catastrófico"),CONCATENATE("R1C",'MAPA DE RIESGO'!$P$20),"")</f>
        <v/>
      </c>
      <c r="AM46" s="22" t="str">
        <f>IF(AND('MAPA DE RIESGO'!$Z$21="Muy Baja",'MAPA DE RIESGO'!$AB$21="Catastrófico"),CONCATENATE("R1C",'MAPA DE RIESGO'!$P$21),"")</f>
        <v/>
      </c>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ht="46.5" customHeight="1" x14ac:dyDescent="0.35">
      <c r="A47" s="55"/>
      <c r="B47" s="382"/>
      <c r="C47" s="382"/>
      <c r="D47" s="383"/>
      <c r="E47" s="439"/>
      <c r="F47" s="440"/>
      <c r="G47" s="440"/>
      <c r="H47" s="440"/>
      <c r="I47" s="425"/>
      <c r="J47" s="48" t="str">
        <f ca="1">IF(AND('MAPA DE RIESGO'!$Z$22="Muy Baja",'MAPA DE RIESGO'!$AB$22="Leve"),CONCATENATE("R2C",'MAPA DE RIESGO'!$P$22),"")</f>
        <v/>
      </c>
      <c r="K47" s="49" t="str">
        <f>IF(AND('MAPA DE RIESGO'!$Z$23="Muy Baja",'MAPA DE RIESGO'!$AB$23="Leve"),CONCATENATE("R2C",'MAPA DE RIESGO'!$P$23),"")</f>
        <v/>
      </c>
      <c r="L47" s="49" t="str">
        <f>IF(AND('MAPA DE RIESGO'!$Z$24="Muy Baja",'MAPA DE RIESGO'!$AB$24="Leve"),CONCATENATE("R2C",'MAPA DE RIESGO'!$P$24),"")</f>
        <v/>
      </c>
      <c r="M47" s="49" t="str">
        <f>IF(AND('MAPA DE RIESGO'!$Z$25="Muy Baja",'MAPA DE RIESGO'!$AB$25="Leve"),CONCATENATE("R2C",'MAPA DE RIESGO'!$P$25),"")</f>
        <v/>
      </c>
      <c r="N47" s="49" t="str">
        <f>IF(AND('MAPA DE RIESGO'!$Z$26="Muy Baja",'MAPA DE RIESGO'!$AB$26="Leve"),CONCATENATE("R2C",'MAPA DE RIESGO'!$P$26),"")</f>
        <v/>
      </c>
      <c r="O47" s="50" t="str">
        <f>IF(AND('MAPA DE RIESGO'!$Z$27="Muy Baja",'MAPA DE RIESGO'!$AB$27="Leve"),CONCATENATE("R2C",'MAPA DE RIESGO'!$P$27),"")</f>
        <v/>
      </c>
      <c r="P47" s="48" t="str">
        <f ca="1">IF(AND('MAPA DE RIESGO'!$Z$22="Muy Baja",'MAPA DE RIESGO'!$AB$22="Menor"),CONCATENATE("R2C",'MAPA DE RIESGO'!$P$22),"")</f>
        <v/>
      </c>
      <c r="Q47" s="49" t="str">
        <f>IF(AND('MAPA DE RIESGO'!$Z$23="Muy Baja",'MAPA DE RIESGO'!$AB$23="Menor"),CONCATENATE("R2C",'MAPA DE RIESGO'!$P$23),"")</f>
        <v/>
      </c>
      <c r="R47" s="49" t="str">
        <f>IF(AND('MAPA DE RIESGO'!$Z$24="Muy Baja",'MAPA DE RIESGO'!$AB$24="Menor"),CONCATENATE("R2C",'MAPA DE RIESGO'!$P$24),"")</f>
        <v/>
      </c>
      <c r="S47" s="49" t="str">
        <f>IF(AND('MAPA DE RIESGO'!$Z$25="Muy Baja",'MAPA DE RIESGO'!$AB$25="Menor"),CONCATENATE("R2C",'MAPA DE RIESGO'!$P$25),"")</f>
        <v/>
      </c>
      <c r="T47" s="49" t="str">
        <f>IF(AND('MAPA DE RIESGO'!$Z$26="Muy Baja",'MAPA DE RIESGO'!$AB$26="Menor"),CONCATENATE("R2C",'MAPA DE RIESGO'!$P$26),"")</f>
        <v/>
      </c>
      <c r="U47" s="50" t="str">
        <f>IF(AND('MAPA DE RIESGO'!$Z$27="Muy Baja",'MAPA DE RIESGO'!$AB$27="Menor"),CONCATENATE("R2C",'MAPA DE RIESGO'!$P$27),"")</f>
        <v/>
      </c>
      <c r="V47" s="39" t="str">
        <f ca="1">IF(AND('MAPA DE RIESGO'!$Z$22="Muy Baja",'MAPA DE RIESGO'!$AB$22="Moderado"),CONCATENATE("R2C",'MAPA DE RIESGO'!$P$22),"")</f>
        <v/>
      </c>
      <c r="W47" s="40" t="str">
        <f>IF(AND('MAPA DE RIESGO'!$Z$23="Muy Baja",'MAPA DE RIESGO'!$AB$23="Moderado"),CONCATENATE("R2C",'MAPA DE RIESGO'!$P$23),"")</f>
        <v/>
      </c>
      <c r="X47" s="40" t="str">
        <f>IF(AND('MAPA DE RIESGO'!$Z$24="Muy Baja",'MAPA DE RIESGO'!$AB$24="Moderado"),CONCATENATE("R2C",'MAPA DE RIESGO'!$P$24),"")</f>
        <v/>
      </c>
      <c r="Y47" s="40" t="str">
        <f>IF(AND('MAPA DE RIESGO'!$Z$25="Muy Baja",'MAPA DE RIESGO'!$AB$25="Moderado"),CONCATENATE("R2C",'MAPA DE RIESGO'!$P$25),"")</f>
        <v/>
      </c>
      <c r="Z47" s="40" t="str">
        <f>IF(AND('MAPA DE RIESGO'!$Z$26="Muy Baja",'MAPA DE RIESGO'!$AB$26="Moderado"),CONCATENATE("R2C",'MAPA DE RIESGO'!$P$26),"")</f>
        <v/>
      </c>
      <c r="AA47" s="41" t="str">
        <f>IF(AND('MAPA DE RIESGO'!$Z$27="Muy Baja",'MAPA DE RIESGO'!$AB$27="Moderado"),CONCATENATE("R2C",'MAPA DE RIESGO'!$P$27),"")</f>
        <v/>
      </c>
      <c r="AB47" s="23" t="str">
        <f ca="1">IF(AND('MAPA DE RIESGO'!$Z$22="Muy Baja",'MAPA DE RIESGO'!$AB$22="Mayor"),CONCATENATE("R2C",'MAPA DE RIESGO'!$P$22),"")</f>
        <v/>
      </c>
      <c r="AC47" s="24" t="str">
        <f>IF(AND('MAPA DE RIESGO'!$Z$23="Muy Baja",'MAPA DE RIESGO'!$AB$23="Mayor"),CONCATENATE("R2C",'MAPA DE RIESGO'!$P$23),"")</f>
        <v/>
      </c>
      <c r="AD47" s="24" t="str">
        <f>IF(AND('MAPA DE RIESGO'!$Z$24="Muy Baja",'MAPA DE RIESGO'!$AB$24="Mayor"),CONCATENATE("R2C",'MAPA DE RIESGO'!$P$24),"")</f>
        <v/>
      </c>
      <c r="AE47" s="24" t="str">
        <f>IF(AND('MAPA DE RIESGO'!$Z$25="Muy Baja",'MAPA DE RIESGO'!$AB$25="Mayor"),CONCATENATE("R2C",'MAPA DE RIESGO'!$P$25),"")</f>
        <v/>
      </c>
      <c r="AF47" s="24" t="str">
        <f>IF(AND('MAPA DE RIESGO'!$Z$26="Muy Baja",'MAPA DE RIESGO'!$AB$26="Mayor"),CONCATENATE("R2C",'MAPA DE RIESGO'!$P$26),"")</f>
        <v/>
      </c>
      <c r="AG47" s="25" t="str">
        <f>IF(AND('MAPA DE RIESGO'!$Z$27="Muy Baja",'MAPA DE RIESGO'!$AB$27="Mayor"),CONCATENATE("R2C",'MAPA DE RIESGO'!$P$27),"")</f>
        <v/>
      </c>
      <c r="AH47" s="26" t="str">
        <f ca="1">IF(AND('MAPA DE RIESGO'!$Z$22="Muy Baja",'MAPA DE RIESGO'!$AB$22="Catastrófico"),CONCATENATE("R2C",'MAPA DE RIESGO'!$P$22),"")</f>
        <v/>
      </c>
      <c r="AI47" s="27" t="str">
        <f>IF(AND('MAPA DE RIESGO'!$Z$23="Muy Baja",'MAPA DE RIESGO'!$AB$23="Catastrófico"),CONCATENATE("R2C",'MAPA DE RIESGO'!$P$23),"")</f>
        <v/>
      </c>
      <c r="AJ47" s="27" t="str">
        <f>IF(AND('MAPA DE RIESGO'!$Z$24="Muy Baja",'MAPA DE RIESGO'!$AB$24="Catastrófico"),CONCATENATE("R2C",'MAPA DE RIESGO'!$P$24),"")</f>
        <v/>
      </c>
      <c r="AK47" s="27" t="str">
        <f>IF(AND('MAPA DE RIESGO'!$Z$25="Muy Baja",'MAPA DE RIESGO'!$AB$25="Catastrófico"),CONCATENATE("R2C",'MAPA DE RIESGO'!$P$25),"")</f>
        <v/>
      </c>
      <c r="AL47" s="27" t="str">
        <f>IF(AND('MAPA DE RIESGO'!$Z$26="Muy Baja",'MAPA DE RIESGO'!$AB$26="Catastrófico"),CONCATENATE("R2C",'MAPA DE RIESGO'!$P$26),"")</f>
        <v/>
      </c>
      <c r="AM47" s="28" t="str">
        <f>IF(AND('MAPA DE RIESGO'!$Z$27="Muy Baja",'MAPA DE RIESGO'!$AB$27="Catastrófico"),CONCATENATE("R2C",'MAPA DE RIESGO'!$P$27),"")</f>
        <v/>
      </c>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ht="15" customHeight="1" x14ac:dyDescent="0.35">
      <c r="A48" s="55"/>
      <c r="B48" s="382"/>
      <c r="C48" s="382"/>
      <c r="D48" s="383"/>
      <c r="E48" s="439"/>
      <c r="F48" s="440"/>
      <c r="G48" s="440"/>
      <c r="H48" s="440"/>
      <c r="I48" s="425"/>
      <c r="J48" s="48" t="str">
        <f ca="1">IF(AND('MAPA DE RIESGO'!$Z$28="Muy Baja",'MAPA DE RIESGO'!$AB$28="Leve"),CONCATENATE("R3C",'MAPA DE RIESGO'!$P$28),"")</f>
        <v/>
      </c>
      <c r="K48" s="49" t="str">
        <f>IF(AND('MAPA DE RIESGO'!$Z$29="Muy Baja",'MAPA DE RIESGO'!$AB$29="Leve"),CONCATENATE("R3C",'MAPA DE RIESGO'!$P$29),"")</f>
        <v/>
      </c>
      <c r="L48" s="49" t="str">
        <f>IF(AND('MAPA DE RIESGO'!$Z$30="Muy Baja",'MAPA DE RIESGO'!$AB$30="Leve"),CONCATENATE("R3C",'MAPA DE RIESGO'!$P$30),"")</f>
        <v/>
      </c>
      <c r="M48" s="49" t="str">
        <f>IF(AND('MAPA DE RIESGO'!$Z$31="Muy Baja",'MAPA DE RIESGO'!$AB$31="Leve"),CONCATENATE("R3C",'MAPA DE RIESGO'!$P$31),"")</f>
        <v/>
      </c>
      <c r="N48" s="49" t="str">
        <f>IF(AND('MAPA DE RIESGO'!$Z$32="Muy Baja",'MAPA DE RIESGO'!$AB$32="Leve"),CONCATENATE("R3C",'MAPA DE RIESGO'!$P$32),"")</f>
        <v/>
      </c>
      <c r="O48" s="50" t="str">
        <f>IF(AND('MAPA DE RIESGO'!$Z$33="Muy Baja",'MAPA DE RIESGO'!$AB$33="Leve"),CONCATENATE("R3C",'MAPA DE RIESGO'!$P$33),"")</f>
        <v/>
      </c>
      <c r="P48" s="48" t="str">
        <f ca="1">IF(AND('MAPA DE RIESGO'!$Z$28="Muy Baja",'MAPA DE RIESGO'!$AB$28="Menor"),CONCATENATE("R3C",'MAPA DE RIESGO'!$P$28),"")</f>
        <v/>
      </c>
      <c r="Q48" s="49" t="str">
        <f>IF(AND('MAPA DE RIESGO'!$Z$29="Muy Baja",'MAPA DE RIESGO'!$AB$29="Menor"),CONCATENATE("R3C",'MAPA DE RIESGO'!$P$29),"")</f>
        <v/>
      </c>
      <c r="R48" s="49" t="str">
        <f>IF(AND('MAPA DE RIESGO'!$Z$30="Muy Baja",'MAPA DE RIESGO'!$AB$30="Menor"),CONCATENATE("R3C",'MAPA DE RIESGO'!$P$30),"")</f>
        <v/>
      </c>
      <c r="S48" s="49" t="str">
        <f>IF(AND('MAPA DE RIESGO'!$Z$31="Muy Baja",'MAPA DE RIESGO'!$AB$31="Menor"),CONCATENATE("R3C",'MAPA DE RIESGO'!$P$31),"")</f>
        <v/>
      </c>
      <c r="T48" s="49" t="str">
        <f>IF(AND('MAPA DE RIESGO'!$Z$32="Muy Baja",'MAPA DE RIESGO'!$AB$32="Menor"),CONCATENATE("R3C",'MAPA DE RIESGO'!$P$32),"")</f>
        <v/>
      </c>
      <c r="U48" s="50" t="str">
        <f>IF(AND('MAPA DE RIESGO'!$Z$33="Muy Baja",'MAPA DE RIESGO'!$AB$33="Menor"),CONCATENATE("R3C",'MAPA DE RIESGO'!$P$33),"")</f>
        <v/>
      </c>
      <c r="V48" s="39" t="str">
        <f ca="1">IF(AND('MAPA DE RIESGO'!$Z$28="Muy Baja",'MAPA DE RIESGO'!$AB$28="Moderado"),CONCATENATE("R3C",'MAPA DE RIESGO'!$P$28),"")</f>
        <v/>
      </c>
      <c r="W48" s="40" t="str">
        <f>IF(AND('MAPA DE RIESGO'!$Z$29="Muy Baja",'MAPA DE RIESGO'!$AB$29="Moderado"),CONCATENATE("R3C",'MAPA DE RIESGO'!$P$29),"")</f>
        <v/>
      </c>
      <c r="X48" s="40" t="str">
        <f>IF(AND('MAPA DE RIESGO'!$Z$30="Muy Baja",'MAPA DE RIESGO'!$AB$30="Moderado"),CONCATENATE("R3C",'MAPA DE RIESGO'!$P$30),"")</f>
        <v/>
      </c>
      <c r="Y48" s="40" t="str">
        <f>IF(AND('MAPA DE RIESGO'!$Z$31="Muy Baja",'MAPA DE RIESGO'!$AB$31="Moderado"),CONCATENATE("R3C",'MAPA DE RIESGO'!$P$31),"")</f>
        <v/>
      </c>
      <c r="Z48" s="40" t="str">
        <f>IF(AND('MAPA DE RIESGO'!$Z$32="Muy Baja",'MAPA DE RIESGO'!$AB$32="Moderado"),CONCATENATE("R3C",'MAPA DE RIESGO'!$P$32),"")</f>
        <v/>
      </c>
      <c r="AA48" s="41" t="str">
        <f>IF(AND('MAPA DE RIESGO'!$Z$33="Muy Baja",'MAPA DE RIESGO'!$AB$33="Moderado"),CONCATENATE("R3C",'MAPA DE RIESGO'!$P$33),"")</f>
        <v/>
      </c>
      <c r="AB48" s="23" t="str">
        <f ca="1">IF(AND('MAPA DE RIESGO'!$Z$28="Muy Baja",'MAPA DE RIESGO'!$AB$28="Mayor"),CONCATENATE("R3C",'MAPA DE RIESGO'!$P$28),"")</f>
        <v/>
      </c>
      <c r="AC48" s="24" t="str">
        <f>IF(AND('MAPA DE RIESGO'!$Z$29="Muy Baja",'MAPA DE RIESGO'!$AB$29="Mayor"),CONCATENATE("R3C",'MAPA DE RIESGO'!$P$29),"")</f>
        <v/>
      </c>
      <c r="AD48" s="24" t="str">
        <f>IF(AND('MAPA DE RIESGO'!$Z$30="Muy Baja",'MAPA DE RIESGO'!$AB$30="Mayor"),CONCATENATE("R3C",'MAPA DE RIESGO'!$P$30),"")</f>
        <v/>
      </c>
      <c r="AE48" s="24" t="str">
        <f>IF(AND('MAPA DE RIESGO'!$Z$31="Muy Baja",'MAPA DE RIESGO'!$AB$31="Mayor"),CONCATENATE("R3C",'MAPA DE RIESGO'!$P$31),"")</f>
        <v/>
      </c>
      <c r="AF48" s="24" t="str">
        <f>IF(AND('MAPA DE RIESGO'!$Z$32="Muy Baja",'MAPA DE RIESGO'!$AB$32="Mayor"),CONCATENATE("R3C",'MAPA DE RIESGO'!$P$32),"")</f>
        <v/>
      </c>
      <c r="AG48" s="25" t="str">
        <f>IF(AND('MAPA DE RIESGO'!$Z$33="Muy Baja",'MAPA DE RIESGO'!$AB$33="Mayor"),CONCATENATE("R3C",'MAPA DE RIESGO'!$P$33),"")</f>
        <v/>
      </c>
      <c r="AH48" s="26" t="str">
        <f ca="1">IF(AND('MAPA DE RIESGO'!$Z$28="Muy Baja",'MAPA DE RIESGO'!$AB$28="Catastrófico"),CONCATENATE("R3C",'MAPA DE RIESGO'!$P$28),"")</f>
        <v/>
      </c>
      <c r="AI48" s="27" t="str">
        <f>IF(AND('MAPA DE RIESGO'!$Z$29="Muy Baja",'MAPA DE RIESGO'!$AB$29="Catastrófico"),CONCATENATE("R3C",'MAPA DE RIESGO'!$P$29),"")</f>
        <v/>
      </c>
      <c r="AJ48" s="27" t="str">
        <f>IF(AND('MAPA DE RIESGO'!$Z$30="Muy Baja",'MAPA DE RIESGO'!$AB$30="Catastrófico"),CONCATENATE("R3C",'MAPA DE RIESGO'!$P$30),"")</f>
        <v/>
      </c>
      <c r="AK48" s="27" t="str">
        <f>IF(AND('MAPA DE RIESGO'!$Z$31="Muy Baja",'MAPA DE RIESGO'!$AB$31="Catastrófico"),CONCATENATE("R3C",'MAPA DE RIESGO'!$P$31),"")</f>
        <v/>
      </c>
      <c r="AL48" s="27" t="str">
        <f>IF(AND('MAPA DE RIESGO'!$Z$32="Muy Baja",'MAPA DE RIESGO'!$AB$32="Catastrófico"),CONCATENATE("R3C",'MAPA DE RIESGO'!$P$32),"")</f>
        <v/>
      </c>
      <c r="AM48" s="28" t="str">
        <f>IF(AND('MAPA DE RIESGO'!$Z$33="Muy Baja",'MAPA DE RIESGO'!$AB$33="Catastrófico"),CONCATENATE("R3C",'MAPA DE RIESGO'!$P$33),"")</f>
        <v/>
      </c>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ht="15" customHeight="1" x14ac:dyDescent="0.35">
      <c r="A49" s="55"/>
      <c r="B49" s="382"/>
      <c r="C49" s="382"/>
      <c r="D49" s="383"/>
      <c r="E49" s="423"/>
      <c r="F49" s="424"/>
      <c r="G49" s="424"/>
      <c r="H49" s="424"/>
      <c r="I49" s="425"/>
      <c r="J49" s="48" t="str">
        <f>IF(AND('MAPA DE RIESGO'!$Z$34="Muy Baja",'MAPA DE RIESGO'!$AB$34="Leve"),CONCATENATE("R4C",'MAPA DE RIESGO'!$P$34),"")</f>
        <v/>
      </c>
      <c r="K49" s="49" t="str">
        <f>IF(AND('MAPA DE RIESGO'!$Z$35="Muy Baja",'MAPA DE RIESGO'!$AB$35="Leve"),CONCATENATE("R4C",'MAPA DE RIESGO'!$P$35),"")</f>
        <v/>
      </c>
      <c r="L49" s="49" t="str">
        <f>IF(AND('MAPA DE RIESGO'!$Z$36="Muy Baja",'MAPA DE RIESGO'!$AB$36="Leve"),CONCATENATE("R4C",'MAPA DE RIESGO'!$P$36),"")</f>
        <v/>
      </c>
      <c r="M49" s="49" t="str">
        <f>IF(AND('MAPA DE RIESGO'!$Z$37="Muy Baja",'MAPA DE RIESGO'!$AB$37="Leve"),CONCATENATE("R4C",'MAPA DE RIESGO'!$P$37),"")</f>
        <v/>
      </c>
      <c r="N49" s="49" t="str">
        <f>IF(AND('MAPA DE RIESGO'!$Z$38="Muy Baja",'MAPA DE RIESGO'!$AB$38="Leve"),CONCATENATE("R4C",'MAPA DE RIESGO'!$P$38),"")</f>
        <v/>
      </c>
      <c r="O49" s="50" t="str">
        <f>IF(AND('MAPA DE RIESGO'!$Z$39="Muy Baja",'MAPA DE RIESGO'!$AB$39="Leve"),CONCATENATE("R4C",'MAPA DE RIESGO'!$P$39),"")</f>
        <v/>
      </c>
      <c r="P49" s="48" t="str">
        <f>IF(AND('MAPA DE RIESGO'!$Z$34="Muy Baja",'MAPA DE RIESGO'!$AB$34="Menor"),CONCATENATE("R4C",'MAPA DE RIESGO'!$P$34),"")</f>
        <v/>
      </c>
      <c r="Q49" s="49" t="str">
        <f>IF(AND('MAPA DE RIESGO'!$Z$35="Muy Baja",'MAPA DE RIESGO'!$AB$35="Menor"),CONCATENATE("R4C",'MAPA DE RIESGO'!$P$35),"")</f>
        <v/>
      </c>
      <c r="R49" s="49" t="str">
        <f>IF(AND('MAPA DE RIESGO'!$Z$36="Muy Baja",'MAPA DE RIESGO'!$AB$36="Menor"),CONCATENATE("R4C",'MAPA DE RIESGO'!$P$36),"")</f>
        <v/>
      </c>
      <c r="S49" s="49" t="str">
        <f>IF(AND('MAPA DE RIESGO'!$Z$37="Muy Baja",'MAPA DE RIESGO'!$AB$37="Menor"),CONCATENATE("R4C",'MAPA DE RIESGO'!$P$37),"")</f>
        <v/>
      </c>
      <c r="T49" s="49" t="str">
        <f>IF(AND('MAPA DE RIESGO'!$Z$38="Muy Baja",'MAPA DE RIESGO'!$AB$38="Menor"),CONCATENATE("R4C",'MAPA DE RIESGO'!$P$38),"")</f>
        <v/>
      </c>
      <c r="U49" s="50" t="str">
        <f>IF(AND('MAPA DE RIESGO'!$Z$39="Muy Baja",'MAPA DE RIESGO'!$AB$39="Menor"),CONCATENATE("R4C",'MAPA DE RIESGO'!$P$39),"")</f>
        <v/>
      </c>
      <c r="V49" s="39" t="str">
        <f>IF(AND('MAPA DE RIESGO'!$Z$34="Muy Baja",'MAPA DE RIESGO'!$AB$34="Moderado"),CONCATENATE("R4C",'MAPA DE RIESGO'!$P$34),"")</f>
        <v/>
      </c>
      <c r="W49" s="40" t="str">
        <f>IF(AND('MAPA DE RIESGO'!$Z$35="Muy Baja",'MAPA DE RIESGO'!$AB$35="Moderado"),CONCATENATE("R4C",'MAPA DE RIESGO'!$P$35),"")</f>
        <v/>
      </c>
      <c r="X49" s="40" t="str">
        <f>IF(AND('MAPA DE RIESGO'!$Z$36="Muy Baja",'MAPA DE RIESGO'!$AB$36="Moderado"),CONCATENATE("R4C",'MAPA DE RIESGO'!$P$36),"")</f>
        <v/>
      </c>
      <c r="Y49" s="40" t="str">
        <f>IF(AND('MAPA DE RIESGO'!$Z$37="Muy Baja",'MAPA DE RIESGO'!$AB$37="Moderado"),CONCATENATE("R4C",'MAPA DE RIESGO'!$P$37),"")</f>
        <v/>
      </c>
      <c r="Z49" s="40" t="str">
        <f>IF(AND('MAPA DE RIESGO'!$Z$38="Muy Baja",'MAPA DE RIESGO'!$AB$38="Moderado"),CONCATENATE("R4C",'MAPA DE RIESGO'!$P$38),"")</f>
        <v/>
      </c>
      <c r="AA49" s="41" t="str">
        <f>IF(AND('MAPA DE RIESGO'!$Z$39="Muy Baja",'MAPA DE RIESGO'!$AB$39="Moderado"),CONCATENATE("R4C",'MAPA DE RIESGO'!$P$39),"")</f>
        <v/>
      </c>
      <c r="AB49" s="23" t="str">
        <f>IF(AND('MAPA DE RIESGO'!$Z$34="Muy Baja",'MAPA DE RIESGO'!$AB$34="Mayor"),CONCATENATE("R4C",'MAPA DE RIESGO'!$P$34),"")</f>
        <v/>
      </c>
      <c r="AC49" s="24" t="str">
        <f>IF(AND('MAPA DE RIESGO'!$Z$35="Muy Baja",'MAPA DE RIESGO'!$AB$35="Mayor"),CONCATENATE("R4C",'MAPA DE RIESGO'!$P$35),"")</f>
        <v/>
      </c>
      <c r="AD49" s="24" t="str">
        <f>IF(AND('MAPA DE RIESGO'!$Z$36="Muy Baja",'MAPA DE RIESGO'!$AB$36="Mayor"),CONCATENATE("R4C",'MAPA DE RIESGO'!$P$36),"")</f>
        <v/>
      </c>
      <c r="AE49" s="24" t="str">
        <f>IF(AND('MAPA DE RIESGO'!$Z$37="Muy Baja",'MAPA DE RIESGO'!$AB$37="Mayor"),CONCATENATE("R4C",'MAPA DE RIESGO'!$P$37),"")</f>
        <v/>
      </c>
      <c r="AF49" s="24" t="str">
        <f>IF(AND('MAPA DE RIESGO'!$Z$38="Muy Baja",'MAPA DE RIESGO'!$AB$38="Mayor"),CONCATENATE("R4C",'MAPA DE RIESGO'!$P$38),"")</f>
        <v/>
      </c>
      <c r="AG49" s="25" t="str">
        <f>IF(AND('MAPA DE RIESGO'!$Z$39="Muy Baja",'MAPA DE RIESGO'!$AB$39="Mayor"),CONCATENATE("R4C",'MAPA DE RIESGO'!$P$39),"")</f>
        <v/>
      </c>
      <c r="AH49" s="26" t="str">
        <f>IF(AND('MAPA DE RIESGO'!$Z$34="Muy Baja",'MAPA DE RIESGO'!$AB$34="Catastrófico"),CONCATENATE("R4C",'MAPA DE RIESGO'!$P$34),"")</f>
        <v/>
      </c>
      <c r="AI49" s="27" t="str">
        <f>IF(AND('MAPA DE RIESGO'!$Z$35="Muy Baja",'MAPA DE RIESGO'!$AB$35="Catastrófico"),CONCATENATE("R4C",'MAPA DE RIESGO'!$P$35),"")</f>
        <v/>
      </c>
      <c r="AJ49" s="27" t="str">
        <f>IF(AND('MAPA DE RIESGO'!$Z$36="Muy Baja",'MAPA DE RIESGO'!$AB$36="Catastrófico"),CONCATENATE("R4C",'MAPA DE RIESGO'!$P$36),"")</f>
        <v/>
      </c>
      <c r="AK49" s="27" t="str">
        <f>IF(AND('MAPA DE RIESGO'!$Z$37="Muy Baja",'MAPA DE RIESGO'!$AB$37="Catastrófico"),CONCATENATE("R4C",'MAPA DE RIESGO'!$P$37),"")</f>
        <v/>
      </c>
      <c r="AL49" s="27" t="str">
        <f>IF(AND('MAPA DE RIESGO'!$Z$38="Muy Baja",'MAPA DE RIESGO'!$AB$38="Catastrófico"),CONCATENATE("R4C",'MAPA DE RIESGO'!$P$38),"")</f>
        <v/>
      </c>
      <c r="AM49" s="28" t="str">
        <f>IF(AND('MAPA DE RIESGO'!$Z$39="Muy Baja",'MAPA DE RIESGO'!$AB$39="Catastrófico"),CONCATENATE("R4C",'MAPA DE RIESGO'!$P$39),"")</f>
        <v/>
      </c>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ht="15" customHeight="1" x14ac:dyDescent="0.35">
      <c r="A50" s="55"/>
      <c r="B50" s="382"/>
      <c r="C50" s="382"/>
      <c r="D50" s="383"/>
      <c r="E50" s="423"/>
      <c r="F50" s="424"/>
      <c r="G50" s="424"/>
      <c r="H50" s="424"/>
      <c r="I50" s="425"/>
      <c r="J50" s="48" t="str">
        <f>IF(AND('MAPA DE RIESGO'!$Z$40="Muy Baja",'MAPA DE RIESGO'!$AB$40="Leve"),CONCATENATE("R5C",'MAPA DE RIESGO'!$P$40),"")</f>
        <v/>
      </c>
      <c r="K50" s="49" t="str">
        <f>IF(AND('MAPA DE RIESGO'!$Z$41="Muy Baja",'MAPA DE RIESGO'!$AB$41="Leve"),CONCATENATE("R5C",'MAPA DE RIESGO'!$P$41),"")</f>
        <v/>
      </c>
      <c r="L50" s="49" t="str">
        <f>IF(AND('MAPA DE RIESGO'!$Z$42="Muy Baja",'MAPA DE RIESGO'!$AB$42="Leve"),CONCATENATE("R5C",'MAPA DE RIESGO'!$P$42),"")</f>
        <v/>
      </c>
      <c r="M50" s="49" t="str">
        <f>IF(AND('MAPA DE RIESGO'!$Z$43="Muy Baja",'MAPA DE RIESGO'!$AB$43="Leve"),CONCATENATE("R5C",'MAPA DE RIESGO'!$P$43),"")</f>
        <v/>
      </c>
      <c r="N50" s="49" t="str">
        <f>IF(AND('MAPA DE RIESGO'!$Z$44="Muy Baja",'MAPA DE RIESGO'!$AB$44="Leve"),CONCATENATE("R5C",'MAPA DE RIESGO'!$P$44),"")</f>
        <v/>
      </c>
      <c r="O50" s="50" t="str">
        <f>IF(AND('MAPA DE RIESGO'!$Z$45="Muy Baja",'MAPA DE RIESGO'!$AB$45="Leve"),CONCATENATE("R5C",'MAPA DE RIESGO'!$P$45),"")</f>
        <v/>
      </c>
      <c r="P50" s="48" t="str">
        <f>IF(AND('MAPA DE RIESGO'!$Z$40="Muy Baja",'MAPA DE RIESGO'!$AB$40="Menor"),CONCATENATE("R5C",'MAPA DE RIESGO'!$P$40),"")</f>
        <v/>
      </c>
      <c r="Q50" s="49" t="str">
        <f>IF(AND('MAPA DE RIESGO'!$Z$41="Muy Baja",'MAPA DE RIESGO'!$AB$41="Menor"),CONCATENATE("R5C",'MAPA DE RIESGO'!$P$41),"")</f>
        <v/>
      </c>
      <c r="R50" s="49" t="str">
        <f>IF(AND('MAPA DE RIESGO'!$Z$42="Muy Baja",'MAPA DE RIESGO'!$AB$42="Menor"),CONCATENATE("R5C",'MAPA DE RIESGO'!$P$42),"")</f>
        <v/>
      </c>
      <c r="S50" s="49" t="str">
        <f>IF(AND('MAPA DE RIESGO'!$Z$43="Muy Baja",'MAPA DE RIESGO'!$AB$43="Menor"),CONCATENATE("R5C",'MAPA DE RIESGO'!$P$43),"")</f>
        <v/>
      </c>
      <c r="T50" s="49" t="str">
        <f>IF(AND('MAPA DE RIESGO'!$Z$44="Muy Baja",'MAPA DE RIESGO'!$AB$44="Menor"),CONCATENATE("R5C",'MAPA DE RIESGO'!$P$44),"")</f>
        <v/>
      </c>
      <c r="U50" s="50" t="str">
        <f>IF(AND('MAPA DE RIESGO'!$Z$45="Muy Baja",'MAPA DE RIESGO'!$AB$45="Menor"),CONCATENATE("R5C",'MAPA DE RIESGO'!$P$45),"")</f>
        <v/>
      </c>
      <c r="V50" s="39" t="str">
        <f>IF(AND('MAPA DE RIESGO'!$Z$40="Muy Baja",'MAPA DE RIESGO'!$AB$40="Moderado"),CONCATENATE("R5C",'MAPA DE RIESGO'!$P$40),"")</f>
        <v/>
      </c>
      <c r="W50" s="40" t="str">
        <f>IF(AND('MAPA DE RIESGO'!$Z$41="Muy Baja",'MAPA DE RIESGO'!$AB$41="Moderado"),CONCATENATE("R5C",'MAPA DE RIESGO'!$P$41),"")</f>
        <v/>
      </c>
      <c r="X50" s="40" t="str">
        <f>IF(AND('MAPA DE RIESGO'!$Z$42="Muy Baja",'MAPA DE RIESGO'!$AB$42="Moderado"),CONCATENATE("R5C",'MAPA DE RIESGO'!$P$42),"")</f>
        <v/>
      </c>
      <c r="Y50" s="40" t="str">
        <f>IF(AND('MAPA DE RIESGO'!$Z$43="Muy Baja",'MAPA DE RIESGO'!$AB$43="Moderado"),CONCATENATE("R5C",'MAPA DE RIESGO'!$P$43),"")</f>
        <v/>
      </c>
      <c r="Z50" s="40" t="str">
        <f>IF(AND('MAPA DE RIESGO'!$Z$44="Muy Baja",'MAPA DE RIESGO'!$AB$44="Moderado"),CONCATENATE("R5C",'MAPA DE RIESGO'!$P$44),"")</f>
        <v/>
      </c>
      <c r="AA50" s="41" t="str">
        <f>IF(AND('MAPA DE RIESGO'!$Z$45="Muy Baja",'MAPA DE RIESGO'!$AB$45="Moderado"),CONCATENATE("R5C",'MAPA DE RIESGO'!$P$45),"")</f>
        <v/>
      </c>
      <c r="AB50" s="23" t="str">
        <f>IF(AND('MAPA DE RIESGO'!$Z$40="Muy Baja",'MAPA DE RIESGO'!$AB$40="Mayor"),CONCATENATE("R5C",'MAPA DE RIESGO'!$P$40),"")</f>
        <v/>
      </c>
      <c r="AC50" s="24" t="str">
        <f>IF(AND('MAPA DE RIESGO'!$Z$41="Muy Baja",'MAPA DE RIESGO'!$AB$41="Mayor"),CONCATENATE("R5C",'MAPA DE RIESGO'!$P$41),"")</f>
        <v/>
      </c>
      <c r="AD50" s="29" t="str">
        <f>IF(AND('MAPA DE RIESGO'!$Z$42="Muy Baja",'MAPA DE RIESGO'!$AB$42="Mayor"),CONCATENATE("R5C",'MAPA DE RIESGO'!$P$42),"")</f>
        <v/>
      </c>
      <c r="AE50" s="29" t="str">
        <f>IF(AND('MAPA DE RIESGO'!$Z$43="Muy Baja",'MAPA DE RIESGO'!$AB$43="Mayor"),CONCATENATE("R5C",'MAPA DE RIESGO'!$P$43),"")</f>
        <v/>
      </c>
      <c r="AF50" s="29" t="str">
        <f>IF(AND('MAPA DE RIESGO'!$Z$44="Muy Baja",'MAPA DE RIESGO'!$AB$44="Mayor"),CONCATENATE("R5C",'MAPA DE RIESGO'!$P$44),"")</f>
        <v/>
      </c>
      <c r="AG50" s="25" t="str">
        <f>IF(AND('MAPA DE RIESGO'!$Z$45="Muy Baja",'MAPA DE RIESGO'!$AB$45="Mayor"),CONCATENATE("R5C",'MAPA DE RIESGO'!$P$45),"")</f>
        <v/>
      </c>
      <c r="AH50" s="26" t="str">
        <f>IF(AND('MAPA DE RIESGO'!$Z$40="Muy Baja",'MAPA DE RIESGO'!$AB$40="Catastrófico"),CONCATENATE("R5C",'MAPA DE RIESGO'!$P$40),"")</f>
        <v/>
      </c>
      <c r="AI50" s="27" t="str">
        <f>IF(AND('MAPA DE RIESGO'!$Z$41="Muy Baja",'MAPA DE RIESGO'!$AB$41="Catastrófico"),CONCATENATE("R5C",'MAPA DE RIESGO'!$P$41),"")</f>
        <v/>
      </c>
      <c r="AJ50" s="27" t="str">
        <f>IF(AND('MAPA DE RIESGO'!$Z$42="Muy Baja",'MAPA DE RIESGO'!$AB$42="Catastrófico"),CONCATENATE("R5C",'MAPA DE RIESGO'!$P$42),"")</f>
        <v/>
      </c>
      <c r="AK50" s="27" t="str">
        <f>IF(AND('MAPA DE RIESGO'!$Z$43="Muy Baja",'MAPA DE RIESGO'!$AB$43="Catastrófico"),CONCATENATE("R5C",'MAPA DE RIESGO'!$P$43),"")</f>
        <v/>
      </c>
      <c r="AL50" s="27" t="str">
        <f>IF(AND('MAPA DE RIESGO'!$Z$44="Muy Baja",'MAPA DE RIESGO'!$AB$44="Catastrófico"),CONCATENATE("R5C",'MAPA DE RIESGO'!$P$44),"")</f>
        <v/>
      </c>
      <c r="AM50" s="28" t="str">
        <f>IF(AND('MAPA DE RIESGO'!$Z$45="Muy Baja",'MAPA DE RIESGO'!$AB$45="Catastrófico"),CONCATENATE("R5C",'MAPA DE RIESGO'!$P$45),"")</f>
        <v/>
      </c>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 customHeight="1" x14ac:dyDescent="0.35">
      <c r="A51" s="55"/>
      <c r="B51" s="382"/>
      <c r="C51" s="382"/>
      <c r="D51" s="383"/>
      <c r="E51" s="423"/>
      <c r="F51" s="424"/>
      <c r="G51" s="424"/>
      <c r="H51" s="424"/>
      <c r="I51" s="425"/>
      <c r="J51" s="48" t="str">
        <f>IF(AND('MAPA DE RIESGO'!$Z$46="Muy Baja",'MAPA DE RIESGO'!$AB$46="Leve"),CONCATENATE("R6C",'MAPA DE RIESGO'!$P$46),"")</f>
        <v/>
      </c>
      <c r="K51" s="49" t="str">
        <f>IF(AND('MAPA DE RIESGO'!$Z$47="Muy Baja",'MAPA DE RIESGO'!$AB$47="Leve"),CONCATENATE("R6C",'MAPA DE RIESGO'!$P$47),"")</f>
        <v/>
      </c>
      <c r="L51" s="49" t="str">
        <f>IF(AND('MAPA DE RIESGO'!$Z$48="Muy Baja",'MAPA DE RIESGO'!$AB$48="Leve"),CONCATENATE("R6C",'MAPA DE RIESGO'!$P$48),"")</f>
        <v/>
      </c>
      <c r="M51" s="49" t="str">
        <f>IF(AND('MAPA DE RIESGO'!$Z$49="Muy Baja",'MAPA DE RIESGO'!$AB$49="Leve"),CONCATENATE("R6C",'MAPA DE RIESGO'!$P$49),"")</f>
        <v/>
      </c>
      <c r="N51" s="49" t="str">
        <f>IF(AND('MAPA DE RIESGO'!$Z$50="Muy Baja",'MAPA DE RIESGO'!$AB$50="Leve"),CONCATENATE("R6C",'MAPA DE RIESGO'!$P$50),"")</f>
        <v/>
      </c>
      <c r="O51" s="50" t="str">
        <f>IF(AND('MAPA DE RIESGO'!$Z$51="Muy Baja",'MAPA DE RIESGO'!$AB$51="Leve"),CONCATENATE("R6C",'MAPA DE RIESGO'!$P$51),"")</f>
        <v/>
      </c>
      <c r="P51" s="48" t="str">
        <f>IF(AND('MAPA DE RIESGO'!$Z$46="Muy Baja",'MAPA DE RIESGO'!$AB$46="Menor"),CONCATENATE("R6C",'MAPA DE RIESGO'!$P$46),"")</f>
        <v/>
      </c>
      <c r="Q51" s="49" t="str">
        <f>IF(AND('MAPA DE RIESGO'!$Z$47="Muy Baja",'MAPA DE RIESGO'!$AB$47="Menor"),CONCATENATE("R6C",'MAPA DE RIESGO'!$P$47),"")</f>
        <v/>
      </c>
      <c r="R51" s="49" t="str">
        <f>IF(AND('MAPA DE RIESGO'!$Z$48="Muy Baja",'MAPA DE RIESGO'!$AB$48="Menor"),CONCATENATE("R6C",'MAPA DE RIESGO'!$P$48),"")</f>
        <v/>
      </c>
      <c r="S51" s="49" t="str">
        <f>IF(AND('MAPA DE RIESGO'!$Z$49="Muy Baja",'MAPA DE RIESGO'!$AB$49="Menor"),CONCATENATE("R6C",'MAPA DE RIESGO'!$P$49),"")</f>
        <v/>
      </c>
      <c r="T51" s="49" t="str">
        <f>IF(AND('MAPA DE RIESGO'!$Z$50="Muy Baja",'MAPA DE RIESGO'!$AB$50="Menor"),CONCATENATE("R6C",'MAPA DE RIESGO'!$P$50),"")</f>
        <v/>
      </c>
      <c r="U51" s="50" t="str">
        <f>IF(AND('MAPA DE RIESGO'!$Z$51="Muy Baja",'MAPA DE RIESGO'!$AB$51="Menor"),CONCATENATE("R6C",'MAPA DE RIESGO'!$P$51),"")</f>
        <v/>
      </c>
      <c r="V51" s="39" t="str">
        <f>IF(AND('MAPA DE RIESGO'!$Z$46="Muy Baja",'MAPA DE RIESGO'!$AB$46="Moderado"),CONCATENATE("R6C",'MAPA DE RIESGO'!$P$46),"")</f>
        <v/>
      </c>
      <c r="W51" s="40" t="str">
        <f>IF(AND('MAPA DE RIESGO'!$Z$47="Muy Baja",'MAPA DE RIESGO'!$AB$47="Moderado"),CONCATENATE("R6C",'MAPA DE RIESGO'!$P$47),"")</f>
        <v/>
      </c>
      <c r="X51" s="40" t="str">
        <f>IF(AND('MAPA DE RIESGO'!$Z$48="Muy Baja",'MAPA DE RIESGO'!$AB$48="Moderado"),CONCATENATE("R6C",'MAPA DE RIESGO'!$P$48),"")</f>
        <v/>
      </c>
      <c r="Y51" s="40" t="str">
        <f>IF(AND('MAPA DE RIESGO'!$Z$49="Muy Baja",'MAPA DE RIESGO'!$AB$49="Moderado"),CONCATENATE("R6C",'MAPA DE RIESGO'!$P$49),"")</f>
        <v/>
      </c>
      <c r="Z51" s="40" t="str">
        <f>IF(AND('MAPA DE RIESGO'!$Z$50="Muy Baja",'MAPA DE RIESGO'!$AB$50="Moderado"),CONCATENATE("R6C",'MAPA DE RIESGO'!$P$50),"")</f>
        <v/>
      </c>
      <c r="AA51" s="41" t="str">
        <f>IF(AND('MAPA DE RIESGO'!$Z$51="Muy Baja",'MAPA DE RIESGO'!$AB$51="Moderado"),CONCATENATE("R6C",'MAPA DE RIESGO'!$P$51),"")</f>
        <v/>
      </c>
      <c r="AB51" s="23" t="str">
        <f>IF(AND('MAPA DE RIESGO'!$Z$46="Muy Baja",'MAPA DE RIESGO'!$AB$46="Mayor"),CONCATENATE("R6C",'MAPA DE RIESGO'!$P$46),"")</f>
        <v/>
      </c>
      <c r="AC51" s="24" t="str">
        <f>IF(AND('MAPA DE RIESGO'!$Z$47="Muy Baja",'MAPA DE RIESGO'!$AB$47="Mayor"),CONCATENATE("R6C",'MAPA DE RIESGO'!$P$47),"")</f>
        <v/>
      </c>
      <c r="AD51" s="29" t="str">
        <f>IF(AND('MAPA DE RIESGO'!$Z$48="Muy Baja",'MAPA DE RIESGO'!$AB$48="Mayor"),CONCATENATE("R6C",'MAPA DE RIESGO'!$P$48),"")</f>
        <v/>
      </c>
      <c r="AE51" s="29" t="str">
        <f>IF(AND('MAPA DE RIESGO'!$Z$49="Muy Baja",'MAPA DE RIESGO'!$AB$49="Mayor"),CONCATENATE("R6C",'MAPA DE RIESGO'!$P$49),"")</f>
        <v/>
      </c>
      <c r="AF51" s="29" t="str">
        <f>IF(AND('MAPA DE RIESGO'!$Z$50="Muy Baja",'MAPA DE RIESGO'!$AB$50="Mayor"),CONCATENATE("R6C",'MAPA DE RIESGO'!$P$50),"")</f>
        <v/>
      </c>
      <c r="AG51" s="25" t="str">
        <f>IF(AND('MAPA DE RIESGO'!$Z$51="Muy Baja",'MAPA DE RIESGO'!$AB$51="Mayor"),CONCATENATE("R6C",'MAPA DE RIESGO'!$P$51),"")</f>
        <v/>
      </c>
      <c r="AH51" s="26" t="str">
        <f>IF(AND('MAPA DE RIESGO'!$Z$46="Muy Baja",'MAPA DE RIESGO'!$AB$46="Catastrófico"),CONCATENATE("R6C",'MAPA DE RIESGO'!$P$46),"")</f>
        <v/>
      </c>
      <c r="AI51" s="27" t="str">
        <f>IF(AND('MAPA DE RIESGO'!$Z$47="Muy Baja",'MAPA DE RIESGO'!$AB$47="Catastrófico"),CONCATENATE("R6C",'MAPA DE RIESGO'!$P$47),"")</f>
        <v/>
      </c>
      <c r="AJ51" s="27" t="str">
        <f>IF(AND('MAPA DE RIESGO'!$Z$48="Muy Baja",'MAPA DE RIESGO'!$AB$48="Catastrófico"),CONCATENATE("R6C",'MAPA DE RIESGO'!$P$48),"")</f>
        <v/>
      </c>
      <c r="AK51" s="27" t="str">
        <f>IF(AND('MAPA DE RIESGO'!$Z$49="Muy Baja",'MAPA DE RIESGO'!$AB$49="Catastrófico"),CONCATENATE("R6C",'MAPA DE RIESGO'!$P$49),"")</f>
        <v/>
      </c>
      <c r="AL51" s="27" t="str">
        <f>IF(AND('MAPA DE RIESGO'!$Z$50="Muy Baja",'MAPA DE RIESGO'!$AB$50="Catastrófico"),CONCATENATE("R6C",'MAPA DE RIESGO'!$P$50),"")</f>
        <v/>
      </c>
      <c r="AM51" s="28" t="str">
        <f>IF(AND('MAPA DE RIESGO'!$Z$51="Muy Baja",'MAPA DE RIESGO'!$AB$51="Catastrófico"),CONCATENATE("R6C",'MAPA DE RIESGO'!$P$51),"")</f>
        <v/>
      </c>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ht="15" customHeight="1" x14ac:dyDescent="0.35">
      <c r="A52" s="55"/>
      <c r="B52" s="382"/>
      <c r="C52" s="382"/>
      <c r="D52" s="383"/>
      <c r="E52" s="423"/>
      <c r="F52" s="424"/>
      <c r="G52" s="424"/>
      <c r="H52" s="424"/>
      <c r="I52" s="425"/>
      <c r="J52" s="48" t="str">
        <f>IF(AND('MAPA DE RIESGO'!$Z$52="Muy Baja",'MAPA DE RIESGO'!$AB$52="Leve"),CONCATENATE("R7C",'MAPA DE RIESGO'!$P$52),"")</f>
        <v/>
      </c>
      <c r="K52" s="49" t="str">
        <f>IF(AND('MAPA DE RIESGO'!$Z$53="Muy Baja",'MAPA DE RIESGO'!$AB$53="Leve"),CONCATENATE("R7C",'MAPA DE RIESGO'!$P$53),"")</f>
        <v/>
      </c>
      <c r="L52" s="49" t="str">
        <f>IF(AND('MAPA DE RIESGO'!$Z$54="Muy Baja",'MAPA DE RIESGO'!$AB$54="Leve"),CONCATENATE("R7C",'MAPA DE RIESGO'!$P$54),"")</f>
        <v/>
      </c>
      <c r="M52" s="49" t="str">
        <f>IF(AND('MAPA DE RIESGO'!$Z$55="Muy Baja",'MAPA DE RIESGO'!$AB$55="Leve"),CONCATENATE("R7C",'MAPA DE RIESGO'!$P$55),"")</f>
        <v/>
      </c>
      <c r="N52" s="49" t="str">
        <f>IF(AND('MAPA DE RIESGO'!$Z$56="Muy Baja",'MAPA DE RIESGO'!$AB$56="Leve"),CONCATENATE("R7C",'MAPA DE RIESGO'!$P$56),"")</f>
        <v/>
      </c>
      <c r="O52" s="50" t="str">
        <f>IF(AND('MAPA DE RIESGO'!$Z$57="Muy Baja",'MAPA DE RIESGO'!$AB$57="Leve"),CONCATENATE("R7C",'MAPA DE RIESGO'!$P$57),"")</f>
        <v/>
      </c>
      <c r="P52" s="48" t="str">
        <f>IF(AND('MAPA DE RIESGO'!$Z$52="Muy Baja",'MAPA DE RIESGO'!$AB$52="Menor"),CONCATENATE("R7C",'MAPA DE RIESGO'!$P$52),"")</f>
        <v/>
      </c>
      <c r="Q52" s="49" t="str">
        <f>IF(AND('MAPA DE RIESGO'!$Z$53="Muy Baja",'MAPA DE RIESGO'!$AB$53="Menor"),CONCATENATE("R7C",'MAPA DE RIESGO'!$P$53),"")</f>
        <v/>
      </c>
      <c r="R52" s="49" t="str">
        <f>IF(AND('MAPA DE RIESGO'!$Z$54="Muy Baja",'MAPA DE RIESGO'!$AB$54="Menor"),CONCATENATE("R7C",'MAPA DE RIESGO'!$P$54),"")</f>
        <v/>
      </c>
      <c r="S52" s="49" t="str">
        <f>IF(AND('MAPA DE RIESGO'!$Z$55="Muy Baja",'MAPA DE RIESGO'!$AB$55="Menor"),CONCATENATE("R7C",'MAPA DE RIESGO'!$P$55),"")</f>
        <v/>
      </c>
      <c r="T52" s="49" t="str">
        <f>IF(AND('MAPA DE RIESGO'!$Z$56="Muy Baja",'MAPA DE RIESGO'!$AB$56="Menor"),CONCATENATE("R7C",'MAPA DE RIESGO'!$P$56),"")</f>
        <v/>
      </c>
      <c r="U52" s="50" t="str">
        <f>IF(AND('MAPA DE RIESGO'!$Z$57="Muy Baja",'MAPA DE RIESGO'!$AB$57="Menor"),CONCATENATE("R7C",'MAPA DE RIESGO'!$P$57),"")</f>
        <v/>
      </c>
      <c r="V52" s="39" t="str">
        <f>IF(AND('MAPA DE RIESGO'!$Z$52="Muy Baja",'MAPA DE RIESGO'!$AB$52="Moderado"),CONCATENATE("R7C",'MAPA DE RIESGO'!$P$52),"")</f>
        <v/>
      </c>
      <c r="W52" s="40" t="str">
        <f>IF(AND('MAPA DE RIESGO'!$Z$53="Muy Baja",'MAPA DE RIESGO'!$AB$53="Moderado"),CONCATENATE("R7C",'MAPA DE RIESGO'!$P$53),"")</f>
        <v/>
      </c>
      <c r="X52" s="40" t="str">
        <f>IF(AND('MAPA DE RIESGO'!$Z$54="Muy Baja",'MAPA DE RIESGO'!$AB$54="Moderado"),CONCATENATE("R7C",'MAPA DE RIESGO'!$P$54),"")</f>
        <v/>
      </c>
      <c r="Y52" s="40" t="str">
        <f>IF(AND('MAPA DE RIESGO'!$Z$55="Muy Baja",'MAPA DE RIESGO'!$AB$55="Moderado"),CONCATENATE("R7C",'MAPA DE RIESGO'!$P$55),"")</f>
        <v/>
      </c>
      <c r="Z52" s="40" t="str">
        <f>IF(AND('MAPA DE RIESGO'!$Z$56="Muy Baja",'MAPA DE RIESGO'!$AB$56="Moderado"),CONCATENATE("R7C",'MAPA DE RIESGO'!$P$56),"")</f>
        <v/>
      </c>
      <c r="AA52" s="41" t="str">
        <f>IF(AND('MAPA DE RIESGO'!$Z$57="Muy Baja",'MAPA DE RIESGO'!$AB$57="Moderado"),CONCATENATE("R7C",'MAPA DE RIESGO'!$P$57),"")</f>
        <v/>
      </c>
      <c r="AB52" s="23" t="str">
        <f>IF(AND('MAPA DE RIESGO'!$Z$52="Muy Baja",'MAPA DE RIESGO'!$AB$52="Mayor"),CONCATENATE("R7C",'MAPA DE RIESGO'!$P$52),"")</f>
        <v/>
      </c>
      <c r="AC52" s="24" t="str">
        <f>IF(AND('MAPA DE RIESGO'!$Z$53="Muy Baja",'MAPA DE RIESGO'!$AB$53="Mayor"),CONCATENATE("R7C",'MAPA DE RIESGO'!$P$53),"")</f>
        <v/>
      </c>
      <c r="AD52" s="29" t="str">
        <f>IF(AND('MAPA DE RIESGO'!$Z$54="Muy Baja",'MAPA DE RIESGO'!$AB$54="Mayor"),CONCATENATE("R7C",'MAPA DE RIESGO'!$P$54),"")</f>
        <v/>
      </c>
      <c r="AE52" s="29" t="str">
        <f>IF(AND('MAPA DE RIESGO'!$Z$55="Muy Baja",'MAPA DE RIESGO'!$AB$55="Mayor"),CONCATENATE("R7C",'MAPA DE RIESGO'!$P$55),"")</f>
        <v/>
      </c>
      <c r="AF52" s="29" t="str">
        <f>IF(AND('MAPA DE RIESGO'!$Z$56="Muy Baja",'MAPA DE RIESGO'!$AB$56="Mayor"),CONCATENATE("R7C",'MAPA DE RIESGO'!$P$56),"")</f>
        <v/>
      </c>
      <c r="AG52" s="25" t="str">
        <f>IF(AND('MAPA DE RIESGO'!$Z$57="Muy Baja",'MAPA DE RIESGO'!$AB$57="Mayor"),CONCATENATE("R7C",'MAPA DE RIESGO'!$P$57),"")</f>
        <v/>
      </c>
      <c r="AH52" s="26" t="str">
        <f>IF(AND('MAPA DE RIESGO'!$Z$52="Muy Baja",'MAPA DE RIESGO'!$AB$52="Catastrófico"),CONCATENATE("R7C",'MAPA DE RIESGO'!$P$52),"")</f>
        <v/>
      </c>
      <c r="AI52" s="27" t="str">
        <f>IF(AND('MAPA DE RIESGO'!$Z$53="Muy Baja",'MAPA DE RIESGO'!$AB$53="Catastrófico"),CONCATENATE("R7C",'MAPA DE RIESGO'!$P$53),"")</f>
        <v/>
      </c>
      <c r="AJ52" s="27" t="str">
        <f>IF(AND('MAPA DE RIESGO'!$Z$54="Muy Baja",'MAPA DE RIESGO'!$AB$54="Catastrófico"),CONCATENATE("R7C",'MAPA DE RIESGO'!$P$54),"")</f>
        <v/>
      </c>
      <c r="AK52" s="27" t="str">
        <f>IF(AND('MAPA DE RIESGO'!$Z$55="Muy Baja",'MAPA DE RIESGO'!$AB$55="Catastrófico"),CONCATENATE("R7C",'MAPA DE RIESGO'!$P$55),"")</f>
        <v/>
      </c>
      <c r="AL52" s="27" t="str">
        <f>IF(AND('MAPA DE RIESGO'!$Z$56="Muy Baja",'MAPA DE RIESGO'!$AB$56="Catastrófico"),CONCATENATE("R7C",'MAPA DE RIESGO'!$P$56),"")</f>
        <v/>
      </c>
      <c r="AM52" s="28" t="str">
        <f>IF(AND('MAPA DE RIESGO'!$Z$57="Muy Baja",'MAPA DE RIESGO'!$AB$57="Catastrófico"),CONCATENATE("R7C",'MAPA DE RIESGO'!$P$57),"")</f>
        <v/>
      </c>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35">
      <c r="A53" s="55"/>
      <c r="B53" s="382"/>
      <c r="C53" s="382"/>
      <c r="D53" s="383"/>
      <c r="E53" s="423"/>
      <c r="F53" s="424"/>
      <c r="G53" s="424"/>
      <c r="H53" s="424"/>
      <c r="I53" s="425"/>
      <c r="J53" s="48" t="str">
        <f>IF(AND('MAPA DE RIESGO'!$Z$58="Muy Baja",'MAPA DE RIESGO'!$AB$58="Leve"),CONCATENATE("R8C",'MAPA DE RIESGO'!$P$58),"")</f>
        <v/>
      </c>
      <c r="K53" s="49" t="str">
        <f>IF(AND('MAPA DE RIESGO'!$Z$59="Muy Baja",'MAPA DE RIESGO'!$AB$59="Leve"),CONCATENATE("R8C",'MAPA DE RIESGO'!$P$59),"")</f>
        <v/>
      </c>
      <c r="L53" s="49" t="str">
        <f>IF(AND('MAPA DE RIESGO'!$Z$60="Muy Baja",'MAPA DE RIESGO'!$AB$60="Leve"),CONCATENATE("R8C",'MAPA DE RIESGO'!$P$60),"")</f>
        <v/>
      </c>
      <c r="M53" s="49" t="str">
        <f>IF(AND('MAPA DE RIESGO'!$Z$61="Muy Baja",'MAPA DE RIESGO'!$AB$61="Leve"),CONCATENATE("R8C",'MAPA DE RIESGO'!$P$61),"")</f>
        <v/>
      </c>
      <c r="N53" s="49" t="str">
        <f>IF(AND('MAPA DE RIESGO'!$Z$62="Muy Baja",'MAPA DE RIESGO'!$AB$62="Leve"),CONCATENATE("R8C",'MAPA DE RIESGO'!$P$62),"")</f>
        <v/>
      </c>
      <c r="O53" s="50" t="str">
        <f>IF(AND('MAPA DE RIESGO'!$Z$63="Muy Baja",'MAPA DE RIESGO'!$AB$63="Leve"),CONCATENATE("R8C",'MAPA DE RIESGO'!$P$63),"")</f>
        <v/>
      </c>
      <c r="P53" s="48" t="str">
        <f>IF(AND('MAPA DE RIESGO'!$Z$58="Muy Baja",'MAPA DE RIESGO'!$AB$58="Menor"),CONCATENATE("R8C",'MAPA DE RIESGO'!$P$58),"")</f>
        <v/>
      </c>
      <c r="Q53" s="49" t="str">
        <f>IF(AND('MAPA DE RIESGO'!$Z$59="Muy Baja",'MAPA DE RIESGO'!$AB$59="Menor"),CONCATENATE("R8C",'MAPA DE RIESGO'!$P$59),"")</f>
        <v/>
      </c>
      <c r="R53" s="49" t="str">
        <f>IF(AND('MAPA DE RIESGO'!$Z$60="Muy Baja",'MAPA DE RIESGO'!$AB$60="Menor"),CONCATENATE("R8C",'MAPA DE RIESGO'!$P$60),"")</f>
        <v/>
      </c>
      <c r="S53" s="49" t="str">
        <f>IF(AND('MAPA DE RIESGO'!$Z$61="Muy Baja",'MAPA DE RIESGO'!$AB$61="Menor"),CONCATENATE("R8C",'MAPA DE RIESGO'!$P$61),"")</f>
        <v/>
      </c>
      <c r="T53" s="49" t="str">
        <f>IF(AND('MAPA DE RIESGO'!$Z$62="Muy Baja",'MAPA DE RIESGO'!$AB$62="Menor"),CONCATENATE("R8C",'MAPA DE RIESGO'!$P$62),"")</f>
        <v/>
      </c>
      <c r="U53" s="50" t="str">
        <f>IF(AND('MAPA DE RIESGO'!$Z$63="Muy Baja",'MAPA DE RIESGO'!$AB$63="Menor"),CONCATENATE("R8C",'MAPA DE RIESGO'!$P$63),"")</f>
        <v/>
      </c>
      <c r="V53" s="39" t="str">
        <f>IF(AND('MAPA DE RIESGO'!$Z$58="Muy Baja",'MAPA DE RIESGO'!$AB$58="Moderado"),CONCATENATE("R8C",'MAPA DE RIESGO'!$P$58),"")</f>
        <v/>
      </c>
      <c r="W53" s="40" t="str">
        <f>IF(AND('MAPA DE RIESGO'!$Z$59="Muy Baja",'MAPA DE RIESGO'!$AB$59="Moderado"),CONCATENATE("R8C",'MAPA DE RIESGO'!$P$59),"")</f>
        <v/>
      </c>
      <c r="X53" s="40" t="str">
        <f>IF(AND('MAPA DE RIESGO'!$Z$60="Muy Baja",'MAPA DE RIESGO'!$AB$60="Moderado"),CONCATENATE("R8C",'MAPA DE RIESGO'!$P$60),"")</f>
        <v/>
      </c>
      <c r="Y53" s="40" t="str">
        <f>IF(AND('MAPA DE RIESGO'!$Z$61="Muy Baja",'MAPA DE RIESGO'!$AB$61="Moderado"),CONCATENATE("R8C",'MAPA DE RIESGO'!$P$61),"")</f>
        <v/>
      </c>
      <c r="Z53" s="40" t="str">
        <f>IF(AND('MAPA DE RIESGO'!$Z$62="Muy Baja",'MAPA DE RIESGO'!$AB$62="Moderado"),CONCATENATE("R8C",'MAPA DE RIESGO'!$P$62),"")</f>
        <v/>
      </c>
      <c r="AA53" s="41" t="str">
        <f>IF(AND('MAPA DE RIESGO'!$Z$63="Muy Baja",'MAPA DE RIESGO'!$AB$63="Moderado"),CONCATENATE("R8C",'MAPA DE RIESGO'!$P$63),"")</f>
        <v/>
      </c>
      <c r="AB53" s="23" t="str">
        <f>IF(AND('MAPA DE RIESGO'!$Z$58="Muy Baja",'MAPA DE RIESGO'!$AB$58="Mayor"),CONCATENATE("R8C",'MAPA DE RIESGO'!$P$58),"")</f>
        <v/>
      </c>
      <c r="AC53" s="24" t="str">
        <f>IF(AND('MAPA DE RIESGO'!$Z$59="Muy Baja",'MAPA DE RIESGO'!$AB$59="Mayor"),CONCATENATE("R8C",'MAPA DE RIESGO'!$P$59),"")</f>
        <v/>
      </c>
      <c r="AD53" s="29" t="str">
        <f>IF(AND('MAPA DE RIESGO'!$Z$60="Muy Baja",'MAPA DE RIESGO'!$AB$60="Mayor"),CONCATENATE("R8C",'MAPA DE RIESGO'!$P$60),"")</f>
        <v/>
      </c>
      <c r="AE53" s="29" t="str">
        <f>IF(AND('MAPA DE RIESGO'!$Z$61="Muy Baja",'MAPA DE RIESGO'!$AB$61="Mayor"),CONCATENATE("R8C",'MAPA DE RIESGO'!$P$61),"")</f>
        <v/>
      </c>
      <c r="AF53" s="29" t="str">
        <f>IF(AND('MAPA DE RIESGO'!$Z$62="Muy Baja",'MAPA DE RIESGO'!$AB$62="Mayor"),CONCATENATE("R8C",'MAPA DE RIESGO'!$P$62),"")</f>
        <v/>
      </c>
      <c r="AG53" s="25" t="str">
        <f>IF(AND('MAPA DE RIESGO'!$Z$63="Muy Baja",'MAPA DE RIESGO'!$AB$63="Mayor"),CONCATENATE("R8C",'MAPA DE RIESGO'!$P$63),"")</f>
        <v/>
      </c>
      <c r="AH53" s="26" t="str">
        <f>IF(AND('MAPA DE RIESGO'!$Z$58="Muy Baja",'MAPA DE RIESGO'!$AB$58="Catastrófico"),CONCATENATE("R8C",'MAPA DE RIESGO'!$P$58),"")</f>
        <v/>
      </c>
      <c r="AI53" s="27" t="str">
        <f>IF(AND('MAPA DE RIESGO'!$Z$59="Muy Baja",'MAPA DE RIESGO'!$AB$59="Catastrófico"),CONCATENATE("R8C",'MAPA DE RIESGO'!$P$59),"")</f>
        <v/>
      </c>
      <c r="AJ53" s="27" t="str">
        <f>IF(AND('MAPA DE RIESGO'!$Z$60="Muy Baja",'MAPA DE RIESGO'!$AB$60="Catastrófico"),CONCATENATE("R8C",'MAPA DE RIESGO'!$P$60),"")</f>
        <v/>
      </c>
      <c r="AK53" s="27" t="str">
        <f>IF(AND('MAPA DE RIESGO'!$Z$61="Muy Baja",'MAPA DE RIESGO'!$AB$61="Catastrófico"),CONCATENATE("R8C",'MAPA DE RIESGO'!$P$61),"")</f>
        <v/>
      </c>
      <c r="AL53" s="27" t="str">
        <f>IF(AND('MAPA DE RIESGO'!$Z$62="Muy Baja",'MAPA DE RIESGO'!$AB$62="Catastrófico"),CONCATENATE("R8C",'MAPA DE RIESGO'!$P$62),"")</f>
        <v/>
      </c>
      <c r="AM53" s="28" t="str">
        <f>IF(AND('MAPA DE RIESGO'!$Z$63="Muy Baja",'MAPA DE RIESGO'!$AB$63="Catastrófico"),CONCATENATE("R8C",'MAPA DE RIESGO'!$P$63),"")</f>
        <v/>
      </c>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35">
      <c r="A54" s="55"/>
      <c r="B54" s="382"/>
      <c r="C54" s="382"/>
      <c r="D54" s="383"/>
      <c r="E54" s="423"/>
      <c r="F54" s="424"/>
      <c r="G54" s="424"/>
      <c r="H54" s="424"/>
      <c r="I54" s="425"/>
      <c r="J54" s="48" t="str">
        <f>IF(AND('MAPA DE RIESGO'!$Z$64="Muy Baja",'MAPA DE RIESGO'!$AB$64="Leve"),CONCATENATE("R9C",'MAPA DE RIESGO'!$P$64),"")</f>
        <v/>
      </c>
      <c r="K54" s="49" t="str">
        <f>IF(AND('MAPA DE RIESGO'!$Z$65="Muy Baja",'MAPA DE RIESGO'!$AB$65="Leve"),CONCATENATE("R9C",'MAPA DE RIESGO'!$P$65),"")</f>
        <v/>
      </c>
      <c r="L54" s="49" t="str">
        <f>IF(AND('MAPA DE RIESGO'!$Z$66="Muy Baja",'MAPA DE RIESGO'!$AB$66="Leve"),CONCATENATE("R9C",'MAPA DE RIESGO'!$P$66),"")</f>
        <v/>
      </c>
      <c r="M54" s="49" t="str">
        <f>IF(AND('MAPA DE RIESGO'!$Z$67="Muy Baja",'MAPA DE RIESGO'!$AB$67="Leve"),CONCATENATE("R9C",'MAPA DE RIESGO'!$P$67),"")</f>
        <v/>
      </c>
      <c r="N54" s="49" t="str">
        <f>IF(AND('MAPA DE RIESGO'!$Z$68="Muy Baja",'MAPA DE RIESGO'!$AB$68="Leve"),CONCATENATE("R9C",'MAPA DE RIESGO'!$P$68),"")</f>
        <v/>
      </c>
      <c r="O54" s="50" t="str">
        <f>IF(AND('MAPA DE RIESGO'!$Z$69="Muy Baja",'MAPA DE RIESGO'!$AB$69="Leve"),CONCATENATE("R9C",'MAPA DE RIESGO'!$P$69),"")</f>
        <v/>
      </c>
      <c r="P54" s="48" t="str">
        <f>IF(AND('MAPA DE RIESGO'!$Z$64="Muy Baja",'MAPA DE RIESGO'!$AB$64="Menor"),CONCATENATE("R9C",'MAPA DE RIESGO'!$P$64),"")</f>
        <v/>
      </c>
      <c r="Q54" s="49" t="str">
        <f>IF(AND('MAPA DE RIESGO'!$Z$65="Muy Baja",'MAPA DE RIESGO'!$AB$65="Menor"),CONCATENATE("R9C",'MAPA DE RIESGO'!$P$65),"")</f>
        <v/>
      </c>
      <c r="R54" s="49" t="str">
        <f>IF(AND('MAPA DE RIESGO'!$Z$66="Muy Baja",'MAPA DE RIESGO'!$AB$66="Menor"),CONCATENATE("R9C",'MAPA DE RIESGO'!$P$66),"")</f>
        <v/>
      </c>
      <c r="S54" s="49" t="str">
        <f>IF(AND('MAPA DE RIESGO'!$Z$67="Muy Baja",'MAPA DE RIESGO'!$AB$67="Menor"),CONCATENATE("R9C",'MAPA DE RIESGO'!$P$67),"")</f>
        <v/>
      </c>
      <c r="T54" s="49" t="str">
        <f>IF(AND('MAPA DE RIESGO'!$Z$68="Muy Baja",'MAPA DE RIESGO'!$AB$68="Menor"),CONCATENATE("R9C",'MAPA DE RIESGO'!$P$68),"")</f>
        <v/>
      </c>
      <c r="U54" s="50" t="str">
        <f>IF(AND('MAPA DE RIESGO'!$Z$69="Muy Baja",'MAPA DE RIESGO'!$AB$69="Menor"),CONCATENATE("R9C",'MAPA DE RIESGO'!$P$69),"")</f>
        <v/>
      </c>
      <c r="V54" s="39" t="str">
        <f>IF(AND('MAPA DE RIESGO'!$Z$64="Muy Baja",'MAPA DE RIESGO'!$AB$64="Moderado"),CONCATENATE("R9C",'MAPA DE RIESGO'!$P$64),"")</f>
        <v/>
      </c>
      <c r="W54" s="40" t="str">
        <f>IF(AND('MAPA DE RIESGO'!$Z$65="Muy Baja",'MAPA DE RIESGO'!$AB$65="Moderado"),CONCATENATE("R9C",'MAPA DE RIESGO'!$P$65),"")</f>
        <v/>
      </c>
      <c r="X54" s="40" t="str">
        <f>IF(AND('MAPA DE RIESGO'!$Z$66="Muy Baja",'MAPA DE RIESGO'!$AB$66="Moderado"),CONCATENATE("R9C",'MAPA DE RIESGO'!$P$66),"")</f>
        <v/>
      </c>
      <c r="Y54" s="40" t="str">
        <f>IF(AND('MAPA DE RIESGO'!$Z$67="Muy Baja",'MAPA DE RIESGO'!$AB$67="Moderado"),CONCATENATE("R9C",'MAPA DE RIESGO'!$P$67),"")</f>
        <v/>
      </c>
      <c r="Z54" s="40" t="str">
        <f>IF(AND('MAPA DE RIESGO'!$Z$68="Muy Baja",'MAPA DE RIESGO'!$AB$68="Moderado"),CONCATENATE("R9C",'MAPA DE RIESGO'!$P$68),"")</f>
        <v/>
      </c>
      <c r="AA54" s="41" t="str">
        <f>IF(AND('MAPA DE RIESGO'!$Z$69="Muy Baja",'MAPA DE RIESGO'!$AB$69="Moderado"),CONCATENATE("R9C",'MAPA DE RIESGO'!$P$69),"")</f>
        <v/>
      </c>
      <c r="AB54" s="23" t="str">
        <f>IF(AND('MAPA DE RIESGO'!$Z$64="Muy Baja",'MAPA DE RIESGO'!$AB$64="Mayor"),CONCATENATE("R9C",'MAPA DE RIESGO'!$P$64),"")</f>
        <v/>
      </c>
      <c r="AC54" s="24" t="str">
        <f>IF(AND('MAPA DE RIESGO'!$Z$65="Muy Baja",'MAPA DE RIESGO'!$AB$65="Mayor"),CONCATENATE("R9C",'MAPA DE RIESGO'!$P$65),"")</f>
        <v/>
      </c>
      <c r="AD54" s="29" t="str">
        <f>IF(AND('MAPA DE RIESGO'!$Z$66="Muy Baja",'MAPA DE RIESGO'!$AB$66="Mayor"),CONCATENATE("R9C",'MAPA DE RIESGO'!$P$66),"")</f>
        <v/>
      </c>
      <c r="AE54" s="29" t="str">
        <f>IF(AND('MAPA DE RIESGO'!$Z$67="Muy Baja",'MAPA DE RIESGO'!$AB$67="Mayor"),CONCATENATE("R9C",'MAPA DE RIESGO'!$P$67),"")</f>
        <v/>
      </c>
      <c r="AF54" s="29" t="str">
        <f>IF(AND('MAPA DE RIESGO'!$Z$68="Muy Baja",'MAPA DE RIESGO'!$AB$68="Mayor"),CONCATENATE("R9C",'MAPA DE RIESGO'!$P$68),"")</f>
        <v/>
      </c>
      <c r="AG54" s="25" t="str">
        <f>IF(AND('MAPA DE RIESGO'!$Z$69="Muy Baja",'MAPA DE RIESGO'!$AB$69="Mayor"),CONCATENATE("R9C",'MAPA DE RIESGO'!$P$69),"")</f>
        <v/>
      </c>
      <c r="AH54" s="26" t="str">
        <f>IF(AND('MAPA DE RIESGO'!$Z$64="Muy Baja",'MAPA DE RIESGO'!$AB$64="Catastrófico"),CONCATENATE("R9C",'MAPA DE RIESGO'!$P$64),"")</f>
        <v/>
      </c>
      <c r="AI54" s="27" t="str">
        <f>IF(AND('MAPA DE RIESGO'!$Z$65="Muy Baja",'MAPA DE RIESGO'!$AB$65="Catastrófico"),CONCATENATE("R9C",'MAPA DE RIESGO'!$P$65),"")</f>
        <v/>
      </c>
      <c r="AJ54" s="27" t="str">
        <f>IF(AND('MAPA DE RIESGO'!$Z$66="Muy Baja",'MAPA DE RIESGO'!$AB$66="Catastrófico"),CONCATENATE("R9C",'MAPA DE RIESGO'!$P$66),"")</f>
        <v/>
      </c>
      <c r="AK54" s="27" t="str">
        <f>IF(AND('MAPA DE RIESGO'!$Z$67="Muy Baja",'MAPA DE RIESGO'!$AB$67="Catastrófico"),CONCATENATE("R9C",'MAPA DE RIESGO'!$P$67),"")</f>
        <v/>
      </c>
      <c r="AL54" s="27" t="str">
        <f>IF(AND('MAPA DE RIESGO'!$Z$68="Muy Baja",'MAPA DE RIESGO'!$AB$68="Catastrófico"),CONCATENATE("R9C",'MAPA DE RIESGO'!$P$68),"")</f>
        <v/>
      </c>
      <c r="AM54" s="28" t="str">
        <f>IF(AND('MAPA DE RIESGO'!$Z$69="Muy Baja",'MAPA DE RIESGO'!$AB$69="Catastrófico"),CONCATENATE("R9C",'MAPA DE RIESGO'!$P$69),"")</f>
        <v/>
      </c>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ht="15.75" customHeight="1" thickBot="1" x14ac:dyDescent="0.4">
      <c r="A55" s="55"/>
      <c r="B55" s="382"/>
      <c r="C55" s="382"/>
      <c r="D55" s="383"/>
      <c r="E55" s="426"/>
      <c r="F55" s="427"/>
      <c r="G55" s="427"/>
      <c r="H55" s="427"/>
      <c r="I55" s="428"/>
      <c r="J55" s="51" t="str">
        <f>IF(AND('MAPA DE RIESGO'!$Z$70="Muy Baja",'MAPA DE RIESGO'!$AB$70="Leve"),CONCATENATE("R10C",'MAPA DE RIESGO'!$P$70),"")</f>
        <v/>
      </c>
      <c r="K55" s="52" t="str">
        <f>IF(AND('MAPA DE RIESGO'!$Z$71="Muy Baja",'MAPA DE RIESGO'!$AB$71="Leve"),CONCATENATE("R10C",'MAPA DE RIESGO'!$P$71),"")</f>
        <v/>
      </c>
      <c r="L55" s="52" t="str">
        <f>IF(AND('MAPA DE RIESGO'!$Z$72="Muy Baja",'MAPA DE RIESGO'!$AB$72="Leve"),CONCATENATE("R10C",'MAPA DE RIESGO'!$P$72),"")</f>
        <v/>
      </c>
      <c r="M55" s="52" t="str">
        <f>IF(AND('MAPA DE RIESGO'!$Z$73="Muy Baja",'MAPA DE RIESGO'!$AB$73="Leve"),CONCATENATE("R10C",'MAPA DE RIESGO'!$P$73),"")</f>
        <v/>
      </c>
      <c r="N55" s="52" t="str">
        <f>IF(AND('MAPA DE RIESGO'!$Z$74="Muy Baja",'MAPA DE RIESGO'!$AB$74="Leve"),CONCATENATE("R10C",'MAPA DE RIESGO'!$P$74),"")</f>
        <v/>
      </c>
      <c r="O55" s="53" t="str">
        <f>IF(AND('MAPA DE RIESGO'!$Z$75="Muy Baja",'MAPA DE RIESGO'!$AB$75="Leve"),CONCATENATE("R10C",'MAPA DE RIESGO'!$P$75),"")</f>
        <v/>
      </c>
      <c r="P55" s="51" t="str">
        <f>IF(AND('MAPA DE RIESGO'!$Z$70="Muy Baja",'MAPA DE RIESGO'!$AB$70="Menor"),CONCATENATE("R10C",'MAPA DE RIESGO'!$P$70),"")</f>
        <v/>
      </c>
      <c r="Q55" s="52" t="str">
        <f>IF(AND('MAPA DE RIESGO'!$Z$71="Muy Baja",'MAPA DE RIESGO'!$AB$71="Menor"),CONCATENATE("R10C",'MAPA DE RIESGO'!$P$71),"")</f>
        <v/>
      </c>
      <c r="R55" s="52" t="str">
        <f>IF(AND('MAPA DE RIESGO'!$Z$72="Muy Baja",'MAPA DE RIESGO'!$AB$72="Menor"),CONCATENATE("R10C",'MAPA DE RIESGO'!$P$72),"")</f>
        <v/>
      </c>
      <c r="S55" s="52" t="str">
        <f>IF(AND('MAPA DE RIESGO'!$Z$73="Muy Baja",'MAPA DE RIESGO'!$AB$73="Menor"),CONCATENATE("R10C",'MAPA DE RIESGO'!$P$73),"")</f>
        <v/>
      </c>
      <c r="T55" s="52" t="str">
        <f>IF(AND('MAPA DE RIESGO'!$Z$74="Muy Baja",'MAPA DE RIESGO'!$AB$74="Menor"),CONCATENATE("R10C",'MAPA DE RIESGO'!$P$74),"")</f>
        <v/>
      </c>
      <c r="U55" s="53" t="str">
        <f>IF(AND('MAPA DE RIESGO'!$Z$75="Muy Baja",'MAPA DE RIESGO'!$AB$75="Menor"),CONCATENATE("R10C",'MAPA DE RIESGO'!$P$75),"")</f>
        <v/>
      </c>
      <c r="V55" s="42" t="str">
        <f>IF(AND('MAPA DE RIESGO'!$Z$70="Muy Baja",'MAPA DE RIESGO'!$AB$70="Moderado"),CONCATENATE("R10C",'MAPA DE RIESGO'!$P$70),"")</f>
        <v/>
      </c>
      <c r="W55" s="43" t="str">
        <f>IF(AND('MAPA DE RIESGO'!$Z$71="Muy Baja",'MAPA DE RIESGO'!$AB$71="Moderado"),CONCATENATE("R10C",'MAPA DE RIESGO'!$P$71),"")</f>
        <v/>
      </c>
      <c r="X55" s="43" t="str">
        <f>IF(AND('MAPA DE RIESGO'!$Z$72="Muy Baja",'MAPA DE RIESGO'!$AB$72="Moderado"),CONCATENATE("R10C",'MAPA DE RIESGO'!$P$72),"")</f>
        <v/>
      </c>
      <c r="Y55" s="43" t="str">
        <f>IF(AND('MAPA DE RIESGO'!$Z$73="Muy Baja",'MAPA DE RIESGO'!$AB$73="Moderado"),CONCATENATE("R10C",'MAPA DE RIESGO'!$P$73),"")</f>
        <v/>
      </c>
      <c r="Z55" s="43" t="str">
        <f>IF(AND('MAPA DE RIESGO'!$Z$74="Muy Baja",'MAPA DE RIESGO'!$AB$74="Moderado"),CONCATENATE("R10C",'MAPA DE RIESGO'!$P$74),"")</f>
        <v/>
      </c>
      <c r="AA55" s="44" t="str">
        <f>IF(AND('MAPA DE RIESGO'!$Z$75="Muy Baja",'MAPA DE RIESGO'!$AB$75="Moderado"),CONCATENATE("R10C",'MAPA DE RIESGO'!$P$75),"")</f>
        <v/>
      </c>
      <c r="AB55" s="30" t="str">
        <f>IF(AND('MAPA DE RIESGO'!$Z$70="Muy Baja",'MAPA DE RIESGO'!$AB$70="Mayor"),CONCATENATE("R10C",'MAPA DE RIESGO'!$P$70),"")</f>
        <v/>
      </c>
      <c r="AC55" s="31" t="str">
        <f>IF(AND('MAPA DE RIESGO'!$Z$71="Muy Baja",'MAPA DE RIESGO'!$AB$71="Mayor"),CONCATENATE("R10C",'MAPA DE RIESGO'!$P$71),"")</f>
        <v/>
      </c>
      <c r="AD55" s="31" t="str">
        <f>IF(AND('MAPA DE RIESGO'!$Z$72="Muy Baja",'MAPA DE RIESGO'!$AB$72="Mayor"),CONCATENATE("R10C",'MAPA DE RIESGO'!$P$72),"")</f>
        <v/>
      </c>
      <c r="AE55" s="31" t="str">
        <f>IF(AND('MAPA DE RIESGO'!$Z$73="Muy Baja",'MAPA DE RIESGO'!$AB$73="Mayor"),CONCATENATE("R10C",'MAPA DE RIESGO'!$P$73),"")</f>
        <v/>
      </c>
      <c r="AF55" s="31" t="str">
        <f>IF(AND('MAPA DE RIESGO'!$Z$74="Muy Baja",'MAPA DE RIESGO'!$AB$74="Mayor"),CONCATENATE("R10C",'MAPA DE RIESGO'!$P$74),"")</f>
        <v/>
      </c>
      <c r="AG55" s="32" t="str">
        <f>IF(AND('MAPA DE RIESGO'!$Z$75="Muy Baja",'MAPA DE RIESGO'!$AB$75="Mayor"),CONCATENATE("R10C",'MAPA DE RIESGO'!$P$75),"")</f>
        <v/>
      </c>
      <c r="AH55" s="33" t="str">
        <f>IF(AND('MAPA DE RIESGO'!$Z$70="Muy Baja",'MAPA DE RIESGO'!$AB$70="Catastrófico"),CONCATENATE("R10C",'MAPA DE RIESGO'!$P$70),"")</f>
        <v/>
      </c>
      <c r="AI55" s="34" t="str">
        <f>IF(AND('MAPA DE RIESGO'!$Z$71="Muy Baja",'MAPA DE RIESGO'!$AB$71="Catastrófico"),CONCATENATE("R10C",'MAPA DE RIESGO'!$P$71),"")</f>
        <v/>
      </c>
      <c r="AJ55" s="34" t="str">
        <f>IF(AND('MAPA DE RIESGO'!$Z$72="Muy Baja",'MAPA DE RIESGO'!$AB$72="Catastrófico"),CONCATENATE("R10C",'MAPA DE RIESGO'!$P$72),"")</f>
        <v/>
      </c>
      <c r="AK55" s="34" t="str">
        <f>IF(AND('MAPA DE RIESGO'!$Z$73="Muy Baja",'MAPA DE RIESGO'!$AB$73="Catastrófico"),CONCATENATE("R10C",'MAPA DE RIESGO'!$P$73),"")</f>
        <v/>
      </c>
      <c r="AL55" s="34" t="str">
        <f>IF(AND('MAPA DE RIESGO'!$Z$74="Muy Baja",'MAPA DE RIESGO'!$AB$74="Catastrófico"),CONCATENATE("R10C",'MAPA DE RIESGO'!$P$74),"")</f>
        <v/>
      </c>
      <c r="AM55" s="35" t="str">
        <f>IF(AND('MAPA DE RIESGO'!$Z$75="Muy Baja",'MAPA DE RIESGO'!$AB$75="Catastrófico"),CONCATENATE("R10C",'MAPA DE RIESGO'!$P$75),"")</f>
        <v/>
      </c>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35">
      <c r="A56" s="55"/>
      <c r="B56" s="55"/>
      <c r="C56" s="55"/>
      <c r="D56" s="55"/>
      <c r="E56" s="55"/>
      <c r="F56" s="55"/>
      <c r="G56" s="55"/>
      <c r="H56" s="55"/>
      <c r="I56" s="55"/>
      <c r="J56" s="420" t="s">
        <v>103</v>
      </c>
      <c r="K56" s="421"/>
      <c r="L56" s="421"/>
      <c r="M56" s="421"/>
      <c r="N56" s="421"/>
      <c r="O56" s="422"/>
      <c r="P56" s="420" t="s">
        <v>102</v>
      </c>
      <c r="Q56" s="421"/>
      <c r="R56" s="421"/>
      <c r="S56" s="421"/>
      <c r="T56" s="421"/>
      <c r="U56" s="422"/>
      <c r="V56" s="420" t="s">
        <v>101</v>
      </c>
      <c r="W56" s="421"/>
      <c r="X56" s="421"/>
      <c r="Y56" s="421"/>
      <c r="Z56" s="421"/>
      <c r="AA56" s="422"/>
      <c r="AB56" s="420" t="s">
        <v>100</v>
      </c>
      <c r="AC56" s="429"/>
      <c r="AD56" s="421"/>
      <c r="AE56" s="421"/>
      <c r="AF56" s="421"/>
      <c r="AG56" s="422"/>
      <c r="AH56" s="420" t="s">
        <v>99</v>
      </c>
      <c r="AI56" s="421"/>
      <c r="AJ56" s="421"/>
      <c r="AK56" s="421"/>
      <c r="AL56" s="421"/>
      <c r="AM56" s="422"/>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35">
      <c r="A57" s="55"/>
      <c r="B57" s="55"/>
      <c r="C57" s="55"/>
      <c r="D57" s="55"/>
      <c r="E57" s="55"/>
      <c r="F57" s="55"/>
      <c r="G57" s="55"/>
      <c r="H57" s="55"/>
      <c r="I57" s="55"/>
      <c r="J57" s="423"/>
      <c r="K57" s="424"/>
      <c r="L57" s="424"/>
      <c r="M57" s="424"/>
      <c r="N57" s="424"/>
      <c r="O57" s="425"/>
      <c r="P57" s="423"/>
      <c r="Q57" s="424"/>
      <c r="R57" s="424"/>
      <c r="S57" s="424"/>
      <c r="T57" s="424"/>
      <c r="U57" s="425"/>
      <c r="V57" s="423"/>
      <c r="W57" s="424"/>
      <c r="X57" s="424"/>
      <c r="Y57" s="424"/>
      <c r="Z57" s="424"/>
      <c r="AA57" s="425"/>
      <c r="AB57" s="423"/>
      <c r="AC57" s="424"/>
      <c r="AD57" s="424"/>
      <c r="AE57" s="424"/>
      <c r="AF57" s="424"/>
      <c r="AG57" s="425"/>
      <c r="AH57" s="423"/>
      <c r="AI57" s="424"/>
      <c r="AJ57" s="424"/>
      <c r="AK57" s="424"/>
      <c r="AL57" s="424"/>
      <c r="AM57" s="42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35">
      <c r="A58" s="55"/>
      <c r="B58" s="55"/>
      <c r="C58" s="55"/>
      <c r="D58" s="55"/>
      <c r="E58" s="55"/>
      <c r="F58" s="55"/>
      <c r="G58" s="55"/>
      <c r="H58" s="55"/>
      <c r="I58" s="55"/>
      <c r="J58" s="423"/>
      <c r="K58" s="424"/>
      <c r="L58" s="424"/>
      <c r="M58" s="424"/>
      <c r="N58" s="424"/>
      <c r="O58" s="425"/>
      <c r="P58" s="423"/>
      <c r="Q58" s="424"/>
      <c r="R58" s="424"/>
      <c r="S58" s="424"/>
      <c r="T58" s="424"/>
      <c r="U58" s="425"/>
      <c r="V58" s="423"/>
      <c r="W58" s="424"/>
      <c r="X58" s="424"/>
      <c r="Y58" s="424"/>
      <c r="Z58" s="424"/>
      <c r="AA58" s="425"/>
      <c r="AB58" s="423"/>
      <c r="AC58" s="424"/>
      <c r="AD58" s="424"/>
      <c r="AE58" s="424"/>
      <c r="AF58" s="424"/>
      <c r="AG58" s="425"/>
      <c r="AH58" s="423"/>
      <c r="AI58" s="424"/>
      <c r="AJ58" s="424"/>
      <c r="AK58" s="424"/>
      <c r="AL58" s="424"/>
      <c r="AM58" s="42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35">
      <c r="A59" s="55"/>
      <c r="B59" s="55"/>
      <c r="C59" s="55"/>
      <c r="D59" s="55"/>
      <c r="E59" s="55"/>
      <c r="F59" s="55"/>
      <c r="G59" s="55"/>
      <c r="H59" s="55"/>
      <c r="I59" s="55"/>
      <c r="J59" s="423"/>
      <c r="K59" s="424"/>
      <c r="L59" s="424"/>
      <c r="M59" s="424"/>
      <c r="N59" s="424"/>
      <c r="O59" s="425"/>
      <c r="P59" s="423"/>
      <c r="Q59" s="424"/>
      <c r="R59" s="424"/>
      <c r="S59" s="424"/>
      <c r="T59" s="424"/>
      <c r="U59" s="425"/>
      <c r="V59" s="423"/>
      <c r="W59" s="424"/>
      <c r="X59" s="424"/>
      <c r="Y59" s="424"/>
      <c r="Z59" s="424"/>
      <c r="AA59" s="425"/>
      <c r="AB59" s="423"/>
      <c r="AC59" s="424"/>
      <c r="AD59" s="424"/>
      <c r="AE59" s="424"/>
      <c r="AF59" s="424"/>
      <c r="AG59" s="425"/>
      <c r="AH59" s="423"/>
      <c r="AI59" s="424"/>
      <c r="AJ59" s="424"/>
      <c r="AK59" s="424"/>
      <c r="AL59" s="424"/>
      <c r="AM59" s="42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35">
      <c r="A60" s="55"/>
      <c r="B60" s="55"/>
      <c r="C60" s="55"/>
      <c r="D60" s="55"/>
      <c r="E60" s="55"/>
      <c r="F60" s="55"/>
      <c r="G60" s="55"/>
      <c r="H60" s="55"/>
      <c r="I60" s="55"/>
      <c r="J60" s="423"/>
      <c r="K60" s="424"/>
      <c r="L60" s="424"/>
      <c r="M60" s="424"/>
      <c r="N60" s="424"/>
      <c r="O60" s="425"/>
      <c r="P60" s="423"/>
      <c r="Q60" s="424"/>
      <c r="R60" s="424"/>
      <c r="S60" s="424"/>
      <c r="T60" s="424"/>
      <c r="U60" s="425"/>
      <c r="V60" s="423"/>
      <c r="W60" s="424"/>
      <c r="X60" s="424"/>
      <c r="Y60" s="424"/>
      <c r="Z60" s="424"/>
      <c r="AA60" s="425"/>
      <c r="AB60" s="423"/>
      <c r="AC60" s="424"/>
      <c r="AD60" s="424"/>
      <c r="AE60" s="424"/>
      <c r="AF60" s="424"/>
      <c r="AG60" s="425"/>
      <c r="AH60" s="423"/>
      <c r="AI60" s="424"/>
      <c r="AJ60" s="424"/>
      <c r="AK60" s="424"/>
      <c r="AL60" s="424"/>
      <c r="AM60" s="42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ht="15" thickBot="1" x14ac:dyDescent="0.4">
      <c r="A61" s="55"/>
      <c r="B61" s="55"/>
      <c r="C61" s="55"/>
      <c r="D61" s="55"/>
      <c r="E61" s="55"/>
      <c r="F61" s="55"/>
      <c r="G61" s="55"/>
      <c r="H61" s="55"/>
      <c r="I61" s="55"/>
      <c r="J61" s="426"/>
      <c r="K61" s="427"/>
      <c r="L61" s="427"/>
      <c r="M61" s="427"/>
      <c r="N61" s="427"/>
      <c r="O61" s="428"/>
      <c r="P61" s="426"/>
      <c r="Q61" s="427"/>
      <c r="R61" s="427"/>
      <c r="S61" s="427"/>
      <c r="T61" s="427"/>
      <c r="U61" s="428"/>
      <c r="V61" s="426"/>
      <c r="W61" s="427"/>
      <c r="X61" s="427"/>
      <c r="Y61" s="427"/>
      <c r="Z61" s="427"/>
      <c r="AA61" s="428"/>
      <c r="AB61" s="426"/>
      <c r="AC61" s="427"/>
      <c r="AD61" s="427"/>
      <c r="AE61" s="427"/>
      <c r="AF61" s="427"/>
      <c r="AG61" s="428"/>
      <c r="AH61" s="426"/>
      <c r="AI61" s="427"/>
      <c r="AJ61" s="427"/>
      <c r="AK61" s="427"/>
      <c r="AL61" s="427"/>
      <c r="AM61" s="428"/>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3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row>
    <row r="63" spans="1:80" ht="15" customHeight="1" x14ac:dyDescent="0.35">
      <c r="A63" s="55"/>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5"/>
      <c r="AV63" s="55"/>
      <c r="AW63" s="55"/>
      <c r="AX63" s="55"/>
      <c r="AY63" s="55"/>
      <c r="AZ63" s="55"/>
      <c r="BA63" s="55"/>
      <c r="BB63" s="55"/>
      <c r="BC63" s="55"/>
      <c r="BD63" s="55"/>
      <c r="BE63" s="55"/>
      <c r="BF63" s="55"/>
      <c r="BG63" s="55"/>
      <c r="BH63" s="55"/>
    </row>
    <row r="64" spans="1:80" ht="15" customHeight="1" x14ac:dyDescent="0.35">
      <c r="A64" s="55"/>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5"/>
      <c r="AV64" s="55"/>
      <c r="AW64" s="55"/>
      <c r="AX64" s="55"/>
      <c r="AY64" s="55"/>
      <c r="AZ64" s="55"/>
      <c r="BA64" s="55"/>
      <c r="BB64" s="55"/>
      <c r="BC64" s="55"/>
      <c r="BD64" s="55"/>
      <c r="BE64" s="55"/>
      <c r="BF64" s="55"/>
      <c r="BG64" s="55"/>
      <c r="BH64" s="55"/>
    </row>
    <row r="65" spans="1:60" x14ac:dyDescent="0.3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row>
    <row r="66" spans="1:60" x14ac:dyDescent="0.3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row>
    <row r="67" spans="1:60" x14ac:dyDescent="0.3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row>
    <row r="68" spans="1:60" x14ac:dyDescent="0.3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row>
    <row r="69" spans="1:60" x14ac:dyDescent="0.3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row>
    <row r="70" spans="1:60" x14ac:dyDescent="0.3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row>
    <row r="71" spans="1:60" x14ac:dyDescent="0.3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row>
    <row r="72" spans="1:60" x14ac:dyDescent="0.3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row>
    <row r="73" spans="1:60" x14ac:dyDescent="0.3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row>
    <row r="74" spans="1:60" x14ac:dyDescent="0.3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row>
    <row r="75" spans="1:60" x14ac:dyDescent="0.3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row>
    <row r="76" spans="1:60" x14ac:dyDescent="0.3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row>
    <row r="77" spans="1:60" x14ac:dyDescent="0.3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row>
    <row r="78" spans="1:60" x14ac:dyDescent="0.3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row>
    <row r="79" spans="1:60" x14ac:dyDescent="0.3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row>
    <row r="80" spans="1:60" x14ac:dyDescent="0.3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row>
    <row r="81" spans="1:60" x14ac:dyDescent="0.3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row>
    <row r="82" spans="1:60" x14ac:dyDescent="0.3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row>
    <row r="83" spans="1:60" x14ac:dyDescent="0.3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row>
    <row r="84" spans="1:60" x14ac:dyDescent="0.3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row>
    <row r="85" spans="1:60" x14ac:dyDescent="0.3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row>
    <row r="86" spans="1:60" x14ac:dyDescent="0.3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row>
    <row r="87" spans="1:60" x14ac:dyDescent="0.3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row>
    <row r="88" spans="1:60" x14ac:dyDescent="0.3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row>
    <row r="89" spans="1:60" x14ac:dyDescent="0.3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row>
    <row r="90" spans="1:60" x14ac:dyDescent="0.3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row>
    <row r="91" spans="1:60" x14ac:dyDescent="0.3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row>
    <row r="92" spans="1:60" x14ac:dyDescent="0.3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row>
    <row r="93" spans="1:60" x14ac:dyDescent="0.3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row>
    <row r="94" spans="1:60" x14ac:dyDescent="0.3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row>
    <row r="95" spans="1:60" x14ac:dyDescent="0.3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row>
    <row r="96" spans="1:60" x14ac:dyDescent="0.3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row>
    <row r="97" spans="1:60" x14ac:dyDescent="0.3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row>
    <row r="98" spans="1:60" x14ac:dyDescent="0.3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row>
    <row r="99" spans="1:60" x14ac:dyDescent="0.3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row>
    <row r="100" spans="1:60" x14ac:dyDescent="0.3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row>
    <row r="101" spans="1:60" x14ac:dyDescent="0.3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row>
    <row r="102" spans="1:60" x14ac:dyDescent="0.3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row>
    <row r="103" spans="1:60" x14ac:dyDescent="0.3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row>
    <row r="104" spans="1:60" x14ac:dyDescent="0.3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row>
    <row r="105" spans="1:60" x14ac:dyDescent="0.3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row>
    <row r="106" spans="1:60" x14ac:dyDescent="0.3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row>
    <row r="107" spans="1:60" x14ac:dyDescent="0.3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row>
    <row r="108" spans="1:60" x14ac:dyDescent="0.3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row>
    <row r="109" spans="1:60" x14ac:dyDescent="0.3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row>
    <row r="110" spans="1:60" x14ac:dyDescent="0.3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row>
    <row r="111" spans="1:60" x14ac:dyDescent="0.3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row>
    <row r="112" spans="1:60" x14ac:dyDescent="0.3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row>
    <row r="113" spans="1:60" x14ac:dyDescent="0.3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row>
    <row r="114" spans="1:60" x14ac:dyDescent="0.3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row>
    <row r="115" spans="1:60" x14ac:dyDescent="0.3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row>
    <row r="116" spans="1:60" x14ac:dyDescent="0.3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row>
    <row r="117" spans="1:60" x14ac:dyDescent="0.3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row>
    <row r="118" spans="1:60" x14ac:dyDescent="0.3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row>
    <row r="119" spans="1:60" x14ac:dyDescent="0.3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row>
    <row r="120" spans="1:60" x14ac:dyDescent="0.3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row>
    <row r="121" spans="1:60" x14ac:dyDescent="0.3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row>
    <row r="122" spans="1:60" x14ac:dyDescent="0.35">
      <c r="A122" s="5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row>
    <row r="123" spans="1:60" x14ac:dyDescent="0.35">
      <c r="A123" s="5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row>
    <row r="124" spans="1:60" x14ac:dyDescent="0.35">
      <c r="A124" s="5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row>
    <row r="125" spans="1:60" x14ac:dyDescent="0.35">
      <c r="A125" s="5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row>
    <row r="126" spans="1:60" x14ac:dyDescent="0.35">
      <c r="A126" s="5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row>
    <row r="127" spans="1:60" x14ac:dyDescent="0.35">
      <c r="A127" s="5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row>
    <row r="128" spans="1:60" x14ac:dyDescent="0.35">
      <c r="A128" s="5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row>
    <row r="129" spans="1:60" x14ac:dyDescent="0.35">
      <c r="A129" s="5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row>
    <row r="130" spans="1:60" x14ac:dyDescent="0.35">
      <c r="A130" s="5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row>
    <row r="131" spans="1:60" x14ac:dyDescent="0.35">
      <c r="A131" s="5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row>
    <row r="132" spans="1:60" x14ac:dyDescent="0.35">
      <c r="A132" s="5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row>
    <row r="133" spans="1:60" x14ac:dyDescent="0.35">
      <c r="A133" s="5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row>
    <row r="134" spans="1:60" x14ac:dyDescent="0.35">
      <c r="A134" s="5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row>
    <row r="135" spans="1:60" x14ac:dyDescent="0.35">
      <c r="A135" s="5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row>
    <row r="136" spans="1:60" x14ac:dyDescent="0.35">
      <c r="A136" s="5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row>
    <row r="137" spans="1:60" x14ac:dyDescent="0.35">
      <c r="A137" s="55"/>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5"/>
      <c r="BA137" s="55"/>
      <c r="BB137" s="55"/>
      <c r="BC137" s="55"/>
      <c r="BD137" s="55"/>
      <c r="BE137" s="55"/>
      <c r="BF137" s="55"/>
      <c r="BG137" s="55"/>
      <c r="BH137" s="55"/>
    </row>
    <row r="138" spans="1:60" x14ac:dyDescent="0.35">
      <c r="A138" s="55"/>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c r="AI138" s="55"/>
      <c r="AJ138" s="55"/>
      <c r="AK138" s="55"/>
      <c r="AL138" s="55"/>
      <c r="AM138" s="55"/>
      <c r="AN138" s="55"/>
      <c r="AO138" s="55"/>
      <c r="AP138" s="55"/>
      <c r="AQ138" s="55"/>
      <c r="AR138" s="55"/>
      <c r="AS138" s="55"/>
      <c r="AT138" s="55"/>
      <c r="AU138" s="55"/>
      <c r="AV138" s="55"/>
      <c r="AW138" s="55"/>
      <c r="AX138" s="55"/>
      <c r="AY138" s="55"/>
      <c r="AZ138" s="55"/>
      <c r="BA138" s="55"/>
      <c r="BB138" s="55"/>
      <c r="BC138" s="55"/>
      <c r="BD138" s="55"/>
      <c r="BE138" s="55"/>
      <c r="BF138" s="55"/>
      <c r="BG138" s="55"/>
      <c r="BH138" s="55"/>
    </row>
    <row r="139" spans="1:60" x14ac:dyDescent="0.35">
      <c r="A139" s="55"/>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55"/>
      <c r="AB139" s="55"/>
      <c r="AC139" s="55"/>
      <c r="AD139" s="55"/>
      <c r="AE139" s="55"/>
      <c r="AF139" s="55"/>
      <c r="AG139" s="55"/>
      <c r="AH139" s="55"/>
      <c r="AI139" s="55"/>
      <c r="AJ139" s="55"/>
      <c r="AK139" s="55"/>
      <c r="AL139" s="55"/>
      <c r="AM139" s="55"/>
      <c r="AN139" s="55"/>
      <c r="AO139" s="55"/>
      <c r="AP139" s="55"/>
      <c r="AQ139" s="55"/>
      <c r="AR139" s="55"/>
      <c r="AS139" s="55"/>
      <c r="AT139" s="55"/>
      <c r="AU139" s="55"/>
      <c r="AV139" s="55"/>
      <c r="AW139" s="55"/>
      <c r="AX139" s="55"/>
      <c r="AY139" s="55"/>
      <c r="AZ139" s="55"/>
      <c r="BA139" s="55"/>
      <c r="BB139" s="55"/>
      <c r="BC139" s="55"/>
      <c r="BD139" s="55"/>
      <c r="BE139" s="55"/>
      <c r="BF139" s="55"/>
      <c r="BG139" s="55"/>
      <c r="BH139" s="55"/>
    </row>
    <row r="140" spans="1:60" x14ac:dyDescent="0.35">
      <c r="A140" s="55"/>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c r="AA140" s="55"/>
      <c r="AB140" s="55"/>
      <c r="AC140" s="55"/>
      <c r="AD140" s="55"/>
      <c r="AE140" s="55"/>
      <c r="AF140" s="55"/>
      <c r="AG140" s="55"/>
      <c r="AH140" s="55"/>
      <c r="AI140" s="55"/>
      <c r="AJ140" s="55"/>
      <c r="AK140" s="55"/>
      <c r="AL140" s="55"/>
      <c r="AM140" s="55"/>
      <c r="AN140" s="55"/>
      <c r="AO140" s="55"/>
      <c r="AP140" s="55"/>
      <c r="AQ140" s="55"/>
      <c r="AR140" s="55"/>
      <c r="AS140" s="55"/>
      <c r="AT140" s="55"/>
      <c r="AU140" s="55"/>
      <c r="AV140" s="55"/>
      <c r="AW140" s="55"/>
      <c r="AX140" s="55"/>
      <c r="AY140" s="55"/>
      <c r="AZ140" s="55"/>
      <c r="BA140" s="55"/>
      <c r="BB140" s="55"/>
      <c r="BC140" s="55"/>
      <c r="BD140" s="55"/>
      <c r="BE140" s="55"/>
      <c r="BF140" s="55"/>
      <c r="BG140" s="55"/>
      <c r="BH140" s="55"/>
    </row>
    <row r="141" spans="1:60" x14ac:dyDescent="0.35">
      <c r="A141" s="55"/>
      <c r="B141" s="55"/>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c r="AA141" s="55"/>
      <c r="AB141" s="55"/>
      <c r="AC141" s="55"/>
      <c r="AD141" s="55"/>
      <c r="AE141" s="55"/>
      <c r="AF141" s="55"/>
      <c r="AG141" s="55"/>
      <c r="AH141" s="55"/>
      <c r="AI141" s="55"/>
      <c r="AJ141" s="55"/>
      <c r="AK141" s="55"/>
      <c r="AL141" s="55"/>
      <c r="AM141" s="55"/>
      <c r="AN141" s="55"/>
      <c r="AO141" s="55"/>
      <c r="AP141" s="55"/>
      <c r="AQ141" s="55"/>
      <c r="AR141" s="55"/>
      <c r="AS141" s="55"/>
      <c r="AT141" s="55"/>
      <c r="AU141" s="55"/>
      <c r="AV141" s="55"/>
      <c r="AW141" s="55"/>
      <c r="AX141" s="55"/>
      <c r="AY141" s="55"/>
      <c r="AZ141" s="55"/>
      <c r="BA141" s="55"/>
      <c r="BB141" s="55"/>
      <c r="BC141" s="55"/>
      <c r="BD141" s="55"/>
      <c r="BE141" s="55"/>
      <c r="BF141" s="55"/>
      <c r="BG141" s="55"/>
      <c r="BH141" s="55"/>
    </row>
    <row r="142" spans="1:60" x14ac:dyDescent="0.35">
      <c r="A142" s="55"/>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c r="AA142" s="55"/>
      <c r="AB142" s="55"/>
      <c r="AC142" s="55"/>
      <c r="AD142" s="55"/>
      <c r="AE142" s="55"/>
      <c r="AF142" s="55"/>
      <c r="AG142" s="55"/>
      <c r="AH142" s="55"/>
      <c r="AI142" s="55"/>
      <c r="AJ142" s="55"/>
      <c r="AK142" s="55"/>
      <c r="AL142" s="55"/>
      <c r="AM142" s="55"/>
      <c r="AN142" s="55"/>
      <c r="AO142" s="55"/>
      <c r="AP142" s="55"/>
      <c r="AQ142" s="55"/>
      <c r="AR142" s="55"/>
      <c r="AS142" s="55"/>
      <c r="AT142" s="55"/>
      <c r="AU142" s="55"/>
      <c r="AV142" s="55"/>
      <c r="AW142" s="55"/>
      <c r="AX142" s="55"/>
      <c r="AY142" s="55"/>
      <c r="AZ142" s="55"/>
      <c r="BA142" s="55"/>
      <c r="BB142" s="55"/>
      <c r="BC142" s="55"/>
      <c r="BD142" s="55"/>
      <c r="BE142" s="55"/>
      <c r="BF142" s="55"/>
      <c r="BG142" s="55"/>
      <c r="BH142" s="55"/>
    </row>
    <row r="143" spans="1:60" x14ac:dyDescent="0.35">
      <c r="A143" s="55"/>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c r="AA143" s="55"/>
      <c r="AB143" s="55"/>
      <c r="AC143" s="55"/>
      <c r="AD143" s="55"/>
      <c r="AE143" s="55"/>
      <c r="AF143" s="55"/>
      <c r="AG143" s="55"/>
      <c r="AH143" s="55"/>
      <c r="AI143" s="55"/>
      <c r="AJ143" s="55"/>
      <c r="AK143" s="55"/>
      <c r="AL143" s="55"/>
      <c r="AM143" s="55"/>
      <c r="AN143" s="55"/>
      <c r="AO143" s="55"/>
      <c r="AP143" s="55"/>
      <c r="AQ143" s="55"/>
      <c r="AR143" s="55"/>
      <c r="AS143" s="55"/>
      <c r="AT143" s="55"/>
      <c r="AU143" s="55"/>
      <c r="AV143" s="55"/>
      <c r="AW143" s="55"/>
      <c r="AX143" s="55"/>
      <c r="AY143" s="55"/>
      <c r="AZ143" s="55"/>
      <c r="BA143" s="55"/>
      <c r="BB143" s="55"/>
      <c r="BC143" s="55"/>
      <c r="BD143" s="55"/>
      <c r="BE143" s="55"/>
      <c r="BF143" s="55"/>
      <c r="BG143" s="55"/>
      <c r="BH143" s="55"/>
    </row>
    <row r="144" spans="1:60" x14ac:dyDescent="0.35">
      <c r="A144" s="55"/>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c r="AA144" s="55"/>
      <c r="AB144" s="55"/>
      <c r="AC144" s="55"/>
      <c r="AD144" s="55"/>
      <c r="AE144" s="55"/>
      <c r="AF144" s="55"/>
      <c r="AG144" s="55"/>
      <c r="AH144" s="55"/>
      <c r="AI144" s="55"/>
      <c r="AJ144" s="55"/>
      <c r="AK144" s="55"/>
      <c r="AL144" s="55"/>
      <c r="AM144" s="55"/>
      <c r="AN144" s="55"/>
      <c r="AO144" s="55"/>
      <c r="AP144" s="55"/>
      <c r="AQ144" s="55"/>
      <c r="AR144" s="55"/>
      <c r="AS144" s="55"/>
      <c r="AT144" s="55"/>
      <c r="AU144" s="55"/>
      <c r="AV144" s="55"/>
      <c r="AW144" s="55"/>
      <c r="AX144" s="55"/>
      <c r="AY144" s="55"/>
      <c r="AZ144" s="55"/>
      <c r="BA144" s="55"/>
      <c r="BB144" s="55"/>
      <c r="BC144" s="55"/>
      <c r="BD144" s="55"/>
      <c r="BE144" s="55"/>
      <c r="BF144" s="55"/>
      <c r="BG144" s="55"/>
      <c r="BH144" s="55"/>
    </row>
    <row r="145" spans="1:60" x14ac:dyDescent="0.35">
      <c r="A145" s="55"/>
      <c r="B145" s="5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c r="AA145" s="55"/>
      <c r="AB145" s="55"/>
      <c r="AC145" s="55"/>
      <c r="AD145" s="55"/>
      <c r="AE145" s="55"/>
      <c r="AF145" s="55"/>
      <c r="AG145" s="55"/>
      <c r="AH145" s="55"/>
      <c r="AI145" s="55"/>
      <c r="AJ145" s="55"/>
      <c r="AK145" s="55"/>
      <c r="AL145" s="55"/>
      <c r="AM145" s="55"/>
      <c r="AN145" s="55"/>
      <c r="AO145" s="55"/>
      <c r="AP145" s="55"/>
      <c r="AQ145" s="55"/>
      <c r="AR145" s="55"/>
      <c r="AS145" s="55"/>
      <c r="AT145" s="55"/>
      <c r="AU145" s="55"/>
      <c r="AV145" s="55"/>
      <c r="AW145" s="55"/>
      <c r="AX145" s="55"/>
      <c r="AY145" s="55"/>
      <c r="AZ145" s="55"/>
      <c r="BA145" s="55"/>
      <c r="BB145" s="55"/>
      <c r="BC145" s="55"/>
      <c r="BD145" s="55"/>
      <c r="BE145" s="55"/>
      <c r="BF145" s="55"/>
      <c r="BG145" s="55"/>
      <c r="BH145" s="55"/>
    </row>
    <row r="146" spans="1:60" x14ac:dyDescent="0.35">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c r="AA146" s="55"/>
      <c r="AB146" s="55"/>
      <c r="AC146" s="55"/>
      <c r="AD146" s="55"/>
      <c r="AE146" s="55"/>
      <c r="AF146" s="55"/>
      <c r="AG146" s="55"/>
      <c r="AH146" s="55"/>
      <c r="AI146" s="55"/>
      <c r="AJ146" s="55"/>
      <c r="AK146" s="55"/>
      <c r="AL146" s="55"/>
      <c r="AM146" s="55"/>
      <c r="AN146" s="55"/>
      <c r="AO146" s="55"/>
      <c r="AP146" s="55"/>
      <c r="AQ146" s="55"/>
      <c r="AR146" s="55"/>
      <c r="AS146" s="55"/>
      <c r="AT146" s="55"/>
      <c r="AU146" s="55"/>
      <c r="AV146" s="55"/>
      <c r="AW146" s="55"/>
      <c r="AX146" s="55"/>
      <c r="AY146" s="55"/>
      <c r="AZ146" s="55"/>
      <c r="BA146" s="55"/>
      <c r="BB146" s="55"/>
      <c r="BC146" s="55"/>
      <c r="BD146" s="55"/>
      <c r="BE146" s="55"/>
      <c r="BF146" s="55"/>
      <c r="BG146" s="55"/>
      <c r="BH146" s="55"/>
    </row>
    <row r="147" spans="1:60" x14ac:dyDescent="0.35">
      <c r="A147" s="55"/>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c r="AM147" s="55"/>
      <c r="AN147" s="55"/>
      <c r="AO147" s="55"/>
      <c r="AP147" s="55"/>
      <c r="AQ147" s="55"/>
      <c r="AR147" s="55"/>
      <c r="AS147" s="55"/>
      <c r="AT147" s="55"/>
      <c r="AU147" s="55"/>
      <c r="AV147" s="55"/>
      <c r="AW147" s="55"/>
      <c r="AX147" s="55"/>
      <c r="AY147" s="55"/>
      <c r="AZ147" s="55"/>
      <c r="BA147" s="55"/>
      <c r="BB147" s="55"/>
      <c r="BC147" s="55"/>
      <c r="BD147" s="55"/>
      <c r="BE147" s="55"/>
      <c r="BF147" s="55"/>
      <c r="BG147" s="55"/>
      <c r="BH147" s="55"/>
    </row>
    <row r="148" spans="1:60" x14ac:dyDescent="0.35">
      <c r="A148" s="55"/>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c r="AS148" s="55"/>
      <c r="AT148" s="55"/>
      <c r="AU148" s="55"/>
      <c r="AV148" s="55"/>
      <c r="AW148" s="55"/>
      <c r="AX148" s="55"/>
      <c r="AY148" s="55"/>
      <c r="AZ148" s="55"/>
      <c r="BA148" s="55"/>
      <c r="BB148" s="55"/>
      <c r="BC148" s="55"/>
      <c r="BD148" s="55"/>
      <c r="BE148" s="55"/>
      <c r="BF148" s="55"/>
      <c r="BG148" s="55"/>
      <c r="BH148" s="55"/>
    </row>
    <row r="149" spans="1:60" x14ac:dyDescent="0.35">
      <c r="A149" s="55"/>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c r="AU149" s="55"/>
      <c r="AV149" s="55"/>
      <c r="AW149" s="55"/>
      <c r="AX149" s="55"/>
      <c r="AY149" s="55"/>
      <c r="AZ149" s="55"/>
      <c r="BA149" s="55"/>
      <c r="BB149" s="55"/>
      <c r="BC149" s="55"/>
      <c r="BD149" s="55"/>
      <c r="BE149" s="55"/>
      <c r="BF149" s="55"/>
      <c r="BG149" s="55"/>
      <c r="BH149" s="55"/>
    </row>
    <row r="150" spans="1:60" x14ac:dyDescent="0.35">
      <c r="A150" s="55"/>
      <c r="B150" s="5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c r="AM150" s="55"/>
      <c r="AN150" s="55"/>
      <c r="AO150" s="55"/>
      <c r="AP150" s="55"/>
      <c r="AQ150" s="55"/>
      <c r="AR150" s="55"/>
      <c r="AS150" s="55"/>
      <c r="AT150" s="55"/>
      <c r="AU150" s="55"/>
      <c r="AV150" s="55"/>
      <c r="AW150" s="55"/>
      <c r="AX150" s="55"/>
      <c r="AY150" s="55"/>
      <c r="AZ150" s="55"/>
      <c r="BA150" s="55"/>
      <c r="BB150" s="55"/>
      <c r="BC150" s="55"/>
      <c r="BD150" s="55"/>
      <c r="BE150" s="55"/>
      <c r="BF150" s="55"/>
      <c r="BG150" s="55"/>
      <c r="BH150" s="55"/>
    </row>
    <row r="151" spans="1:60" x14ac:dyDescent="0.35">
      <c r="A151" s="55"/>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55"/>
      <c r="AJ151" s="55"/>
      <c r="AK151" s="55"/>
      <c r="AL151" s="55"/>
      <c r="AM151" s="55"/>
      <c r="AN151" s="55"/>
      <c r="AO151" s="55"/>
      <c r="AP151" s="55"/>
      <c r="AQ151" s="55"/>
      <c r="AR151" s="55"/>
      <c r="AS151" s="55"/>
      <c r="AT151" s="55"/>
      <c r="AU151" s="55"/>
      <c r="AV151" s="55"/>
      <c r="AW151" s="55"/>
      <c r="AX151" s="55"/>
      <c r="AY151" s="55"/>
      <c r="AZ151" s="55"/>
      <c r="BA151" s="55"/>
      <c r="BB151" s="55"/>
      <c r="BC151" s="55"/>
      <c r="BD151" s="55"/>
      <c r="BE151" s="55"/>
      <c r="BF151" s="55"/>
      <c r="BG151" s="55"/>
      <c r="BH151" s="55"/>
    </row>
    <row r="152" spans="1:60" x14ac:dyDescent="0.35">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5"/>
      <c r="AX152" s="55"/>
      <c r="AY152" s="55"/>
      <c r="AZ152" s="55"/>
      <c r="BA152" s="55"/>
      <c r="BB152" s="55"/>
      <c r="BC152" s="55"/>
      <c r="BD152" s="55"/>
      <c r="BE152" s="55"/>
      <c r="BF152" s="55"/>
      <c r="BG152" s="55"/>
      <c r="BH152" s="55"/>
    </row>
    <row r="153" spans="1:60" x14ac:dyDescent="0.35">
      <c r="A153" s="55"/>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c r="BC153" s="55"/>
      <c r="BD153" s="55"/>
      <c r="BE153" s="55"/>
      <c r="BF153" s="55"/>
      <c r="BG153" s="55"/>
      <c r="BH153" s="55"/>
    </row>
    <row r="154" spans="1:60" x14ac:dyDescent="0.35">
      <c r="A154" s="55"/>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5"/>
      <c r="AL154" s="55"/>
      <c r="AM154" s="55"/>
      <c r="AN154" s="55"/>
      <c r="AO154" s="55"/>
      <c r="AP154" s="55"/>
      <c r="AQ154" s="55"/>
      <c r="AR154" s="55"/>
      <c r="AS154" s="55"/>
      <c r="AT154" s="55"/>
      <c r="AU154" s="55"/>
      <c r="AV154" s="55"/>
      <c r="AW154" s="55"/>
      <c r="AX154" s="55"/>
      <c r="AY154" s="55"/>
      <c r="AZ154" s="55"/>
      <c r="BA154" s="55"/>
      <c r="BB154" s="55"/>
      <c r="BC154" s="55"/>
      <c r="BD154" s="55"/>
      <c r="BE154" s="55"/>
      <c r="BF154" s="55"/>
      <c r="BG154" s="55"/>
      <c r="BH154" s="55"/>
    </row>
    <row r="155" spans="1:60" x14ac:dyDescent="0.35">
      <c r="A155" s="55"/>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c r="AA155" s="55"/>
      <c r="AB155" s="55"/>
      <c r="AC155" s="55"/>
      <c r="AD155" s="55"/>
      <c r="AE155" s="55"/>
      <c r="AF155" s="55"/>
      <c r="AG155" s="55"/>
      <c r="AH155" s="55"/>
      <c r="AI155" s="55"/>
      <c r="AJ155" s="55"/>
      <c r="AK155" s="55"/>
      <c r="AL155" s="55"/>
      <c r="AM155" s="55"/>
      <c r="AN155" s="55"/>
      <c r="AO155" s="55"/>
      <c r="AP155" s="55"/>
      <c r="AQ155" s="55"/>
      <c r="AR155" s="55"/>
      <c r="AS155" s="55"/>
      <c r="AT155" s="55"/>
      <c r="AU155" s="55"/>
      <c r="AV155" s="55"/>
      <c r="AW155" s="55"/>
      <c r="AX155" s="55"/>
      <c r="AY155" s="55"/>
      <c r="AZ155" s="55"/>
      <c r="BA155" s="55"/>
      <c r="BB155" s="55"/>
      <c r="BC155" s="55"/>
      <c r="BD155" s="55"/>
      <c r="BE155" s="55"/>
      <c r="BF155" s="55"/>
      <c r="BG155" s="55"/>
      <c r="BH155" s="55"/>
    </row>
    <row r="156" spans="1:60" x14ac:dyDescent="0.35">
      <c r="A156" s="55"/>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c r="AM156" s="55"/>
      <c r="AN156" s="55"/>
      <c r="AO156" s="55"/>
      <c r="AP156" s="55"/>
      <c r="AQ156" s="55"/>
      <c r="AR156" s="55"/>
      <c r="AS156" s="55"/>
      <c r="AT156" s="55"/>
      <c r="AU156" s="55"/>
      <c r="AV156" s="55"/>
      <c r="AW156" s="55"/>
      <c r="AX156" s="55"/>
      <c r="AY156" s="55"/>
      <c r="AZ156" s="55"/>
      <c r="BA156" s="55"/>
      <c r="BB156" s="55"/>
      <c r="BC156" s="55"/>
      <c r="BD156" s="55"/>
      <c r="BE156" s="55"/>
      <c r="BF156" s="55"/>
      <c r="BG156" s="55"/>
      <c r="BH156" s="55"/>
    </row>
    <row r="157" spans="1:60" x14ac:dyDescent="0.35">
      <c r="A157" s="55"/>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c r="AA157" s="55"/>
      <c r="AB157" s="55"/>
      <c r="AC157" s="55"/>
      <c r="AD157" s="55"/>
      <c r="AE157" s="55"/>
      <c r="AF157" s="55"/>
      <c r="AG157" s="55"/>
      <c r="AH157" s="55"/>
      <c r="AI157" s="55"/>
      <c r="AJ157" s="55"/>
      <c r="AK157" s="55"/>
      <c r="AL157" s="55"/>
      <c r="AM157" s="55"/>
      <c r="AN157" s="55"/>
      <c r="AO157" s="55"/>
      <c r="AP157" s="55"/>
      <c r="AQ157" s="55"/>
      <c r="AR157" s="55"/>
      <c r="AS157" s="55"/>
      <c r="AT157" s="55"/>
      <c r="AU157" s="55"/>
      <c r="AV157" s="55"/>
      <c r="AW157" s="55"/>
      <c r="AX157" s="55"/>
      <c r="AY157" s="55"/>
      <c r="AZ157" s="55"/>
      <c r="BA157" s="55"/>
      <c r="BB157" s="55"/>
      <c r="BC157" s="55"/>
      <c r="BD157" s="55"/>
      <c r="BE157" s="55"/>
      <c r="BF157" s="55"/>
      <c r="BG157" s="55"/>
      <c r="BH157" s="55"/>
    </row>
    <row r="158" spans="1:60" x14ac:dyDescent="0.35">
      <c r="A158" s="55"/>
      <c r="B158" s="55"/>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c r="AM158" s="55"/>
      <c r="AN158" s="55"/>
      <c r="AO158" s="55"/>
      <c r="AP158" s="55"/>
      <c r="AQ158" s="55"/>
      <c r="AR158" s="55"/>
      <c r="AS158" s="55"/>
      <c r="AT158" s="55"/>
      <c r="AU158" s="55"/>
      <c r="AV158" s="55"/>
      <c r="AW158" s="55"/>
      <c r="AX158" s="55"/>
      <c r="AY158" s="55"/>
      <c r="AZ158" s="55"/>
      <c r="BA158" s="55"/>
      <c r="BB158" s="55"/>
      <c r="BC158" s="55"/>
      <c r="BD158" s="55"/>
      <c r="BE158" s="55"/>
      <c r="BF158" s="55"/>
      <c r="BG158" s="55"/>
      <c r="BH158" s="55"/>
    </row>
    <row r="159" spans="1:60" x14ac:dyDescent="0.35">
      <c r="A159" s="55"/>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c r="AI159" s="55"/>
      <c r="AJ159" s="55"/>
      <c r="AK159" s="55"/>
      <c r="AL159" s="55"/>
      <c r="AM159" s="55"/>
      <c r="AN159" s="55"/>
      <c r="AO159" s="55"/>
      <c r="AP159" s="55"/>
      <c r="AQ159" s="55"/>
      <c r="AR159" s="55"/>
      <c r="AS159" s="55"/>
      <c r="AT159" s="55"/>
      <c r="AU159" s="55"/>
      <c r="AV159" s="55"/>
      <c r="AW159" s="55"/>
      <c r="AX159" s="55"/>
      <c r="AY159" s="55"/>
      <c r="AZ159" s="55"/>
      <c r="BA159" s="55"/>
      <c r="BB159" s="55"/>
      <c r="BC159" s="55"/>
      <c r="BD159" s="55"/>
      <c r="BE159" s="55"/>
      <c r="BF159" s="55"/>
      <c r="BG159" s="55"/>
      <c r="BH159" s="55"/>
    </row>
    <row r="160" spans="1:60" x14ac:dyDescent="0.35">
      <c r="A160" s="55"/>
      <c r="B160" s="55"/>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55"/>
      <c r="AM160" s="55"/>
      <c r="AN160" s="55"/>
      <c r="AO160" s="55"/>
      <c r="AP160" s="55"/>
      <c r="AQ160" s="55"/>
      <c r="AR160" s="55"/>
      <c r="AS160" s="55"/>
      <c r="AT160" s="55"/>
      <c r="AU160" s="55"/>
      <c r="AV160" s="55"/>
      <c r="AW160" s="55"/>
      <c r="AX160" s="55"/>
      <c r="AY160" s="55"/>
      <c r="AZ160" s="55"/>
      <c r="BA160" s="55"/>
      <c r="BB160" s="55"/>
      <c r="BC160" s="55"/>
      <c r="BD160" s="55"/>
      <c r="BE160" s="55"/>
      <c r="BF160" s="55"/>
      <c r="BG160" s="55"/>
      <c r="BH160" s="55"/>
    </row>
    <row r="161" spans="1:60" x14ac:dyDescent="0.35">
      <c r="A161" s="55"/>
      <c r="B161" s="55"/>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c r="AA161" s="55"/>
      <c r="AB161" s="55"/>
      <c r="AC161" s="55"/>
      <c r="AD161" s="55"/>
      <c r="AE161" s="55"/>
      <c r="AF161" s="55"/>
      <c r="AG161" s="55"/>
      <c r="AH161" s="55"/>
      <c r="AI161" s="55"/>
      <c r="AJ161" s="55"/>
      <c r="AK161" s="55"/>
      <c r="AL161" s="55"/>
      <c r="AM161" s="55"/>
      <c r="AN161" s="55"/>
      <c r="AO161" s="55"/>
      <c r="AP161" s="55"/>
      <c r="AQ161" s="55"/>
      <c r="AR161" s="55"/>
      <c r="AS161" s="55"/>
      <c r="AT161" s="55"/>
      <c r="AU161" s="55"/>
      <c r="AV161" s="55"/>
      <c r="AW161" s="55"/>
      <c r="AX161" s="55"/>
      <c r="AY161" s="55"/>
      <c r="AZ161" s="55"/>
      <c r="BA161" s="55"/>
      <c r="BB161" s="55"/>
      <c r="BC161" s="55"/>
      <c r="BD161" s="55"/>
      <c r="BE161" s="55"/>
      <c r="BF161" s="55"/>
      <c r="BG161" s="55"/>
      <c r="BH161" s="55"/>
    </row>
    <row r="162" spans="1:60" x14ac:dyDescent="0.35">
      <c r="A162" s="55"/>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c r="AA162" s="55"/>
      <c r="AB162" s="55"/>
      <c r="AC162" s="55"/>
      <c r="AD162" s="55"/>
      <c r="AE162" s="55"/>
      <c r="AF162" s="55"/>
      <c r="AG162" s="55"/>
      <c r="AH162" s="55"/>
      <c r="AI162" s="55"/>
      <c r="AJ162" s="55"/>
      <c r="AK162" s="55"/>
      <c r="AL162" s="55"/>
      <c r="AM162" s="55"/>
      <c r="AN162" s="55"/>
      <c r="AO162" s="55"/>
      <c r="AP162" s="55"/>
      <c r="AQ162" s="55"/>
      <c r="AR162" s="55"/>
      <c r="AS162" s="55"/>
      <c r="AT162" s="55"/>
      <c r="AU162" s="55"/>
      <c r="AV162" s="55"/>
      <c r="AW162" s="55"/>
      <c r="AX162" s="55"/>
      <c r="AY162" s="55"/>
      <c r="AZ162" s="55"/>
      <c r="BA162" s="55"/>
      <c r="BB162" s="55"/>
      <c r="BC162" s="55"/>
      <c r="BD162" s="55"/>
      <c r="BE162" s="55"/>
      <c r="BF162" s="55"/>
      <c r="BG162" s="55"/>
      <c r="BH162" s="55"/>
    </row>
    <row r="163" spans="1:60" x14ac:dyDescent="0.35">
      <c r="A163" s="55"/>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c r="AL163" s="55"/>
      <c r="AM163" s="55"/>
      <c r="AN163" s="55"/>
      <c r="AO163" s="55"/>
      <c r="AP163" s="55"/>
      <c r="AQ163" s="55"/>
      <c r="AR163" s="55"/>
      <c r="AS163" s="55"/>
      <c r="AT163" s="55"/>
      <c r="AU163" s="55"/>
      <c r="AV163" s="55"/>
      <c r="AW163" s="55"/>
      <c r="AX163" s="55"/>
      <c r="AY163" s="55"/>
      <c r="AZ163" s="55"/>
      <c r="BA163" s="55"/>
      <c r="BB163" s="55"/>
      <c r="BC163" s="55"/>
      <c r="BD163" s="55"/>
      <c r="BE163" s="55"/>
      <c r="BF163" s="55"/>
      <c r="BG163" s="55"/>
      <c r="BH163" s="55"/>
    </row>
    <row r="164" spans="1:60" x14ac:dyDescent="0.35">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c r="AL164" s="55"/>
      <c r="AM164" s="55"/>
      <c r="AN164" s="55"/>
      <c r="AO164" s="55"/>
      <c r="AP164" s="55"/>
      <c r="AQ164" s="55"/>
      <c r="AR164" s="55"/>
      <c r="AS164" s="55"/>
      <c r="AT164" s="55"/>
      <c r="AU164" s="55"/>
      <c r="AV164" s="55"/>
      <c r="AW164" s="55"/>
      <c r="AX164" s="55"/>
      <c r="AY164" s="55"/>
      <c r="AZ164" s="55"/>
      <c r="BA164" s="55"/>
      <c r="BB164" s="55"/>
      <c r="BC164" s="55"/>
      <c r="BD164" s="55"/>
      <c r="BE164" s="55"/>
      <c r="BF164" s="55"/>
      <c r="BG164" s="55"/>
      <c r="BH164" s="55"/>
    </row>
    <row r="165" spans="1:60" x14ac:dyDescent="0.35">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c r="AL165" s="55"/>
      <c r="AM165" s="55"/>
      <c r="AN165" s="55"/>
      <c r="AO165" s="55"/>
      <c r="AP165" s="55"/>
      <c r="AQ165" s="55"/>
      <c r="AR165" s="55"/>
      <c r="AS165" s="55"/>
      <c r="AT165" s="55"/>
      <c r="AU165" s="55"/>
      <c r="AV165" s="55"/>
      <c r="AW165" s="55"/>
      <c r="AX165" s="55"/>
      <c r="AY165" s="55"/>
      <c r="AZ165" s="55"/>
      <c r="BA165" s="55"/>
      <c r="BB165" s="55"/>
      <c r="BC165" s="55"/>
      <c r="BD165" s="55"/>
      <c r="BE165" s="55"/>
      <c r="BF165" s="55"/>
      <c r="BG165" s="55"/>
      <c r="BH165" s="55"/>
    </row>
    <row r="166" spans="1:60" x14ac:dyDescent="0.35">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c r="AA166" s="55"/>
      <c r="AB166" s="55"/>
      <c r="AC166" s="55"/>
      <c r="AD166" s="55"/>
      <c r="AE166" s="55"/>
      <c r="AF166" s="55"/>
      <c r="AG166" s="55"/>
      <c r="AH166" s="55"/>
      <c r="AI166" s="55"/>
      <c r="AJ166" s="55"/>
      <c r="AK166" s="55"/>
      <c r="AL166" s="55"/>
      <c r="AM166" s="55"/>
      <c r="AN166" s="55"/>
      <c r="AO166" s="55"/>
      <c r="AP166" s="55"/>
      <c r="AQ166" s="55"/>
      <c r="AR166" s="55"/>
      <c r="AS166" s="55"/>
      <c r="AT166" s="55"/>
      <c r="AU166" s="55"/>
      <c r="AV166" s="55"/>
      <c r="AW166" s="55"/>
      <c r="AX166" s="55"/>
      <c r="AY166" s="55"/>
      <c r="AZ166" s="55"/>
      <c r="BA166" s="55"/>
      <c r="BB166" s="55"/>
      <c r="BC166" s="55"/>
      <c r="BD166" s="55"/>
      <c r="BE166" s="55"/>
      <c r="BF166" s="55"/>
      <c r="BG166" s="55"/>
      <c r="BH166" s="55"/>
    </row>
    <row r="167" spans="1:60" x14ac:dyDescent="0.35">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c r="AA167" s="55"/>
      <c r="AB167" s="55"/>
      <c r="AC167" s="55"/>
      <c r="AD167" s="55"/>
      <c r="AE167" s="55"/>
      <c r="AF167" s="55"/>
      <c r="AG167" s="55"/>
      <c r="AH167" s="55"/>
      <c r="AI167" s="55"/>
      <c r="AJ167" s="55"/>
      <c r="AK167" s="55"/>
      <c r="AL167" s="55"/>
      <c r="AM167" s="55"/>
      <c r="AN167" s="55"/>
      <c r="AO167" s="55"/>
      <c r="AP167" s="55"/>
      <c r="AQ167" s="55"/>
      <c r="AR167" s="55"/>
      <c r="AS167" s="55"/>
      <c r="AT167" s="55"/>
      <c r="AU167" s="55"/>
      <c r="AV167" s="55"/>
      <c r="AW167" s="55"/>
      <c r="AX167" s="55"/>
      <c r="AY167" s="55"/>
      <c r="AZ167" s="55"/>
      <c r="BA167" s="55"/>
      <c r="BB167" s="55"/>
      <c r="BC167" s="55"/>
      <c r="BD167" s="55"/>
      <c r="BE167" s="55"/>
      <c r="BF167" s="55"/>
      <c r="BG167" s="55"/>
      <c r="BH167" s="55"/>
    </row>
    <row r="168" spans="1:60" x14ac:dyDescent="0.35">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c r="AA168" s="55"/>
      <c r="AB168" s="55"/>
      <c r="AC168" s="55"/>
      <c r="AD168" s="55"/>
      <c r="AE168" s="55"/>
      <c r="AF168" s="55"/>
      <c r="AG168" s="55"/>
      <c r="AH168" s="55"/>
      <c r="AI168" s="55"/>
      <c r="AJ168" s="55"/>
      <c r="AK168" s="55"/>
      <c r="AL168" s="55"/>
      <c r="AM168" s="55"/>
      <c r="AN168" s="55"/>
      <c r="AO168" s="55"/>
      <c r="AP168" s="55"/>
      <c r="AQ168" s="55"/>
      <c r="AR168" s="55"/>
      <c r="AS168" s="55"/>
      <c r="AT168" s="55"/>
      <c r="AU168" s="55"/>
      <c r="AV168" s="55"/>
      <c r="AW168" s="55"/>
      <c r="AX168" s="55"/>
      <c r="AY168" s="55"/>
      <c r="AZ168" s="55"/>
      <c r="BA168" s="55"/>
      <c r="BB168" s="55"/>
      <c r="BC168" s="55"/>
      <c r="BD168" s="55"/>
      <c r="BE168" s="55"/>
      <c r="BF168" s="55"/>
      <c r="BG168" s="55"/>
      <c r="BH168" s="55"/>
    </row>
    <row r="169" spans="1:60" x14ac:dyDescent="0.35">
      <c r="A169" s="55"/>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c r="AA169" s="55"/>
      <c r="AB169" s="55"/>
      <c r="AC169" s="55"/>
      <c r="AD169" s="55"/>
      <c r="AE169" s="55"/>
      <c r="AF169" s="55"/>
      <c r="AG169" s="55"/>
      <c r="AH169" s="55"/>
      <c r="AI169" s="55"/>
      <c r="AJ169" s="55"/>
      <c r="AK169" s="55"/>
      <c r="AL169" s="55"/>
      <c r="AM169" s="55"/>
      <c r="AN169" s="55"/>
      <c r="AO169" s="55"/>
      <c r="AP169" s="55"/>
      <c r="AQ169" s="55"/>
      <c r="AR169" s="55"/>
      <c r="AS169" s="55"/>
      <c r="AT169" s="55"/>
      <c r="AU169" s="55"/>
      <c r="AV169" s="55"/>
      <c r="AW169" s="55"/>
      <c r="AX169" s="55"/>
      <c r="AY169" s="55"/>
      <c r="AZ169" s="55"/>
      <c r="BA169" s="55"/>
      <c r="BB169" s="55"/>
      <c r="BC169" s="55"/>
      <c r="BD169" s="55"/>
      <c r="BE169" s="55"/>
      <c r="BF169" s="55"/>
      <c r="BG169" s="55"/>
      <c r="BH169" s="55"/>
    </row>
    <row r="170" spans="1:60" x14ac:dyDescent="0.35">
      <c r="A170" s="55"/>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c r="AM170" s="55"/>
      <c r="AN170" s="55"/>
      <c r="AO170" s="55"/>
      <c r="AP170" s="55"/>
      <c r="AQ170" s="55"/>
      <c r="AR170" s="55"/>
      <c r="AS170" s="55"/>
      <c r="AT170" s="55"/>
      <c r="AU170" s="55"/>
      <c r="AV170" s="55"/>
      <c r="AW170" s="55"/>
      <c r="AX170" s="55"/>
      <c r="AY170" s="55"/>
      <c r="AZ170" s="55"/>
      <c r="BA170" s="55"/>
      <c r="BB170" s="55"/>
      <c r="BC170" s="55"/>
      <c r="BD170" s="55"/>
      <c r="BE170" s="55"/>
      <c r="BF170" s="55"/>
      <c r="BG170" s="55"/>
      <c r="BH170" s="55"/>
    </row>
    <row r="171" spans="1:60" x14ac:dyDescent="0.35">
      <c r="A171" s="55"/>
      <c r="B171" s="55"/>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c r="AA171" s="55"/>
      <c r="AB171" s="55"/>
      <c r="AC171" s="55"/>
      <c r="AD171" s="55"/>
      <c r="AE171" s="55"/>
      <c r="AF171" s="55"/>
      <c r="AG171" s="55"/>
      <c r="AH171" s="55"/>
      <c r="AI171" s="55"/>
      <c r="AJ171" s="55"/>
      <c r="AK171" s="55"/>
      <c r="AL171" s="55"/>
      <c r="AM171" s="55"/>
      <c r="AN171" s="55"/>
      <c r="AO171" s="55"/>
      <c r="AP171" s="55"/>
      <c r="AQ171" s="55"/>
      <c r="AR171" s="55"/>
      <c r="AS171" s="55"/>
      <c r="AT171" s="55"/>
      <c r="AU171" s="55"/>
      <c r="AV171" s="55"/>
      <c r="AW171" s="55"/>
      <c r="AX171" s="55"/>
      <c r="AY171" s="55"/>
      <c r="AZ171" s="55"/>
      <c r="BA171" s="55"/>
      <c r="BB171" s="55"/>
      <c r="BC171" s="55"/>
      <c r="BD171" s="55"/>
      <c r="BE171" s="55"/>
      <c r="BF171" s="55"/>
      <c r="BG171" s="55"/>
      <c r="BH171" s="55"/>
    </row>
    <row r="172" spans="1:60" x14ac:dyDescent="0.35">
      <c r="A172" s="55"/>
      <c r="B172" s="55"/>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c r="AA172" s="55"/>
      <c r="AB172" s="55"/>
      <c r="AC172" s="55"/>
      <c r="AD172" s="55"/>
      <c r="AE172" s="55"/>
      <c r="AF172" s="55"/>
      <c r="AG172" s="55"/>
      <c r="AH172" s="55"/>
      <c r="AI172" s="55"/>
      <c r="AJ172" s="55"/>
      <c r="AK172" s="55"/>
      <c r="AL172" s="55"/>
      <c r="AM172" s="55"/>
      <c r="AN172" s="55"/>
      <c r="AO172" s="55"/>
      <c r="AP172" s="55"/>
      <c r="AQ172" s="55"/>
      <c r="AR172" s="55"/>
      <c r="AS172" s="55"/>
      <c r="AT172" s="55"/>
      <c r="AU172" s="55"/>
      <c r="AV172" s="55"/>
      <c r="AW172" s="55"/>
      <c r="AX172" s="55"/>
      <c r="AY172" s="55"/>
      <c r="AZ172" s="55"/>
      <c r="BA172" s="55"/>
      <c r="BB172" s="55"/>
      <c r="BC172" s="55"/>
      <c r="BD172" s="55"/>
      <c r="BE172" s="55"/>
      <c r="BF172" s="55"/>
      <c r="BG172" s="55"/>
      <c r="BH172" s="55"/>
    </row>
    <row r="173" spans="1:60" x14ac:dyDescent="0.35">
      <c r="A173" s="55"/>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c r="AA173" s="55"/>
      <c r="AB173" s="55"/>
      <c r="AC173" s="55"/>
      <c r="AD173" s="55"/>
      <c r="AE173" s="55"/>
      <c r="AF173" s="55"/>
      <c r="AG173" s="55"/>
      <c r="AH173" s="55"/>
      <c r="AI173" s="55"/>
      <c r="AJ173" s="55"/>
      <c r="AK173" s="55"/>
      <c r="AL173" s="55"/>
      <c r="AM173" s="55"/>
      <c r="AN173" s="55"/>
      <c r="AO173" s="55"/>
      <c r="AP173" s="55"/>
      <c r="AQ173" s="55"/>
      <c r="AR173" s="55"/>
      <c r="AS173" s="55"/>
      <c r="AT173" s="55"/>
      <c r="AU173" s="55"/>
      <c r="AV173" s="55"/>
      <c r="AW173" s="55"/>
      <c r="AX173" s="55"/>
      <c r="AY173" s="55"/>
      <c r="AZ173" s="55"/>
      <c r="BA173" s="55"/>
      <c r="BB173" s="55"/>
      <c r="BC173" s="55"/>
      <c r="BD173" s="55"/>
      <c r="BE173" s="55"/>
      <c r="BF173" s="55"/>
      <c r="BG173" s="55"/>
      <c r="BH173" s="55"/>
    </row>
    <row r="174" spans="1:60" x14ac:dyDescent="0.35">
      <c r="A174" s="55"/>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c r="AA174" s="55"/>
      <c r="AB174" s="55"/>
      <c r="AC174" s="55"/>
      <c r="AD174" s="55"/>
      <c r="AE174" s="55"/>
      <c r="AF174" s="55"/>
      <c r="AG174" s="55"/>
      <c r="AH174" s="55"/>
      <c r="AI174" s="55"/>
      <c r="AJ174" s="55"/>
      <c r="AK174" s="55"/>
      <c r="AL174" s="55"/>
      <c r="AM174" s="55"/>
      <c r="AN174" s="55"/>
      <c r="AO174" s="55"/>
      <c r="AP174" s="55"/>
      <c r="AQ174" s="55"/>
      <c r="AR174" s="55"/>
      <c r="AS174" s="55"/>
      <c r="AT174" s="55"/>
      <c r="AU174" s="55"/>
      <c r="AV174" s="55"/>
      <c r="AW174" s="55"/>
      <c r="AX174" s="55"/>
      <c r="AY174" s="55"/>
      <c r="AZ174" s="55"/>
      <c r="BA174" s="55"/>
      <c r="BB174" s="55"/>
      <c r="BC174" s="55"/>
      <c r="BD174" s="55"/>
      <c r="BE174" s="55"/>
      <c r="BF174" s="55"/>
      <c r="BG174" s="55"/>
      <c r="BH174" s="55"/>
    </row>
    <row r="175" spans="1:60" x14ac:dyDescent="0.35">
      <c r="A175" s="55"/>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c r="AA175" s="55"/>
      <c r="AB175" s="55"/>
      <c r="AC175" s="55"/>
      <c r="AD175" s="55"/>
      <c r="AE175" s="55"/>
      <c r="AF175" s="55"/>
      <c r="AG175" s="55"/>
      <c r="AH175" s="55"/>
      <c r="AI175" s="55"/>
      <c r="AJ175" s="55"/>
      <c r="AK175" s="55"/>
      <c r="AL175" s="55"/>
      <c r="AM175" s="55"/>
      <c r="AN175" s="55"/>
      <c r="AO175" s="55"/>
      <c r="AP175" s="55"/>
      <c r="AQ175" s="55"/>
      <c r="AR175" s="55"/>
      <c r="AS175" s="55"/>
      <c r="AT175" s="55"/>
      <c r="AU175" s="55"/>
      <c r="AV175" s="55"/>
      <c r="AW175" s="55"/>
      <c r="AX175" s="55"/>
      <c r="AY175" s="55"/>
      <c r="AZ175" s="55"/>
      <c r="BA175" s="55"/>
      <c r="BB175" s="55"/>
      <c r="BC175" s="55"/>
      <c r="BD175" s="55"/>
      <c r="BE175" s="55"/>
      <c r="BF175" s="55"/>
      <c r="BG175" s="55"/>
      <c r="BH175" s="55"/>
    </row>
    <row r="176" spans="1:60" x14ac:dyDescent="0.35">
      <c r="A176" s="55"/>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c r="AA176" s="55"/>
      <c r="AB176" s="55"/>
      <c r="AC176" s="55"/>
      <c r="AD176" s="55"/>
      <c r="AE176" s="55"/>
      <c r="AF176" s="55"/>
      <c r="AG176" s="55"/>
      <c r="AH176" s="55"/>
      <c r="AI176" s="55"/>
      <c r="AJ176" s="55"/>
      <c r="AK176" s="55"/>
      <c r="AL176" s="55"/>
      <c r="AM176" s="55"/>
      <c r="AN176" s="55"/>
      <c r="AO176" s="55"/>
      <c r="AP176" s="55"/>
      <c r="AQ176" s="55"/>
      <c r="AR176" s="55"/>
      <c r="AS176" s="55"/>
      <c r="AT176" s="55"/>
      <c r="AU176" s="55"/>
      <c r="AV176" s="55"/>
      <c r="AW176" s="55"/>
      <c r="AX176" s="55"/>
      <c r="AY176" s="55"/>
      <c r="AZ176" s="55"/>
      <c r="BA176" s="55"/>
      <c r="BB176" s="55"/>
      <c r="BC176" s="55"/>
      <c r="BD176" s="55"/>
      <c r="BE176" s="55"/>
      <c r="BF176" s="55"/>
      <c r="BG176" s="55"/>
      <c r="BH176" s="55"/>
    </row>
    <row r="177" spans="1:60" x14ac:dyDescent="0.35">
      <c r="A177" s="55"/>
      <c r="B177" s="55"/>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c r="AA177" s="55"/>
      <c r="AB177" s="55"/>
      <c r="AC177" s="55"/>
      <c r="AD177" s="55"/>
      <c r="AE177" s="55"/>
      <c r="AF177" s="55"/>
      <c r="AG177" s="55"/>
      <c r="AH177" s="55"/>
      <c r="AI177" s="55"/>
      <c r="AJ177" s="55"/>
      <c r="AK177" s="55"/>
      <c r="AL177" s="55"/>
      <c r="AM177" s="55"/>
      <c r="AN177" s="55"/>
      <c r="AO177" s="55"/>
      <c r="AP177" s="55"/>
      <c r="AQ177" s="55"/>
      <c r="AR177" s="55"/>
      <c r="AS177" s="55"/>
      <c r="AT177" s="55"/>
      <c r="AU177" s="55"/>
      <c r="AV177" s="55"/>
      <c r="AW177" s="55"/>
      <c r="AX177" s="55"/>
      <c r="AY177" s="55"/>
      <c r="AZ177" s="55"/>
      <c r="BA177" s="55"/>
      <c r="BB177" s="55"/>
      <c r="BC177" s="55"/>
      <c r="BD177" s="55"/>
      <c r="BE177" s="55"/>
      <c r="BF177" s="55"/>
      <c r="BG177" s="55"/>
      <c r="BH177" s="55"/>
    </row>
    <row r="178" spans="1:60" x14ac:dyDescent="0.35">
      <c r="A178" s="55"/>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c r="AA178" s="55"/>
      <c r="AB178" s="55"/>
      <c r="AC178" s="55"/>
      <c r="AD178" s="55"/>
      <c r="AE178" s="55"/>
      <c r="AF178" s="55"/>
      <c r="AG178" s="55"/>
      <c r="AH178" s="55"/>
      <c r="AI178" s="55"/>
      <c r="AJ178" s="55"/>
      <c r="AK178" s="55"/>
      <c r="AL178" s="55"/>
      <c r="AM178" s="55"/>
      <c r="AN178" s="55"/>
      <c r="AO178" s="55"/>
      <c r="AP178" s="55"/>
      <c r="AQ178" s="55"/>
      <c r="AR178" s="55"/>
      <c r="AS178" s="55"/>
      <c r="AT178" s="55"/>
      <c r="AU178" s="55"/>
      <c r="AV178" s="55"/>
      <c r="AW178" s="55"/>
      <c r="AX178" s="55"/>
      <c r="AY178" s="55"/>
      <c r="AZ178" s="55"/>
      <c r="BA178" s="55"/>
      <c r="BB178" s="55"/>
      <c r="BC178" s="55"/>
      <c r="BD178" s="55"/>
      <c r="BE178" s="55"/>
      <c r="BF178" s="55"/>
      <c r="BG178" s="55"/>
      <c r="BH178" s="55"/>
    </row>
    <row r="179" spans="1:60" x14ac:dyDescent="0.35">
      <c r="A179" s="55"/>
      <c r="B179" s="55"/>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c r="AA179" s="55"/>
      <c r="AB179" s="55"/>
      <c r="AC179" s="55"/>
      <c r="AD179" s="55"/>
      <c r="AE179" s="55"/>
      <c r="AF179" s="55"/>
      <c r="AG179" s="55"/>
      <c r="AH179" s="55"/>
      <c r="AI179" s="55"/>
      <c r="AJ179" s="55"/>
      <c r="AK179" s="55"/>
      <c r="AL179" s="55"/>
      <c r="AM179" s="55"/>
      <c r="AN179" s="55"/>
      <c r="AO179" s="55"/>
      <c r="AP179" s="55"/>
      <c r="AQ179" s="55"/>
      <c r="AR179" s="55"/>
      <c r="AS179" s="55"/>
      <c r="AT179" s="55"/>
      <c r="AU179" s="55"/>
      <c r="AV179" s="55"/>
      <c r="AW179" s="55"/>
      <c r="AX179" s="55"/>
      <c r="AY179" s="55"/>
      <c r="AZ179" s="55"/>
      <c r="BA179" s="55"/>
      <c r="BB179" s="55"/>
      <c r="BC179" s="55"/>
      <c r="BD179" s="55"/>
      <c r="BE179" s="55"/>
      <c r="BF179" s="55"/>
      <c r="BG179" s="55"/>
      <c r="BH179" s="55"/>
    </row>
    <row r="180" spans="1:60" x14ac:dyDescent="0.35">
      <c r="A180" s="55"/>
      <c r="B180" s="55"/>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c r="AA180" s="55"/>
      <c r="AB180" s="55"/>
      <c r="AC180" s="55"/>
      <c r="AD180" s="55"/>
      <c r="AE180" s="55"/>
      <c r="AF180" s="55"/>
      <c r="AG180" s="55"/>
      <c r="AH180" s="55"/>
      <c r="AI180" s="55"/>
      <c r="AJ180" s="55"/>
      <c r="AK180" s="55"/>
      <c r="AL180" s="55"/>
      <c r="AM180" s="55"/>
      <c r="AN180" s="55"/>
      <c r="AO180" s="55"/>
      <c r="AP180" s="55"/>
      <c r="AQ180" s="55"/>
      <c r="AR180" s="55"/>
      <c r="AS180" s="55"/>
      <c r="AT180" s="55"/>
      <c r="AU180" s="55"/>
      <c r="AV180" s="55"/>
      <c r="AW180" s="55"/>
      <c r="AX180" s="55"/>
      <c r="AY180" s="55"/>
      <c r="AZ180" s="55"/>
      <c r="BA180" s="55"/>
      <c r="BB180" s="55"/>
      <c r="BC180" s="55"/>
      <c r="BD180" s="55"/>
      <c r="BE180" s="55"/>
      <c r="BF180" s="55"/>
      <c r="BG180" s="55"/>
      <c r="BH180" s="55"/>
    </row>
    <row r="181" spans="1:60" x14ac:dyDescent="0.35">
      <c r="A181" s="55"/>
      <c r="B181" s="55"/>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5"/>
      <c r="AA181" s="55"/>
      <c r="AB181" s="55"/>
      <c r="AC181" s="55"/>
      <c r="AD181" s="55"/>
      <c r="AE181" s="55"/>
      <c r="AF181" s="55"/>
      <c r="AG181" s="55"/>
      <c r="AH181" s="55"/>
      <c r="AI181" s="55"/>
      <c r="AJ181" s="55"/>
      <c r="AK181" s="55"/>
      <c r="AL181" s="55"/>
      <c r="AM181" s="55"/>
      <c r="AN181" s="55"/>
      <c r="AO181" s="55"/>
      <c r="AP181" s="55"/>
      <c r="AQ181" s="55"/>
      <c r="AR181" s="55"/>
      <c r="AS181" s="55"/>
      <c r="AT181" s="55"/>
      <c r="AU181" s="55"/>
      <c r="AV181" s="55"/>
      <c r="AW181" s="55"/>
      <c r="AX181" s="55"/>
      <c r="AY181" s="55"/>
      <c r="AZ181" s="55"/>
      <c r="BA181" s="55"/>
      <c r="BB181" s="55"/>
      <c r="BC181" s="55"/>
      <c r="BD181" s="55"/>
      <c r="BE181" s="55"/>
      <c r="BF181" s="55"/>
      <c r="BG181" s="55"/>
      <c r="BH181" s="55"/>
    </row>
    <row r="182" spans="1:60" x14ac:dyDescent="0.35">
      <c r="A182" s="55"/>
      <c r="B182" s="55"/>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c r="AA182" s="55"/>
      <c r="AB182" s="55"/>
      <c r="AC182" s="55"/>
      <c r="AD182" s="55"/>
      <c r="AE182" s="55"/>
      <c r="AF182" s="55"/>
      <c r="AG182" s="55"/>
      <c r="AH182" s="55"/>
      <c r="AI182" s="55"/>
      <c r="AJ182" s="55"/>
      <c r="AK182" s="55"/>
      <c r="AL182" s="55"/>
      <c r="AM182" s="55"/>
      <c r="AN182" s="55"/>
      <c r="AO182" s="55"/>
      <c r="AP182" s="55"/>
      <c r="AQ182" s="55"/>
      <c r="AR182" s="55"/>
      <c r="AS182" s="55"/>
      <c r="AT182" s="55"/>
      <c r="AU182" s="55"/>
      <c r="AV182" s="55"/>
      <c r="AW182" s="55"/>
      <c r="AX182" s="55"/>
      <c r="AY182" s="55"/>
      <c r="AZ182" s="55"/>
      <c r="BA182" s="55"/>
      <c r="BB182" s="55"/>
      <c r="BC182" s="55"/>
      <c r="BD182" s="55"/>
      <c r="BE182" s="55"/>
      <c r="BF182" s="55"/>
      <c r="BG182" s="55"/>
      <c r="BH182" s="55"/>
    </row>
    <row r="183" spans="1:60" x14ac:dyDescent="0.35">
      <c r="A183" s="55"/>
      <c r="B183" s="55"/>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c r="AA183" s="55"/>
      <c r="AB183" s="55"/>
      <c r="AC183" s="55"/>
      <c r="AD183" s="55"/>
      <c r="AE183" s="55"/>
      <c r="AF183" s="55"/>
      <c r="AG183" s="55"/>
      <c r="AH183" s="55"/>
      <c r="AI183" s="55"/>
      <c r="AJ183" s="55"/>
      <c r="AK183" s="55"/>
      <c r="AL183" s="55"/>
      <c r="AM183" s="55"/>
      <c r="AN183" s="55"/>
      <c r="AO183" s="55"/>
      <c r="AP183" s="55"/>
      <c r="AQ183" s="55"/>
      <c r="AR183" s="55"/>
      <c r="AS183" s="55"/>
      <c r="AT183" s="55"/>
      <c r="AU183" s="55"/>
      <c r="AV183" s="55"/>
      <c r="AW183" s="55"/>
      <c r="AX183" s="55"/>
      <c r="AY183" s="55"/>
      <c r="AZ183" s="55"/>
      <c r="BA183" s="55"/>
      <c r="BB183" s="55"/>
      <c r="BC183" s="55"/>
      <c r="BD183" s="55"/>
      <c r="BE183" s="55"/>
      <c r="BF183" s="55"/>
      <c r="BG183" s="55"/>
      <c r="BH183" s="55"/>
    </row>
    <row r="184" spans="1:60" x14ac:dyDescent="0.35">
      <c r="A184" s="55"/>
      <c r="B184" s="55"/>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c r="AA184" s="55"/>
      <c r="AB184" s="55"/>
      <c r="AC184" s="55"/>
      <c r="AD184" s="55"/>
      <c r="AE184" s="55"/>
      <c r="AF184" s="55"/>
      <c r="AG184" s="55"/>
      <c r="AH184" s="55"/>
      <c r="AI184" s="55"/>
      <c r="AJ184" s="55"/>
      <c r="AK184" s="55"/>
      <c r="AL184" s="55"/>
      <c r="AM184" s="55"/>
      <c r="AN184" s="55"/>
      <c r="AO184" s="55"/>
      <c r="AP184" s="55"/>
      <c r="AQ184" s="55"/>
      <c r="AR184" s="55"/>
      <c r="AS184" s="55"/>
      <c r="AT184" s="55"/>
      <c r="AU184" s="55"/>
      <c r="AV184" s="55"/>
      <c r="AW184" s="55"/>
      <c r="AX184" s="55"/>
      <c r="AY184" s="55"/>
      <c r="AZ184" s="55"/>
      <c r="BA184" s="55"/>
      <c r="BB184" s="55"/>
      <c r="BC184" s="55"/>
      <c r="BD184" s="55"/>
      <c r="BE184" s="55"/>
      <c r="BF184" s="55"/>
      <c r="BG184" s="55"/>
      <c r="BH184" s="55"/>
    </row>
    <row r="185" spans="1:60" x14ac:dyDescent="0.35">
      <c r="A185" s="55"/>
      <c r="B185" s="55"/>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c r="AA185" s="55"/>
      <c r="AB185" s="55"/>
      <c r="AC185" s="55"/>
      <c r="AD185" s="55"/>
      <c r="AE185" s="55"/>
      <c r="AF185" s="55"/>
      <c r="AG185" s="55"/>
      <c r="AH185" s="55"/>
      <c r="AI185" s="55"/>
      <c r="AJ185" s="55"/>
      <c r="AK185" s="55"/>
      <c r="AL185" s="55"/>
      <c r="AM185" s="55"/>
      <c r="AN185" s="55"/>
      <c r="AO185" s="55"/>
      <c r="AP185" s="55"/>
      <c r="AQ185" s="55"/>
      <c r="AR185" s="55"/>
      <c r="AS185" s="55"/>
      <c r="AT185" s="55"/>
      <c r="AU185" s="55"/>
      <c r="AV185" s="55"/>
      <c r="AW185" s="55"/>
      <c r="AX185" s="55"/>
      <c r="AY185" s="55"/>
      <c r="AZ185" s="55"/>
      <c r="BA185" s="55"/>
      <c r="BB185" s="55"/>
      <c r="BC185" s="55"/>
      <c r="BD185" s="55"/>
      <c r="BE185" s="55"/>
      <c r="BF185" s="55"/>
      <c r="BG185" s="55"/>
      <c r="BH185" s="55"/>
    </row>
    <row r="186" spans="1:60" x14ac:dyDescent="0.35">
      <c r="A186" s="55"/>
      <c r="B186" s="55"/>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c r="AA186" s="55"/>
      <c r="AB186" s="55"/>
      <c r="AC186" s="55"/>
      <c r="AD186" s="55"/>
      <c r="AE186" s="55"/>
      <c r="AF186" s="55"/>
      <c r="AG186" s="55"/>
      <c r="AH186" s="55"/>
      <c r="AI186" s="55"/>
      <c r="AJ186" s="55"/>
      <c r="AK186" s="55"/>
      <c r="AL186" s="55"/>
      <c r="AM186" s="55"/>
      <c r="AN186" s="55"/>
      <c r="AO186" s="55"/>
      <c r="AP186" s="55"/>
      <c r="AQ186" s="55"/>
      <c r="AR186" s="55"/>
      <c r="AS186" s="55"/>
      <c r="AT186" s="55"/>
      <c r="AU186" s="55"/>
      <c r="AV186" s="55"/>
      <c r="AW186" s="55"/>
      <c r="AX186" s="55"/>
      <c r="AY186" s="55"/>
      <c r="AZ186" s="55"/>
      <c r="BA186" s="55"/>
      <c r="BB186" s="55"/>
      <c r="BC186" s="55"/>
      <c r="BD186" s="55"/>
      <c r="BE186" s="55"/>
      <c r="BF186" s="55"/>
      <c r="BG186" s="55"/>
      <c r="BH186" s="55"/>
    </row>
    <row r="187" spans="1:60" x14ac:dyDescent="0.35">
      <c r="A187" s="55"/>
      <c r="B187" s="55"/>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c r="AA187" s="55"/>
      <c r="AB187" s="55"/>
      <c r="AC187" s="55"/>
      <c r="AD187" s="55"/>
      <c r="AE187" s="55"/>
      <c r="AF187" s="55"/>
      <c r="AG187" s="55"/>
      <c r="AH187" s="55"/>
      <c r="AI187" s="55"/>
      <c r="AJ187" s="55"/>
      <c r="AK187" s="55"/>
      <c r="AL187" s="55"/>
      <c r="AM187" s="55"/>
      <c r="AN187" s="55"/>
      <c r="AO187" s="55"/>
      <c r="AP187" s="55"/>
      <c r="AQ187" s="55"/>
      <c r="AR187" s="55"/>
      <c r="AS187" s="55"/>
      <c r="AT187" s="55"/>
      <c r="AU187" s="55"/>
      <c r="AV187" s="55"/>
      <c r="AW187" s="55"/>
      <c r="AX187" s="55"/>
      <c r="AY187" s="55"/>
      <c r="AZ187" s="55"/>
      <c r="BA187" s="55"/>
      <c r="BB187" s="55"/>
      <c r="BC187" s="55"/>
      <c r="BD187" s="55"/>
      <c r="BE187" s="55"/>
      <c r="BF187" s="55"/>
      <c r="BG187" s="55"/>
      <c r="BH187" s="55"/>
    </row>
    <row r="188" spans="1:60" x14ac:dyDescent="0.35">
      <c r="A188" s="55"/>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c r="AA188" s="55"/>
      <c r="AB188" s="55"/>
      <c r="AC188" s="55"/>
      <c r="AD188" s="55"/>
      <c r="AE188" s="55"/>
      <c r="AF188" s="55"/>
      <c r="AG188" s="55"/>
      <c r="AH188" s="55"/>
      <c r="AI188" s="55"/>
      <c r="AJ188" s="55"/>
      <c r="AK188" s="55"/>
      <c r="AL188" s="55"/>
      <c r="AM188" s="55"/>
      <c r="AN188" s="55"/>
      <c r="AO188" s="55"/>
      <c r="AP188" s="55"/>
      <c r="AQ188" s="55"/>
      <c r="AR188" s="55"/>
      <c r="AS188" s="55"/>
      <c r="AT188" s="55"/>
      <c r="AU188" s="55"/>
      <c r="AV188" s="55"/>
      <c r="AW188" s="55"/>
      <c r="AX188" s="55"/>
      <c r="AY188" s="55"/>
      <c r="AZ188" s="55"/>
      <c r="BA188" s="55"/>
      <c r="BB188" s="55"/>
      <c r="BC188" s="55"/>
      <c r="BD188" s="55"/>
      <c r="BE188" s="55"/>
      <c r="BF188" s="55"/>
      <c r="BG188" s="55"/>
      <c r="BH188" s="55"/>
    </row>
    <row r="189" spans="1:60" x14ac:dyDescent="0.35">
      <c r="A189" s="55"/>
      <c r="B189" s="55"/>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c r="AA189" s="55"/>
      <c r="AB189" s="55"/>
      <c r="AC189" s="55"/>
      <c r="AD189" s="55"/>
      <c r="AE189" s="55"/>
      <c r="AF189" s="55"/>
      <c r="AG189" s="55"/>
      <c r="AH189" s="55"/>
      <c r="AI189" s="55"/>
      <c r="AJ189" s="55"/>
      <c r="AK189" s="55"/>
      <c r="AL189" s="55"/>
      <c r="AM189" s="55"/>
      <c r="AN189" s="55"/>
      <c r="AO189" s="55"/>
      <c r="AP189" s="55"/>
      <c r="AQ189" s="55"/>
      <c r="AR189" s="55"/>
      <c r="AS189" s="55"/>
      <c r="AT189" s="55"/>
      <c r="AU189" s="55"/>
      <c r="AV189" s="55"/>
      <c r="AW189" s="55"/>
      <c r="AX189" s="55"/>
      <c r="AY189" s="55"/>
      <c r="AZ189" s="55"/>
      <c r="BA189" s="55"/>
      <c r="BB189" s="55"/>
      <c r="BC189" s="55"/>
      <c r="BD189" s="55"/>
      <c r="BE189" s="55"/>
      <c r="BF189" s="55"/>
      <c r="BG189" s="55"/>
      <c r="BH189" s="55"/>
    </row>
    <row r="190" spans="1:60" x14ac:dyDescent="0.35">
      <c r="A190" s="55"/>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c r="AA190" s="55"/>
      <c r="AB190" s="55"/>
      <c r="AC190" s="55"/>
      <c r="AD190" s="55"/>
      <c r="AE190" s="55"/>
      <c r="AF190" s="55"/>
      <c r="AG190" s="55"/>
      <c r="AH190" s="55"/>
      <c r="AI190" s="55"/>
      <c r="AJ190" s="55"/>
      <c r="AK190" s="55"/>
      <c r="AL190" s="55"/>
      <c r="AM190" s="55"/>
      <c r="AN190" s="55"/>
      <c r="AO190" s="55"/>
      <c r="AP190" s="55"/>
      <c r="AQ190" s="55"/>
      <c r="AR190" s="55"/>
      <c r="AS190" s="55"/>
      <c r="AT190" s="55"/>
      <c r="AU190" s="55"/>
      <c r="AV190" s="55"/>
      <c r="AW190" s="55"/>
      <c r="AX190" s="55"/>
      <c r="AY190" s="55"/>
      <c r="AZ190" s="55"/>
      <c r="BA190" s="55"/>
      <c r="BB190" s="55"/>
      <c r="BC190" s="55"/>
      <c r="BD190" s="55"/>
      <c r="BE190" s="55"/>
      <c r="BF190" s="55"/>
      <c r="BG190" s="55"/>
      <c r="BH190" s="55"/>
    </row>
    <row r="191" spans="1:60" x14ac:dyDescent="0.35">
      <c r="A191" s="55"/>
      <c r="J191" s="55"/>
      <c r="K191" s="55"/>
      <c r="L191" s="55"/>
      <c r="M191" s="55"/>
      <c r="N191" s="55"/>
      <c r="O191" s="55"/>
      <c r="P191" s="55"/>
      <c r="Q191" s="55"/>
      <c r="R191" s="55"/>
      <c r="S191" s="55"/>
      <c r="T191" s="55"/>
      <c r="U191" s="55"/>
      <c r="V191" s="55"/>
      <c r="W191" s="55"/>
      <c r="X191" s="55"/>
      <c r="Y191" s="55"/>
      <c r="Z191" s="55"/>
      <c r="AA191" s="55"/>
      <c r="AB191" s="55"/>
      <c r="AC191" s="55"/>
      <c r="AD191" s="55"/>
      <c r="AE191" s="55"/>
      <c r="AF191" s="55"/>
      <c r="AG191" s="55"/>
      <c r="AH191" s="55"/>
      <c r="AI191" s="55"/>
      <c r="AJ191" s="55"/>
      <c r="AK191" s="55"/>
      <c r="AL191" s="55"/>
      <c r="AM191" s="55"/>
      <c r="AN191" s="55"/>
      <c r="AO191" s="55"/>
      <c r="AP191" s="55"/>
      <c r="AQ191" s="55"/>
      <c r="AR191" s="55"/>
      <c r="AS191" s="55"/>
      <c r="AT191" s="55"/>
      <c r="AU191" s="55"/>
      <c r="AV191" s="55"/>
      <c r="AW191" s="55"/>
      <c r="AX191" s="55"/>
      <c r="AY191" s="55"/>
      <c r="AZ191" s="55"/>
      <c r="BA191" s="55"/>
      <c r="BB191" s="55"/>
      <c r="BC191" s="55"/>
      <c r="BD191" s="55"/>
      <c r="BE191" s="55"/>
      <c r="BF191" s="55"/>
      <c r="BG191" s="55"/>
      <c r="BH191" s="55"/>
    </row>
    <row r="192" spans="1:60" x14ac:dyDescent="0.35">
      <c r="A192" s="55"/>
      <c r="J192" s="55"/>
      <c r="K192" s="55"/>
      <c r="L192" s="55"/>
      <c r="M192" s="55"/>
      <c r="N192" s="55"/>
      <c r="O192" s="55"/>
      <c r="P192" s="55"/>
      <c r="Q192" s="55"/>
      <c r="R192" s="55"/>
      <c r="S192" s="55"/>
      <c r="T192" s="55"/>
      <c r="U192" s="55"/>
      <c r="V192" s="55"/>
      <c r="W192" s="55"/>
      <c r="X192" s="55"/>
      <c r="Y192" s="55"/>
      <c r="Z192" s="55"/>
      <c r="AA192" s="55"/>
      <c r="AB192" s="55"/>
      <c r="AC192" s="55"/>
      <c r="AD192" s="55"/>
      <c r="AE192" s="55"/>
      <c r="AF192" s="55"/>
      <c r="AG192" s="55"/>
      <c r="AH192" s="55"/>
      <c r="AI192" s="55"/>
      <c r="AJ192" s="55"/>
      <c r="AK192" s="55"/>
      <c r="AL192" s="55"/>
      <c r="AM192" s="55"/>
      <c r="AN192" s="55"/>
      <c r="AO192" s="55"/>
      <c r="AP192" s="55"/>
      <c r="AQ192" s="55"/>
      <c r="AR192" s="55"/>
      <c r="AS192" s="55"/>
      <c r="AT192" s="55"/>
      <c r="AU192" s="55"/>
      <c r="AV192" s="55"/>
      <c r="AW192" s="55"/>
      <c r="AX192" s="55"/>
      <c r="AY192" s="55"/>
      <c r="AZ192" s="55"/>
      <c r="BA192" s="55"/>
      <c r="BB192" s="55"/>
      <c r="BC192" s="55"/>
      <c r="BD192" s="55"/>
      <c r="BE192" s="55"/>
      <c r="BF192" s="55"/>
      <c r="BG192" s="55"/>
      <c r="BH192" s="55"/>
    </row>
    <row r="193" spans="1:60" x14ac:dyDescent="0.35">
      <c r="A193" s="55"/>
      <c r="J193" s="55"/>
      <c r="K193" s="55"/>
      <c r="L193" s="55"/>
      <c r="M193" s="55"/>
      <c r="N193" s="55"/>
      <c r="O193" s="55"/>
      <c r="P193" s="55"/>
      <c r="Q193" s="55"/>
      <c r="R193" s="55"/>
      <c r="S193" s="55"/>
      <c r="T193" s="55"/>
      <c r="U193" s="55"/>
      <c r="V193" s="55"/>
      <c r="W193" s="55"/>
      <c r="X193" s="55"/>
      <c r="Y193" s="55"/>
      <c r="Z193" s="55"/>
      <c r="AA193" s="55"/>
      <c r="AB193" s="55"/>
      <c r="AC193" s="55"/>
      <c r="AD193" s="55"/>
      <c r="AE193" s="55"/>
      <c r="AF193" s="55"/>
      <c r="AG193" s="55"/>
      <c r="AH193" s="55"/>
      <c r="AI193" s="55"/>
      <c r="AJ193" s="55"/>
      <c r="AK193" s="55"/>
      <c r="AL193" s="55"/>
      <c r="AM193" s="55"/>
      <c r="AN193" s="55"/>
      <c r="AO193" s="55"/>
      <c r="AP193" s="55"/>
      <c r="AQ193" s="55"/>
      <c r="AR193" s="55"/>
      <c r="AS193" s="55"/>
      <c r="AT193" s="55"/>
      <c r="AU193" s="55"/>
      <c r="AV193" s="55"/>
      <c r="AW193" s="55"/>
      <c r="AX193" s="55"/>
      <c r="AY193" s="55"/>
      <c r="AZ193" s="55"/>
      <c r="BA193" s="55"/>
      <c r="BB193" s="55"/>
      <c r="BC193" s="55"/>
      <c r="BD193" s="55"/>
      <c r="BE193" s="55"/>
      <c r="BF193" s="55"/>
      <c r="BG193" s="55"/>
      <c r="BH193" s="55"/>
    </row>
    <row r="194" spans="1:60" x14ac:dyDescent="0.35">
      <c r="A194" s="55"/>
      <c r="J194" s="55"/>
      <c r="K194" s="55"/>
      <c r="L194" s="55"/>
      <c r="M194" s="55"/>
      <c r="N194" s="55"/>
      <c r="O194" s="55"/>
      <c r="P194" s="55"/>
      <c r="Q194" s="55"/>
      <c r="R194" s="55"/>
      <c r="S194" s="55"/>
      <c r="T194" s="55"/>
      <c r="U194" s="55"/>
      <c r="V194" s="55"/>
      <c r="W194" s="55"/>
      <c r="X194" s="55"/>
      <c r="Y194" s="55"/>
      <c r="Z194" s="55"/>
      <c r="AA194" s="55"/>
      <c r="AB194" s="55"/>
      <c r="AC194" s="55"/>
      <c r="AD194" s="55"/>
      <c r="AE194" s="55"/>
      <c r="AF194" s="55"/>
      <c r="AG194" s="55"/>
      <c r="AH194" s="55"/>
      <c r="AI194" s="55"/>
      <c r="AJ194" s="55"/>
      <c r="AK194" s="55"/>
      <c r="AL194" s="55"/>
      <c r="AM194" s="55"/>
      <c r="AN194" s="55"/>
      <c r="AO194" s="55"/>
      <c r="AP194" s="55"/>
      <c r="AQ194" s="55"/>
      <c r="AR194" s="55"/>
      <c r="AS194" s="55"/>
      <c r="AT194" s="55"/>
      <c r="AU194" s="55"/>
      <c r="AV194" s="55"/>
      <c r="AW194" s="55"/>
      <c r="AX194" s="55"/>
      <c r="AY194" s="55"/>
      <c r="AZ194" s="55"/>
      <c r="BA194" s="55"/>
      <c r="BB194" s="55"/>
      <c r="BC194" s="55"/>
      <c r="BD194" s="55"/>
      <c r="BE194" s="55"/>
      <c r="BF194" s="55"/>
      <c r="BG194" s="55"/>
      <c r="BH194" s="55"/>
    </row>
    <row r="195" spans="1:60" x14ac:dyDescent="0.35">
      <c r="A195" s="55"/>
      <c r="J195" s="55"/>
      <c r="K195" s="55"/>
      <c r="L195" s="55"/>
      <c r="M195" s="55"/>
      <c r="N195" s="55"/>
      <c r="O195" s="55"/>
      <c r="P195" s="55"/>
      <c r="Q195" s="55"/>
      <c r="R195" s="55"/>
      <c r="S195" s="55"/>
      <c r="T195" s="55"/>
      <c r="U195" s="55"/>
      <c r="V195" s="55"/>
      <c r="W195" s="55"/>
      <c r="X195" s="55"/>
      <c r="Y195" s="55"/>
      <c r="Z195" s="55"/>
      <c r="AA195" s="55"/>
      <c r="AB195" s="55"/>
      <c r="AC195" s="55"/>
      <c r="AD195" s="55"/>
      <c r="AE195" s="55"/>
      <c r="AF195" s="55"/>
      <c r="AG195" s="55"/>
      <c r="AH195" s="55"/>
      <c r="AI195" s="55"/>
      <c r="AJ195" s="55"/>
      <c r="AK195" s="55"/>
      <c r="AL195" s="55"/>
      <c r="AM195" s="55"/>
      <c r="AN195" s="55"/>
      <c r="AO195" s="55"/>
      <c r="AP195" s="55"/>
      <c r="AQ195" s="55"/>
      <c r="AR195" s="55"/>
      <c r="AS195" s="55"/>
      <c r="AT195" s="55"/>
      <c r="AU195" s="55"/>
      <c r="AV195" s="55"/>
      <c r="AW195" s="55"/>
      <c r="AX195" s="55"/>
      <c r="AY195" s="55"/>
      <c r="AZ195" s="55"/>
      <c r="BA195" s="55"/>
      <c r="BB195" s="55"/>
      <c r="BC195" s="55"/>
      <c r="BD195" s="55"/>
      <c r="BE195" s="55"/>
      <c r="BF195" s="55"/>
      <c r="BG195" s="55"/>
      <c r="BH195" s="55"/>
    </row>
    <row r="196" spans="1:60" x14ac:dyDescent="0.35">
      <c r="A196" s="55"/>
      <c r="J196" s="55"/>
      <c r="K196" s="55"/>
      <c r="L196" s="55"/>
      <c r="M196" s="55"/>
      <c r="N196" s="55"/>
      <c r="O196" s="55"/>
      <c r="P196" s="55"/>
      <c r="Q196" s="55"/>
      <c r="R196" s="55"/>
      <c r="S196" s="55"/>
      <c r="T196" s="55"/>
      <c r="U196" s="55"/>
      <c r="V196" s="55"/>
      <c r="W196" s="55"/>
      <c r="X196" s="55"/>
      <c r="Y196" s="55"/>
      <c r="Z196" s="55"/>
      <c r="AA196" s="55"/>
      <c r="AB196" s="55"/>
      <c r="AC196" s="55"/>
      <c r="AD196" s="55"/>
      <c r="AE196" s="55"/>
      <c r="AF196" s="55"/>
      <c r="AG196" s="55"/>
      <c r="AH196" s="55"/>
      <c r="AI196" s="55"/>
      <c r="AJ196" s="55"/>
      <c r="AK196" s="55"/>
      <c r="AL196" s="55"/>
      <c r="AM196" s="55"/>
      <c r="AN196" s="55"/>
      <c r="AO196" s="55"/>
      <c r="AP196" s="55"/>
      <c r="AQ196" s="55"/>
      <c r="AR196" s="55"/>
      <c r="AS196" s="55"/>
      <c r="AT196" s="55"/>
      <c r="AU196" s="55"/>
      <c r="AV196" s="55"/>
      <c r="AW196" s="55"/>
      <c r="AX196" s="55"/>
      <c r="AY196" s="55"/>
      <c r="AZ196" s="55"/>
      <c r="BA196" s="55"/>
      <c r="BB196" s="55"/>
      <c r="BC196" s="55"/>
      <c r="BD196" s="55"/>
      <c r="BE196" s="55"/>
      <c r="BF196" s="55"/>
      <c r="BG196" s="55"/>
      <c r="BH196" s="55"/>
    </row>
    <row r="197" spans="1:60" x14ac:dyDescent="0.35">
      <c r="A197" s="55"/>
      <c r="J197" s="55"/>
      <c r="K197" s="55"/>
      <c r="L197" s="55"/>
      <c r="M197" s="55"/>
      <c r="N197" s="55"/>
      <c r="O197" s="55"/>
      <c r="P197" s="55"/>
      <c r="Q197" s="55"/>
      <c r="R197" s="55"/>
      <c r="S197" s="55"/>
      <c r="T197" s="55"/>
      <c r="U197" s="55"/>
      <c r="V197" s="55"/>
      <c r="W197" s="55"/>
      <c r="X197" s="55"/>
      <c r="Y197" s="55"/>
      <c r="Z197" s="55"/>
      <c r="AA197" s="55"/>
      <c r="AB197" s="55"/>
      <c r="AC197" s="55"/>
      <c r="AD197" s="55"/>
      <c r="AE197" s="55"/>
      <c r="AF197" s="55"/>
      <c r="AG197" s="55"/>
      <c r="AH197" s="55"/>
      <c r="AI197" s="55"/>
      <c r="AJ197" s="55"/>
      <c r="AK197" s="55"/>
      <c r="AL197" s="55"/>
      <c r="AM197" s="55"/>
      <c r="AN197" s="55"/>
      <c r="AO197" s="55"/>
      <c r="AP197" s="55"/>
      <c r="AQ197" s="55"/>
      <c r="AR197" s="55"/>
      <c r="AS197" s="55"/>
      <c r="AT197" s="55"/>
      <c r="AU197" s="55"/>
      <c r="AV197" s="55"/>
      <c r="AW197" s="55"/>
      <c r="AX197" s="55"/>
      <c r="AY197" s="55"/>
      <c r="AZ197" s="55"/>
      <c r="BA197" s="55"/>
      <c r="BB197" s="55"/>
      <c r="BC197" s="55"/>
      <c r="BD197" s="55"/>
      <c r="BE197" s="55"/>
      <c r="BF197" s="55"/>
      <c r="BG197" s="55"/>
      <c r="BH197" s="55"/>
    </row>
    <row r="198" spans="1:60" x14ac:dyDescent="0.35">
      <c r="A198" s="55"/>
      <c r="J198" s="55"/>
      <c r="K198" s="55"/>
      <c r="L198" s="55"/>
      <c r="M198" s="55"/>
      <c r="N198" s="55"/>
      <c r="O198" s="55"/>
      <c r="P198" s="55"/>
      <c r="Q198" s="55"/>
      <c r="R198" s="55"/>
      <c r="S198" s="55"/>
      <c r="T198" s="55"/>
      <c r="U198" s="55"/>
      <c r="V198" s="55"/>
      <c r="W198" s="55"/>
      <c r="X198" s="55"/>
      <c r="Y198" s="55"/>
      <c r="Z198" s="55"/>
      <c r="AA198" s="55"/>
      <c r="AB198" s="55"/>
      <c r="AC198" s="55"/>
      <c r="AD198" s="55"/>
      <c r="AE198" s="55"/>
      <c r="AF198" s="55"/>
      <c r="AG198" s="55"/>
      <c r="AH198" s="55"/>
      <c r="AI198" s="55"/>
      <c r="AJ198" s="55"/>
      <c r="AK198" s="55"/>
      <c r="AL198" s="55"/>
      <c r="AM198" s="55"/>
      <c r="AN198" s="55"/>
      <c r="AO198" s="55"/>
      <c r="AP198" s="55"/>
      <c r="AQ198" s="55"/>
      <c r="AR198" s="55"/>
      <c r="AS198" s="55"/>
      <c r="AT198" s="55"/>
      <c r="AU198" s="55"/>
      <c r="AV198" s="55"/>
      <c r="AW198" s="55"/>
      <c r="AX198" s="55"/>
      <c r="AY198" s="55"/>
      <c r="AZ198" s="55"/>
      <c r="BA198" s="55"/>
      <c r="BB198" s="55"/>
      <c r="BC198" s="55"/>
      <c r="BD198" s="55"/>
      <c r="BE198" s="55"/>
      <c r="BF198" s="55"/>
      <c r="BG198" s="55"/>
      <c r="BH198" s="55"/>
    </row>
    <row r="199" spans="1:60" x14ac:dyDescent="0.35">
      <c r="A199" s="55"/>
      <c r="J199" s="55"/>
      <c r="K199" s="55"/>
      <c r="L199" s="55"/>
      <c r="M199" s="55"/>
      <c r="N199" s="55"/>
      <c r="O199" s="55"/>
      <c r="P199" s="55"/>
      <c r="Q199" s="55"/>
      <c r="R199" s="55"/>
      <c r="S199" s="55"/>
      <c r="T199" s="55"/>
      <c r="U199" s="55"/>
      <c r="V199" s="55"/>
      <c r="W199" s="55"/>
      <c r="X199" s="55"/>
      <c r="Y199" s="55"/>
      <c r="Z199" s="55"/>
      <c r="AA199" s="55"/>
      <c r="AB199" s="55"/>
      <c r="AC199" s="55"/>
      <c r="AD199" s="55"/>
      <c r="AE199" s="55"/>
      <c r="AF199" s="55"/>
      <c r="AG199" s="55"/>
      <c r="AH199" s="55"/>
      <c r="AI199" s="55"/>
      <c r="AJ199" s="55"/>
      <c r="AK199" s="55"/>
      <c r="AL199" s="55"/>
      <c r="AM199" s="55"/>
      <c r="AN199" s="55"/>
      <c r="AO199" s="55"/>
      <c r="AP199" s="55"/>
      <c r="AQ199" s="55"/>
      <c r="AR199" s="55"/>
      <c r="AS199" s="55"/>
      <c r="AT199" s="55"/>
      <c r="AU199" s="55"/>
      <c r="AV199" s="55"/>
      <c r="AW199" s="55"/>
      <c r="AX199" s="55"/>
      <c r="AY199" s="55"/>
      <c r="AZ199" s="55"/>
      <c r="BA199" s="55"/>
      <c r="BB199" s="55"/>
      <c r="BC199" s="55"/>
      <c r="BD199" s="55"/>
      <c r="BE199" s="55"/>
      <c r="BF199" s="55"/>
      <c r="BG199" s="55"/>
      <c r="BH199" s="55"/>
    </row>
    <row r="200" spans="1:60" x14ac:dyDescent="0.35">
      <c r="A200" s="55"/>
      <c r="J200" s="55"/>
      <c r="K200" s="55"/>
      <c r="L200" s="55"/>
      <c r="M200" s="55"/>
      <c r="N200" s="55"/>
      <c r="O200" s="55"/>
      <c r="P200" s="55"/>
      <c r="Q200" s="55"/>
      <c r="R200" s="55"/>
      <c r="S200" s="55"/>
      <c r="T200" s="55"/>
      <c r="U200" s="55"/>
      <c r="V200" s="55"/>
      <c r="W200" s="55"/>
      <c r="X200" s="55"/>
      <c r="Y200" s="55"/>
      <c r="Z200" s="55"/>
      <c r="AA200" s="55"/>
      <c r="AB200" s="55"/>
      <c r="AC200" s="55"/>
      <c r="AD200" s="55"/>
      <c r="AE200" s="55"/>
      <c r="AF200" s="55"/>
      <c r="AG200" s="55"/>
      <c r="AH200" s="55"/>
      <c r="AI200" s="55"/>
      <c r="AJ200" s="55"/>
      <c r="AK200" s="55"/>
      <c r="AL200" s="55"/>
      <c r="AM200" s="55"/>
      <c r="AN200" s="55"/>
      <c r="AO200" s="55"/>
      <c r="AP200" s="55"/>
      <c r="AQ200" s="55"/>
      <c r="AR200" s="55"/>
      <c r="AS200" s="55"/>
      <c r="AT200" s="55"/>
      <c r="AU200" s="55"/>
      <c r="AV200" s="55"/>
      <c r="AW200" s="55"/>
      <c r="AX200" s="55"/>
      <c r="AY200" s="55"/>
      <c r="AZ200" s="55"/>
      <c r="BA200" s="55"/>
      <c r="BB200" s="55"/>
      <c r="BC200" s="55"/>
      <c r="BD200" s="55"/>
      <c r="BE200" s="55"/>
      <c r="BF200" s="55"/>
      <c r="BG200" s="55"/>
      <c r="BH200" s="55"/>
    </row>
    <row r="201" spans="1:60" x14ac:dyDescent="0.35">
      <c r="A201" s="55"/>
      <c r="J201" s="55"/>
      <c r="K201" s="55"/>
      <c r="L201" s="55"/>
      <c r="M201" s="55"/>
      <c r="N201" s="55"/>
      <c r="O201" s="55"/>
      <c r="P201" s="55"/>
      <c r="Q201" s="55"/>
      <c r="R201" s="55"/>
      <c r="S201" s="55"/>
      <c r="T201" s="55"/>
      <c r="U201" s="55"/>
      <c r="V201" s="55"/>
      <c r="W201" s="55"/>
      <c r="X201" s="55"/>
      <c r="Y201" s="55"/>
      <c r="Z201" s="55"/>
      <c r="AA201" s="55"/>
      <c r="AB201" s="55"/>
      <c r="AC201" s="55"/>
      <c r="AD201" s="55"/>
      <c r="AE201" s="55"/>
      <c r="AF201" s="55"/>
      <c r="AG201" s="55"/>
      <c r="AH201" s="55"/>
      <c r="AI201" s="55"/>
      <c r="AJ201" s="55"/>
      <c r="AK201" s="55"/>
      <c r="AL201" s="55"/>
      <c r="AM201" s="55"/>
      <c r="AN201" s="55"/>
      <c r="AO201" s="55"/>
      <c r="AP201" s="55"/>
      <c r="AQ201" s="55"/>
      <c r="AR201" s="55"/>
      <c r="AS201" s="55"/>
      <c r="AT201" s="55"/>
      <c r="AU201" s="55"/>
      <c r="AV201" s="55"/>
      <c r="AW201" s="55"/>
      <c r="AX201" s="55"/>
      <c r="AY201" s="55"/>
      <c r="AZ201" s="55"/>
      <c r="BA201" s="55"/>
      <c r="BB201" s="55"/>
      <c r="BC201" s="55"/>
      <c r="BD201" s="55"/>
      <c r="BE201" s="55"/>
      <c r="BF201" s="55"/>
      <c r="BG201" s="55"/>
      <c r="BH201" s="55"/>
    </row>
    <row r="202" spans="1:60" x14ac:dyDescent="0.35">
      <c r="A202" s="55"/>
      <c r="J202" s="55"/>
      <c r="K202" s="55"/>
      <c r="L202" s="55"/>
      <c r="M202" s="55"/>
      <c r="N202" s="55"/>
      <c r="O202" s="55"/>
      <c r="P202" s="55"/>
      <c r="Q202" s="55"/>
      <c r="R202" s="55"/>
      <c r="S202" s="55"/>
      <c r="T202" s="55"/>
      <c r="U202" s="55"/>
      <c r="V202" s="55"/>
      <c r="W202" s="55"/>
      <c r="X202" s="55"/>
      <c r="Y202" s="55"/>
      <c r="Z202" s="55"/>
      <c r="AA202" s="55"/>
      <c r="AB202" s="55"/>
      <c r="AC202" s="55"/>
      <c r="AD202" s="55"/>
      <c r="AE202" s="55"/>
      <c r="AF202" s="55"/>
      <c r="AG202" s="55"/>
      <c r="AH202" s="55"/>
      <c r="AI202" s="55"/>
      <c r="AJ202" s="55"/>
      <c r="AK202" s="55"/>
      <c r="AL202" s="55"/>
      <c r="AM202" s="55"/>
      <c r="AN202" s="55"/>
      <c r="AO202" s="55"/>
      <c r="AP202" s="55"/>
      <c r="AQ202" s="55"/>
      <c r="AR202" s="55"/>
      <c r="AS202" s="55"/>
      <c r="AT202" s="55"/>
      <c r="AU202" s="55"/>
      <c r="AV202" s="55"/>
      <c r="AW202" s="55"/>
      <c r="AX202" s="55"/>
      <c r="AY202" s="55"/>
      <c r="AZ202" s="55"/>
      <c r="BA202" s="55"/>
      <c r="BB202" s="55"/>
      <c r="BC202" s="55"/>
      <c r="BD202" s="55"/>
      <c r="BE202" s="55"/>
      <c r="BF202" s="55"/>
      <c r="BG202" s="55"/>
      <c r="BH202" s="55"/>
    </row>
    <row r="203" spans="1:60" x14ac:dyDescent="0.35">
      <c r="A203" s="55"/>
      <c r="J203" s="55"/>
      <c r="K203" s="55"/>
      <c r="L203" s="55"/>
      <c r="M203" s="55"/>
      <c r="N203" s="55"/>
      <c r="O203" s="55"/>
      <c r="P203" s="55"/>
      <c r="Q203" s="55"/>
      <c r="R203" s="55"/>
      <c r="S203" s="55"/>
      <c r="T203" s="55"/>
      <c r="U203" s="55"/>
      <c r="V203" s="55"/>
      <c r="W203" s="55"/>
      <c r="X203" s="55"/>
      <c r="Y203" s="55"/>
      <c r="Z203" s="55"/>
      <c r="AA203" s="55"/>
      <c r="AB203" s="55"/>
      <c r="AC203" s="55"/>
      <c r="AD203" s="55"/>
      <c r="AE203" s="55"/>
      <c r="AF203" s="55"/>
      <c r="AG203" s="55"/>
      <c r="AH203" s="55"/>
      <c r="AI203" s="55"/>
      <c r="AJ203" s="55"/>
      <c r="AK203" s="55"/>
      <c r="AL203" s="55"/>
      <c r="AM203" s="55"/>
      <c r="AN203" s="55"/>
      <c r="AO203" s="55"/>
      <c r="AP203" s="55"/>
      <c r="AQ203" s="55"/>
      <c r="AR203" s="55"/>
      <c r="AS203" s="55"/>
      <c r="AT203" s="55"/>
      <c r="AU203" s="55"/>
      <c r="AV203" s="55"/>
      <c r="AW203" s="55"/>
      <c r="AX203" s="55"/>
      <c r="AY203" s="55"/>
      <c r="AZ203" s="55"/>
      <c r="BA203" s="55"/>
      <c r="BB203" s="55"/>
      <c r="BC203" s="55"/>
      <c r="BD203" s="55"/>
      <c r="BE203" s="55"/>
      <c r="BF203" s="55"/>
      <c r="BG203" s="55"/>
      <c r="BH203" s="55"/>
    </row>
    <row r="204" spans="1:60" x14ac:dyDescent="0.35">
      <c r="A204" s="55"/>
      <c r="J204" s="55"/>
      <c r="K204" s="55"/>
      <c r="L204" s="55"/>
      <c r="M204" s="55"/>
      <c r="N204" s="55"/>
      <c r="O204" s="55"/>
      <c r="P204" s="55"/>
      <c r="Q204" s="55"/>
      <c r="R204" s="55"/>
      <c r="S204" s="55"/>
      <c r="T204" s="55"/>
      <c r="U204" s="55"/>
      <c r="V204" s="55"/>
      <c r="W204" s="55"/>
      <c r="X204" s="55"/>
      <c r="Y204" s="55"/>
      <c r="Z204" s="55"/>
      <c r="AA204" s="55"/>
      <c r="AB204" s="55"/>
      <c r="AC204" s="55"/>
      <c r="AD204" s="55"/>
      <c r="AE204" s="55"/>
      <c r="AF204" s="55"/>
      <c r="AG204" s="55"/>
      <c r="AH204" s="55"/>
      <c r="AI204" s="55"/>
      <c r="AJ204" s="55"/>
      <c r="AK204" s="55"/>
      <c r="AL204" s="55"/>
      <c r="AM204" s="55"/>
      <c r="AN204" s="55"/>
      <c r="AO204" s="55"/>
      <c r="AP204" s="55"/>
      <c r="AQ204" s="55"/>
      <c r="AR204" s="55"/>
      <c r="AS204" s="55"/>
      <c r="AT204" s="55"/>
      <c r="AU204" s="55"/>
      <c r="AV204" s="55"/>
      <c r="AW204" s="55"/>
      <c r="AX204" s="55"/>
      <c r="AY204" s="55"/>
      <c r="AZ204" s="55"/>
      <c r="BA204" s="55"/>
      <c r="BB204" s="55"/>
      <c r="BC204" s="55"/>
      <c r="BD204" s="55"/>
      <c r="BE204" s="55"/>
      <c r="BF204" s="55"/>
      <c r="BG204" s="55"/>
      <c r="BH204" s="55"/>
    </row>
    <row r="205" spans="1:60" x14ac:dyDescent="0.35">
      <c r="A205" s="55"/>
      <c r="J205" s="55"/>
      <c r="K205" s="55"/>
      <c r="L205" s="55"/>
      <c r="M205" s="55"/>
      <c r="N205" s="55"/>
      <c r="O205" s="55"/>
      <c r="P205" s="55"/>
      <c r="Q205" s="55"/>
      <c r="R205" s="55"/>
      <c r="S205" s="55"/>
      <c r="T205" s="55"/>
      <c r="U205" s="55"/>
      <c r="V205" s="55"/>
      <c r="W205" s="55"/>
      <c r="X205" s="55"/>
      <c r="Y205" s="55"/>
      <c r="Z205" s="55"/>
      <c r="AA205" s="55"/>
      <c r="AB205" s="55"/>
      <c r="AC205" s="55"/>
      <c r="AD205" s="55"/>
      <c r="AE205" s="55"/>
      <c r="AF205" s="55"/>
      <c r="AG205" s="55"/>
      <c r="AH205" s="55"/>
      <c r="AI205" s="55"/>
      <c r="AJ205" s="55"/>
      <c r="AK205" s="55"/>
      <c r="AL205" s="55"/>
      <c r="AM205" s="55"/>
      <c r="AN205" s="55"/>
      <c r="AO205" s="55"/>
      <c r="AP205" s="55"/>
      <c r="AQ205" s="55"/>
      <c r="AR205" s="55"/>
      <c r="AS205" s="55"/>
      <c r="AT205" s="55"/>
      <c r="AU205" s="55"/>
      <c r="AV205" s="55"/>
      <c r="AW205" s="55"/>
      <c r="AX205" s="55"/>
      <c r="AY205" s="55"/>
      <c r="AZ205" s="55"/>
      <c r="BA205" s="55"/>
      <c r="BB205" s="55"/>
      <c r="BC205" s="55"/>
      <c r="BD205" s="55"/>
      <c r="BE205" s="55"/>
      <c r="BF205" s="55"/>
      <c r="BG205" s="55"/>
      <c r="BH205" s="55"/>
    </row>
    <row r="206" spans="1:60" x14ac:dyDescent="0.35">
      <c r="A206" s="55"/>
      <c r="J206" s="55"/>
      <c r="K206" s="55"/>
      <c r="L206" s="55"/>
      <c r="M206" s="55"/>
      <c r="N206" s="55"/>
      <c r="O206" s="55"/>
      <c r="P206" s="55"/>
      <c r="Q206" s="55"/>
      <c r="R206" s="55"/>
      <c r="S206" s="55"/>
      <c r="T206" s="55"/>
      <c r="U206" s="55"/>
      <c r="V206" s="55"/>
      <c r="W206" s="55"/>
      <c r="X206" s="55"/>
      <c r="Y206" s="55"/>
      <c r="Z206" s="55"/>
      <c r="AA206" s="55"/>
      <c r="AB206" s="55"/>
      <c r="AC206" s="55"/>
      <c r="AD206" s="55"/>
      <c r="AE206" s="55"/>
      <c r="AF206" s="55"/>
      <c r="AG206" s="55"/>
      <c r="AH206" s="55"/>
      <c r="AI206" s="55"/>
      <c r="AJ206" s="55"/>
      <c r="AK206" s="55"/>
      <c r="AL206" s="55"/>
      <c r="AM206" s="55"/>
      <c r="AN206" s="55"/>
      <c r="AO206" s="55"/>
      <c r="AP206" s="55"/>
      <c r="AQ206" s="55"/>
      <c r="AR206" s="55"/>
      <c r="AS206" s="55"/>
      <c r="AT206" s="55"/>
      <c r="AU206" s="55"/>
      <c r="AV206" s="55"/>
      <c r="AW206" s="55"/>
      <c r="AX206" s="55"/>
      <c r="AY206" s="55"/>
      <c r="AZ206" s="55"/>
      <c r="BA206" s="55"/>
      <c r="BB206" s="55"/>
      <c r="BC206" s="55"/>
      <c r="BD206" s="55"/>
      <c r="BE206" s="55"/>
      <c r="BF206" s="55"/>
      <c r="BG206" s="55"/>
      <c r="BH206" s="55"/>
    </row>
    <row r="207" spans="1:60" x14ac:dyDescent="0.35">
      <c r="A207" s="55"/>
      <c r="J207" s="55"/>
      <c r="K207" s="55"/>
      <c r="L207" s="55"/>
      <c r="M207" s="55"/>
      <c r="N207" s="55"/>
      <c r="O207" s="55"/>
      <c r="P207" s="55"/>
      <c r="Q207" s="55"/>
      <c r="R207" s="55"/>
      <c r="S207" s="55"/>
      <c r="T207" s="55"/>
      <c r="U207" s="55"/>
      <c r="V207" s="55"/>
      <c r="W207" s="55"/>
      <c r="X207" s="55"/>
      <c r="Y207" s="55"/>
      <c r="Z207" s="55"/>
      <c r="AA207" s="55"/>
      <c r="AB207" s="55"/>
      <c r="AC207" s="55"/>
      <c r="AD207" s="55"/>
      <c r="AE207" s="55"/>
      <c r="AF207" s="55"/>
      <c r="AG207" s="55"/>
      <c r="AH207" s="55"/>
      <c r="AI207" s="55"/>
      <c r="AJ207" s="55"/>
      <c r="AK207" s="55"/>
      <c r="AL207" s="55"/>
      <c r="AM207" s="55"/>
      <c r="AN207" s="55"/>
      <c r="AO207" s="55"/>
      <c r="AP207" s="55"/>
      <c r="AQ207" s="55"/>
      <c r="AR207" s="55"/>
      <c r="AS207" s="55"/>
      <c r="AT207" s="55"/>
      <c r="AU207" s="55"/>
      <c r="AV207" s="55"/>
      <c r="AW207" s="55"/>
      <c r="AX207" s="55"/>
      <c r="AY207" s="55"/>
      <c r="AZ207" s="55"/>
      <c r="BA207" s="55"/>
      <c r="BB207" s="55"/>
      <c r="BC207" s="55"/>
      <c r="BD207" s="55"/>
      <c r="BE207" s="55"/>
      <c r="BF207" s="55"/>
      <c r="BG207" s="55"/>
      <c r="BH207" s="55"/>
    </row>
    <row r="208" spans="1:60" x14ac:dyDescent="0.35">
      <c r="A208" s="55"/>
      <c r="J208" s="55"/>
      <c r="K208" s="55"/>
      <c r="L208" s="55"/>
      <c r="M208" s="55"/>
      <c r="N208" s="55"/>
      <c r="O208" s="55"/>
      <c r="P208" s="55"/>
      <c r="Q208" s="55"/>
      <c r="R208" s="55"/>
      <c r="S208" s="55"/>
      <c r="T208" s="55"/>
      <c r="U208" s="55"/>
      <c r="V208" s="55"/>
      <c r="W208" s="55"/>
      <c r="X208" s="55"/>
      <c r="Y208" s="55"/>
      <c r="Z208" s="55"/>
      <c r="AA208" s="55"/>
      <c r="AB208" s="55"/>
      <c r="AC208" s="55"/>
      <c r="AD208" s="55"/>
      <c r="AE208" s="55"/>
      <c r="AF208" s="55"/>
      <c r="AG208" s="55"/>
      <c r="AH208" s="55"/>
      <c r="AI208" s="55"/>
      <c r="AJ208" s="55"/>
      <c r="AK208" s="55"/>
      <c r="AL208" s="55"/>
      <c r="AM208" s="55"/>
      <c r="AN208" s="55"/>
      <c r="AO208" s="55"/>
      <c r="AP208" s="55"/>
      <c r="AQ208" s="55"/>
      <c r="AR208" s="55"/>
      <c r="AS208" s="55"/>
      <c r="AT208" s="55"/>
      <c r="AU208" s="55"/>
      <c r="AV208" s="55"/>
      <c r="AW208" s="55"/>
      <c r="AX208" s="55"/>
      <c r="AY208" s="55"/>
      <c r="AZ208" s="55"/>
      <c r="BA208" s="55"/>
      <c r="BB208" s="55"/>
      <c r="BC208" s="55"/>
      <c r="BD208" s="55"/>
      <c r="BE208" s="55"/>
      <c r="BF208" s="55"/>
      <c r="BG208" s="55"/>
      <c r="BH208" s="55"/>
    </row>
    <row r="209" spans="1:60" x14ac:dyDescent="0.35">
      <c r="A209" s="55"/>
      <c r="J209" s="55"/>
      <c r="K209" s="55"/>
      <c r="L209" s="55"/>
      <c r="M209" s="55"/>
      <c r="N209" s="55"/>
      <c r="O209" s="55"/>
      <c r="P209" s="55"/>
      <c r="Q209" s="55"/>
      <c r="R209" s="55"/>
      <c r="S209" s="55"/>
      <c r="T209" s="55"/>
      <c r="U209" s="55"/>
      <c r="V209" s="55"/>
      <c r="W209" s="55"/>
      <c r="X209" s="55"/>
      <c r="Y209" s="55"/>
      <c r="Z209" s="55"/>
      <c r="AA209" s="55"/>
      <c r="AB209" s="55"/>
      <c r="AC209" s="55"/>
      <c r="AD209" s="55"/>
      <c r="AE209" s="55"/>
      <c r="AF209" s="55"/>
      <c r="AG209" s="55"/>
      <c r="AH209" s="55"/>
      <c r="AI209" s="55"/>
      <c r="AJ209" s="55"/>
      <c r="AK209" s="55"/>
      <c r="AL209" s="55"/>
      <c r="AM209" s="55"/>
      <c r="AN209" s="55"/>
      <c r="AO209" s="55"/>
      <c r="AP209" s="55"/>
      <c r="AQ209" s="55"/>
      <c r="AR209" s="55"/>
      <c r="AS209" s="55"/>
      <c r="AT209" s="55"/>
      <c r="AU209" s="55"/>
      <c r="AV209" s="55"/>
      <c r="AW209" s="55"/>
      <c r="AX209" s="55"/>
      <c r="AY209" s="55"/>
      <c r="AZ209" s="55"/>
      <c r="BA209" s="55"/>
      <c r="BB209" s="55"/>
      <c r="BC209" s="55"/>
      <c r="BD209" s="55"/>
      <c r="BE209" s="55"/>
      <c r="BF209" s="55"/>
      <c r="BG209" s="55"/>
      <c r="BH209" s="55"/>
    </row>
    <row r="210" spans="1:60" x14ac:dyDescent="0.35">
      <c r="A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5"/>
      <c r="BA210" s="55"/>
      <c r="BB210" s="55"/>
      <c r="BC210" s="55"/>
      <c r="BD210" s="55"/>
      <c r="BE210" s="55"/>
      <c r="BF210" s="55"/>
      <c r="BG210" s="55"/>
      <c r="BH210" s="55"/>
    </row>
    <row r="211" spans="1:60" x14ac:dyDescent="0.35">
      <c r="A211" s="55"/>
      <c r="J211" s="55"/>
      <c r="K211" s="55"/>
      <c r="L211" s="55"/>
      <c r="M211" s="55"/>
      <c r="N211" s="55"/>
      <c r="O211" s="55"/>
      <c r="P211" s="55"/>
      <c r="Q211" s="55"/>
      <c r="R211" s="55"/>
      <c r="S211" s="55"/>
      <c r="T211" s="55"/>
      <c r="U211" s="55"/>
      <c r="V211" s="55"/>
      <c r="W211" s="55"/>
      <c r="X211" s="55"/>
      <c r="Y211" s="55"/>
      <c r="Z211" s="55"/>
      <c r="AA211" s="55"/>
      <c r="AB211" s="55"/>
      <c r="AC211" s="55"/>
      <c r="AD211" s="55"/>
      <c r="AE211" s="55"/>
      <c r="AF211" s="55"/>
      <c r="AG211" s="55"/>
      <c r="AH211" s="55"/>
      <c r="AI211" s="55"/>
      <c r="AJ211" s="55"/>
      <c r="AK211" s="55"/>
      <c r="AL211" s="55"/>
      <c r="AM211" s="55"/>
      <c r="AN211" s="55"/>
      <c r="AO211" s="55"/>
      <c r="AP211" s="55"/>
      <c r="AQ211" s="55"/>
      <c r="AR211" s="55"/>
      <c r="AS211" s="55"/>
      <c r="AT211" s="55"/>
      <c r="AU211" s="55"/>
      <c r="AV211" s="55"/>
      <c r="AW211" s="55"/>
      <c r="AX211" s="55"/>
      <c r="AY211" s="55"/>
      <c r="AZ211" s="55"/>
      <c r="BA211" s="55"/>
      <c r="BB211" s="55"/>
      <c r="BC211" s="55"/>
      <c r="BD211" s="55"/>
      <c r="BE211" s="55"/>
      <c r="BF211" s="55"/>
      <c r="BG211" s="55"/>
      <c r="BH211" s="55"/>
    </row>
    <row r="212" spans="1:60" x14ac:dyDescent="0.35">
      <c r="A212" s="55"/>
      <c r="J212" s="55"/>
      <c r="K212" s="55"/>
      <c r="L212" s="55"/>
      <c r="M212" s="55"/>
      <c r="N212" s="55"/>
      <c r="O212" s="55"/>
      <c r="P212" s="55"/>
      <c r="Q212" s="55"/>
      <c r="R212" s="55"/>
      <c r="S212" s="55"/>
      <c r="T212" s="55"/>
      <c r="U212" s="55"/>
      <c r="V212" s="55"/>
      <c r="W212" s="55"/>
      <c r="X212" s="55"/>
      <c r="Y212" s="55"/>
      <c r="Z212" s="55"/>
      <c r="AA212" s="55"/>
      <c r="AB212" s="55"/>
      <c r="AC212" s="55"/>
      <c r="AD212" s="55"/>
      <c r="AE212" s="55"/>
      <c r="AF212" s="55"/>
      <c r="AG212" s="55"/>
      <c r="AH212" s="55"/>
      <c r="AI212" s="55"/>
      <c r="AJ212" s="55"/>
      <c r="AK212" s="55"/>
      <c r="AL212" s="55"/>
      <c r="AM212" s="55"/>
      <c r="AN212" s="55"/>
      <c r="AO212" s="55"/>
      <c r="AP212" s="55"/>
      <c r="AQ212" s="55"/>
      <c r="AR212" s="55"/>
      <c r="AS212" s="55"/>
      <c r="AT212" s="55"/>
      <c r="AU212" s="55"/>
      <c r="AV212" s="55"/>
      <c r="AW212" s="55"/>
      <c r="AX212" s="55"/>
      <c r="AY212" s="55"/>
      <c r="AZ212" s="55"/>
      <c r="BA212" s="55"/>
      <c r="BB212" s="55"/>
      <c r="BC212" s="55"/>
      <c r="BD212" s="55"/>
      <c r="BE212" s="55"/>
      <c r="BF212" s="55"/>
      <c r="BG212" s="55"/>
      <c r="BH212" s="55"/>
    </row>
    <row r="213" spans="1:60" x14ac:dyDescent="0.35">
      <c r="A213" s="55"/>
      <c r="J213" s="55"/>
      <c r="K213" s="55"/>
      <c r="L213" s="55"/>
      <c r="M213" s="55"/>
      <c r="N213" s="55"/>
      <c r="O213" s="55"/>
      <c r="P213" s="55"/>
      <c r="Q213" s="55"/>
      <c r="R213" s="55"/>
      <c r="S213" s="55"/>
      <c r="T213" s="55"/>
      <c r="U213" s="55"/>
      <c r="V213" s="55"/>
      <c r="W213" s="55"/>
      <c r="X213" s="55"/>
      <c r="Y213" s="55"/>
      <c r="Z213" s="55"/>
      <c r="AA213" s="55"/>
      <c r="AB213" s="55"/>
      <c r="AC213" s="55"/>
      <c r="AD213" s="55"/>
      <c r="AE213" s="55"/>
      <c r="AF213" s="55"/>
      <c r="AG213" s="55"/>
      <c r="AH213" s="55"/>
      <c r="AI213" s="55"/>
      <c r="AJ213" s="55"/>
      <c r="AK213" s="55"/>
      <c r="AL213" s="55"/>
      <c r="AM213" s="55"/>
      <c r="AN213" s="55"/>
      <c r="AO213" s="55"/>
      <c r="AP213" s="55"/>
      <c r="AQ213" s="55"/>
      <c r="AR213" s="55"/>
      <c r="AS213" s="55"/>
      <c r="AT213" s="55"/>
      <c r="AU213" s="55"/>
      <c r="AV213" s="55"/>
      <c r="AW213" s="55"/>
      <c r="AX213" s="55"/>
      <c r="AY213" s="55"/>
      <c r="AZ213" s="55"/>
      <c r="BA213" s="55"/>
      <c r="BB213" s="55"/>
      <c r="BC213" s="55"/>
      <c r="BD213" s="55"/>
      <c r="BE213" s="55"/>
      <c r="BF213" s="55"/>
      <c r="BG213" s="55"/>
      <c r="BH213" s="55"/>
    </row>
    <row r="214" spans="1:60" x14ac:dyDescent="0.35">
      <c r="A214" s="55"/>
      <c r="J214" s="55"/>
      <c r="K214" s="55"/>
      <c r="L214" s="55"/>
      <c r="M214" s="55"/>
      <c r="N214" s="55"/>
      <c r="O214" s="55"/>
      <c r="P214" s="55"/>
      <c r="Q214" s="55"/>
      <c r="R214" s="55"/>
      <c r="S214" s="55"/>
      <c r="T214" s="55"/>
      <c r="U214" s="55"/>
      <c r="V214" s="55"/>
      <c r="W214" s="55"/>
      <c r="X214" s="55"/>
      <c r="Y214" s="55"/>
      <c r="Z214" s="55"/>
      <c r="AA214" s="55"/>
      <c r="AB214" s="55"/>
      <c r="AC214" s="55"/>
      <c r="AD214" s="55"/>
      <c r="AE214" s="55"/>
      <c r="AF214" s="55"/>
      <c r="AG214" s="55"/>
      <c r="AH214" s="55"/>
      <c r="AI214" s="55"/>
      <c r="AJ214" s="55"/>
      <c r="AK214" s="55"/>
      <c r="AL214" s="55"/>
      <c r="AM214" s="55"/>
      <c r="AN214" s="55"/>
      <c r="AO214" s="55"/>
      <c r="AP214" s="55"/>
      <c r="AQ214" s="55"/>
      <c r="AR214" s="55"/>
      <c r="AS214" s="55"/>
      <c r="AT214" s="55"/>
      <c r="AU214" s="55"/>
      <c r="AV214" s="55"/>
      <c r="AW214" s="55"/>
      <c r="AX214" s="55"/>
      <c r="AY214" s="55"/>
      <c r="AZ214" s="55"/>
      <c r="BA214" s="55"/>
      <c r="BB214" s="55"/>
      <c r="BC214" s="55"/>
      <c r="BD214" s="55"/>
      <c r="BE214" s="55"/>
      <c r="BF214" s="55"/>
      <c r="BG214" s="55"/>
      <c r="BH214" s="55"/>
    </row>
    <row r="215" spans="1:60" x14ac:dyDescent="0.35">
      <c r="A215" s="55"/>
      <c r="J215" s="55"/>
      <c r="K215" s="55"/>
      <c r="L215" s="55"/>
      <c r="M215" s="55"/>
      <c r="N215" s="55"/>
      <c r="O215" s="55"/>
      <c r="P215" s="55"/>
      <c r="Q215" s="55"/>
      <c r="R215" s="55"/>
      <c r="S215" s="55"/>
      <c r="T215" s="55"/>
      <c r="U215" s="55"/>
      <c r="V215" s="55"/>
      <c r="W215" s="55"/>
      <c r="X215" s="55"/>
      <c r="Y215" s="55"/>
      <c r="Z215" s="55"/>
      <c r="AA215" s="55"/>
      <c r="AB215" s="55"/>
      <c r="AC215" s="55"/>
      <c r="AD215" s="55"/>
      <c r="AE215" s="55"/>
      <c r="AF215" s="55"/>
      <c r="AG215" s="55"/>
      <c r="AH215" s="55"/>
      <c r="AI215" s="55"/>
      <c r="AJ215" s="55"/>
      <c r="AK215" s="55"/>
      <c r="AL215" s="55"/>
      <c r="AM215" s="55"/>
      <c r="AN215" s="55"/>
      <c r="AO215" s="55"/>
      <c r="AP215" s="55"/>
      <c r="AQ215" s="55"/>
      <c r="AR215" s="55"/>
      <c r="AS215" s="55"/>
      <c r="AT215" s="55"/>
      <c r="AU215" s="55"/>
      <c r="AV215" s="55"/>
      <c r="AW215" s="55"/>
      <c r="AX215" s="55"/>
      <c r="AY215" s="55"/>
      <c r="AZ215" s="55"/>
      <c r="BA215" s="55"/>
      <c r="BB215" s="55"/>
      <c r="BC215" s="55"/>
      <c r="BD215" s="55"/>
      <c r="BE215" s="55"/>
      <c r="BF215" s="55"/>
      <c r="BG215" s="55"/>
      <c r="BH215" s="55"/>
    </row>
    <row r="216" spans="1:60" x14ac:dyDescent="0.35">
      <c r="A216" s="55"/>
      <c r="J216" s="55"/>
      <c r="K216" s="55"/>
      <c r="L216" s="55"/>
      <c r="M216" s="55"/>
      <c r="N216" s="55"/>
      <c r="O216" s="55"/>
      <c r="P216" s="55"/>
      <c r="Q216" s="55"/>
      <c r="R216" s="55"/>
      <c r="S216" s="55"/>
      <c r="T216" s="55"/>
      <c r="U216" s="55"/>
      <c r="V216" s="55"/>
      <c r="W216" s="55"/>
      <c r="X216" s="55"/>
      <c r="Y216" s="55"/>
      <c r="Z216" s="55"/>
      <c r="AA216" s="55"/>
      <c r="AB216" s="55"/>
      <c r="AC216" s="55"/>
      <c r="AD216" s="55"/>
      <c r="AE216" s="55"/>
      <c r="AF216" s="55"/>
      <c r="AG216" s="55"/>
      <c r="AH216" s="55"/>
      <c r="AI216" s="55"/>
      <c r="AJ216" s="55"/>
      <c r="AK216" s="55"/>
      <c r="AL216" s="55"/>
      <c r="AM216" s="55"/>
      <c r="AN216" s="55"/>
      <c r="AO216" s="55"/>
      <c r="AP216" s="55"/>
      <c r="AQ216" s="55"/>
      <c r="AR216" s="55"/>
      <c r="AS216" s="55"/>
      <c r="AT216" s="55"/>
      <c r="AU216" s="55"/>
      <c r="AV216" s="55"/>
      <c r="AW216" s="55"/>
      <c r="AX216" s="55"/>
      <c r="AY216" s="55"/>
      <c r="AZ216" s="55"/>
      <c r="BA216" s="55"/>
      <c r="BB216" s="55"/>
      <c r="BC216" s="55"/>
      <c r="BD216" s="55"/>
      <c r="BE216" s="55"/>
      <c r="BF216" s="55"/>
      <c r="BG216" s="55"/>
      <c r="BH216" s="55"/>
    </row>
    <row r="217" spans="1:60" x14ac:dyDescent="0.35">
      <c r="A217" s="55"/>
      <c r="J217" s="55"/>
      <c r="K217" s="55"/>
      <c r="L217" s="55"/>
      <c r="M217" s="55"/>
      <c r="N217" s="55"/>
      <c r="O217" s="55"/>
      <c r="P217" s="55"/>
      <c r="Q217" s="55"/>
      <c r="R217" s="55"/>
      <c r="S217" s="55"/>
      <c r="T217" s="55"/>
      <c r="U217" s="55"/>
      <c r="V217" s="55"/>
      <c r="W217" s="55"/>
      <c r="X217" s="55"/>
      <c r="Y217" s="55"/>
      <c r="Z217" s="55"/>
      <c r="AA217" s="55"/>
      <c r="AB217" s="55"/>
      <c r="AC217" s="55"/>
      <c r="AD217" s="55"/>
      <c r="AE217" s="55"/>
      <c r="AF217" s="55"/>
      <c r="AG217" s="55"/>
      <c r="AH217" s="55"/>
      <c r="AI217" s="55"/>
      <c r="AJ217" s="55"/>
      <c r="AK217" s="55"/>
      <c r="AL217" s="55"/>
      <c r="AM217" s="55"/>
      <c r="AN217" s="55"/>
      <c r="AO217" s="55"/>
      <c r="AP217" s="55"/>
      <c r="AQ217" s="55"/>
      <c r="AR217" s="55"/>
      <c r="AS217" s="55"/>
      <c r="AT217" s="55"/>
      <c r="AU217" s="55"/>
      <c r="AV217" s="55"/>
      <c r="AW217" s="55"/>
      <c r="AX217" s="55"/>
      <c r="AY217" s="55"/>
      <c r="AZ217" s="55"/>
      <c r="BA217" s="55"/>
      <c r="BB217" s="55"/>
      <c r="BC217" s="55"/>
      <c r="BD217" s="55"/>
      <c r="BE217" s="55"/>
      <c r="BF217" s="55"/>
      <c r="BG217" s="55"/>
      <c r="BH217" s="55"/>
    </row>
    <row r="218" spans="1:60" x14ac:dyDescent="0.35">
      <c r="A218" s="55"/>
      <c r="J218" s="55"/>
      <c r="K218" s="55"/>
      <c r="L218" s="55"/>
      <c r="M218" s="55"/>
      <c r="N218" s="55"/>
      <c r="O218" s="55"/>
      <c r="P218" s="55"/>
      <c r="Q218" s="55"/>
      <c r="R218" s="55"/>
      <c r="S218" s="55"/>
      <c r="T218" s="55"/>
      <c r="U218" s="55"/>
      <c r="V218" s="55"/>
      <c r="W218" s="55"/>
      <c r="X218" s="55"/>
      <c r="Y218" s="55"/>
      <c r="Z218" s="55"/>
      <c r="AA218" s="55"/>
      <c r="AB218" s="55"/>
      <c r="AC218" s="55"/>
      <c r="AD218" s="55"/>
      <c r="AE218" s="55"/>
      <c r="AF218" s="55"/>
      <c r="AG218" s="55"/>
      <c r="AH218" s="55"/>
      <c r="AI218" s="55"/>
      <c r="AJ218" s="55"/>
      <c r="AK218" s="55"/>
      <c r="AL218" s="55"/>
      <c r="AM218" s="55"/>
      <c r="AN218" s="55"/>
      <c r="AO218" s="55"/>
      <c r="AP218" s="55"/>
      <c r="AQ218" s="55"/>
      <c r="AR218" s="55"/>
      <c r="AS218" s="55"/>
      <c r="AT218" s="55"/>
      <c r="AU218" s="55"/>
      <c r="AV218" s="55"/>
      <c r="AW218" s="55"/>
      <c r="AX218" s="55"/>
      <c r="AY218" s="55"/>
      <c r="AZ218" s="55"/>
      <c r="BA218" s="55"/>
      <c r="BB218" s="55"/>
      <c r="BC218" s="55"/>
      <c r="BD218" s="55"/>
      <c r="BE218" s="55"/>
      <c r="BF218" s="55"/>
      <c r="BG218" s="55"/>
      <c r="BH218" s="55"/>
    </row>
    <row r="219" spans="1:60" x14ac:dyDescent="0.35">
      <c r="A219" s="55"/>
      <c r="J219" s="55"/>
      <c r="K219" s="55"/>
      <c r="L219" s="55"/>
      <c r="M219" s="55"/>
      <c r="N219" s="55"/>
      <c r="O219" s="55"/>
      <c r="P219" s="55"/>
      <c r="Q219" s="55"/>
      <c r="R219" s="55"/>
      <c r="S219" s="55"/>
      <c r="T219" s="55"/>
      <c r="U219" s="55"/>
      <c r="V219" s="55"/>
      <c r="W219" s="55"/>
      <c r="X219" s="55"/>
      <c r="Y219" s="55"/>
      <c r="Z219" s="55"/>
      <c r="AA219" s="55"/>
      <c r="AB219" s="55"/>
      <c r="AC219" s="55"/>
      <c r="AD219" s="55"/>
      <c r="AE219" s="55"/>
      <c r="AF219" s="55"/>
      <c r="AG219" s="55"/>
      <c r="AH219" s="55"/>
      <c r="AI219" s="55"/>
      <c r="AJ219" s="55"/>
      <c r="AK219" s="55"/>
      <c r="AL219" s="55"/>
      <c r="AM219" s="55"/>
      <c r="AN219" s="55"/>
      <c r="AO219" s="55"/>
      <c r="AP219" s="55"/>
      <c r="AQ219" s="55"/>
      <c r="AR219" s="55"/>
      <c r="AS219" s="55"/>
      <c r="AT219" s="55"/>
      <c r="AU219" s="55"/>
      <c r="AV219" s="55"/>
      <c r="AW219" s="55"/>
      <c r="AX219" s="55"/>
      <c r="AY219" s="55"/>
      <c r="AZ219" s="55"/>
      <c r="BA219" s="55"/>
      <c r="BB219" s="55"/>
      <c r="BC219" s="55"/>
      <c r="BD219" s="55"/>
      <c r="BE219" s="55"/>
      <c r="BF219" s="55"/>
      <c r="BG219" s="55"/>
      <c r="BH219" s="55"/>
    </row>
    <row r="220" spans="1:60" x14ac:dyDescent="0.35">
      <c r="A220" s="55"/>
      <c r="J220" s="55"/>
      <c r="K220" s="55"/>
      <c r="L220" s="55"/>
      <c r="M220" s="55"/>
      <c r="N220" s="55"/>
      <c r="O220" s="55"/>
      <c r="P220" s="55"/>
      <c r="Q220" s="55"/>
      <c r="R220" s="55"/>
      <c r="S220" s="55"/>
      <c r="T220" s="55"/>
      <c r="U220" s="55"/>
      <c r="V220" s="55"/>
      <c r="W220" s="55"/>
      <c r="X220" s="55"/>
      <c r="Y220" s="55"/>
      <c r="Z220" s="55"/>
      <c r="AA220" s="55"/>
      <c r="AB220" s="55"/>
      <c r="AC220" s="55"/>
      <c r="AD220" s="55"/>
      <c r="AE220" s="55"/>
      <c r="AF220" s="55"/>
      <c r="AG220" s="55"/>
      <c r="AH220" s="55"/>
      <c r="AI220" s="55"/>
      <c r="AJ220" s="55"/>
      <c r="AK220" s="55"/>
      <c r="AL220" s="55"/>
      <c r="AM220" s="55"/>
      <c r="AN220" s="55"/>
      <c r="AO220" s="55"/>
      <c r="AP220" s="55"/>
      <c r="AQ220" s="55"/>
      <c r="AR220" s="55"/>
      <c r="AS220" s="55"/>
      <c r="AT220" s="55"/>
      <c r="AU220" s="55"/>
      <c r="AV220" s="55"/>
      <c r="AW220" s="55"/>
      <c r="AX220" s="55"/>
      <c r="AY220" s="55"/>
      <c r="AZ220" s="55"/>
      <c r="BA220" s="55"/>
      <c r="BB220" s="55"/>
      <c r="BC220" s="55"/>
      <c r="BD220" s="55"/>
      <c r="BE220" s="55"/>
      <c r="BF220" s="55"/>
      <c r="BG220" s="55"/>
      <c r="BH220" s="55"/>
    </row>
    <row r="221" spans="1:60" x14ac:dyDescent="0.35">
      <c r="A221" s="55"/>
      <c r="J221" s="55"/>
      <c r="K221" s="55"/>
      <c r="L221" s="55"/>
      <c r="M221" s="55"/>
      <c r="N221" s="55"/>
      <c r="O221" s="55"/>
      <c r="P221" s="55"/>
      <c r="Q221" s="55"/>
      <c r="R221" s="55"/>
      <c r="S221" s="55"/>
      <c r="T221" s="55"/>
      <c r="U221" s="55"/>
      <c r="V221" s="55"/>
      <c r="W221" s="55"/>
      <c r="X221" s="55"/>
      <c r="Y221" s="55"/>
      <c r="Z221" s="55"/>
      <c r="AA221" s="55"/>
      <c r="AB221" s="55"/>
      <c r="AC221" s="55"/>
      <c r="AD221" s="55"/>
      <c r="AE221" s="55"/>
      <c r="AF221" s="55"/>
      <c r="AG221" s="55"/>
      <c r="AH221" s="55"/>
      <c r="AI221" s="55"/>
      <c r="AJ221" s="55"/>
      <c r="AK221" s="55"/>
      <c r="AL221" s="55"/>
      <c r="AM221" s="55"/>
      <c r="AN221" s="55"/>
      <c r="AO221" s="55"/>
      <c r="AP221" s="55"/>
      <c r="AQ221" s="55"/>
      <c r="AR221" s="55"/>
      <c r="AS221" s="55"/>
      <c r="AT221" s="55"/>
      <c r="AU221" s="55"/>
      <c r="AV221" s="55"/>
      <c r="AW221" s="55"/>
      <c r="AX221" s="55"/>
      <c r="AY221" s="55"/>
      <c r="AZ221" s="55"/>
      <c r="BA221" s="55"/>
      <c r="BB221" s="55"/>
      <c r="BC221" s="55"/>
      <c r="BD221" s="55"/>
      <c r="BE221" s="55"/>
      <c r="BF221" s="55"/>
      <c r="BG221" s="55"/>
      <c r="BH221" s="55"/>
    </row>
    <row r="222" spans="1:60" x14ac:dyDescent="0.35">
      <c r="A222" s="55"/>
      <c r="J222" s="55"/>
      <c r="K222" s="55"/>
      <c r="L222" s="55"/>
      <c r="M222" s="55"/>
      <c r="N222" s="55"/>
      <c r="O222" s="55"/>
      <c r="P222" s="55"/>
      <c r="Q222" s="55"/>
      <c r="R222" s="55"/>
      <c r="S222" s="55"/>
      <c r="T222" s="55"/>
      <c r="U222" s="55"/>
      <c r="V222" s="55"/>
      <c r="W222" s="55"/>
      <c r="X222" s="55"/>
      <c r="Y222" s="55"/>
      <c r="Z222" s="55"/>
      <c r="AA222" s="55"/>
      <c r="AB222" s="55"/>
      <c r="AC222" s="55"/>
      <c r="AD222" s="55"/>
      <c r="AE222" s="55"/>
      <c r="AF222" s="55"/>
      <c r="AG222" s="55"/>
      <c r="AH222" s="55"/>
      <c r="AI222" s="55"/>
      <c r="AJ222" s="55"/>
      <c r="AK222" s="55"/>
      <c r="AL222" s="55"/>
      <c r="AM222" s="55"/>
      <c r="AN222" s="55"/>
      <c r="AO222" s="55"/>
      <c r="AP222" s="55"/>
      <c r="AQ222" s="55"/>
      <c r="AR222" s="55"/>
      <c r="AS222" s="55"/>
      <c r="AT222" s="55"/>
      <c r="AU222" s="55"/>
      <c r="AV222" s="55"/>
      <c r="AW222" s="55"/>
      <c r="AX222" s="55"/>
      <c r="AY222" s="55"/>
      <c r="AZ222" s="55"/>
      <c r="BA222" s="55"/>
      <c r="BB222" s="55"/>
      <c r="BC222" s="55"/>
      <c r="BD222" s="55"/>
      <c r="BE222" s="55"/>
      <c r="BF222" s="55"/>
      <c r="BG222" s="55"/>
      <c r="BH222" s="55"/>
    </row>
    <row r="223" spans="1:60" x14ac:dyDescent="0.35">
      <c r="A223" s="55"/>
      <c r="J223" s="55"/>
      <c r="K223" s="55"/>
      <c r="L223" s="55"/>
      <c r="M223" s="55"/>
      <c r="N223" s="55"/>
      <c r="O223" s="55"/>
      <c r="P223" s="55"/>
      <c r="Q223" s="55"/>
      <c r="R223" s="55"/>
      <c r="S223" s="55"/>
      <c r="T223" s="55"/>
      <c r="U223" s="55"/>
      <c r="V223" s="55"/>
      <c r="W223" s="55"/>
      <c r="X223" s="55"/>
      <c r="Y223" s="55"/>
      <c r="Z223" s="55"/>
      <c r="AA223" s="55"/>
      <c r="AB223" s="55"/>
      <c r="AC223" s="55"/>
      <c r="AD223" s="55"/>
      <c r="AE223" s="55"/>
      <c r="AF223" s="55"/>
      <c r="AG223" s="55"/>
      <c r="AH223" s="55"/>
      <c r="AI223" s="55"/>
      <c r="AJ223" s="55"/>
      <c r="AK223" s="55"/>
      <c r="AL223" s="55"/>
      <c r="AM223" s="55"/>
      <c r="AN223" s="55"/>
      <c r="AO223" s="55"/>
      <c r="AP223" s="55"/>
      <c r="AQ223" s="55"/>
      <c r="AR223" s="55"/>
      <c r="AS223" s="55"/>
      <c r="AT223" s="55"/>
      <c r="AU223" s="55"/>
      <c r="AV223" s="55"/>
      <c r="AW223" s="55"/>
      <c r="AX223" s="55"/>
      <c r="AY223" s="55"/>
      <c r="AZ223" s="55"/>
      <c r="BA223" s="55"/>
      <c r="BB223" s="55"/>
      <c r="BC223" s="55"/>
      <c r="BD223" s="55"/>
      <c r="BE223" s="55"/>
      <c r="BF223" s="55"/>
      <c r="BG223" s="55"/>
      <c r="BH223" s="55"/>
    </row>
    <row r="224" spans="1:60" x14ac:dyDescent="0.35">
      <c r="A224" s="55"/>
      <c r="J224" s="55"/>
      <c r="K224" s="55"/>
      <c r="L224" s="55"/>
      <c r="M224" s="55"/>
      <c r="N224" s="55"/>
      <c r="O224" s="55"/>
      <c r="P224" s="55"/>
      <c r="Q224" s="55"/>
      <c r="R224" s="55"/>
      <c r="S224" s="55"/>
      <c r="T224" s="55"/>
      <c r="U224" s="55"/>
      <c r="V224" s="55"/>
      <c r="W224" s="55"/>
      <c r="X224" s="55"/>
      <c r="Y224" s="55"/>
      <c r="Z224" s="55"/>
      <c r="AA224" s="55"/>
      <c r="AB224" s="55"/>
      <c r="AC224" s="55"/>
      <c r="AD224" s="55"/>
      <c r="AE224" s="55"/>
      <c r="AF224" s="55"/>
      <c r="AG224" s="55"/>
      <c r="AH224" s="55"/>
      <c r="AI224" s="55"/>
      <c r="AJ224" s="55"/>
      <c r="AK224" s="55"/>
      <c r="AL224" s="55"/>
      <c r="AM224" s="55"/>
      <c r="AN224" s="55"/>
      <c r="AO224" s="55"/>
      <c r="AP224" s="55"/>
      <c r="AQ224" s="55"/>
      <c r="AR224" s="55"/>
      <c r="AS224" s="55"/>
      <c r="AT224" s="55"/>
      <c r="AU224" s="55"/>
      <c r="AV224" s="55"/>
      <c r="AW224" s="55"/>
      <c r="AX224" s="55"/>
      <c r="AY224" s="55"/>
      <c r="AZ224" s="55"/>
      <c r="BA224" s="55"/>
      <c r="BB224" s="55"/>
      <c r="BC224" s="55"/>
      <c r="BD224" s="55"/>
      <c r="BE224" s="55"/>
      <c r="BF224" s="55"/>
      <c r="BG224" s="55"/>
      <c r="BH224" s="55"/>
    </row>
    <row r="225" spans="1:60" x14ac:dyDescent="0.35">
      <c r="A225" s="55"/>
      <c r="J225" s="55"/>
      <c r="K225" s="55"/>
      <c r="L225" s="55"/>
      <c r="M225" s="55"/>
      <c r="N225" s="55"/>
      <c r="O225" s="55"/>
      <c r="P225" s="55"/>
      <c r="Q225" s="55"/>
      <c r="R225" s="55"/>
      <c r="S225" s="55"/>
      <c r="T225" s="55"/>
      <c r="U225" s="55"/>
      <c r="V225" s="55"/>
      <c r="W225" s="55"/>
      <c r="X225" s="55"/>
      <c r="Y225" s="55"/>
      <c r="Z225" s="55"/>
      <c r="AA225" s="55"/>
      <c r="AB225" s="55"/>
      <c r="AC225" s="55"/>
      <c r="AD225" s="55"/>
      <c r="AE225" s="55"/>
      <c r="AF225" s="55"/>
      <c r="AG225" s="55"/>
      <c r="AH225" s="55"/>
      <c r="AI225" s="55"/>
      <c r="AJ225" s="55"/>
      <c r="AK225" s="55"/>
      <c r="AL225" s="55"/>
      <c r="AM225" s="55"/>
      <c r="AN225" s="55"/>
      <c r="AO225" s="55"/>
      <c r="AP225" s="55"/>
      <c r="AQ225" s="55"/>
      <c r="AR225" s="55"/>
      <c r="AS225" s="55"/>
      <c r="AT225" s="55"/>
      <c r="AU225" s="55"/>
      <c r="AV225" s="55"/>
      <c r="AW225" s="55"/>
      <c r="AX225" s="55"/>
      <c r="AY225" s="55"/>
      <c r="AZ225" s="55"/>
      <c r="BA225" s="55"/>
      <c r="BB225" s="55"/>
      <c r="BC225" s="55"/>
      <c r="BD225" s="55"/>
      <c r="BE225" s="55"/>
      <c r="BF225" s="55"/>
      <c r="BG225" s="55"/>
      <c r="BH225" s="55"/>
    </row>
    <row r="226" spans="1:60" x14ac:dyDescent="0.35">
      <c r="A226" s="55"/>
      <c r="J226" s="55"/>
      <c r="K226" s="55"/>
      <c r="L226" s="55"/>
      <c r="M226" s="55"/>
      <c r="N226" s="55"/>
      <c r="O226" s="55"/>
      <c r="P226" s="55"/>
      <c r="Q226" s="55"/>
      <c r="R226" s="55"/>
      <c r="S226" s="55"/>
      <c r="T226" s="55"/>
      <c r="U226" s="55"/>
      <c r="V226" s="55"/>
      <c r="W226" s="55"/>
      <c r="X226" s="55"/>
      <c r="Y226" s="55"/>
      <c r="Z226" s="55"/>
      <c r="AA226" s="55"/>
      <c r="AB226" s="55"/>
      <c r="AC226" s="55"/>
      <c r="AD226" s="55"/>
      <c r="AE226" s="55"/>
      <c r="AF226" s="55"/>
      <c r="AG226" s="55"/>
      <c r="AH226" s="55"/>
      <c r="AI226" s="55"/>
      <c r="AJ226" s="55"/>
      <c r="AK226" s="55"/>
      <c r="AL226" s="55"/>
      <c r="AM226" s="55"/>
      <c r="AN226" s="55"/>
      <c r="AO226" s="55"/>
      <c r="AP226" s="55"/>
      <c r="AQ226" s="55"/>
      <c r="AR226" s="55"/>
      <c r="AS226" s="55"/>
      <c r="AT226" s="55"/>
      <c r="AU226" s="55"/>
      <c r="AV226" s="55"/>
      <c r="AW226" s="55"/>
      <c r="AX226" s="55"/>
      <c r="AY226" s="55"/>
      <c r="AZ226" s="55"/>
      <c r="BA226" s="55"/>
      <c r="BB226" s="55"/>
      <c r="BC226" s="55"/>
      <c r="BD226" s="55"/>
      <c r="BE226" s="55"/>
      <c r="BF226" s="55"/>
      <c r="BG226" s="55"/>
      <c r="BH226" s="55"/>
    </row>
    <row r="227" spans="1:60" x14ac:dyDescent="0.35">
      <c r="A227" s="55"/>
      <c r="J227" s="55"/>
      <c r="K227" s="55"/>
      <c r="L227" s="55"/>
      <c r="M227" s="55"/>
      <c r="N227" s="55"/>
      <c r="O227" s="55"/>
      <c r="P227" s="55"/>
      <c r="Q227" s="55"/>
      <c r="R227" s="55"/>
      <c r="S227" s="55"/>
      <c r="T227" s="55"/>
      <c r="U227" s="55"/>
      <c r="V227" s="55"/>
      <c r="W227" s="55"/>
      <c r="X227" s="55"/>
      <c r="Y227" s="55"/>
      <c r="Z227" s="55"/>
      <c r="AA227" s="55"/>
      <c r="AB227" s="55"/>
      <c r="AC227" s="55"/>
      <c r="AD227" s="55"/>
      <c r="AE227" s="55"/>
      <c r="AF227" s="55"/>
      <c r="AG227" s="55"/>
      <c r="AH227" s="55"/>
      <c r="AI227" s="55"/>
      <c r="AJ227" s="55"/>
      <c r="AK227" s="55"/>
      <c r="AL227" s="55"/>
      <c r="AM227" s="55"/>
      <c r="AN227" s="55"/>
      <c r="AO227" s="55"/>
      <c r="AP227" s="55"/>
      <c r="AQ227" s="55"/>
      <c r="AR227" s="55"/>
      <c r="AS227" s="55"/>
      <c r="AT227" s="55"/>
      <c r="AU227" s="55"/>
      <c r="AV227" s="55"/>
      <c r="AW227" s="55"/>
      <c r="AX227" s="55"/>
      <c r="AY227" s="55"/>
      <c r="AZ227" s="55"/>
      <c r="BA227" s="55"/>
      <c r="BB227" s="55"/>
      <c r="BC227" s="55"/>
      <c r="BD227" s="55"/>
      <c r="BE227" s="55"/>
      <c r="BF227" s="55"/>
      <c r="BG227" s="55"/>
      <c r="BH227" s="55"/>
    </row>
    <row r="228" spans="1:60" x14ac:dyDescent="0.35">
      <c r="A228" s="55"/>
      <c r="J228" s="55"/>
      <c r="K228" s="55"/>
      <c r="L228" s="55"/>
      <c r="M228" s="55"/>
      <c r="N228" s="55"/>
      <c r="O228" s="55"/>
      <c r="P228" s="55"/>
      <c r="Q228" s="55"/>
      <c r="R228" s="55"/>
      <c r="S228" s="55"/>
      <c r="T228" s="55"/>
      <c r="U228" s="55"/>
      <c r="V228" s="55"/>
      <c r="W228" s="55"/>
      <c r="X228" s="55"/>
      <c r="Y228" s="55"/>
      <c r="Z228" s="55"/>
      <c r="AA228" s="55"/>
      <c r="AB228" s="55"/>
      <c r="AC228" s="55"/>
      <c r="AD228" s="55"/>
      <c r="AE228" s="55"/>
      <c r="AF228" s="55"/>
      <c r="AG228" s="55"/>
      <c r="AH228" s="55"/>
      <c r="AI228" s="55"/>
      <c r="AJ228" s="55"/>
      <c r="AK228" s="55"/>
      <c r="AL228" s="55"/>
      <c r="AM228" s="55"/>
      <c r="AN228" s="55"/>
      <c r="AO228" s="55"/>
      <c r="AP228" s="55"/>
      <c r="AQ228" s="55"/>
      <c r="AR228" s="55"/>
      <c r="AS228" s="55"/>
      <c r="AT228" s="55"/>
      <c r="AU228" s="55"/>
      <c r="AV228" s="55"/>
      <c r="AW228" s="55"/>
      <c r="AX228" s="55"/>
      <c r="AY228" s="55"/>
      <c r="AZ228" s="55"/>
      <c r="BA228" s="55"/>
      <c r="BB228" s="55"/>
      <c r="BC228" s="55"/>
      <c r="BD228" s="55"/>
      <c r="BE228" s="55"/>
      <c r="BF228" s="55"/>
      <c r="BG228" s="55"/>
      <c r="BH228" s="55"/>
    </row>
    <row r="229" spans="1:60" x14ac:dyDescent="0.35">
      <c r="A229" s="55"/>
      <c r="J229" s="55"/>
      <c r="K229" s="55"/>
      <c r="L229" s="55"/>
      <c r="M229" s="55"/>
      <c r="N229" s="55"/>
      <c r="O229" s="55"/>
      <c r="P229" s="55"/>
      <c r="Q229" s="55"/>
      <c r="R229" s="55"/>
      <c r="S229" s="55"/>
      <c r="T229" s="55"/>
      <c r="U229" s="55"/>
      <c r="V229" s="55"/>
      <c r="W229" s="55"/>
      <c r="X229" s="55"/>
      <c r="Y229" s="55"/>
      <c r="Z229" s="55"/>
      <c r="AA229" s="55"/>
      <c r="AB229" s="55"/>
      <c r="AC229" s="55"/>
      <c r="AD229" s="55"/>
      <c r="AE229" s="55"/>
      <c r="AF229" s="55"/>
      <c r="AG229" s="55"/>
      <c r="AH229" s="55"/>
      <c r="AI229" s="55"/>
      <c r="AJ229" s="55"/>
      <c r="AK229" s="55"/>
      <c r="AL229" s="55"/>
      <c r="AM229" s="55"/>
      <c r="AN229" s="55"/>
      <c r="AO229" s="55"/>
      <c r="AP229" s="55"/>
      <c r="AQ229" s="55"/>
      <c r="AR229" s="55"/>
      <c r="AS229" s="55"/>
      <c r="AT229" s="55"/>
      <c r="AU229" s="55"/>
      <c r="AV229" s="55"/>
      <c r="AW229" s="55"/>
      <c r="AX229" s="55"/>
      <c r="AY229" s="55"/>
      <c r="AZ229" s="55"/>
      <c r="BA229" s="55"/>
      <c r="BB229" s="55"/>
      <c r="BC229" s="55"/>
      <c r="BD229" s="55"/>
      <c r="BE229" s="55"/>
      <c r="BF229" s="55"/>
      <c r="BG229" s="55"/>
      <c r="BH229" s="55"/>
    </row>
    <row r="230" spans="1:60" x14ac:dyDescent="0.35">
      <c r="A230" s="55"/>
      <c r="J230" s="55"/>
      <c r="K230" s="55"/>
      <c r="L230" s="55"/>
      <c r="M230" s="55"/>
      <c r="N230" s="55"/>
      <c r="O230" s="55"/>
      <c r="P230" s="55"/>
      <c r="Q230" s="55"/>
      <c r="R230" s="55"/>
      <c r="S230" s="55"/>
      <c r="T230" s="55"/>
      <c r="U230" s="55"/>
      <c r="V230" s="55"/>
      <c r="W230" s="55"/>
      <c r="X230" s="55"/>
      <c r="Y230" s="55"/>
      <c r="Z230" s="55"/>
      <c r="AA230" s="55"/>
      <c r="AB230" s="55"/>
      <c r="AC230" s="55"/>
      <c r="AD230" s="55"/>
      <c r="AE230" s="55"/>
      <c r="AF230" s="55"/>
      <c r="AG230" s="55"/>
      <c r="AH230" s="55"/>
      <c r="AI230" s="55"/>
      <c r="AJ230" s="55"/>
      <c r="AK230" s="55"/>
      <c r="AL230" s="55"/>
      <c r="AM230" s="55"/>
      <c r="AN230" s="55"/>
      <c r="AO230" s="55"/>
      <c r="AP230" s="55"/>
      <c r="AQ230" s="55"/>
      <c r="AR230" s="55"/>
      <c r="AS230" s="55"/>
      <c r="AT230" s="55"/>
      <c r="AU230" s="55"/>
      <c r="AV230" s="55"/>
      <c r="AW230" s="55"/>
      <c r="AX230" s="55"/>
      <c r="AY230" s="55"/>
      <c r="AZ230" s="55"/>
      <c r="BA230" s="55"/>
      <c r="BB230" s="55"/>
      <c r="BC230" s="55"/>
      <c r="BD230" s="55"/>
      <c r="BE230" s="55"/>
      <c r="BF230" s="55"/>
      <c r="BG230" s="55"/>
      <c r="BH230" s="55"/>
    </row>
    <row r="231" spans="1:60" x14ac:dyDescent="0.35">
      <c r="A231" s="55"/>
      <c r="J231" s="55"/>
      <c r="K231" s="55"/>
      <c r="L231" s="55"/>
      <c r="M231" s="55"/>
      <c r="N231" s="55"/>
      <c r="O231" s="55"/>
      <c r="P231" s="55"/>
      <c r="Q231" s="55"/>
      <c r="R231" s="55"/>
      <c r="S231" s="55"/>
      <c r="T231" s="55"/>
      <c r="U231" s="55"/>
      <c r="V231" s="55"/>
      <c r="W231" s="55"/>
      <c r="X231" s="55"/>
      <c r="Y231" s="55"/>
      <c r="Z231" s="55"/>
      <c r="AA231" s="55"/>
      <c r="AB231" s="55"/>
      <c r="AC231" s="55"/>
      <c r="AD231" s="55"/>
      <c r="AE231" s="55"/>
      <c r="AF231" s="55"/>
      <c r="AG231" s="55"/>
      <c r="AH231" s="55"/>
      <c r="AI231" s="55"/>
      <c r="AJ231" s="55"/>
      <c r="AK231" s="55"/>
      <c r="AL231" s="55"/>
      <c r="AM231" s="55"/>
      <c r="AN231" s="55"/>
      <c r="AO231" s="55"/>
      <c r="AP231" s="55"/>
      <c r="AQ231" s="55"/>
      <c r="AR231" s="55"/>
      <c r="AS231" s="55"/>
      <c r="AT231" s="55"/>
      <c r="AU231" s="55"/>
      <c r="AV231" s="55"/>
      <c r="AW231" s="55"/>
      <c r="AX231" s="55"/>
      <c r="AY231" s="55"/>
      <c r="AZ231" s="55"/>
      <c r="BA231" s="55"/>
      <c r="BB231" s="55"/>
      <c r="BC231" s="55"/>
      <c r="BD231" s="55"/>
      <c r="BE231" s="55"/>
      <c r="BF231" s="55"/>
      <c r="BG231" s="55"/>
      <c r="BH231" s="55"/>
    </row>
    <row r="232" spans="1:60" x14ac:dyDescent="0.35">
      <c r="A232" s="55"/>
      <c r="J232" s="55"/>
      <c r="K232" s="55"/>
      <c r="L232" s="55"/>
      <c r="M232" s="55"/>
      <c r="N232" s="55"/>
      <c r="O232" s="55"/>
      <c r="P232" s="55"/>
      <c r="Q232" s="55"/>
      <c r="R232" s="55"/>
      <c r="S232" s="55"/>
      <c r="T232" s="55"/>
      <c r="U232" s="55"/>
      <c r="V232" s="55"/>
      <c r="W232" s="55"/>
      <c r="X232" s="55"/>
      <c r="Y232" s="55"/>
      <c r="Z232" s="55"/>
      <c r="AA232" s="55"/>
      <c r="AB232" s="55"/>
      <c r="AC232" s="55"/>
      <c r="AD232" s="55"/>
      <c r="AE232" s="55"/>
      <c r="AF232" s="55"/>
      <c r="AG232" s="55"/>
      <c r="AH232" s="55"/>
      <c r="AI232" s="55"/>
      <c r="AJ232" s="55"/>
      <c r="AK232" s="55"/>
      <c r="AL232" s="55"/>
      <c r="AM232" s="55"/>
      <c r="AN232" s="55"/>
      <c r="AO232" s="55"/>
      <c r="AP232" s="55"/>
      <c r="AQ232" s="55"/>
      <c r="AR232" s="55"/>
      <c r="AS232" s="55"/>
      <c r="AT232" s="55"/>
      <c r="AU232" s="55"/>
      <c r="AV232" s="55"/>
      <c r="AW232" s="55"/>
      <c r="AX232" s="55"/>
      <c r="AY232" s="55"/>
      <c r="AZ232" s="55"/>
      <c r="BA232" s="55"/>
      <c r="BB232" s="55"/>
      <c r="BC232" s="55"/>
      <c r="BD232" s="55"/>
      <c r="BE232" s="55"/>
      <c r="BF232" s="55"/>
      <c r="BG232" s="55"/>
      <c r="BH232" s="55"/>
    </row>
    <row r="233" spans="1:60" x14ac:dyDescent="0.35">
      <c r="A233" s="55"/>
      <c r="J233" s="55"/>
      <c r="K233" s="55"/>
      <c r="L233" s="55"/>
      <c r="M233" s="55"/>
      <c r="N233" s="55"/>
      <c r="O233" s="55"/>
      <c r="P233" s="55"/>
      <c r="Q233" s="55"/>
      <c r="R233" s="55"/>
      <c r="S233" s="55"/>
      <c r="T233" s="55"/>
      <c r="U233" s="55"/>
      <c r="V233" s="55"/>
      <c r="W233" s="55"/>
      <c r="X233" s="55"/>
      <c r="Y233" s="55"/>
      <c r="Z233" s="55"/>
      <c r="AA233" s="55"/>
      <c r="AB233" s="55"/>
      <c r="AC233" s="55"/>
      <c r="AD233" s="55"/>
      <c r="AE233" s="55"/>
      <c r="AF233" s="55"/>
      <c r="AG233" s="55"/>
      <c r="AH233" s="55"/>
      <c r="AI233" s="55"/>
      <c r="AJ233" s="55"/>
      <c r="AK233" s="55"/>
      <c r="AL233" s="55"/>
      <c r="AM233" s="55"/>
      <c r="AN233" s="55"/>
      <c r="AO233" s="55"/>
      <c r="AP233" s="55"/>
      <c r="AQ233" s="55"/>
      <c r="AR233" s="55"/>
      <c r="AS233" s="55"/>
      <c r="AT233" s="55"/>
      <c r="AU233" s="55"/>
      <c r="AV233" s="55"/>
      <c r="AW233" s="55"/>
      <c r="AX233" s="55"/>
      <c r="AY233" s="55"/>
      <c r="AZ233" s="55"/>
      <c r="BA233" s="55"/>
      <c r="BB233" s="55"/>
      <c r="BC233" s="55"/>
      <c r="BD233" s="55"/>
      <c r="BE233" s="55"/>
      <c r="BF233" s="55"/>
      <c r="BG233" s="55"/>
      <c r="BH233" s="55"/>
    </row>
    <row r="234" spans="1:60" x14ac:dyDescent="0.35">
      <c r="A234" s="55"/>
      <c r="J234" s="55"/>
      <c r="K234" s="55"/>
      <c r="L234" s="55"/>
      <c r="M234" s="55"/>
      <c r="N234" s="55"/>
      <c r="O234" s="55"/>
      <c r="P234" s="55"/>
      <c r="Q234" s="55"/>
      <c r="R234" s="55"/>
      <c r="S234" s="55"/>
      <c r="T234" s="55"/>
      <c r="U234" s="55"/>
      <c r="V234" s="55"/>
      <c r="W234" s="55"/>
      <c r="X234" s="55"/>
      <c r="Y234" s="55"/>
      <c r="Z234" s="55"/>
      <c r="AA234" s="55"/>
      <c r="AB234" s="55"/>
      <c r="AC234" s="55"/>
      <c r="AD234" s="55"/>
      <c r="AE234" s="55"/>
      <c r="AF234" s="55"/>
      <c r="AG234" s="55"/>
      <c r="AH234" s="55"/>
      <c r="AI234" s="55"/>
      <c r="AJ234" s="55"/>
      <c r="AK234" s="55"/>
      <c r="AL234" s="55"/>
      <c r="AM234" s="55"/>
      <c r="AN234" s="55"/>
      <c r="AO234" s="55"/>
      <c r="AP234" s="55"/>
      <c r="AQ234" s="55"/>
      <c r="AR234" s="55"/>
      <c r="AS234" s="55"/>
      <c r="AT234" s="55"/>
      <c r="AU234" s="55"/>
      <c r="AV234" s="55"/>
      <c r="AW234" s="55"/>
      <c r="AX234" s="55"/>
      <c r="AY234" s="55"/>
      <c r="AZ234" s="55"/>
      <c r="BA234" s="55"/>
      <c r="BB234" s="55"/>
      <c r="BC234" s="55"/>
      <c r="BD234" s="55"/>
      <c r="BE234" s="55"/>
      <c r="BF234" s="55"/>
      <c r="BG234" s="55"/>
      <c r="BH234" s="55"/>
    </row>
    <row r="235" spans="1:60" x14ac:dyDescent="0.35">
      <c r="A235" s="55"/>
      <c r="J235" s="55"/>
      <c r="K235" s="55"/>
      <c r="L235" s="55"/>
      <c r="M235" s="55"/>
      <c r="N235" s="55"/>
      <c r="O235" s="55"/>
      <c r="P235" s="55"/>
      <c r="Q235" s="55"/>
      <c r="R235" s="55"/>
      <c r="S235" s="55"/>
      <c r="T235" s="55"/>
      <c r="U235" s="55"/>
      <c r="V235" s="55"/>
      <c r="W235" s="55"/>
      <c r="X235" s="55"/>
      <c r="Y235" s="55"/>
      <c r="Z235" s="55"/>
      <c r="AA235" s="55"/>
      <c r="AB235" s="55"/>
      <c r="AC235" s="55"/>
      <c r="AD235" s="55"/>
      <c r="AE235" s="55"/>
      <c r="AF235" s="55"/>
      <c r="AG235" s="55"/>
      <c r="AH235" s="55"/>
      <c r="AI235" s="55"/>
      <c r="AJ235" s="55"/>
      <c r="AK235" s="55"/>
      <c r="AL235" s="55"/>
      <c r="AM235" s="55"/>
      <c r="AN235" s="55"/>
      <c r="AO235" s="55"/>
      <c r="AP235" s="55"/>
      <c r="AQ235" s="55"/>
      <c r="AR235" s="55"/>
      <c r="AS235" s="55"/>
      <c r="AT235" s="55"/>
      <c r="AU235" s="55"/>
      <c r="AV235" s="55"/>
      <c r="AW235" s="55"/>
      <c r="AX235" s="55"/>
      <c r="AY235" s="55"/>
      <c r="AZ235" s="55"/>
      <c r="BA235" s="55"/>
      <c r="BB235" s="55"/>
      <c r="BC235" s="55"/>
      <c r="BD235" s="55"/>
      <c r="BE235" s="55"/>
      <c r="BF235" s="55"/>
      <c r="BG235" s="55"/>
      <c r="BH235" s="55"/>
    </row>
    <row r="236" spans="1:60" x14ac:dyDescent="0.35">
      <c r="A236" s="55"/>
      <c r="J236" s="55"/>
      <c r="K236" s="55"/>
      <c r="L236" s="55"/>
      <c r="M236" s="55"/>
      <c r="N236" s="55"/>
      <c r="O236" s="55"/>
      <c r="P236" s="55"/>
      <c r="Q236" s="55"/>
      <c r="R236" s="55"/>
      <c r="S236" s="55"/>
      <c r="T236" s="55"/>
      <c r="U236" s="55"/>
      <c r="V236" s="55"/>
      <c r="W236" s="55"/>
      <c r="X236" s="55"/>
      <c r="Y236" s="55"/>
      <c r="Z236" s="55"/>
      <c r="AA236" s="55"/>
      <c r="AB236" s="55"/>
      <c r="AC236" s="55"/>
      <c r="AD236" s="55"/>
      <c r="AE236" s="55"/>
      <c r="AF236" s="55"/>
      <c r="AG236" s="55"/>
      <c r="AH236" s="55"/>
      <c r="AI236" s="55"/>
      <c r="AJ236" s="55"/>
      <c r="AK236" s="55"/>
      <c r="AL236" s="55"/>
      <c r="AM236" s="55"/>
      <c r="AN236" s="55"/>
      <c r="AO236" s="55"/>
      <c r="AP236" s="55"/>
      <c r="AQ236" s="55"/>
      <c r="AR236" s="55"/>
      <c r="AS236" s="55"/>
      <c r="AT236" s="55"/>
      <c r="AU236" s="55"/>
      <c r="AV236" s="55"/>
      <c r="AW236" s="55"/>
      <c r="AX236" s="55"/>
      <c r="AY236" s="55"/>
      <c r="AZ236" s="55"/>
      <c r="BA236" s="55"/>
      <c r="BB236" s="55"/>
      <c r="BC236" s="55"/>
      <c r="BD236" s="55"/>
      <c r="BE236" s="55"/>
      <c r="BF236" s="55"/>
      <c r="BG236" s="55"/>
      <c r="BH236" s="55"/>
    </row>
    <row r="237" spans="1:60" x14ac:dyDescent="0.35">
      <c r="A237" s="55"/>
      <c r="J237" s="55"/>
      <c r="K237" s="55"/>
      <c r="L237" s="55"/>
      <c r="M237" s="55"/>
      <c r="N237" s="55"/>
      <c r="O237" s="55"/>
      <c r="P237" s="55"/>
      <c r="Q237" s="55"/>
      <c r="R237" s="55"/>
      <c r="S237" s="55"/>
      <c r="T237" s="55"/>
      <c r="U237" s="55"/>
      <c r="V237" s="55"/>
      <c r="W237" s="55"/>
      <c r="X237" s="55"/>
      <c r="Y237" s="55"/>
      <c r="Z237" s="55"/>
      <c r="AA237" s="55"/>
      <c r="AB237" s="55"/>
      <c r="AC237" s="55"/>
      <c r="AD237" s="55"/>
      <c r="AE237" s="55"/>
      <c r="AF237" s="55"/>
      <c r="AG237" s="55"/>
      <c r="AH237" s="55"/>
      <c r="AI237" s="55"/>
      <c r="AJ237" s="55"/>
      <c r="AK237" s="55"/>
      <c r="AL237" s="55"/>
      <c r="AM237" s="55"/>
      <c r="AN237" s="55"/>
      <c r="AO237" s="55"/>
      <c r="AP237" s="55"/>
      <c r="AQ237" s="55"/>
      <c r="AR237" s="55"/>
      <c r="AS237" s="55"/>
      <c r="AT237" s="55"/>
      <c r="AU237" s="55"/>
      <c r="AV237" s="55"/>
      <c r="AW237" s="55"/>
      <c r="AX237" s="55"/>
      <c r="AY237" s="55"/>
      <c r="AZ237" s="55"/>
      <c r="BA237" s="55"/>
      <c r="BB237" s="55"/>
      <c r="BC237" s="55"/>
      <c r="BD237" s="55"/>
      <c r="BE237" s="55"/>
      <c r="BF237" s="55"/>
      <c r="BG237" s="55"/>
      <c r="BH237" s="55"/>
    </row>
    <row r="238" spans="1:60" x14ac:dyDescent="0.35">
      <c r="A238" s="55"/>
      <c r="J238" s="55"/>
      <c r="K238" s="55"/>
      <c r="L238" s="55"/>
      <c r="M238" s="55"/>
      <c r="N238" s="55"/>
      <c r="O238" s="55"/>
      <c r="P238" s="55"/>
      <c r="Q238" s="55"/>
      <c r="R238" s="55"/>
      <c r="S238" s="55"/>
      <c r="T238" s="55"/>
      <c r="U238" s="55"/>
      <c r="V238" s="55"/>
      <c r="W238" s="55"/>
      <c r="X238" s="55"/>
      <c r="Y238" s="55"/>
      <c r="Z238" s="55"/>
      <c r="AA238" s="55"/>
      <c r="AB238" s="55"/>
      <c r="AC238" s="55"/>
      <c r="AD238" s="55"/>
      <c r="AE238" s="55"/>
      <c r="AF238" s="55"/>
      <c r="AG238" s="55"/>
      <c r="AH238" s="55"/>
      <c r="AI238" s="55"/>
      <c r="AJ238" s="55"/>
      <c r="AK238" s="55"/>
      <c r="AL238" s="55"/>
      <c r="AM238" s="55"/>
      <c r="AN238" s="55"/>
      <c r="AO238" s="55"/>
      <c r="AP238" s="55"/>
      <c r="AQ238" s="55"/>
      <c r="AR238" s="55"/>
      <c r="AS238" s="55"/>
      <c r="AT238" s="55"/>
      <c r="AU238" s="55"/>
      <c r="AV238" s="55"/>
      <c r="AW238" s="55"/>
      <c r="AX238" s="55"/>
      <c r="AY238" s="55"/>
      <c r="AZ238" s="55"/>
      <c r="BA238" s="55"/>
      <c r="BB238" s="55"/>
      <c r="BC238" s="55"/>
      <c r="BD238" s="55"/>
      <c r="BE238" s="55"/>
      <c r="BF238" s="55"/>
      <c r="BG238" s="55"/>
      <c r="BH238" s="55"/>
    </row>
    <row r="239" spans="1:60" x14ac:dyDescent="0.35">
      <c r="A239" s="55"/>
      <c r="J239" s="55"/>
      <c r="K239" s="55"/>
      <c r="L239" s="55"/>
      <c r="M239" s="55"/>
      <c r="N239" s="55"/>
      <c r="O239" s="55"/>
      <c r="P239" s="55"/>
      <c r="Q239" s="55"/>
      <c r="R239" s="55"/>
      <c r="S239" s="55"/>
      <c r="T239" s="55"/>
      <c r="U239" s="55"/>
      <c r="V239" s="55"/>
      <c r="W239" s="55"/>
      <c r="X239" s="55"/>
      <c r="Y239" s="55"/>
      <c r="Z239" s="55"/>
      <c r="AA239" s="55"/>
      <c r="AB239" s="55"/>
      <c r="AC239" s="55"/>
      <c r="AD239" s="55"/>
      <c r="AE239" s="55"/>
      <c r="AF239" s="55"/>
      <c r="AG239" s="55"/>
      <c r="AH239" s="55"/>
      <c r="AI239" s="55"/>
      <c r="AJ239" s="55"/>
      <c r="AK239" s="55"/>
      <c r="AL239" s="55"/>
      <c r="AM239" s="55"/>
      <c r="AN239" s="55"/>
      <c r="AO239" s="55"/>
      <c r="AP239" s="55"/>
      <c r="AQ239" s="55"/>
      <c r="AR239" s="55"/>
      <c r="AS239" s="55"/>
      <c r="AT239" s="55"/>
      <c r="AU239" s="55"/>
      <c r="AV239" s="55"/>
      <c r="AW239" s="55"/>
      <c r="AX239" s="55"/>
      <c r="AY239" s="55"/>
      <c r="AZ239" s="55"/>
      <c r="BA239" s="55"/>
      <c r="BB239" s="55"/>
      <c r="BC239" s="55"/>
      <c r="BD239" s="55"/>
      <c r="BE239" s="55"/>
      <c r="BF239" s="55"/>
      <c r="BG239" s="55"/>
      <c r="BH239" s="55"/>
    </row>
    <row r="240" spans="1:60" x14ac:dyDescent="0.35">
      <c r="A240" s="55"/>
      <c r="J240" s="55"/>
      <c r="K240" s="55"/>
      <c r="L240" s="55"/>
      <c r="M240" s="55"/>
      <c r="N240" s="55"/>
      <c r="O240" s="55"/>
      <c r="P240" s="55"/>
      <c r="Q240" s="55"/>
      <c r="R240" s="55"/>
      <c r="S240" s="55"/>
      <c r="T240" s="55"/>
      <c r="U240" s="55"/>
      <c r="V240" s="55"/>
      <c r="W240" s="55"/>
      <c r="X240" s="55"/>
      <c r="Y240" s="55"/>
      <c r="Z240" s="55"/>
      <c r="AA240" s="55"/>
      <c r="AB240" s="55"/>
      <c r="AC240" s="55"/>
      <c r="AD240" s="55"/>
      <c r="AE240" s="55"/>
      <c r="AF240" s="55"/>
      <c r="AG240" s="55"/>
      <c r="AH240" s="55"/>
      <c r="AI240" s="55"/>
      <c r="AJ240" s="55"/>
      <c r="AK240" s="55"/>
      <c r="AL240" s="55"/>
      <c r="AM240" s="55"/>
      <c r="AN240" s="55"/>
      <c r="AO240" s="55"/>
      <c r="AP240" s="55"/>
      <c r="AQ240" s="55"/>
      <c r="AR240" s="55"/>
      <c r="AS240" s="55"/>
      <c r="AT240" s="55"/>
      <c r="AU240" s="55"/>
      <c r="AV240" s="55"/>
      <c r="AW240" s="55"/>
      <c r="AX240" s="55"/>
      <c r="AY240" s="55"/>
      <c r="AZ240" s="55"/>
      <c r="BA240" s="55"/>
      <c r="BB240" s="55"/>
      <c r="BC240" s="55"/>
      <c r="BD240" s="55"/>
      <c r="BE240" s="55"/>
      <c r="BF240" s="55"/>
      <c r="BG240" s="55"/>
      <c r="BH240" s="55"/>
    </row>
    <row r="241" spans="1:60" x14ac:dyDescent="0.35">
      <c r="A241" s="55"/>
      <c r="J241" s="55"/>
      <c r="K241" s="55"/>
      <c r="L241" s="55"/>
      <c r="M241" s="55"/>
      <c r="N241" s="55"/>
      <c r="O241" s="55"/>
      <c r="P241" s="55"/>
      <c r="Q241" s="55"/>
      <c r="R241" s="55"/>
      <c r="S241" s="55"/>
      <c r="T241" s="55"/>
      <c r="U241" s="55"/>
      <c r="V241" s="55"/>
      <c r="W241" s="55"/>
      <c r="X241" s="55"/>
      <c r="Y241" s="55"/>
      <c r="Z241" s="55"/>
      <c r="AA241" s="55"/>
      <c r="AB241" s="55"/>
      <c r="AC241" s="55"/>
      <c r="AD241" s="55"/>
      <c r="AE241" s="55"/>
      <c r="AF241" s="55"/>
      <c r="AG241" s="55"/>
      <c r="AH241" s="55"/>
      <c r="AI241" s="55"/>
      <c r="AJ241" s="55"/>
      <c r="AK241" s="55"/>
      <c r="AL241" s="55"/>
      <c r="AM241" s="55"/>
      <c r="AN241" s="55"/>
      <c r="AO241" s="55"/>
      <c r="AP241" s="55"/>
      <c r="AQ241" s="55"/>
      <c r="AR241" s="55"/>
      <c r="AS241" s="55"/>
      <c r="AT241" s="55"/>
      <c r="AU241" s="55"/>
      <c r="AV241" s="55"/>
      <c r="AW241" s="55"/>
      <c r="AX241" s="55"/>
      <c r="AY241" s="55"/>
      <c r="AZ241" s="55"/>
      <c r="BA241" s="55"/>
      <c r="BB241" s="55"/>
      <c r="BC241" s="55"/>
      <c r="BD241" s="55"/>
      <c r="BE241" s="55"/>
      <c r="BF241" s="55"/>
      <c r="BG241" s="55"/>
      <c r="BH241" s="55"/>
    </row>
    <row r="242" spans="1:60" x14ac:dyDescent="0.35">
      <c r="A242" s="55"/>
      <c r="J242" s="55"/>
      <c r="K242" s="55"/>
      <c r="L242" s="55"/>
      <c r="M242" s="55"/>
      <c r="N242" s="55"/>
      <c r="O242" s="55"/>
      <c r="P242" s="55"/>
      <c r="Q242" s="55"/>
      <c r="R242" s="55"/>
      <c r="S242" s="55"/>
      <c r="T242" s="55"/>
      <c r="U242" s="55"/>
      <c r="V242" s="55"/>
      <c r="W242" s="55"/>
      <c r="X242" s="55"/>
      <c r="Y242" s="55"/>
      <c r="Z242" s="55"/>
      <c r="AA242" s="55"/>
      <c r="AB242" s="55"/>
      <c r="AC242" s="55"/>
      <c r="AD242" s="55"/>
      <c r="AE242" s="55"/>
      <c r="AF242" s="55"/>
      <c r="AG242" s="55"/>
      <c r="AH242" s="55"/>
      <c r="AI242" s="55"/>
      <c r="AJ242" s="55"/>
      <c r="AK242" s="55"/>
      <c r="AL242" s="55"/>
      <c r="AM242" s="55"/>
      <c r="AN242" s="55"/>
      <c r="AO242" s="55"/>
      <c r="AP242" s="55"/>
      <c r="AQ242" s="55"/>
      <c r="AR242" s="55"/>
      <c r="AS242" s="55"/>
      <c r="AT242" s="55"/>
      <c r="AU242" s="55"/>
      <c r="AV242" s="55"/>
      <c r="AW242" s="55"/>
      <c r="AX242" s="55"/>
      <c r="AY242" s="55"/>
      <c r="AZ242" s="55"/>
      <c r="BA242" s="55"/>
      <c r="BB242" s="55"/>
      <c r="BC242" s="55"/>
      <c r="BD242" s="55"/>
      <c r="BE242" s="55"/>
      <c r="BF242" s="55"/>
      <c r="BG242" s="55"/>
      <c r="BH242" s="55"/>
    </row>
    <row r="243" spans="1:60" x14ac:dyDescent="0.35">
      <c r="A243" s="55"/>
      <c r="J243" s="55"/>
      <c r="K243" s="55"/>
      <c r="L243" s="55"/>
      <c r="M243" s="55"/>
      <c r="N243" s="55"/>
      <c r="O243" s="55"/>
      <c r="P243" s="55"/>
      <c r="Q243" s="55"/>
      <c r="R243" s="55"/>
      <c r="S243" s="55"/>
      <c r="T243" s="55"/>
      <c r="U243" s="55"/>
      <c r="V243" s="55"/>
      <c r="W243" s="55"/>
      <c r="X243" s="55"/>
      <c r="Y243" s="55"/>
      <c r="Z243" s="55"/>
      <c r="AA243" s="55"/>
      <c r="AB243" s="55"/>
      <c r="AC243" s="55"/>
      <c r="AD243" s="55"/>
      <c r="AE243" s="55"/>
      <c r="AF243" s="55"/>
      <c r="AG243" s="55"/>
      <c r="AH243" s="55"/>
      <c r="AI243" s="55"/>
      <c r="AJ243" s="55"/>
      <c r="AK243" s="55"/>
      <c r="AL243" s="55"/>
      <c r="AM243" s="55"/>
      <c r="AN243" s="55"/>
      <c r="AO243" s="55"/>
      <c r="AP243" s="55"/>
      <c r="AQ243" s="55"/>
      <c r="AR243" s="55"/>
      <c r="AS243" s="55"/>
      <c r="AT243" s="55"/>
      <c r="AU243" s="55"/>
      <c r="AV243" s="55"/>
      <c r="AW243" s="55"/>
      <c r="AX243" s="55"/>
      <c r="AY243" s="55"/>
      <c r="AZ243" s="55"/>
      <c r="BA243" s="55"/>
      <c r="BB243" s="55"/>
      <c r="BC243" s="55"/>
      <c r="BD243" s="55"/>
      <c r="BE243" s="55"/>
      <c r="BF243" s="55"/>
      <c r="BG243" s="55"/>
      <c r="BH243" s="55"/>
    </row>
    <row r="244" spans="1:60" x14ac:dyDescent="0.35">
      <c r="A244" s="55"/>
      <c r="J244" s="55"/>
      <c r="K244" s="55"/>
      <c r="L244" s="55"/>
      <c r="M244" s="55"/>
      <c r="N244" s="55"/>
      <c r="O244" s="55"/>
      <c r="P244" s="55"/>
      <c r="Q244" s="55"/>
      <c r="R244" s="55"/>
      <c r="S244" s="55"/>
      <c r="T244" s="55"/>
      <c r="U244" s="55"/>
      <c r="V244" s="55"/>
      <c r="W244" s="55"/>
      <c r="X244" s="55"/>
      <c r="Y244" s="55"/>
      <c r="Z244" s="55"/>
      <c r="AA244" s="55"/>
      <c r="AB244" s="55"/>
      <c r="AC244" s="55"/>
      <c r="AD244" s="55"/>
      <c r="AE244" s="55"/>
      <c r="AF244" s="55"/>
      <c r="AG244" s="55"/>
      <c r="AH244" s="55"/>
      <c r="AI244" s="55"/>
      <c r="AJ244" s="55"/>
      <c r="AK244" s="55"/>
      <c r="AL244" s="55"/>
      <c r="AM244" s="55"/>
      <c r="AN244" s="55"/>
      <c r="AO244" s="55"/>
      <c r="AP244" s="55"/>
      <c r="AQ244" s="55"/>
      <c r="AR244" s="55"/>
      <c r="AS244" s="55"/>
      <c r="AT244" s="55"/>
      <c r="AU244" s="55"/>
      <c r="AV244" s="55"/>
      <c r="AW244" s="55"/>
      <c r="AX244" s="55"/>
      <c r="AY244" s="55"/>
      <c r="AZ244" s="55"/>
      <c r="BA244" s="55"/>
      <c r="BB244" s="55"/>
      <c r="BC244" s="55"/>
      <c r="BD244" s="55"/>
      <c r="BE244" s="55"/>
      <c r="BF244" s="55"/>
      <c r="BG244" s="55"/>
      <c r="BH244" s="55"/>
    </row>
    <row r="245" spans="1:60" x14ac:dyDescent="0.35">
      <c r="A245" s="55"/>
    </row>
    <row r="246" spans="1:60" x14ac:dyDescent="0.35">
      <c r="A246" s="55"/>
    </row>
    <row r="247" spans="1:60" x14ac:dyDescent="0.35">
      <c r="A247" s="55"/>
    </row>
    <row r="248" spans="1:60" x14ac:dyDescent="0.35">
      <c r="A248" s="55"/>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sheetPr>
  <dimension ref="A1:AK56"/>
  <sheetViews>
    <sheetView showRowColHeaders="0" zoomScale="90" zoomScaleNormal="90" workbookViewId="0"/>
  </sheetViews>
  <sheetFormatPr baseColWidth="10" defaultRowHeight="14" x14ac:dyDescent="0.3"/>
  <cols>
    <col min="1" max="1" width="10.90625" style="111"/>
    <col min="2" max="2" width="24.1796875" style="111" customWidth="1" collapsed="1"/>
    <col min="3" max="3" width="70.1796875" style="111" customWidth="1" collapsed="1"/>
    <col min="4" max="4" width="29.81640625" style="111" customWidth="1" collapsed="1"/>
    <col min="5" max="16384" width="10.90625" style="111"/>
  </cols>
  <sheetData>
    <row r="1" spans="1:37" ht="14.5" thickBot="1" x14ac:dyDescent="0.35">
      <c r="A1" s="6"/>
      <c r="B1" s="6"/>
      <c r="C1" s="6"/>
    </row>
    <row r="2" spans="1:37" ht="18.5" customHeight="1" thickBot="1" x14ac:dyDescent="0.35">
      <c r="A2" s="6"/>
      <c r="B2" s="468" t="s">
        <v>241</v>
      </c>
      <c r="C2" s="469"/>
      <c r="D2" s="470"/>
      <c r="E2" s="6"/>
      <c r="F2" s="6"/>
      <c r="G2" s="6"/>
      <c r="H2" s="6"/>
      <c r="I2" s="6"/>
      <c r="J2" s="6"/>
      <c r="K2" s="6"/>
      <c r="L2" s="6"/>
      <c r="M2" s="6"/>
      <c r="N2" s="6"/>
      <c r="O2" s="6"/>
      <c r="P2" s="6"/>
      <c r="Q2" s="6"/>
      <c r="R2" s="6"/>
      <c r="S2" s="6"/>
      <c r="T2" s="6"/>
      <c r="U2" s="6"/>
      <c r="V2" s="6"/>
      <c r="W2" s="6"/>
      <c r="X2" s="6"/>
      <c r="Y2" s="6"/>
      <c r="Z2" s="6"/>
      <c r="AA2" s="6"/>
      <c r="AB2" s="6"/>
      <c r="AC2" s="6"/>
      <c r="AD2" s="6"/>
      <c r="AE2" s="6"/>
    </row>
    <row r="3" spans="1:37" ht="16.5" customHeight="1" thickBot="1" x14ac:dyDescent="0.3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row>
    <row r="4" spans="1:37" ht="20.5" thickBot="1" x14ac:dyDescent="0.35">
      <c r="A4" s="6"/>
      <c r="B4" s="166"/>
      <c r="C4" s="167" t="s">
        <v>50</v>
      </c>
      <c r="D4" s="168" t="s">
        <v>4</v>
      </c>
      <c r="E4" s="6"/>
      <c r="F4" s="6"/>
      <c r="G4" s="6"/>
      <c r="H4" s="6"/>
      <c r="I4" s="6"/>
      <c r="J4" s="6"/>
      <c r="K4" s="6"/>
      <c r="L4" s="6"/>
      <c r="M4" s="6"/>
      <c r="N4" s="6"/>
      <c r="O4" s="6"/>
      <c r="P4" s="6"/>
      <c r="Q4" s="6"/>
      <c r="R4" s="6"/>
      <c r="S4" s="6"/>
      <c r="T4" s="6"/>
      <c r="U4" s="6"/>
      <c r="V4" s="6"/>
      <c r="W4" s="6"/>
      <c r="X4" s="6"/>
      <c r="Y4" s="6"/>
      <c r="Z4" s="6"/>
      <c r="AA4" s="6"/>
      <c r="AB4" s="6"/>
      <c r="AC4" s="6"/>
      <c r="AD4" s="6"/>
      <c r="AE4" s="6"/>
    </row>
    <row r="5" spans="1:37" ht="40" x14ac:dyDescent="0.3">
      <c r="A5" s="6"/>
      <c r="B5" s="169" t="s">
        <v>49</v>
      </c>
      <c r="C5" s="170" t="s">
        <v>93</v>
      </c>
      <c r="D5" s="171">
        <v>0.2</v>
      </c>
      <c r="E5" s="6"/>
      <c r="F5" s="6"/>
      <c r="G5" s="6"/>
      <c r="H5" s="6"/>
      <c r="I5" s="6"/>
      <c r="J5" s="6"/>
      <c r="K5" s="6"/>
      <c r="L5" s="6"/>
      <c r="M5" s="6"/>
      <c r="N5" s="6"/>
      <c r="O5" s="6"/>
      <c r="P5" s="6"/>
      <c r="Q5" s="6"/>
      <c r="R5" s="6"/>
      <c r="S5" s="6"/>
      <c r="T5" s="6"/>
      <c r="U5" s="6"/>
      <c r="V5" s="6"/>
      <c r="W5" s="6"/>
      <c r="X5" s="6"/>
      <c r="Y5" s="6"/>
      <c r="Z5" s="6"/>
      <c r="AA5" s="6"/>
      <c r="AB5" s="6"/>
      <c r="AC5" s="6"/>
      <c r="AD5" s="6"/>
      <c r="AE5" s="6"/>
    </row>
    <row r="6" spans="1:37" ht="40" x14ac:dyDescent="0.3">
      <c r="A6" s="6"/>
      <c r="B6" s="172" t="s">
        <v>51</v>
      </c>
      <c r="C6" s="173" t="s">
        <v>94</v>
      </c>
      <c r="D6" s="174">
        <v>0.4</v>
      </c>
      <c r="E6" s="6"/>
      <c r="F6" s="6"/>
      <c r="G6" s="6"/>
      <c r="H6" s="6"/>
      <c r="I6" s="6"/>
      <c r="J6" s="6"/>
      <c r="K6" s="6"/>
      <c r="L6" s="6"/>
      <c r="M6" s="6"/>
      <c r="N6" s="6"/>
      <c r="O6" s="6"/>
      <c r="P6" s="6"/>
      <c r="Q6" s="6"/>
      <c r="R6" s="6"/>
      <c r="S6" s="6"/>
      <c r="T6" s="6"/>
      <c r="U6" s="6"/>
      <c r="V6" s="6"/>
      <c r="W6" s="6"/>
      <c r="X6" s="6"/>
      <c r="Y6" s="6"/>
      <c r="Z6" s="6"/>
      <c r="AA6" s="6"/>
      <c r="AB6" s="6"/>
      <c r="AC6" s="6"/>
      <c r="AD6" s="6"/>
      <c r="AE6" s="6"/>
    </row>
    <row r="7" spans="1:37" ht="40" x14ac:dyDescent="0.3">
      <c r="A7" s="6"/>
      <c r="B7" s="175" t="s">
        <v>98</v>
      </c>
      <c r="C7" s="173" t="s">
        <v>95</v>
      </c>
      <c r="D7" s="174">
        <v>0.6</v>
      </c>
      <c r="E7" s="6"/>
      <c r="F7" s="6"/>
      <c r="G7" s="6"/>
      <c r="H7" s="6"/>
      <c r="I7" s="6"/>
      <c r="J7" s="6"/>
      <c r="K7" s="6"/>
      <c r="L7" s="6"/>
      <c r="M7" s="6"/>
      <c r="N7" s="6"/>
      <c r="O7" s="6"/>
      <c r="P7" s="6"/>
      <c r="Q7" s="6"/>
      <c r="R7" s="6"/>
      <c r="S7" s="6"/>
      <c r="T7" s="6"/>
      <c r="U7" s="6"/>
      <c r="V7" s="6"/>
      <c r="W7" s="6"/>
      <c r="X7" s="6"/>
      <c r="Y7" s="6"/>
      <c r="Z7" s="6"/>
      <c r="AA7" s="6"/>
      <c r="AB7" s="6"/>
      <c r="AC7" s="6"/>
      <c r="AD7" s="6"/>
      <c r="AE7" s="6"/>
    </row>
    <row r="8" spans="1:37" ht="40" x14ac:dyDescent="0.3">
      <c r="A8" s="6"/>
      <c r="B8" s="176" t="s">
        <v>6</v>
      </c>
      <c r="C8" s="173" t="s">
        <v>96</v>
      </c>
      <c r="D8" s="174">
        <v>0.8</v>
      </c>
      <c r="E8" s="6"/>
      <c r="F8" s="6"/>
      <c r="G8" s="6"/>
      <c r="H8" s="6"/>
      <c r="I8" s="6"/>
      <c r="J8" s="6"/>
      <c r="K8" s="6"/>
      <c r="L8" s="6"/>
      <c r="M8" s="6"/>
      <c r="N8" s="6"/>
      <c r="O8" s="6"/>
      <c r="P8" s="6"/>
      <c r="Q8" s="6"/>
      <c r="R8" s="6"/>
      <c r="S8" s="6"/>
      <c r="T8" s="6"/>
      <c r="U8" s="6"/>
      <c r="V8" s="6"/>
      <c r="W8" s="6"/>
      <c r="X8" s="6"/>
      <c r="Y8" s="6"/>
      <c r="Z8" s="6"/>
      <c r="AA8" s="6"/>
      <c r="AB8" s="6"/>
      <c r="AC8" s="6"/>
      <c r="AD8" s="6"/>
      <c r="AE8" s="6"/>
    </row>
    <row r="9" spans="1:37" ht="40.5" thickBot="1" x14ac:dyDescent="0.35">
      <c r="A9" s="6"/>
      <c r="B9" s="177" t="s">
        <v>52</v>
      </c>
      <c r="C9" s="178" t="s">
        <v>97</v>
      </c>
      <c r="D9" s="179">
        <v>1</v>
      </c>
      <c r="E9" s="6"/>
      <c r="F9" s="6"/>
      <c r="G9" s="6"/>
      <c r="H9" s="6"/>
      <c r="I9" s="6"/>
      <c r="J9" s="6"/>
      <c r="K9" s="6"/>
      <c r="L9" s="6"/>
      <c r="M9" s="6"/>
      <c r="N9" s="6"/>
      <c r="O9" s="6"/>
      <c r="P9" s="6"/>
      <c r="Q9" s="6"/>
      <c r="R9" s="6"/>
      <c r="S9" s="6"/>
      <c r="T9" s="6"/>
      <c r="U9" s="6"/>
      <c r="V9" s="6"/>
      <c r="W9" s="6"/>
      <c r="X9" s="6"/>
      <c r="Y9" s="6"/>
      <c r="Z9" s="6"/>
      <c r="AA9" s="6"/>
      <c r="AB9" s="6"/>
      <c r="AC9" s="6"/>
      <c r="AD9" s="6"/>
      <c r="AE9" s="6"/>
    </row>
    <row r="10" spans="1:37" x14ac:dyDescent="0.3">
      <c r="A10" s="6"/>
      <c r="B10" s="156"/>
      <c r="C10" s="156"/>
      <c r="D10" s="15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x14ac:dyDescent="0.3">
      <c r="A11" s="6"/>
      <c r="B11" s="71"/>
      <c r="C11" s="156"/>
      <c r="D11" s="15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x14ac:dyDescent="0.3">
      <c r="A12" s="6"/>
      <c r="B12" s="156"/>
      <c r="C12" s="156"/>
      <c r="D12" s="15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x14ac:dyDescent="0.3">
      <c r="A13" s="6"/>
      <c r="B13" s="156"/>
      <c r="C13" s="156"/>
      <c r="D13" s="15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x14ac:dyDescent="0.3">
      <c r="A14" s="6"/>
      <c r="B14" s="156"/>
      <c r="C14" s="156"/>
      <c r="D14" s="15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x14ac:dyDescent="0.3">
      <c r="A15" s="6"/>
      <c r="B15" s="156"/>
      <c r="C15" s="156"/>
      <c r="D15" s="15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row>
    <row r="16" spans="1:37" x14ac:dyDescent="0.3">
      <c r="A16" s="6"/>
      <c r="B16" s="156"/>
      <c r="C16" s="156"/>
      <c r="D16" s="15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x14ac:dyDescent="0.3">
      <c r="A17" s="6"/>
      <c r="B17" s="156"/>
      <c r="C17" s="156"/>
      <c r="D17" s="15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x14ac:dyDescent="0.3">
      <c r="A18" s="6"/>
      <c r="B18" s="156"/>
      <c r="C18" s="156"/>
      <c r="D18" s="15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x14ac:dyDescent="0.3">
      <c r="A19" s="6"/>
      <c r="B19" s="156"/>
      <c r="C19" s="156"/>
      <c r="D19" s="15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row r="20" spans="1:37" x14ac:dyDescent="0.3">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row>
    <row r="21" spans="1:37" x14ac:dyDescent="0.3">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row>
    <row r="22" spans="1:37" x14ac:dyDescent="0.3">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row>
    <row r="23" spans="1:37" x14ac:dyDescent="0.3">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row>
    <row r="24" spans="1:37" x14ac:dyDescent="0.3">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row>
    <row r="25" spans="1:37" x14ac:dyDescent="0.3">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row>
    <row r="26" spans="1:37" x14ac:dyDescent="0.3">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row>
    <row r="27" spans="1:37" x14ac:dyDescent="0.3">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row>
    <row r="28" spans="1:37" x14ac:dyDescent="0.3">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1:37" x14ac:dyDescent="0.3">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1:37" x14ac:dyDescent="0.3">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1:37" x14ac:dyDescent="0.3">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1:37" x14ac:dyDescent="0.3">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x14ac:dyDescent="0.3">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x14ac:dyDescent="0.3">
      <c r="A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row>
    <row r="35" spans="1:37" x14ac:dyDescent="0.3">
      <c r="A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row>
    <row r="36" spans="1:37" x14ac:dyDescent="0.3">
      <c r="A36" s="6"/>
    </row>
    <row r="37" spans="1:37" x14ac:dyDescent="0.3">
      <c r="A37" s="6"/>
    </row>
    <row r="38" spans="1:37" x14ac:dyDescent="0.3">
      <c r="A38" s="6"/>
    </row>
    <row r="39" spans="1:37" x14ac:dyDescent="0.3">
      <c r="A39" s="6"/>
    </row>
    <row r="40" spans="1:37" x14ac:dyDescent="0.3">
      <c r="A40" s="6"/>
    </row>
    <row r="41" spans="1:37" x14ac:dyDescent="0.3">
      <c r="A41" s="6"/>
    </row>
    <row r="42" spans="1:37" x14ac:dyDescent="0.3">
      <c r="A42" s="6"/>
    </row>
    <row r="43" spans="1:37" x14ac:dyDescent="0.3">
      <c r="A43" s="6"/>
    </row>
    <row r="44" spans="1:37" x14ac:dyDescent="0.3">
      <c r="A44" s="6"/>
    </row>
    <row r="45" spans="1:37" x14ac:dyDescent="0.3">
      <c r="A45" s="6"/>
    </row>
    <row r="46" spans="1:37" x14ac:dyDescent="0.3">
      <c r="A46" s="6"/>
    </row>
    <row r="47" spans="1:37" x14ac:dyDescent="0.3">
      <c r="A47" s="6"/>
    </row>
    <row r="48" spans="1:37" x14ac:dyDescent="0.3">
      <c r="A48" s="6"/>
    </row>
    <row r="49" spans="1:1" x14ac:dyDescent="0.3">
      <c r="A49" s="6"/>
    </row>
    <row r="50" spans="1:1" x14ac:dyDescent="0.3">
      <c r="A50" s="6"/>
    </row>
    <row r="51" spans="1:1" x14ac:dyDescent="0.3">
      <c r="A51" s="6"/>
    </row>
    <row r="52" spans="1:1" x14ac:dyDescent="0.3">
      <c r="A52" s="6"/>
    </row>
    <row r="53" spans="1:1" x14ac:dyDescent="0.3">
      <c r="A53" s="6"/>
    </row>
    <row r="54" spans="1:1" x14ac:dyDescent="0.3">
      <c r="A54" s="6"/>
    </row>
    <row r="55" spans="1:1" x14ac:dyDescent="0.3">
      <c r="A55" s="6"/>
    </row>
    <row r="56" spans="1:1" x14ac:dyDescent="0.3">
      <c r="A56" s="6"/>
    </row>
  </sheetData>
  <mergeCells count="1">
    <mergeCell ref="B2:D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sheetPr>
  <dimension ref="A1:U233"/>
  <sheetViews>
    <sheetView showRowColHeaders="0" zoomScale="60" zoomScaleNormal="60" workbookViewId="0"/>
  </sheetViews>
  <sheetFormatPr baseColWidth="10" defaultRowHeight="14" x14ac:dyDescent="0.3"/>
  <cols>
    <col min="1" max="1" width="10.90625" style="111"/>
    <col min="2" max="2" width="40.453125" style="111" customWidth="1" collapsed="1"/>
    <col min="3" max="3" width="74.81640625" style="111" customWidth="1" collapsed="1"/>
    <col min="4" max="4" width="135" style="111" bestFit="1" customWidth="1" collapsed="1"/>
    <col min="5" max="5" width="144.7265625" style="111" bestFit="1" customWidth="1" collapsed="1"/>
    <col min="6" max="16384" width="10.90625" style="111"/>
  </cols>
  <sheetData>
    <row r="1" spans="1:21" ht="14.5" thickBot="1" x14ac:dyDescent="0.35"/>
    <row r="2" spans="1:21" ht="31" thickBot="1" x14ac:dyDescent="0.35">
      <c r="A2" s="6"/>
      <c r="B2" s="471" t="s">
        <v>242</v>
      </c>
      <c r="C2" s="472"/>
      <c r="D2" s="472"/>
      <c r="E2" s="6"/>
      <c r="F2" s="6"/>
      <c r="G2" s="6"/>
      <c r="H2" s="6"/>
      <c r="I2" s="6"/>
      <c r="J2" s="6"/>
      <c r="K2" s="6"/>
      <c r="L2" s="6"/>
      <c r="M2" s="6"/>
      <c r="N2" s="6"/>
      <c r="O2" s="6"/>
      <c r="P2" s="6"/>
      <c r="Q2" s="6"/>
      <c r="R2" s="6"/>
      <c r="S2" s="6"/>
      <c r="T2" s="6"/>
      <c r="U2" s="6"/>
    </row>
    <row r="3" spans="1:21" ht="24.5" customHeight="1" thickBot="1" x14ac:dyDescent="0.35">
      <c r="A3" s="6"/>
      <c r="B3" s="6"/>
      <c r="C3" s="6"/>
      <c r="D3" s="6"/>
      <c r="E3" s="6"/>
      <c r="F3" s="6"/>
      <c r="G3" s="6"/>
      <c r="H3" s="6"/>
      <c r="I3" s="6"/>
      <c r="J3" s="6"/>
      <c r="K3" s="6"/>
      <c r="L3" s="6"/>
      <c r="M3" s="6"/>
      <c r="N3" s="6"/>
      <c r="O3" s="6"/>
      <c r="P3" s="6"/>
      <c r="Q3" s="6"/>
      <c r="R3" s="6"/>
      <c r="S3" s="6"/>
      <c r="T3" s="6"/>
      <c r="U3" s="6"/>
    </row>
    <row r="4" spans="1:21" ht="27.5" thickBot="1" x14ac:dyDescent="0.35">
      <c r="A4" s="6"/>
      <c r="B4" s="180"/>
      <c r="C4" s="181" t="s">
        <v>53</v>
      </c>
      <c r="D4" s="182" t="s">
        <v>54</v>
      </c>
      <c r="E4" s="6"/>
      <c r="F4" s="6"/>
      <c r="G4" s="6"/>
      <c r="H4" s="6"/>
      <c r="I4" s="6"/>
      <c r="J4" s="6"/>
      <c r="K4" s="6"/>
      <c r="L4" s="6"/>
      <c r="M4" s="6"/>
      <c r="N4" s="6"/>
      <c r="O4" s="6"/>
      <c r="P4" s="6"/>
      <c r="Q4" s="6"/>
      <c r="R4" s="6"/>
      <c r="S4" s="6"/>
      <c r="T4" s="6"/>
      <c r="U4" s="6"/>
    </row>
    <row r="5" spans="1:21" ht="27" x14ac:dyDescent="0.3">
      <c r="A5" s="157" t="s">
        <v>75</v>
      </c>
      <c r="B5" s="183" t="s">
        <v>92</v>
      </c>
      <c r="C5" s="184" t="s">
        <v>139</v>
      </c>
      <c r="D5" s="185" t="s">
        <v>88</v>
      </c>
      <c r="E5" s="6"/>
      <c r="F5" s="6"/>
      <c r="G5" s="6"/>
      <c r="H5" s="6"/>
      <c r="I5" s="6"/>
      <c r="J5" s="6"/>
      <c r="K5" s="6"/>
      <c r="L5" s="6"/>
      <c r="M5" s="6"/>
      <c r="N5" s="6"/>
      <c r="O5" s="6"/>
      <c r="P5" s="6"/>
      <c r="Q5" s="6"/>
      <c r="R5" s="6"/>
      <c r="S5" s="6"/>
      <c r="T5" s="6"/>
      <c r="U5" s="6"/>
    </row>
    <row r="6" spans="1:21" ht="54" x14ac:dyDescent="0.3">
      <c r="A6" s="157" t="s">
        <v>76</v>
      </c>
      <c r="B6" s="186" t="s">
        <v>56</v>
      </c>
      <c r="C6" s="187" t="s">
        <v>84</v>
      </c>
      <c r="D6" s="188" t="s">
        <v>89</v>
      </c>
      <c r="E6" s="6"/>
      <c r="F6" s="6"/>
      <c r="G6" s="6"/>
      <c r="H6" s="6"/>
      <c r="I6" s="6"/>
      <c r="J6" s="6"/>
      <c r="K6" s="6"/>
      <c r="L6" s="6"/>
      <c r="M6" s="6"/>
      <c r="N6" s="6"/>
      <c r="O6" s="6"/>
      <c r="P6" s="6"/>
      <c r="Q6" s="6"/>
      <c r="R6" s="6"/>
      <c r="S6" s="6"/>
      <c r="T6" s="6"/>
      <c r="U6" s="6"/>
    </row>
    <row r="7" spans="1:21" ht="54" x14ac:dyDescent="0.3">
      <c r="A7" s="157" t="s">
        <v>73</v>
      </c>
      <c r="B7" s="189" t="s">
        <v>57</v>
      </c>
      <c r="C7" s="187" t="s">
        <v>85</v>
      </c>
      <c r="D7" s="188" t="s">
        <v>91</v>
      </c>
      <c r="E7" s="6"/>
      <c r="F7" s="6"/>
      <c r="G7" s="6"/>
      <c r="H7" s="6"/>
      <c r="I7" s="6"/>
      <c r="J7" s="6"/>
      <c r="K7" s="6"/>
      <c r="L7" s="6"/>
      <c r="M7" s="6"/>
      <c r="N7" s="6"/>
      <c r="O7" s="6"/>
      <c r="P7" s="6"/>
      <c r="Q7" s="6"/>
      <c r="R7" s="6"/>
      <c r="S7" s="6"/>
      <c r="T7" s="6"/>
      <c r="U7" s="6"/>
    </row>
    <row r="8" spans="1:21" ht="54" x14ac:dyDescent="0.3">
      <c r="A8" s="157" t="s">
        <v>7</v>
      </c>
      <c r="B8" s="190" t="s">
        <v>58</v>
      </c>
      <c r="C8" s="187" t="s">
        <v>86</v>
      </c>
      <c r="D8" s="188" t="s">
        <v>90</v>
      </c>
      <c r="E8" s="6"/>
      <c r="F8" s="6"/>
      <c r="G8" s="6"/>
      <c r="H8" s="6"/>
      <c r="I8" s="6"/>
      <c r="J8" s="6"/>
      <c r="K8" s="6"/>
      <c r="L8" s="6"/>
      <c r="M8" s="6"/>
      <c r="N8" s="6"/>
      <c r="O8" s="6"/>
      <c r="P8" s="6"/>
      <c r="Q8" s="6"/>
      <c r="R8" s="6"/>
      <c r="S8" s="6"/>
      <c r="T8" s="6"/>
      <c r="U8" s="6"/>
    </row>
    <row r="9" spans="1:21" ht="54.5" thickBot="1" x14ac:dyDescent="0.35">
      <c r="A9" s="157" t="s">
        <v>77</v>
      </c>
      <c r="B9" s="191" t="s">
        <v>59</v>
      </c>
      <c r="C9" s="192" t="s">
        <v>87</v>
      </c>
      <c r="D9" s="193" t="s">
        <v>109</v>
      </c>
      <c r="E9" s="6"/>
      <c r="F9" s="6"/>
      <c r="G9" s="6"/>
      <c r="H9" s="6"/>
      <c r="I9" s="6"/>
      <c r="J9" s="6"/>
      <c r="K9" s="6"/>
      <c r="L9" s="6"/>
      <c r="M9" s="6"/>
      <c r="N9" s="6"/>
      <c r="O9" s="6"/>
      <c r="P9" s="6"/>
      <c r="Q9" s="6"/>
      <c r="R9" s="6"/>
      <c r="S9" s="6"/>
      <c r="T9" s="6"/>
      <c r="U9" s="6"/>
    </row>
    <row r="10" spans="1:21" ht="20" x14ac:dyDescent="0.3">
      <c r="A10" s="157"/>
      <c r="B10" s="157"/>
      <c r="C10" s="105"/>
      <c r="D10" s="69"/>
      <c r="E10" s="6"/>
      <c r="F10" s="6"/>
      <c r="G10" s="6"/>
      <c r="H10" s="6"/>
      <c r="I10" s="6"/>
      <c r="J10" s="6"/>
      <c r="K10" s="6"/>
      <c r="L10" s="6"/>
      <c r="M10" s="6"/>
      <c r="N10" s="6"/>
      <c r="O10" s="6"/>
      <c r="P10" s="6"/>
      <c r="Q10" s="6"/>
      <c r="R10" s="6"/>
      <c r="S10" s="6"/>
      <c r="T10" s="6"/>
      <c r="U10" s="6"/>
    </row>
    <row r="11" spans="1:21" x14ac:dyDescent="0.3">
      <c r="A11" s="157"/>
      <c r="B11" s="70"/>
      <c r="C11" s="70"/>
      <c r="D11" s="70"/>
      <c r="E11" s="6"/>
      <c r="F11" s="6"/>
      <c r="G11" s="6"/>
      <c r="H11" s="6"/>
      <c r="I11" s="6"/>
      <c r="J11" s="6"/>
      <c r="K11" s="6"/>
      <c r="L11" s="6"/>
      <c r="M11" s="6"/>
      <c r="N11" s="6"/>
      <c r="O11" s="6"/>
      <c r="P11" s="6"/>
      <c r="Q11" s="6"/>
      <c r="R11" s="6"/>
      <c r="S11" s="6"/>
      <c r="T11" s="6"/>
      <c r="U11" s="6"/>
    </row>
    <row r="12" spans="1:21" x14ac:dyDescent="0.3">
      <c r="A12" s="157"/>
      <c r="B12" s="157" t="s">
        <v>82</v>
      </c>
      <c r="C12" s="157" t="s">
        <v>127</v>
      </c>
      <c r="D12" s="157" t="s">
        <v>134</v>
      </c>
      <c r="E12" s="6"/>
      <c r="F12" s="6"/>
      <c r="G12" s="6"/>
      <c r="H12" s="6"/>
      <c r="I12" s="6"/>
      <c r="J12" s="6"/>
      <c r="K12" s="6"/>
      <c r="L12" s="6"/>
      <c r="M12" s="6"/>
      <c r="N12" s="6"/>
      <c r="O12" s="6"/>
      <c r="P12" s="6"/>
      <c r="Q12" s="6"/>
      <c r="R12" s="6"/>
      <c r="S12" s="6"/>
      <c r="T12" s="6"/>
      <c r="U12" s="6"/>
    </row>
    <row r="13" spans="1:21" x14ac:dyDescent="0.3">
      <c r="A13" s="157"/>
      <c r="B13" s="157" t="s">
        <v>80</v>
      </c>
      <c r="C13" s="157" t="s">
        <v>131</v>
      </c>
      <c r="D13" s="157" t="s">
        <v>135</v>
      </c>
      <c r="E13" s="6"/>
      <c r="F13" s="6"/>
      <c r="G13" s="6"/>
      <c r="H13" s="6"/>
      <c r="I13" s="6"/>
      <c r="J13" s="6"/>
      <c r="K13" s="6"/>
      <c r="L13" s="6"/>
      <c r="M13" s="6"/>
      <c r="N13" s="6"/>
      <c r="O13" s="6"/>
      <c r="P13" s="6"/>
      <c r="Q13" s="6"/>
      <c r="R13" s="6"/>
      <c r="S13" s="6"/>
      <c r="T13" s="6"/>
      <c r="U13" s="6"/>
    </row>
    <row r="14" spans="1:21" x14ac:dyDescent="0.3">
      <c r="A14" s="157"/>
      <c r="B14" s="157"/>
      <c r="C14" s="157" t="s">
        <v>130</v>
      </c>
      <c r="D14" s="157" t="s">
        <v>136</v>
      </c>
      <c r="E14" s="6"/>
      <c r="F14" s="6"/>
      <c r="G14" s="6"/>
      <c r="H14" s="6"/>
      <c r="I14" s="6"/>
      <c r="J14" s="6"/>
      <c r="K14" s="6"/>
      <c r="L14" s="6"/>
      <c r="M14" s="6"/>
      <c r="N14" s="6"/>
      <c r="O14" s="6"/>
      <c r="P14" s="6"/>
      <c r="Q14" s="6"/>
      <c r="R14" s="6"/>
      <c r="S14" s="6"/>
      <c r="T14" s="6"/>
      <c r="U14" s="6"/>
    </row>
    <row r="15" spans="1:21" x14ac:dyDescent="0.3">
      <c r="A15" s="157"/>
      <c r="B15" s="157"/>
      <c r="C15" s="157" t="s">
        <v>132</v>
      </c>
      <c r="D15" s="157" t="s">
        <v>137</v>
      </c>
      <c r="E15" s="6"/>
      <c r="F15" s="6"/>
      <c r="G15" s="6"/>
      <c r="H15" s="6"/>
      <c r="I15" s="6"/>
      <c r="J15" s="6"/>
      <c r="K15" s="6"/>
      <c r="L15" s="6"/>
      <c r="M15" s="6"/>
      <c r="N15" s="6"/>
      <c r="O15" s="6"/>
      <c r="P15" s="6"/>
      <c r="Q15" s="6"/>
      <c r="R15" s="6"/>
      <c r="S15" s="6"/>
      <c r="T15" s="6"/>
      <c r="U15" s="6"/>
    </row>
    <row r="16" spans="1:21" x14ac:dyDescent="0.3">
      <c r="A16" s="157"/>
      <c r="B16" s="157"/>
      <c r="C16" s="157" t="s">
        <v>133</v>
      </c>
      <c r="D16" s="157" t="s">
        <v>138</v>
      </c>
      <c r="E16" s="6"/>
      <c r="F16" s="6"/>
      <c r="G16" s="6"/>
      <c r="H16" s="6"/>
      <c r="I16" s="6"/>
      <c r="J16" s="6"/>
      <c r="K16" s="6"/>
      <c r="L16" s="6"/>
      <c r="M16" s="6"/>
      <c r="N16" s="6"/>
      <c r="O16" s="6"/>
      <c r="P16" s="6"/>
      <c r="Q16" s="6"/>
      <c r="R16" s="6"/>
      <c r="S16" s="6"/>
      <c r="T16" s="6"/>
      <c r="U16" s="6"/>
    </row>
    <row r="17" spans="1:15" x14ac:dyDescent="0.3">
      <c r="A17" s="157"/>
      <c r="B17" s="157"/>
      <c r="C17" s="6"/>
      <c r="D17" s="157"/>
      <c r="E17" s="6"/>
      <c r="F17" s="6"/>
      <c r="G17" s="6"/>
      <c r="H17" s="6"/>
      <c r="I17" s="6"/>
      <c r="J17" s="6"/>
      <c r="K17" s="6"/>
      <c r="L17" s="6"/>
      <c r="M17" s="6"/>
      <c r="N17" s="6"/>
      <c r="O17" s="6"/>
    </row>
    <row r="18" spans="1:15" x14ac:dyDescent="0.3">
      <c r="A18" s="157"/>
      <c r="B18" s="157"/>
      <c r="C18" s="6"/>
      <c r="D18" s="157"/>
      <c r="E18" s="6"/>
      <c r="F18" s="6"/>
      <c r="G18" s="6"/>
      <c r="H18" s="6"/>
      <c r="I18" s="6"/>
      <c r="J18" s="6"/>
      <c r="K18" s="6"/>
      <c r="L18" s="6"/>
      <c r="M18" s="6"/>
      <c r="N18" s="6"/>
      <c r="O18" s="6"/>
    </row>
    <row r="19" spans="1:15" x14ac:dyDescent="0.3">
      <c r="A19" s="157"/>
      <c r="B19" s="156"/>
      <c r="C19" s="6"/>
      <c r="D19" s="156"/>
      <c r="E19" s="6"/>
      <c r="F19" s="6"/>
      <c r="G19" s="6"/>
      <c r="H19" s="6"/>
      <c r="I19" s="6"/>
      <c r="J19" s="6"/>
      <c r="K19" s="6"/>
      <c r="L19" s="6"/>
      <c r="M19" s="6"/>
      <c r="N19" s="6"/>
      <c r="O19" s="6"/>
    </row>
    <row r="20" spans="1:15" x14ac:dyDescent="0.3">
      <c r="A20" s="157"/>
      <c r="B20" s="156"/>
      <c r="C20" s="6"/>
      <c r="D20" s="156"/>
      <c r="E20" s="6"/>
      <c r="F20" s="6"/>
      <c r="G20" s="6"/>
      <c r="H20" s="6"/>
      <c r="I20" s="6"/>
      <c r="J20" s="6"/>
      <c r="K20" s="6"/>
      <c r="L20" s="6"/>
      <c r="M20" s="6"/>
      <c r="N20" s="6"/>
      <c r="O20" s="6"/>
    </row>
    <row r="21" spans="1:15" x14ac:dyDescent="0.3">
      <c r="A21" s="157"/>
      <c r="B21" s="156"/>
      <c r="C21" s="6"/>
      <c r="D21" s="156"/>
      <c r="E21" s="6"/>
      <c r="F21" s="6"/>
      <c r="G21" s="6"/>
      <c r="H21" s="6"/>
      <c r="I21" s="6"/>
      <c r="J21" s="6"/>
      <c r="K21" s="6"/>
      <c r="L21" s="6"/>
      <c r="M21" s="6"/>
      <c r="N21" s="6"/>
      <c r="O21" s="6"/>
    </row>
    <row r="22" spans="1:15" x14ac:dyDescent="0.3">
      <c r="A22" s="157"/>
      <c r="B22" s="156"/>
      <c r="C22" s="6"/>
      <c r="D22" s="156"/>
      <c r="E22" s="6"/>
      <c r="F22" s="6"/>
      <c r="G22" s="6"/>
      <c r="H22" s="6"/>
      <c r="I22" s="6"/>
      <c r="J22" s="6"/>
      <c r="K22" s="6"/>
      <c r="L22" s="6"/>
      <c r="M22" s="6"/>
      <c r="N22" s="6"/>
      <c r="O22" s="6"/>
    </row>
    <row r="23" spans="1:15" ht="20" x14ac:dyDescent="0.3">
      <c r="A23" s="157"/>
      <c r="B23" s="157"/>
      <c r="C23" s="105"/>
      <c r="D23" s="69"/>
      <c r="E23" s="6"/>
      <c r="F23" s="6"/>
      <c r="G23" s="6"/>
      <c r="H23" s="6"/>
      <c r="I23" s="6"/>
      <c r="J23" s="6"/>
      <c r="K23" s="6"/>
      <c r="L23" s="6"/>
      <c r="M23" s="6"/>
      <c r="N23" s="6"/>
      <c r="O23" s="6"/>
    </row>
    <row r="24" spans="1:15" ht="20" x14ac:dyDescent="0.3">
      <c r="A24" s="157"/>
      <c r="B24" s="157"/>
      <c r="C24" s="105"/>
      <c r="D24" s="69"/>
      <c r="E24" s="6"/>
      <c r="F24" s="6"/>
      <c r="G24" s="6"/>
      <c r="H24" s="6"/>
      <c r="I24" s="6"/>
      <c r="J24" s="6"/>
      <c r="K24" s="6"/>
      <c r="L24" s="6"/>
      <c r="M24" s="6"/>
      <c r="N24" s="6"/>
      <c r="O24" s="6"/>
    </row>
    <row r="25" spans="1:15" ht="20" x14ac:dyDescent="0.3">
      <c r="A25" s="157"/>
      <c r="B25" s="157"/>
      <c r="C25" s="105"/>
      <c r="D25" s="69"/>
      <c r="E25" s="6"/>
      <c r="F25" s="6"/>
      <c r="G25" s="6"/>
      <c r="H25" s="6"/>
      <c r="I25" s="6"/>
      <c r="J25" s="6"/>
      <c r="K25" s="6"/>
      <c r="L25" s="6"/>
      <c r="M25" s="6"/>
      <c r="N25" s="6"/>
      <c r="O25" s="6"/>
    </row>
    <row r="26" spans="1:15" ht="20" x14ac:dyDescent="0.3">
      <c r="A26" s="157"/>
      <c r="B26" s="157"/>
      <c r="C26" s="105"/>
      <c r="D26" s="69"/>
      <c r="E26" s="6"/>
      <c r="F26" s="6"/>
      <c r="G26" s="6"/>
      <c r="H26" s="6"/>
      <c r="I26" s="6"/>
      <c r="J26" s="6"/>
      <c r="K26" s="6"/>
      <c r="L26" s="6"/>
      <c r="M26" s="6"/>
      <c r="N26" s="6"/>
      <c r="O26" s="6"/>
    </row>
    <row r="27" spans="1:15" ht="20" x14ac:dyDescent="0.3">
      <c r="A27" s="157"/>
      <c r="B27" s="157"/>
      <c r="C27" s="105"/>
      <c r="D27" s="69"/>
      <c r="E27" s="6"/>
      <c r="F27" s="6"/>
      <c r="G27" s="6"/>
      <c r="H27" s="6"/>
      <c r="I27" s="6"/>
      <c r="J27" s="6"/>
      <c r="K27" s="6"/>
      <c r="L27" s="6"/>
      <c r="M27" s="6"/>
      <c r="N27" s="6"/>
      <c r="O27" s="6"/>
    </row>
    <row r="28" spans="1:15" ht="20" x14ac:dyDescent="0.3">
      <c r="A28" s="157"/>
      <c r="B28" s="157"/>
      <c r="C28" s="105"/>
      <c r="D28" s="69"/>
      <c r="E28" s="6"/>
      <c r="F28" s="6"/>
      <c r="G28" s="6"/>
      <c r="H28" s="6"/>
      <c r="I28" s="6"/>
      <c r="J28" s="6"/>
      <c r="K28" s="6"/>
      <c r="L28" s="6"/>
      <c r="M28" s="6"/>
      <c r="N28" s="6"/>
      <c r="O28" s="6"/>
    </row>
    <row r="29" spans="1:15" ht="20" x14ac:dyDescent="0.3">
      <c r="A29" s="157"/>
      <c r="B29" s="157"/>
      <c r="C29" s="105"/>
      <c r="D29" s="69"/>
      <c r="E29" s="6"/>
      <c r="F29" s="6"/>
      <c r="G29" s="6"/>
      <c r="H29" s="6"/>
      <c r="I29" s="6"/>
      <c r="J29" s="6"/>
      <c r="K29" s="6"/>
      <c r="L29" s="6"/>
      <c r="M29" s="6"/>
      <c r="N29" s="6"/>
      <c r="O29" s="6"/>
    </row>
    <row r="30" spans="1:15" ht="20" x14ac:dyDescent="0.3">
      <c r="A30" s="157"/>
      <c r="B30" s="157"/>
      <c r="C30" s="105"/>
      <c r="D30" s="69"/>
      <c r="E30" s="6"/>
      <c r="F30" s="6"/>
      <c r="G30" s="6"/>
      <c r="H30" s="6"/>
      <c r="I30" s="6"/>
      <c r="J30" s="6"/>
      <c r="K30" s="6"/>
      <c r="L30" s="6"/>
      <c r="M30" s="6"/>
      <c r="N30" s="6"/>
      <c r="O30" s="6"/>
    </row>
    <row r="31" spans="1:15" ht="20" x14ac:dyDescent="0.3">
      <c r="A31" s="157"/>
      <c r="B31" s="157"/>
      <c r="C31" s="105"/>
      <c r="D31" s="69"/>
      <c r="E31" s="6"/>
      <c r="F31" s="6"/>
      <c r="G31" s="6"/>
      <c r="H31" s="6"/>
      <c r="I31" s="6"/>
      <c r="J31" s="6"/>
      <c r="K31" s="6"/>
      <c r="L31" s="6"/>
      <c r="M31" s="6"/>
      <c r="N31" s="6"/>
      <c r="O31" s="6"/>
    </row>
    <row r="32" spans="1:15" ht="20" x14ac:dyDescent="0.3">
      <c r="A32" s="157"/>
      <c r="B32" s="157"/>
      <c r="C32" s="105"/>
      <c r="D32" s="69"/>
      <c r="E32" s="6"/>
      <c r="F32" s="6"/>
      <c r="G32" s="6"/>
      <c r="H32" s="6"/>
      <c r="I32" s="6"/>
      <c r="J32" s="6"/>
      <c r="K32" s="6"/>
      <c r="L32" s="6"/>
      <c r="M32" s="6"/>
      <c r="N32" s="6"/>
      <c r="O32" s="6"/>
    </row>
    <row r="33" spans="1:15" ht="20" x14ac:dyDescent="0.3">
      <c r="A33" s="157"/>
      <c r="B33" s="157"/>
      <c r="C33" s="105"/>
      <c r="D33" s="69"/>
      <c r="E33" s="6"/>
      <c r="F33" s="6"/>
      <c r="G33" s="6"/>
      <c r="H33" s="6"/>
      <c r="I33" s="6"/>
      <c r="J33" s="6"/>
      <c r="K33" s="6"/>
      <c r="L33" s="6"/>
      <c r="M33" s="6"/>
      <c r="N33" s="6"/>
      <c r="O33" s="6"/>
    </row>
    <row r="34" spans="1:15" ht="20" x14ac:dyDescent="0.3">
      <c r="A34" s="157"/>
      <c r="B34" s="157"/>
      <c r="C34" s="105"/>
      <c r="D34" s="69"/>
      <c r="E34" s="6"/>
      <c r="F34" s="6"/>
      <c r="G34" s="6"/>
      <c r="H34" s="6"/>
      <c r="I34" s="6"/>
      <c r="J34" s="6"/>
      <c r="K34" s="6"/>
      <c r="L34" s="6"/>
      <c r="M34" s="6"/>
      <c r="N34" s="6"/>
      <c r="O34" s="6"/>
    </row>
    <row r="35" spans="1:15" ht="20" x14ac:dyDescent="0.3">
      <c r="A35" s="157"/>
      <c r="B35" s="157"/>
      <c r="C35" s="105"/>
      <c r="D35" s="69"/>
      <c r="E35" s="6"/>
      <c r="F35" s="6"/>
      <c r="G35" s="6"/>
      <c r="H35" s="6"/>
      <c r="I35" s="6"/>
      <c r="J35" s="6"/>
      <c r="K35" s="6"/>
      <c r="L35" s="6"/>
      <c r="M35" s="6"/>
      <c r="N35" s="6"/>
      <c r="O35" s="6"/>
    </row>
    <row r="36" spans="1:15" ht="20" x14ac:dyDescent="0.3">
      <c r="A36" s="157"/>
      <c r="B36" s="157"/>
      <c r="C36" s="105"/>
      <c r="D36" s="69"/>
      <c r="E36" s="6"/>
      <c r="F36" s="6"/>
      <c r="G36" s="6"/>
      <c r="H36" s="6"/>
      <c r="I36" s="6"/>
      <c r="J36" s="6"/>
      <c r="K36" s="6"/>
      <c r="L36" s="6"/>
      <c r="M36" s="6"/>
      <c r="N36" s="6"/>
      <c r="O36" s="6"/>
    </row>
    <row r="37" spans="1:15" ht="20" x14ac:dyDescent="0.3">
      <c r="A37" s="157"/>
      <c r="B37" s="157"/>
      <c r="C37" s="105"/>
      <c r="D37" s="69"/>
      <c r="E37" s="6"/>
      <c r="F37" s="6"/>
      <c r="G37" s="6"/>
      <c r="H37" s="6"/>
      <c r="I37" s="6"/>
      <c r="J37" s="6"/>
      <c r="K37" s="6"/>
      <c r="L37" s="6"/>
      <c r="M37" s="6"/>
      <c r="N37" s="6"/>
      <c r="O37" s="6"/>
    </row>
    <row r="38" spans="1:15" ht="20" x14ac:dyDescent="0.3">
      <c r="A38" s="157"/>
      <c r="B38" s="157"/>
      <c r="C38" s="105"/>
      <c r="D38" s="69"/>
      <c r="E38" s="6"/>
      <c r="F38" s="6"/>
      <c r="G38" s="6"/>
      <c r="H38" s="6"/>
      <c r="I38" s="6"/>
      <c r="J38" s="6"/>
      <c r="K38" s="6"/>
      <c r="L38" s="6"/>
      <c r="M38" s="6"/>
      <c r="N38" s="6"/>
      <c r="O38" s="6"/>
    </row>
    <row r="39" spans="1:15" ht="20" x14ac:dyDescent="0.3">
      <c r="A39" s="157"/>
      <c r="B39" s="157"/>
      <c r="C39" s="105"/>
      <c r="D39" s="69"/>
      <c r="E39" s="6"/>
      <c r="F39" s="6"/>
      <c r="G39" s="6"/>
      <c r="H39" s="6"/>
      <c r="I39" s="6"/>
      <c r="J39" s="6"/>
      <c r="K39" s="6"/>
      <c r="L39" s="6"/>
      <c r="M39" s="6"/>
      <c r="N39" s="6"/>
      <c r="O39" s="6"/>
    </row>
    <row r="40" spans="1:15" ht="20" x14ac:dyDescent="0.3">
      <c r="A40" s="157"/>
      <c r="B40" s="157"/>
      <c r="C40" s="105"/>
      <c r="D40" s="69"/>
      <c r="E40" s="6"/>
      <c r="F40" s="6"/>
      <c r="G40" s="6"/>
      <c r="H40" s="6"/>
      <c r="I40" s="6"/>
      <c r="J40" s="6"/>
      <c r="K40" s="6"/>
      <c r="L40" s="6"/>
      <c r="M40" s="6"/>
      <c r="N40" s="6"/>
      <c r="O40" s="6"/>
    </row>
    <row r="41" spans="1:15" ht="20" x14ac:dyDescent="0.3">
      <c r="A41" s="157"/>
      <c r="B41" s="157"/>
      <c r="C41" s="105"/>
      <c r="D41" s="69"/>
      <c r="E41" s="6"/>
      <c r="F41" s="6"/>
      <c r="G41" s="6"/>
      <c r="H41" s="6"/>
      <c r="I41" s="6"/>
      <c r="J41" s="6"/>
      <c r="K41" s="6"/>
      <c r="L41" s="6"/>
      <c r="M41" s="6"/>
      <c r="N41" s="6"/>
      <c r="O41" s="6"/>
    </row>
    <row r="42" spans="1:15" ht="20" x14ac:dyDescent="0.3">
      <c r="A42" s="157"/>
      <c r="B42" s="157"/>
      <c r="C42" s="105"/>
      <c r="D42" s="69"/>
      <c r="E42" s="6"/>
      <c r="F42" s="6"/>
      <c r="G42" s="6"/>
      <c r="H42" s="6"/>
      <c r="I42" s="6"/>
      <c r="J42" s="6"/>
      <c r="K42" s="6"/>
      <c r="L42" s="6"/>
      <c r="M42" s="6"/>
      <c r="N42" s="6"/>
      <c r="O42" s="6"/>
    </row>
    <row r="43" spans="1:15" ht="20" x14ac:dyDescent="0.3">
      <c r="A43" s="157"/>
      <c r="B43" s="157"/>
      <c r="C43" s="105"/>
      <c r="D43" s="69"/>
      <c r="E43" s="6"/>
      <c r="F43" s="6"/>
      <c r="G43" s="6"/>
      <c r="H43" s="6"/>
      <c r="I43" s="6"/>
      <c r="J43" s="6"/>
      <c r="K43" s="6"/>
      <c r="L43" s="6"/>
      <c r="M43" s="6"/>
      <c r="N43" s="6"/>
      <c r="O43" s="6"/>
    </row>
    <row r="44" spans="1:15" ht="20" x14ac:dyDescent="0.3">
      <c r="A44" s="157"/>
      <c r="B44" s="157"/>
      <c r="C44" s="105"/>
      <c r="D44" s="69"/>
      <c r="E44" s="6"/>
      <c r="F44" s="6"/>
      <c r="G44" s="6"/>
      <c r="H44" s="6"/>
      <c r="I44" s="6"/>
      <c r="J44" s="6"/>
      <c r="K44" s="6"/>
      <c r="L44" s="6"/>
      <c r="M44" s="6"/>
      <c r="N44" s="6"/>
      <c r="O44" s="6"/>
    </row>
    <row r="45" spans="1:15" ht="20" x14ac:dyDescent="0.3">
      <c r="A45" s="157"/>
      <c r="B45" s="157"/>
      <c r="C45" s="105"/>
      <c r="D45" s="69"/>
      <c r="E45" s="6"/>
      <c r="F45" s="6"/>
      <c r="G45" s="6"/>
      <c r="H45" s="6"/>
      <c r="I45" s="6"/>
      <c r="J45" s="6"/>
      <c r="K45" s="6"/>
      <c r="L45" s="6"/>
      <c r="M45" s="6"/>
      <c r="N45" s="6"/>
      <c r="O45" s="6"/>
    </row>
    <row r="46" spans="1:15" ht="20" x14ac:dyDescent="0.3">
      <c r="A46" s="157"/>
      <c r="B46" s="157"/>
      <c r="C46" s="105"/>
      <c r="D46" s="69"/>
      <c r="E46" s="6"/>
      <c r="F46" s="6"/>
      <c r="G46" s="6"/>
      <c r="H46" s="6"/>
      <c r="I46" s="6"/>
      <c r="J46" s="6"/>
      <c r="K46" s="6"/>
      <c r="L46" s="6"/>
      <c r="M46" s="6"/>
      <c r="N46" s="6"/>
      <c r="O46" s="6"/>
    </row>
    <row r="47" spans="1:15" ht="20" x14ac:dyDescent="0.3">
      <c r="A47" s="157"/>
      <c r="B47" s="157"/>
      <c r="C47" s="105"/>
      <c r="D47" s="69"/>
      <c r="E47" s="6"/>
      <c r="F47" s="6"/>
      <c r="G47" s="6"/>
      <c r="H47" s="6"/>
      <c r="I47" s="6"/>
      <c r="J47" s="6"/>
      <c r="K47" s="6"/>
      <c r="L47" s="6"/>
      <c r="M47" s="6"/>
      <c r="N47" s="6"/>
      <c r="O47" s="6"/>
    </row>
    <row r="48" spans="1:15" ht="20" x14ac:dyDescent="0.3">
      <c r="A48" s="157"/>
      <c r="B48" s="157"/>
      <c r="C48" s="105"/>
      <c r="D48" s="69"/>
      <c r="E48" s="6"/>
      <c r="F48" s="6"/>
      <c r="G48" s="6"/>
      <c r="H48" s="6"/>
      <c r="I48" s="6"/>
      <c r="J48" s="6"/>
      <c r="K48" s="6"/>
      <c r="L48" s="6"/>
      <c r="M48" s="6"/>
      <c r="N48" s="6"/>
      <c r="O48" s="6"/>
    </row>
    <row r="49" spans="1:15" ht="20" x14ac:dyDescent="0.3">
      <c r="A49" s="157"/>
      <c r="B49" s="157"/>
      <c r="C49" s="105"/>
      <c r="D49" s="69"/>
      <c r="E49" s="6"/>
      <c r="F49" s="6"/>
      <c r="G49" s="6"/>
      <c r="H49" s="6"/>
      <c r="I49" s="6"/>
      <c r="J49" s="6"/>
      <c r="K49" s="6"/>
      <c r="L49" s="6"/>
      <c r="M49" s="6"/>
      <c r="N49" s="6"/>
      <c r="O49" s="6"/>
    </row>
    <row r="50" spans="1:15" ht="20" x14ac:dyDescent="0.3">
      <c r="A50" s="157"/>
      <c r="B50" s="157"/>
      <c r="C50" s="105"/>
      <c r="D50" s="69"/>
      <c r="E50" s="6"/>
      <c r="F50" s="6"/>
      <c r="G50" s="6"/>
      <c r="H50" s="6"/>
      <c r="I50" s="6"/>
      <c r="J50" s="6"/>
      <c r="K50" s="6"/>
      <c r="L50" s="6"/>
      <c r="M50" s="6"/>
      <c r="N50" s="6"/>
      <c r="O50" s="6"/>
    </row>
    <row r="51" spans="1:15" ht="20" x14ac:dyDescent="0.3">
      <c r="A51" s="157"/>
      <c r="B51" s="157"/>
      <c r="C51" s="105"/>
      <c r="D51" s="69"/>
      <c r="E51" s="6"/>
      <c r="F51" s="6"/>
      <c r="G51" s="6"/>
      <c r="H51" s="6"/>
      <c r="I51" s="6"/>
      <c r="J51" s="6"/>
      <c r="K51" s="6"/>
      <c r="L51" s="6"/>
      <c r="M51" s="6"/>
      <c r="N51" s="6"/>
      <c r="O51" s="6"/>
    </row>
    <row r="52" spans="1:15" ht="20" x14ac:dyDescent="0.3">
      <c r="A52" s="157"/>
      <c r="B52" s="157"/>
      <c r="C52" s="105"/>
      <c r="D52" s="69"/>
      <c r="E52" s="6"/>
      <c r="F52" s="6"/>
      <c r="G52" s="6"/>
      <c r="H52" s="6"/>
      <c r="I52" s="6"/>
      <c r="J52" s="6"/>
      <c r="K52" s="6"/>
      <c r="L52" s="6"/>
      <c r="M52" s="6"/>
      <c r="N52" s="6"/>
      <c r="O52" s="6"/>
    </row>
    <row r="53" spans="1:15" ht="20" x14ac:dyDescent="0.3">
      <c r="A53" s="157"/>
      <c r="B53" s="158"/>
      <c r="C53" s="106"/>
      <c r="D53" s="16"/>
    </row>
    <row r="54" spans="1:15" ht="20" x14ac:dyDescent="0.3">
      <c r="A54" s="157"/>
      <c r="B54" s="158"/>
      <c r="C54" s="106"/>
      <c r="D54" s="16"/>
    </row>
    <row r="55" spans="1:15" ht="20" x14ac:dyDescent="0.3">
      <c r="A55" s="157"/>
      <c r="B55" s="158"/>
      <c r="C55" s="106"/>
      <c r="D55" s="16"/>
    </row>
    <row r="56" spans="1:15" ht="20" x14ac:dyDescent="0.3">
      <c r="A56" s="157"/>
      <c r="B56" s="158"/>
      <c r="C56" s="106"/>
      <c r="D56" s="16"/>
    </row>
    <row r="57" spans="1:15" ht="20" x14ac:dyDescent="0.3">
      <c r="A57" s="157"/>
      <c r="B57" s="158"/>
      <c r="C57" s="106"/>
      <c r="D57" s="16"/>
    </row>
    <row r="58" spans="1:15" ht="20" x14ac:dyDescent="0.3">
      <c r="A58" s="157"/>
      <c r="B58" s="158"/>
      <c r="C58" s="106"/>
      <c r="D58" s="16"/>
    </row>
    <row r="59" spans="1:15" ht="20" x14ac:dyDescent="0.3">
      <c r="A59" s="157"/>
      <c r="B59" s="158"/>
      <c r="C59" s="106"/>
      <c r="D59" s="16"/>
    </row>
    <row r="60" spans="1:15" ht="20" x14ac:dyDescent="0.3">
      <c r="A60" s="157"/>
      <c r="B60" s="158"/>
      <c r="C60" s="106"/>
      <c r="D60" s="16"/>
    </row>
    <row r="61" spans="1:15" ht="20" x14ac:dyDescent="0.3">
      <c r="A61" s="157"/>
      <c r="B61" s="158"/>
      <c r="C61" s="106"/>
      <c r="D61" s="16"/>
    </row>
    <row r="62" spans="1:15" ht="20" x14ac:dyDescent="0.3">
      <c r="A62" s="157"/>
      <c r="B62" s="158"/>
      <c r="C62" s="106"/>
      <c r="D62" s="16"/>
    </row>
    <row r="63" spans="1:15" ht="20" x14ac:dyDescent="0.3">
      <c r="A63" s="157"/>
      <c r="B63" s="158"/>
      <c r="C63" s="106"/>
      <c r="D63" s="16"/>
    </row>
    <row r="64" spans="1:15" ht="20" x14ac:dyDescent="0.3">
      <c r="A64" s="157"/>
      <c r="B64" s="158"/>
      <c r="C64" s="106"/>
      <c r="D64" s="16"/>
    </row>
    <row r="65" spans="1:4" ht="20" x14ac:dyDescent="0.3">
      <c r="A65" s="157"/>
      <c r="B65" s="158"/>
      <c r="C65" s="106"/>
      <c r="D65" s="16"/>
    </row>
    <row r="66" spans="1:4" ht="20" x14ac:dyDescent="0.3">
      <c r="A66" s="157"/>
      <c r="B66" s="158"/>
      <c r="C66" s="106"/>
      <c r="D66" s="16"/>
    </row>
    <row r="67" spans="1:4" ht="20" x14ac:dyDescent="0.3">
      <c r="A67" s="157"/>
      <c r="B67" s="158"/>
      <c r="C67" s="106"/>
      <c r="D67" s="16"/>
    </row>
    <row r="68" spans="1:4" ht="20" x14ac:dyDescent="0.3">
      <c r="A68" s="157"/>
      <c r="B68" s="158"/>
      <c r="C68" s="106"/>
      <c r="D68" s="16"/>
    </row>
    <row r="69" spans="1:4" ht="20" x14ac:dyDescent="0.3">
      <c r="A69" s="157"/>
      <c r="B69" s="158"/>
      <c r="C69" s="106"/>
      <c r="D69" s="16"/>
    </row>
    <row r="70" spans="1:4" ht="20" x14ac:dyDescent="0.3">
      <c r="A70" s="157"/>
      <c r="B70" s="158"/>
      <c r="C70" s="106"/>
      <c r="D70" s="16"/>
    </row>
    <row r="71" spans="1:4" ht="20" x14ac:dyDescent="0.3">
      <c r="A71" s="157"/>
      <c r="B71" s="158"/>
      <c r="C71" s="106"/>
      <c r="D71" s="16"/>
    </row>
    <row r="72" spans="1:4" ht="20" x14ac:dyDescent="0.3">
      <c r="A72" s="157"/>
      <c r="B72" s="158"/>
      <c r="C72" s="106"/>
      <c r="D72" s="16"/>
    </row>
    <row r="73" spans="1:4" ht="20" x14ac:dyDescent="0.3">
      <c r="A73" s="157"/>
      <c r="B73" s="158"/>
      <c r="C73" s="106"/>
      <c r="D73" s="16"/>
    </row>
    <row r="74" spans="1:4" ht="20" x14ac:dyDescent="0.3">
      <c r="A74" s="157"/>
      <c r="B74" s="158"/>
      <c r="C74" s="106"/>
      <c r="D74" s="16"/>
    </row>
    <row r="75" spans="1:4" ht="20" x14ac:dyDescent="0.3">
      <c r="A75" s="157"/>
      <c r="B75" s="158"/>
      <c r="C75" s="106"/>
      <c r="D75" s="16"/>
    </row>
    <row r="76" spans="1:4" ht="20" x14ac:dyDescent="0.3">
      <c r="A76" s="157"/>
      <c r="B76" s="158"/>
      <c r="C76" s="106"/>
      <c r="D76" s="16"/>
    </row>
    <row r="77" spans="1:4" ht="20" x14ac:dyDescent="0.3">
      <c r="A77" s="157"/>
      <c r="B77" s="158"/>
      <c r="C77" s="106"/>
      <c r="D77" s="16"/>
    </row>
    <row r="78" spans="1:4" ht="20" x14ac:dyDescent="0.3">
      <c r="A78" s="157"/>
      <c r="B78" s="158"/>
      <c r="C78" s="106"/>
      <c r="D78" s="16"/>
    </row>
    <row r="79" spans="1:4" ht="20" x14ac:dyDescent="0.3">
      <c r="A79" s="157"/>
      <c r="B79" s="158"/>
      <c r="C79" s="106"/>
      <c r="D79" s="16"/>
    </row>
    <row r="80" spans="1:4" ht="20" x14ac:dyDescent="0.3">
      <c r="A80" s="157"/>
      <c r="B80" s="158"/>
      <c r="C80" s="106"/>
      <c r="D80" s="16"/>
    </row>
    <row r="81" spans="1:4" ht="20" x14ac:dyDescent="0.3">
      <c r="A81" s="157"/>
      <c r="B81" s="158"/>
      <c r="C81" s="106"/>
      <c r="D81" s="16"/>
    </row>
    <row r="82" spans="1:4" ht="20" x14ac:dyDescent="0.3">
      <c r="A82" s="157"/>
      <c r="B82" s="158"/>
      <c r="C82" s="106"/>
      <c r="D82" s="16"/>
    </row>
    <row r="83" spans="1:4" ht="20" x14ac:dyDescent="0.3">
      <c r="A83" s="157"/>
      <c r="B83" s="158"/>
      <c r="C83" s="106"/>
      <c r="D83" s="16"/>
    </row>
    <row r="84" spans="1:4" ht="20" x14ac:dyDescent="0.3">
      <c r="A84" s="157"/>
      <c r="B84" s="158"/>
      <c r="C84" s="106"/>
      <c r="D84" s="16"/>
    </row>
    <row r="85" spans="1:4" ht="20" x14ac:dyDescent="0.3">
      <c r="A85" s="157"/>
      <c r="B85" s="158"/>
      <c r="C85" s="106"/>
      <c r="D85" s="16"/>
    </row>
    <row r="86" spans="1:4" ht="20" x14ac:dyDescent="0.3">
      <c r="A86" s="157"/>
      <c r="B86" s="158"/>
      <c r="C86" s="106"/>
      <c r="D86" s="16"/>
    </row>
    <row r="87" spans="1:4" ht="20" x14ac:dyDescent="0.3">
      <c r="A87" s="157"/>
      <c r="B87" s="158"/>
      <c r="C87" s="106"/>
      <c r="D87" s="16"/>
    </row>
    <row r="88" spans="1:4" ht="20" x14ac:dyDescent="0.3">
      <c r="A88" s="157"/>
      <c r="B88" s="158"/>
      <c r="C88" s="106"/>
      <c r="D88" s="16"/>
    </row>
    <row r="89" spans="1:4" ht="20" x14ac:dyDescent="0.3">
      <c r="A89" s="157"/>
      <c r="B89" s="158"/>
      <c r="C89" s="106"/>
      <c r="D89" s="16"/>
    </row>
    <row r="90" spans="1:4" ht="20" x14ac:dyDescent="0.3">
      <c r="A90" s="157"/>
      <c r="B90" s="158"/>
      <c r="C90" s="106"/>
      <c r="D90" s="16"/>
    </row>
    <row r="91" spans="1:4" ht="20" x14ac:dyDescent="0.3">
      <c r="A91" s="157"/>
      <c r="B91" s="158"/>
      <c r="C91" s="106"/>
      <c r="D91" s="16"/>
    </row>
    <row r="92" spans="1:4" ht="20" x14ac:dyDescent="0.3">
      <c r="A92" s="157"/>
      <c r="B92" s="158"/>
      <c r="C92" s="106"/>
      <c r="D92" s="16"/>
    </row>
    <row r="93" spans="1:4" ht="20" x14ac:dyDescent="0.3">
      <c r="A93" s="157"/>
      <c r="B93" s="158"/>
      <c r="C93" s="106"/>
      <c r="D93" s="16"/>
    </row>
    <row r="94" spans="1:4" ht="20" x14ac:dyDescent="0.3">
      <c r="A94" s="157"/>
      <c r="B94" s="158"/>
      <c r="C94" s="106"/>
      <c r="D94" s="16"/>
    </row>
    <row r="95" spans="1:4" ht="20" x14ac:dyDescent="0.3">
      <c r="A95" s="157"/>
      <c r="B95" s="158"/>
      <c r="C95" s="106"/>
      <c r="D95" s="16"/>
    </row>
    <row r="96" spans="1:4" ht="20" x14ac:dyDescent="0.3">
      <c r="A96" s="157"/>
      <c r="B96" s="158"/>
      <c r="C96" s="106"/>
      <c r="D96" s="16"/>
    </row>
    <row r="97" spans="1:4" ht="20" x14ac:dyDescent="0.3">
      <c r="A97" s="157"/>
      <c r="B97" s="158"/>
      <c r="C97" s="106"/>
      <c r="D97" s="16"/>
    </row>
    <row r="98" spans="1:4" ht="20" x14ac:dyDescent="0.3">
      <c r="A98" s="157"/>
      <c r="B98" s="158"/>
      <c r="C98" s="106"/>
      <c r="D98" s="16"/>
    </row>
    <row r="99" spans="1:4" ht="20" x14ac:dyDescent="0.3">
      <c r="A99" s="157"/>
      <c r="B99" s="158"/>
      <c r="C99" s="106"/>
      <c r="D99" s="16"/>
    </row>
    <row r="100" spans="1:4" ht="20" x14ac:dyDescent="0.3">
      <c r="A100" s="157"/>
      <c r="B100" s="158"/>
      <c r="C100" s="106"/>
      <c r="D100" s="16"/>
    </row>
    <row r="101" spans="1:4" ht="20" x14ac:dyDescent="0.3">
      <c r="A101" s="157"/>
      <c r="B101" s="158"/>
      <c r="C101" s="106"/>
      <c r="D101" s="16"/>
    </row>
    <row r="102" spans="1:4" ht="20" x14ac:dyDescent="0.3">
      <c r="A102" s="157"/>
      <c r="B102" s="158"/>
      <c r="C102" s="106"/>
      <c r="D102" s="16"/>
    </row>
    <row r="103" spans="1:4" ht="20" x14ac:dyDescent="0.3">
      <c r="A103" s="157"/>
      <c r="B103" s="158"/>
      <c r="C103" s="106"/>
      <c r="D103" s="16"/>
    </row>
    <row r="104" spans="1:4" ht="20" x14ac:dyDescent="0.3">
      <c r="A104" s="157"/>
      <c r="B104" s="158"/>
      <c r="C104" s="106"/>
      <c r="D104" s="16"/>
    </row>
    <row r="105" spans="1:4" ht="20" x14ac:dyDescent="0.3">
      <c r="A105" s="157"/>
      <c r="B105" s="158"/>
      <c r="C105" s="106"/>
      <c r="D105" s="16"/>
    </row>
    <row r="106" spans="1:4" ht="20" x14ac:dyDescent="0.3">
      <c r="A106" s="157"/>
      <c r="B106" s="158"/>
      <c r="C106" s="106"/>
      <c r="D106" s="16"/>
    </row>
    <row r="107" spans="1:4" ht="20" x14ac:dyDescent="0.3">
      <c r="A107" s="157"/>
      <c r="B107" s="158"/>
      <c r="C107" s="106"/>
      <c r="D107" s="16"/>
    </row>
    <row r="108" spans="1:4" ht="20" x14ac:dyDescent="0.3">
      <c r="A108" s="157"/>
      <c r="B108" s="158"/>
      <c r="C108" s="106"/>
      <c r="D108" s="16"/>
    </row>
    <row r="109" spans="1:4" ht="20" x14ac:dyDescent="0.3">
      <c r="A109" s="157"/>
      <c r="B109" s="158"/>
      <c r="C109" s="106"/>
      <c r="D109" s="16"/>
    </row>
    <row r="110" spans="1:4" ht="20" x14ac:dyDescent="0.3">
      <c r="A110" s="157"/>
      <c r="B110" s="158"/>
      <c r="C110" s="106"/>
      <c r="D110" s="16"/>
    </row>
    <row r="111" spans="1:4" ht="20" x14ac:dyDescent="0.3">
      <c r="A111" s="157"/>
      <c r="B111" s="158"/>
      <c r="C111" s="106"/>
      <c r="D111" s="16"/>
    </row>
    <row r="112" spans="1:4" ht="20" x14ac:dyDescent="0.3">
      <c r="A112" s="157"/>
      <c r="B112" s="158"/>
      <c r="C112" s="106"/>
      <c r="D112" s="16"/>
    </row>
    <row r="113" spans="1:4" ht="20" x14ac:dyDescent="0.3">
      <c r="A113" s="157"/>
      <c r="B113" s="158"/>
      <c r="C113" s="106"/>
      <c r="D113" s="16"/>
    </row>
    <row r="114" spans="1:4" ht="20" x14ac:dyDescent="0.3">
      <c r="A114" s="157"/>
      <c r="B114" s="158"/>
      <c r="C114" s="106"/>
      <c r="D114" s="16"/>
    </row>
    <row r="115" spans="1:4" ht="20" x14ac:dyDescent="0.3">
      <c r="A115" s="157"/>
      <c r="B115" s="158"/>
      <c r="C115" s="106"/>
      <c r="D115" s="16"/>
    </row>
    <row r="116" spans="1:4" ht="20" x14ac:dyDescent="0.3">
      <c r="A116" s="157"/>
      <c r="B116" s="158"/>
      <c r="C116" s="106"/>
      <c r="D116" s="16"/>
    </row>
    <row r="117" spans="1:4" ht="20" x14ac:dyDescent="0.3">
      <c r="A117" s="157"/>
      <c r="B117" s="158"/>
      <c r="C117" s="106"/>
      <c r="D117" s="16"/>
    </row>
    <row r="118" spans="1:4" ht="20" x14ac:dyDescent="0.3">
      <c r="A118" s="157"/>
      <c r="B118" s="158"/>
      <c r="C118" s="106"/>
      <c r="D118" s="16"/>
    </row>
    <row r="119" spans="1:4" ht="20" x14ac:dyDescent="0.3">
      <c r="A119" s="157"/>
      <c r="B119" s="158"/>
      <c r="C119" s="106"/>
      <c r="D119" s="16"/>
    </row>
    <row r="120" spans="1:4" ht="20" x14ac:dyDescent="0.3">
      <c r="A120" s="157"/>
      <c r="B120" s="158"/>
      <c r="C120" s="106"/>
      <c r="D120" s="16"/>
    </row>
    <row r="121" spans="1:4" ht="20" x14ac:dyDescent="0.3">
      <c r="A121" s="157"/>
      <c r="B121" s="158"/>
      <c r="C121" s="106"/>
      <c r="D121" s="16"/>
    </row>
    <row r="122" spans="1:4" ht="20" x14ac:dyDescent="0.3">
      <c r="A122" s="157"/>
      <c r="B122" s="158"/>
      <c r="C122" s="106"/>
      <c r="D122" s="16"/>
    </row>
    <row r="123" spans="1:4" ht="20" x14ac:dyDescent="0.3">
      <c r="A123" s="157"/>
      <c r="B123" s="158"/>
      <c r="C123" s="16"/>
      <c r="D123" s="16"/>
    </row>
    <row r="124" spans="1:4" ht="20" x14ac:dyDescent="0.3">
      <c r="A124" s="157"/>
      <c r="B124" s="158"/>
      <c r="C124" s="16"/>
      <c r="D124" s="16"/>
    </row>
    <row r="125" spans="1:4" ht="20" x14ac:dyDescent="0.3">
      <c r="A125" s="157"/>
      <c r="B125" s="158"/>
      <c r="C125" s="16"/>
      <c r="D125" s="16"/>
    </row>
    <row r="126" spans="1:4" ht="20" x14ac:dyDescent="0.3">
      <c r="A126" s="157"/>
      <c r="B126" s="158"/>
      <c r="C126" s="16"/>
      <c r="D126" s="16"/>
    </row>
    <row r="127" spans="1:4" ht="20" x14ac:dyDescent="0.3">
      <c r="A127" s="157"/>
      <c r="B127" s="158"/>
      <c r="C127" s="16"/>
      <c r="D127" s="16"/>
    </row>
    <row r="128" spans="1:4" ht="20" x14ac:dyDescent="0.3">
      <c r="A128" s="157"/>
      <c r="B128" s="158"/>
      <c r="C128" s="16"/>
      <c r="D128" s="16"/>
    </row>
    <row r="129" spans="1:4" ht="20" x14ac:dyDescent="0.3">
      <c r="A129" s="157"/>
      <c r="B129" s="158"/>
      <c r="C129" s="16"/>
      <c r="D129" s="16"/>
    </row>
    <row r="130" spans="1:4" ht="20" x14ac:dyDescent="0.3">
      <c r="A130" s="157"/>
      <c r="B130" s="158"/>
      <c r="C130" s="16"/>
      <c r="D130" s="16"/>
    </row>
    <row r="131" spans="1:4" ht="20" x14ac:dyDescent="0.3">
      <c r="A131" s="157"/>
      <c r="B131" s="158"/>
      <c r="C131" s="16"/>
      <c r="D131" s="16"/>
    </row>
    <row r="132" spans="1:4" ht="20" x14ac:dyDescent="0.3">
      <c r="A132" s="157"/>
      <c r="B132" s="158"/>
      <c r="C132" s="16"/>
      <c r="D132" s="16"/>
    </row>
    <row r="133" spans="1:4" ht="20" x14ac:dyDescent="0.3">
      <c r="A133" s="157"/>
      <c r="B133" s="158"/>
      <c r="C133" s="16"/>
      <c r="D133" s="16"/>
    </row>
    <row r="134" spans="1:4" ht="20" x14ac:dyDescent="0.3">
      <c r="A134" s="157"/>
      <c r="B134" s="158"/>
      <c r="C134" s="16"/>
      <c r="D134" s="16"/>
    </row>
    <row r="135" spans="1:4" ht="20" x14ac:dyDescent="0.3">
      <c r="A135" s="157"/>
      <c r="B135" s="158"/>
      <c r="C135" s="16"/>
      <c r="D135" s="16"/>
    </row>
    <row r="136" spans="1:4" ht="20" x14ac:dyDescent="0.3">
      <c r="A136" s="157"/>
      <c r="B136" s="158"/>
      <c r="C136" s="16"/>
      <c r="D136" s="16"/>
    </row>
    <row r="137" spans="1:4" ht="20" x14ac:dyDescent="0.3">
      <c r="A137" s="157"/>
      <c r="B137" s="158"/>
      <c r="C137" s="16"/>
      <c r="D137" s="16"/>
    </row>
    <row r="138" spans="1:4" ht="20" x14ac:dyDescent="0.3">
      <c r="A138" s="157"/>
      <c r="B138" s="158"/>
      <c r="C138" s="16"/>
      <c r="D138" s="16"/>
    </row>
    <row r="139" spans="1:4" ht="20" x14ac:dyDescent="0.3">
      <c r="A139" s="157"/>
      <c r="B139" s="158"/>
      <c r="C139" s="16"/>
      <c r="D139" s="16"/>
    </row>
    <row r="140" spans="1:4" ht="20" x14ac:dyDescent="0.3">
      <c r="A140" s="157"/>
      <c r="B140" s="158"/>
      <c r="C140" s="16"/>
      <c r="D140" s="16"/>
    </row>
    <row r="141" spans="1:4" ht="20" x14ac:dyDescent="0.3">
      <c r="A141" s="157"/>
      <c r="B141" s="158"/>
      <c r="C141" s="16"/>
      <c r="D141" s="16"/>
    </row>
    <row r="142" spans="1:4" ht="20" x14ac:dyDescent="0.3">
      <c r="A142" s="157"/>
      <c r="B142" s="158"/>
      <c r="C142" s="16"/>
      <c r="D142" s="16"/>
    </row>
    <row r="143" spans="1:4" ht="20" x14ac:dyDescent="0.3">
      <c r="A143" s="157"/>
      <c r="B143" s="158"/>
      <c r="C143" s="16"/>
      <c r="D143" s="16"/>
    </row>
    <row r="144" spans="1:4" ht="20" x14ac:dyDescent="0.3">
      <c r="A144" s="157"/>
      <c r="B144" s="158"/>
      <c r="C144" s="16"/>
      <c r="D144" s="16"/>
    </row>
    <row r="145" spans="1:4" ht="20" x14ac:dyDescent="0.3">
      <c r="A145" s="157"/>
      <c r="B145" s="158"/>
      <c r="C145" s="16"/>
      <c r="D145" s="16"/>
    </row>
    <row r="146" spans="1:4" ht="20" x14ac:dyDescent="0.3">
      <c r="A146" s="157"/>
      <c r="B146" s="158"/>
      <c r="C146" s="16"/>
      <c r="D146" s="16"/>
    </row>
    <row r="147" spans="1:4" ht="20" x14ac:dyDescent="0.3">
      <c r="A147" s="157"/>
      <c r="B147" s="158"/>
      <c r="C147" s="16"/>
      <c r="D147" s="16"/>
    </row>
    <row r="148" spans="1:4" ht="20" x14ac:dyDescent="0.3">
      <c r="A148" s="157"/>
      <c r="B148" s="158"/>
      <c r="C148" s="16"/>
      <c r="D148" s="16"/>
    </row>
    <row r="149" spans="1:4" ht="20" x14ac:dyDescent="0.3">
      <c r="A149" s="157"/>
      <c r="B149" s="158"/>
      <c r="C149" s="16"/>
      <c r="D149" s="16"/>
    </row>
    <row r="150" spans="1:4" ht="20" x14ac:dyDescent="0.3">
      <c r="A150" s="157"/>
      <c r="B150" s="158"/>
      <c r="C150" s="16"/>
      <c r="D150" s="16"/>
    </row>
    <row r="151" spans="1:4" ht="20" x14ac:dyDescent="0.3">
      <c r="A151" s="157"/>
      <c r="B151" s="158"/>
      <c r="C151" s="16"/>
      <c r="D151" s="16"/>
    </row>
    <row r="152" spans="1:4" ht="20" x14ac:dyDescent="0.3">
      <c r="A152" s="157"/>
      <c r="B152" s="158"/>
      <c r="C152" s="16"/>
      <c r="D152" s="16"/>
    </row>
    <row r="153" spans="1:4" ht="20" x14ac:dyDescent="0.3">
      <c r="A153" s="157"/>
      <c r="B153" s="158"/>
      <c r="C153" s="16"/>
      <c r="D153" s="16"/>
    </row>
    <row r="154" spans="1:4" ht="20" x14ac:dyDescent="0.3">
      <c r="A154" s="157"/>
      <c r="B154" s="158"/>
      <c r="C154" s="16"/>
      <c r="D154" s="16"/>
    </row>
    <row r="155" spans="1:4" ht="20" x14ac:dyDescent="0.3">
      <c r="A155" s="157"/>
      <c r="B155" s="158"/>
      <c r="C155" s="16"/>
      <c r="D155" s="16"/>
    </row>
    <row r="156" spans="1:4" ht="20" x14ac:dyDescent="0.3">
      <c r="A156" s="157"/>
      <c r="B156" s="158"/>
      <c r="C156" s="16"/>
      <c r="D156" s="16"/>
    </row>
    <row r="157" spans="1:4" ht="20" x14ac:dyDescent="0.3">
      <c r="A157" s="157"/>
      <c r="B157" s="158"/>
      <c r="C157" s="16"/>
      <c r="D157" s="16"/>
    </row>
    <row r="158" spans="1:4" ht="20" x14ac:dyDescent="0.3">
      <c r="A158" s="157"/>
      <c r="B158" s="158"/>
      <c r="C158" s="16"/>
      <c r="D158" s="16"/>
    </row>
    <row r="159" spans="1:4" ht="20" x14ac:dyDescent="0.3">
      <c r="A159" s="157"/>
      <c r="B159" s="158"/>
      <c r="C159" s="16"/>
      <c r="D159" s="16"/>
    </row>
    <row r="160" spans="1:4" ht="20" x14ac:dyDescent="0.3">
      <c r="A160" s="157"/>
      <c r="B160" s="158"/>
      <c r="C160" s="16"/>
      <c r="D160" s="16"/>
    </row>
    <row r="161" spans="1:4" ht="20" x14ac:dyDescent="0.3">
      <c r="A161" s="157"/>
      <c r="B161" s="158"/>
      <c r="C161" s="16"/>
      <c r="D161" s="16"/>
    </row>
    <row r="162" spans="1:4" ht="20" x14ac:dyDescent="0.3">
      <c r="A162" s="157"/>
      <c r="B162" s="158"/>
      <c r="C162" s="16"/>
      <c r="D162" s="16"/>
    </row>
    <row r="163" spans="1:4" ht="20" x14ac:dyDescent="0.3">
      <c r="A163" s="157"/>
      <c r="B163" s="158"/>
      <c r="C163" s="16"/>
      <c r="D163" s="16"/>
    </row>
    <row r="164" spans="1:4" ht="20" x14ac:dyDescent="0.3">
      <c r="A164" s="157"/>
      <c r="B164" s="158"/>
      <c r="C164" s="16"/>
      <c r="D164" s="16"/>
    </row>
    <row r="165" spans="1:4" ht="20" x14ac:dyDescent="0.3">
      <c r="A165" s="157"/>
      <c r="B165" s="158"/>
      <c r="C165" s="16"/>
      <c r="D165" s="16"/>
    </row>
    <row r="166" spans="1:4" ht="20" x14ac:dyDescent="0.3">
      <c r="A166" s="157"/>
      <c r="B166" s="158"/>
      <c r="C166" s="16"/>
      <c r="D166" s="16"/>
    </row>
    <row r="167" spans="1:4" ht="20" x14ac:dyDescent="0.3">
      <c r="A167" s="157"/>
      <c r="B167" s="158"/>
      <c r="C167" s="16"/>
      <c r="D167" s="16"/>
    </row>
    <row r="168" spans="1:4" ht="20" x14ac:dyDescent="0.3">
      <c r="A168" s="157"/>
      <c r="B168" s="158"/>
      <c r="C168" s="16"/>
      <c r="D168" s="16"/>
    </row>
    <row r="169" spans="1:4" ht="20" x14ac:dyDescent="0.3">
      <c r="A169" s="157"/>
      <c r="B169" s="158"/>
      <c r="C169" s="16"/>
      <c r="D169" s="16"/>
    </row>
    <row r="170" spans="1:4" ht="20" x14ac:dyDescent="0.3">
      <c r="A170" s="157"/>
      <c r="B170" s="158"/>
      <c r="C170" s="16"/>
      <c r="D170" s="16"/>
    </row>
    <row r="171" spans="1:4" ht="20" x14ac:dyDescent="0.3">
      <c r="A171" s="157"/>
      <c r="B171" s="158"/>
      <c r="C171" s="16"/>
      <c r="D171" s="16"/>
    </row>
    <row r="172" spans="1:4" ht="20" x14ac:dyDescent="0.3">
      <c r="A172" s="157"/>
      <c r="B172" s="158"/>
      <c r="C172" s="16"/>
      <c r="D172" s="16"/>
    </row>
    <row r="173" spans="1:4" ht="20" x14ac:dyDescent="0.3">
      <c r="A173" s="157"/>
      <c r="B173" s="158"/>
      <c r="C173" s="16"/>
      <c r="D173" s="16"/>
    </row>
    <row r="174" spans="1:4" ht="20" x14ac:dyDescent="0.3">
      <c r="A174" s="157"/>
      <c r="B174" s="158"/>
      <c r="C174" s="16"/>
      <c r="D174" s="16"/>
    </row>
    <row r="175" spans="1:4" ht="20" x14ac:dyDescent="0.3">
      <c r="A175" s="157"/>
      <c r="B175" s="158"/>
      <c r="C175" s="16"/>
      <c r="D175" s="16"/>
    </row>
    <row r="176" spans="1:4" ht="20" x14ac:dyDescent="0.3">
      <c r="A176" s="157"/>
      <c r="B176" s="158"/>
      <c r="C176" s="16"/>
      <c r="D176" s="16"/>
    </row>
    <row r="177" spans="1:4" ht="20" x14ac:dyDescent="0.3">
      <c r="A177" s="157"/>
      <c r="B177" s="158"/>
      <c r="C177" s="16"/>
      <c r="D177" s="16"/>
    </row>
    <row r="178" spans="1:4" ht="20" x14ac:dyDescent="0.3">
      <c r="A178" s="157"/>
      <c r="B178" s="158"/>
      <c r="C178" s="16"/>
      <c r="D178" s="16"/>
    </row>
    <row r="179" spans="1:4" ht="20" x14ac:dyDescent="0.3">
      <c r="A179" s="157"/>
      <c r="B179" s="158"/>
      <c r="C179" s="16"/>
      <c r="D179" s="16"/>
    </row>
    <row r="180" spans="1:4" ht="20" x14ac:dyDescent="0.3">
      <c r="A180" s="157"/>
      <c r="B180" s="158"/>
      <c r="C180" s="16"/>
      <c r="D180" s="16"/>
    </row>
    <row r="181" spans="1:4" ht="20" x14ac:dyDescent="0.3">
      <c r="A181" s="157"/>
      <c r="B181" s="158"/>
      <c r="C181" s="16"/>
      <c r="D181" s="16"/>
    </row>
    <row r="182" spans="1:4" ht="20" x14ac:dyDescent="0.3">
      <c r="A182" s="157"/>
      <c r="B182" s="158"/>
      <c r="C182" s="16"/>
      <c r="D182" s="16"/>
    </row>
    <row r="183" spans="1:4" ht="20" x14ac:dyDescent="0.3">
      <c r="A183" s="157"/>
      <c r="B183" s="158"/>
      <c r="C183" s="16"/>
      <c r="D183" s="16"/>
    </row>
    <row r="184" spans="1:4" ht="20" x14ac:dyDescent="0.3">
      <c r="A184" s="157"/>
      <c r="B184" s="158"/>
      <c r="C184" s="16"/>
      <c r="D184" s="16"/>
    </row>
    <row r="185" spans="1:4" ht="20" x14ac:dyDescent="0.3">
      <c r="A185" s="157"/>
      <c r="B185" s="158"/>
      <c r="C185" s="16"/>
      <c r="D185" s="16"/>
    </row>
    <row r="186" spans="1:4" ht="20" x14ac:dyDescent="0.3">
      <c r="A186" s="157"/>
      <c r="B186" s="158"/>
      <c r="C186" s="16"/>
      <c r="D186" s="16"/>
    </row>
    <row r="187" spans="1:4" ht="20" x14ac:dyDescent="0.3">
      <c r="A187" s="157"/>
      <c r="B187" s="158"/>
      <c r="C187" s="16"/>
      <c r="D187" s="16"/>
    </row>
    <row r="188" spans="1:4" ht="20" x14ac:dyDescent="0.3">
      <c r="A188" s="157"/>
      <c r="B188" s="158"/>
      <c r="C188" s="16"/>
      <c r="D188" s="16"/>
    </row>
    <row r="189" spans="1:4" ht="20" x14ac:dyDescent="0.3">
      <c r="A189" s="157"/>
      <c r="B189" s="158"/>
      <c r="C189" s="16"/>
      <c r="D189" s="16"/>
    </row>
    <row r="190" spans="1:4" ht="20" x14ac:dyDescent="0.3">
      <c r="A190" s="157"/>
      <c r="B190" s="158"/>
      <c r="C190" s="16"/>
      <c r="D190" s="16"/>
    </row>
    <row r="191" spans="1:4" ht="20" x14ac:dyDescent="0.3">
      <c r="A191" s="157"/>
      <c r="B191" s="158"/>
      <c r="C191" s="16"/>
      <c r="D191" s="16"/>
    </row>
    <row r="192" spans="1:4" ht="20" x14ac:dyDescent="0.3">
      <c r="A192" s="157"/>
      <c r="B192" s="158"/>
      <c r="C192" s="16"/>
      <c r="D192" s="16"/>
    </row>
    <row r="193" spans="1:4" ht="20" x14ac:dyDescent="0.3">
      <c r="A193" s="157"/>
      <c r="B193" s="158"/>
      <c r="C193" s="16"/>
      <c r="D193" s="16"/>
    </row>
    <row r="194" spans="1:4" ht="20" x14ac:dyDescent="0.3">
      <c r="A194" s="157"/>
      <c r="B194" s="158"/>
      <c r="C194" s="16"/>
      <c r="D194" s="16"/>
    </row>
    <row r="195" spans="1:4" ht="20" x14ac:dyDescent="0.3">
      <c r="A195" s="157"/>
      <c r="B195" s="158"/>
      <c r="C195" s="16"/>
      <c r="D195" s="16"/>
    </row>
    <row r="196" spans="1:4" ht="20" x14ac:dyDescent="0.3">
      <c r="A196" s="157"/>
      <c r="B196" s="158"/>
      <c r="C196" s="16"/>
      <c r="D196" s="16"/>
    </row>
    <row r="197" spans="1:4" ht="20" x14ac:dyDescent="0.3">
      <c r="A197" s="157"/>
      <c r="B197" s="158"/>
      <c r="C197" s="16"/>
      <c r="D197" s="16"/>
    </row>
    <row r="198" spans="1:4" ht="20" x14ac:dyDescent="0.3">
      <c r="A198" s="157"/>
      <c r="B198" s="158"/>
      <c r="C198" s="16"/>
      <c r="D198" s="16"/>
    </row>
    <row r="199" spans="1:4" ht="20" x14ac:dyDescent="0.3">
      <c r="A199" s="157"/>
      <c r="B199" s="158"/>
      <c r="C199" s="16"/>
      <c r="D199" s="16"/>
    </row>
    <row r="200" spans="1:4" ht="20" x14ac:dyDescent="0.3">
      <c r="A200" s="157"/>
      <c r="B200" s="158"/>
      <c r="C200" s="16"/>
      <c r="D200" s="16"/>
    </row>
    <row r="201" spans="1:4" ht="20" x14ac:dyDescent="0.3">
      <c r="A201" s="157"/>
      <c r="B201" s="158"/>
      <c r="C201" s="16"/>
      <c r="D201" s="16"/>
    </row>
    <row r="202" spans="1:4" ht="20" x14ac:dyDescent="0.3">
      <c r="A202" s="157"/>
      <c r="B202" s="158"/>
      <c r="C202" s="16"/>
      <c r="D202" s="16"/>
    </row>
    <row r="203" spans="1:4" ht="20" x14ac:dyDescent="0.3">
      <c r="A203" s="157"/>
      <c r="B203" s="158"/>
      <c r="C203" s="16"/>
      <c r="D203" s="16"/>
    </row>
    <row r="204" spans="1:4" ht="20" x14ac:dyDescent="0.3">
      <c r="A204" s="157"/>
      <c r="B204" s="158"/>
      <c r="C204" s="16"/>
      <c r="D204" s="16"/>
    </row>
    <row r="205" spans="1:4" ht="20" x14ac:dyDescent="0.3">
      <c r="A205" s="157"/>
      <c r="B205" s="158"/>
      <c r="C205" s="16"/>
      <c r="D205" s="16"/>
    </row>
    <row r="206" spans="1:4" ht="20" x14ac:dyDescent="0.3">
      <c r="A206" s="157"/>
      <c r="B206" s="158"/>
      <c r="C206" s="16"/>
      <c r="D206" s="16"/>
    </row>
    <row r="207" spans="1:4" ht="20" x14ac:dyDescent="0.3">
      <c r="A207" s="157"/>
      <c r="B207" s="158"/>
      <c r="C207" s="16"/>
      <c r="D207" s="16"/>
    </row>
    <row r="208" spans="1:4" ht="20" x14ac:dyDescent="0.3">
      <c r="A208" s="157"/>
      <c r="B208" s="158"/>
      <c r="C208" s="16"/>
      <c r="D208" s="16"/>
    </row>
    <row r="209" spans="1:8" x14ac:dyDescent="0.3">
      <c r="A209" s="6"/>
      <c r="B209" s="158"/>
      <c r="C209" s="158"/>
      <c r="D209" s="158"/>
    </row>
    <row r="210" spans="1:8" ht="20" x14ac:dyDescent="0.3">
      <c r="A210" s="6"/>
      <c r="B210" s="15" t="s">
        <v>79</v>
      </c>
      <c r="C210" s="15" t="s">
        <v>126</v>
      </c>
      <c r="D210" s="159" t="s">
        <v>79</v>
      </c>
      <c r="E210" s="159" t="s">
        <v>126</v>
      </c>
    </row>
    <row r="211" spans="1:8" ht="20" x14ac:dyDescent="0.4">
      <c r="A211" s="6"/>
      <c r="B211" s="160" t="s">
        <v>81</v>
      </c>
      <c r="C211" s="160" t="s">
        <v>55</v>
      </c>
      <c r="D211" s="111" t="s">
        <v>81</v>
      </c>
      <c r="F211" s="111" t="str">
        <f>IF(NOT(ISBLANK(D211)),D211,IF(NOT(ISBLANK(E211)),"     "&amp;E211,FALSE))</f>
        <v>Afectación Económica o presupuestal</v>
      </c>
      <c r="G211" s="111" t="s">
        <v>81</v>
      </c>
      <c r="H211" s="111" t="str">
        <f ca="1">IF(NOT(ISERROR(MATCH(G211,_xlfn.ANCHORARRAY(B222),0))),F224&amp;"Por favor no seleccionar los criterios de impacto",G211)</f>
        <v>Afectación Económica o presupuestal</v>
      </c>
    </row>
    <row r="212" spans="1:8" ht="20" x14ac:dyDescent="0.4">
      <c r="A212" s="6"/>
      <c r="B212" s="160" t="s">
        <v>81</v>
      </c>
      <c r="C212" s="160" t="s">
        <v>84</v>
      </c>
      <c r="E212" s="111" t="s">
        <v>55</v>
      </c>
      <c r="F212" s="111" t="str">
        <f t="shared" ref="F212:F222" si="0">IF(NOT(ISBLANK(D212)),D212,IF(NOT(ISBLANK(E212)),"     "&amp;E212,FALSE))</f>
        <v xml:space="preserve">     Afectación menor a 10 SMLMV .</v>
      </c>
    </row>
    <row r="213" spans="1:8" ht="20" x14ac:dyDescent="0.4">
      <c r="A213" s="6"/>
      <c r="B213" s="160" t="s">
        <v>81</v>
      </c>
      <c r="C213" s="160" t="s">
        <v>85</v>
      </c>
      <c r="E213" s="111" t="s">
        <v>84</v>
      </c>
      <c r="F213" s="111" t="str">
        <f t="shared" si="0"/>
        <v xml:space="preserve">     Entre 10 y 50 SMLMV </v>
      </c>
    </row>
    <row r="214" spans="1:8" ht="20" x14ac:dyDescent="0.4">
      <c r="A214" s="6"/>
      <c r="B214" s="160" t="s">
        <v>81</v>
      </c>
      <c r="C214" s="160" t="s">
        <v>86</v>
      </c>
      <c r="E214" s="111" t="s">
        <v>85</v>
      </c>
      <c r="F214" s="111" t="str">
        <f t="shared" si="0"/>
        <v xml:space="preserve">     Entre 50 y 100 SMLMV </v>
      </c>
    </row>
    <row r="215" spans="1:8" ht="20" x14ac:dyDescent="0.4">
      <c r="A215" s="6"/>
      <c r="B215" s="160" t="s">
        <v>81</v>
      </c>
      <c r="C215" s="160" t="s">
        <v>87</v>
      </c>
      <c r="E215" s="111" t="s">
        <v>86</v>
      </c>
      <c r="F215" s="111" t="str">
        <f t="shared" si="0"/>
        <v xml:space="preserve">     Entre 100 y 500 SMLMV </v>
      </c>
    </row>
    <row r="216" spans="1:8" ht="20" x14ac:dyDescent="0.4">
      <c r="A216" s="6"/>
      <c r="B216" s="160" t="s">
        <v>54</v>
      </c>
      <c r="C216" s="160" t="s">
        <v>88</v>
      </c>
      <c r="E216" s="111" t="s">
        <v>87</v>
      </c>
      <c r="F216" s="111" t="str">
        <f t="shared" si="0"/>
        <v xml:space="preserve">     Mayor a 500 SMLMV </v>
      </c>
    </row>
    <row r="217" spans="1:8" ht="20" x14ac:dyDescent="0.4">
      <c r="A217" s="6"/>
      <c r="B217" s="160" t="s">
        <v>54</v>
      </c>
      <c r="C217" s="160" t="s">
        <v>89</v>
      </c>
      <c r="D217" s="111" t="s">
        <v>54</v>
      </c>
      <c r="F217" s="111" t="str">
        <f t="shared" si="0"/>
        <v>Pérdida Reputacional</v>
      </c>
    </row>
    <row r="218" spans="1:8" ht="20" x14ac:dyDescent="0.4">
      <c r="A218" s="6"/>
      <c r="B218" s="160" t="s">
        <v>54</v>
      </c>
      <c r="C218" s="160" t="s">
        <v>91</v>
      </c>
      <c r="E218" s="111" t="s">
        <v>88</v>
      </c>
      <c r="F218" s="111" t="str">
        <f t="shared" si="0"/>
        <v xml:space="preserve">     El riesgo afecta la imagen de alguna área de la organización</v>
      </c>
    </row>
    <row r="219" spans="1:8" ht="20" x14ac:dyDescent="0.4">
      <c r="A219" s="6"/>
      <c r="B219" s="160" t="s">
        <v>54</v>
      </c>
      <c r="C219" s="160" t="s">
        <v>90</v>
      </c>
      <c r="E219" s="111" t="s">
        <v>89</v>
      </c>
      <c r="F219" s="111" t="str">
        <f t="shared" si="0"/>
        <v xml:space="preserve">     El riesgo afecta la imagen de la entidad internamente, de conocimiento general, nivel interno, de junta dircetiva y accionistas y/o de provedores</v>
      </c>
    </row>
    <row r="220" spans="1:8" ht="20" x14ac:dyDescent="0.4">
      <c r="A220" s="6"/>
      <c r="B220" s="160" t="s">
        <v>54</v>
      </c>
      <c r="C220" s="160" t="s">
        <v>109</v>
      </c>
      <c r="E220" s="111" t="s">
        <v>91</v>
      </c>
      <c r="F220" s="111" t="str">
        <f t="shared" si="0"/>
        <v xml:space="preserve">     El riesgo afecta la imagen de la entidad con algunos usuarios de relevancia frente al logro de los objetivos</v>
      </c>
    </row>
    <row r="221" spans="1:8" x14ac:dyDescent="0.3">
      <c r="A221" s="6"/>
      <c r="B221" s="161"/>
      <c r="C221" s="161"/>
      <c r="E221" s="111" t="s">
        <v>90</v>
      </c>
      <c r="F221" s="111" t="str">
        <f t="shared" si="0"/>
        <v xml:space="preserve">     El riesgo afecta la imagen de de la entidad con efecto publicitario sostenido a nivel de sector administrativo, nivel departamental o municipal</v>
      </c>
    </row>
    <row r="222" spans="1:8" x14ac:dyDescent="0.3">
      <c r="A222" s="6"/>
      <c r="B222" s="161" t="e" cm="1">
        <f t="array" aca="1" ref="B222:B224" ca="1">_xlfn.UNIQUE(Tabla1[[#All],[Criterios]])</f>
        <v>#NAME?</v>
      </c>
      <c r="C222" s="161"/>
      <c r="E222" s="111" t="s">
        <v>109</v>
      </c>
      <c r="F222" s="111" t="str">
        <f t="shared" si="0"/>
        <v xml:space="preserve">     El riesgo afecta la imagen de la entidad a nivel nacional, con efecto publicitarios sostenible a nivel país</v>
      </c>
    </row>
    <row r="223" spans="1:8" x14ac:dyDescent="0.3">
      <c r="A223" s="6"/>
      <c r="B223" s="161" t="e">
        <f ca="1"/>
        <v>#NAME?</v>
      </c>
      <c r="C223" s="161"/>
    </row>
    <row r="224" spans="1:8" x14ac:dyDescent="0.3">
      <c r="B224" s="161" t="e">
        <f ca="1"/>
        <v>#NAME?</v>
      </c>
      <c r="C224" s="161"/>
      <c r="F224" s="162" t="s">
        <v>128</v>
      </c>
    </row>
    <row r="225" spans="2:6" x14ac:dyDescent="0.3">
      <c r="B225" s="163"/>
      <c r="C225" s="163"/>
      <c r="F225" s="162" t="s">
        <v>129</v>
      </c>
    </row>
    <row r="226" spans="2:6" x14ac:dyDescent="0.3">
      <c r="B226" s="163"/>
      <c r="C226" s="163"/>
    </row>
    <row r="227" spans="2:6" x14ac:dyDescent="0.3">
      <c r="B227" s="163"/>
      <c r="C227" s="163"/>
    </row>
    <row r="228" spans="2:6" x14ac:dyDescent="0.3">
      <c r="B228" s="163"/>
      <c r="C228" s="163"/>
      <c r="D228" s="163"/>
    </row>
    <row r="229" spans="2:6" x14ac:dyDescent="0.3">
      <c r="B229" s="163"/>
      <c r="C229" s="163"/>
      <c r="D229" s="163"/>
    </row>
    <row r="230" spans="2:6" x14ac:dyDescent="0.3">
      <c r="B230" s="163"/>
      <c r="C230" s="163"/>
      <c r="D230" s="163"/>
    </row>
    <row r="231" spans="2:6" x14ac:dyDescent="0.3">
      <c r="B231" s="163"/>
      <c r="C231" s="163"/>
      <c r="D231" s="163"/>
    </row>
    <row r="232" spans="2:6" x14ac:dyDescent="0.3">
      <c r="B232" s="163"/>
      <c r="C232" s="163"/>
      <c r="D232" s="163"/>
    </row>
    <row r="233" spans="2:6" x14ac:dyDescent="0.3">
      <c r="B233" s="163"/>
      <c r="C233" s="163"/>
      <c r="D233" s="163"/>
    </row>
  </sheetData>
  <mergeCells count="1">
    <mergeCell ref="B2:D2"/>
  </mergeCells>
  <dataValidations disablePrompts="1" count="1">
    <dataValidation type="list" allowBlank="1" showInputMessage="1" showErrorMessage="1" sqref="G211" xr:uid="{00000000-0002-0000-0500-000000000000}">
      <formula1>$F$211:$F$222</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G17"/>
  <sheetViews>
    <sheetView showRowColHeaders="0" workbookViewId="0"/>
  </sheetViews>
  <sheetFormatPr baseColWidth="10" defaultColWidth="14.26953125" defaultRowHeight="13" x14ac:dyDescent="0.3"/>
  <cols>
    <col min="1" max="2" width="14.26953125" style="60" collapsed="1"/>
    <col min="3" max="3" width="17" style="60" customWidth="1" collapsed="1"/>
    <col min="4" max="4" width="14.26953125" style="60" collapsed="1"/>
    <col min="5" max="5" width="46" style="60" customWidth="1" collapsed="1"/>
    <col min="6" max="16384" width="14.26953125" style="60" collapsed="1"/>
  </cols>
  <sheetData>
    <row r="1" spans="1:7" ht="13.5" thickBot="1" x14ac:dyDescent="0.35"/>
    <row r="2" spans="1:7" ht="24" customHeight="1" thickBot="1" x14ac:dyDescent="0.35">
      <c r="A2" s="164"/>
      <c r="B2" s="468" t="s">
        <v>240</v>
      </c>
      <c r="C2" s="469"/>
      <c r="D2" s="469"/>
      <c r="E2" s="469"/>
      <c r="F2" s="470"/>
      <c r="G2" s="164"/>
    </row>
    <row r="3" spans="1:7" ht="16" thickBot="1" x14ac:dyDescent="0.4">
      <c r="A3" s="164"/>
      <c r="B3" s="165"/>
      <c r="C3" s="165"/>
      <c r="D3" s="165"/>
      <c r="E3" s="165"/>
      <c r="F3" s="165"/>
      <c r="G3" s="164"/>
    </row>
    <row r="4" spans="1:7" ht="16" thickBot="1" x14ac:dyDescent="0.35">
      <c r="A4" s="164"/>
      <c r="B4" s="474" t="s">
        <v>237</v>
      </c>
      <c r="C4" s="475"/>
      <c r="D4" s="475"/>
      <c r="E4" s="154" t="s">
        <v>238</v>
      </c>
      <c r="F4" s="155" t="s">
        <v>239</v>
      </c>
      <c r="G4" s="164"/>
    </row>
    <row r="5" spans="1:7" ht="31" x14ac:dyDescent="0.3">
      <c r="A5" s="164"/>
      <c r="B5" s="476" t="s">
        <v>60</v>
      </c>
      <c r="C5" s="478" t="s">
        <v>13</v>
      </c>
      <c r="D5" s="128" t="s">
        <v>14</v>
      </c>
      <c r="E5" s="61" t="s">
        <v>61</v>
      </c>
      <c r="F5" s="62">
        <v>0.25</v>
      </c>
      <c r="G5" s="164"/>
    </row>
    <row r="6" spans="1:7" ht="46.5" x14ac:dyDescent="0.3">
      <c r="A6" s="164"/>
      <c r="B6" s="477"/>
      <c r="C6" s="479"/>
      <c r="D6" s="129" t="s">
        <v>15</v>
      </c>
      <c r="E6" s="63" t="s">
        <v>62</v>
      </c>
      <c r="F6" s="64">
        <v>0.15</v>
      </c>
      <c r="G6" s="164"/>
    </row>
    <row r="7" spans="1:7" ht="46.5" x14ac:dyDescent="0.3">
      <c r="A7" s="164"/>
      <c r="B7" s="477"/>
      <c r="C7" s="479"/>
      <c r="D7" s="129" t="s">
        <v>16</v>
      </c>
      <c r="E7" s="63" t="s">
        <v>63</v>
      </c>
      <c r="F7" s="64">
        <v>0.1</v>
      </c>
      <c r="G7" s="164"/>
    </row>
    <row r="8" spans="1:7" ht="62" x14ac:dyDescent="0.3">
      <c r="A8" s="164"/>
      <c r="B8" s="477"/>
      <c r="C8" s="479" t="s">
        <v>17</v>
      </c>
      <c r="D8" s="129" t="s">
        <v>10</v>
      </c>
      <c r="E8" s="63" t="s">
        <v>64</v>
      </c>
      <c r="F8" s="64">
        <v>0.25</v>
      </c>
      <c r="G8" s="164"/>
    </row>
    <row r="9" spans="1:7" ht="31" x14ac:dyDescent="0.3">
      <c r="A9" s="164"/>
      <c r="B9" s="477"/>
      <c r="C9" s="479"/>
      <c r="D9" s="129" t="s">
        <v>9</v>
      </c>
      <c r="E9" s="63" t="s">
        <v>65</v>
      </c>
      <c r="F9" s="64">
        <v>0.15</v>
      </c>
      <c r="G9" s="164"/>
    </row>
    <row r="10" spans="1:7" ht="46.5" x14ac:dyDescent="0.3">
      <c r="A10" s="164"/>
      <c r="B10" s="477" t="s">
        <v>143</v>
      </c>
      <c r="C10" s="479" t="s">
        <v>18</v>
      </c>
      <c r="D10" s="129" t="s">
        <v>19</v>
      </c>
      <c r="E10" s="63" t="s">
        <v>66</v>
      </c>
      <c r="F10" s="65" t="s">
        <v>67</v>
      </c>
      <c r="G10" s="164"/>
    </row>
    <row r="11" spans="1:7" ht="46.5" x14ac:dyDescent="0.3">
      <c r="A11" s="164"/>
      <c r="B11" s="477"/>
      <c r="C11" s="479"/>
      <c r="D11" s="129" t="s">
        <v>20</v>
      </c>
      <c r="E11" s="63" t="s">
        <v>68</v>
      </c>
      <c r="F11" s="65" t="s">
        <v>67</v>
      </c>
      <c r="G11" s="164"/>
    </row>
    <row r="12" spans="1:7" ht="46.5" x14ac:dyDescent="0.3">
      <c r="A12" s="164"/>
      <c r="B12" s="477"/>
      <c r="C12" s="479" t="s">
        <v>21</v>
      </c>
      <c r="D12" s="129" t="s">
        <v>22</v>
      </c>
      <c r="E12" s="63" t="s">
        <v>69</v>
      </c>
      <c r="F12" s="65" t="s">
        <v>67</v>
      </c>
      <c r="G12" s="164"/>
    </row>
    <row r="13" spans="1:7" ht="46.5" x14ac:dyDescent="0.3">
      <c r="A13" s="164"/>
      <c r="B13" s="477"/>
      <c r="C13" s="479"/>
      <c r="D13" s="129" t="s">
        <v>23</v>
      </c>
      <c r="E13" s="63" t="s">
        <v>70</v>
      </c>
      <c r="F13" s="65" t="s">
        <v>67</v>
      </c>
      <c r="G13" s="164"/>
    </row>
    <row r="14" spans="1:7" ht="31" x14ac:dyDescent="0.3">
      <c r="A14" s="164"/>
      <c r="B14" s="477"/>
      <c r="C14" s="479" t="s">
        <v>24</v>
      </c>
      <c r="D14" s="129" t="s">
        <v>110</v>
      </c>
      <c r="E14" s="63" t="s">
        <v>113</v>
      </c>
      <c r="F14" s="65" t="s">
        <v>67</v>
      </c>
      <c r="G14" s="164"/>
    </row>
    <row r="15" spans="1:7" ht="16" thickBot="1" x14ac:dyDescent="0.35">
      <c r="A15" s="164"/>
      <c r="B15" s="480"/>
      <c r="C15" s="481"/>
      <c r="D15" s="130" t="s">
        <v>111</v>
      </c>
      <c r="E15" s="66" t="s">
        <v>112</v>
      </c>
      <c r="F15" s="67" t="s">
        <v>67</v>
      </c>
      <c r="G15" s="164"/>
    </row>
    <row r="16" spans="1:7" ht="49.5" customHeight="1" x14ac:dyDescent="0.3">
      <c r="A16" s="164"/>
      <c r="B16" s="473" t="s">
        <v>140</v>
      </c>
      <c r="C16" s="473"/>
      <c r="D16" s="473"/>
      <c r="E16" s="473"/>
      <c r="F16" s="473"/>
      <c r="G16" s="164"/>
    </row>
    <row r="17" spans="2:2" ht="27" customHeight="1" x14ac:dyDescent="0.3">
      <c r="B17" s="68"/>
    </row>
  </sheetData>
  <mergeCells count="10">
    <mergeCell ref="B2:F2"/>
    <mergeCell ref="B16:F16"/>
    <mergeCell ref="B4:D4"/>
    <mergeCell ref="B5:B9"/>
    <mergeCell ref="C5:C7"/>
    <mergeCell ref="C8:C9"/>
    <mergeCell ref="B10:B15"/>
    <mergeCell ref="C10:C11"/>
    <mergeCell ref="C12:C13"/>
    <mergeCell ref="C14:C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workbookViewId="0">
      <selection activeCell="E15" sqref="E15"/>
    </sheetView>
  </sheetViews>
  <sheetFormatPr baseColWidth="10" defaultRowHeight="14.5" x14ac:dyDescent="0.35"/>
  <sheetData>
    <row r="2" spans="2:5" x14ac:dyDescent="0.35">
      <c r="B2" t="s">
        <v>31</v>
      </c>
      <c r="E2" t="s">
        <v>116</v>
      </c>
    </row>
    <row r="3" spans="2:5" x14ac:dyDescent="0.35">
      <c r="B3" t="s">
        <v>32</v>
      </c>
      <c r="E3" t="s">
        <v>115</v>
      </c>
    </row>
    <row r="4" spans="2:5" x14ac:dyDescent="0.35">
      <c r="B4" t="s">
        <v>119</v>
      </c>
      <c r="E4" t="s">
        <v>196</v>
      </c>
    </row>
    <row r="5" spans="2:5" x14ac:dyDescent="0.35">
      <c r="B5" t="s">
        <v>118</v>
      </c>
    </row>
    <row r="8" spans="2:5" x14ac:dyDescent="0.35">
      <c r="B8" t="s">
        <v>188</v>
      </c>
    </row>
    <row r="9" spans="2:5" x14ac:dyDescent="0.35">
      <c r="B9" t="s">
        <v>40</v>
      </c>
    </row>
    <row r="10" spans="2:5" x14ac:dyDescent="0.35">
      <c r="B10" t="s">
        <v>41</v>
      </c>
    </row>
    <row r="13" spans="2:5" x14ac:dyDescent="0.35">
      <c r="B13" t="s">
        <v>195</v>
      </c>
    </row>
    <row r="14" spans="2:5" x14ac:dyDescent="0.35">
      <c r="B14" t="s">
        <v>189</v>
      </c>
    </row>
    <row r="15" spans="2:5" x14ac:dyDescent="0.35">
      <c r="B15" t="s">
        <v>190</v>
      </c>
    </row>
    <row r="16" spans="2:5" x14ac:dyDescent="0.35">
      <c r="B16" t="s">
        <v>191</v>
      </c>
    </row>
    <row r="17" spans="2:2" x14ac:dyDescent="0.35">
      <c r="B17" t="s">
        <v>192</v>
      </c>
    </row>
    <row r="18" spans="2:2" x14ac:dyDescent="0.35">
      <c r="B18" t="s">
        <v>193</v>
      </c>
    </row>
    <row r="19" spans="2:2" x14ac:dyDescent="0.35">
      <c r="B19" t="s">
        <v>194</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CONTEXTO</vt:lpstr>
      <vt:lpstr>MAPA DE RIESGO</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DELL</cp:lastModifiedBy>
  <cp:lastPrinted>2020-05-13T01:12:22Z</cp:lastPrinted>
  <dcterms:created xsi:type="dcterms:W3CDTF">2020-03-24T23:12:47Z</dcterms:created>
  <dcterms:modified xsi:type="dcterms:W3CDTF">2021-07-03T04:08:23Z</dcterms:modified>
</cp:coreProperties>
</file>