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hidePivotFieldList="1" defaultThemeVersion="124226"/>
  <mc:AlternateContent xmlns:mc="http://schemas.openxmlformats.org/markup-compatibility/2006">
    <mc:Choice Requires="x15">
      <x15ac:absPath xmlns:x15ac="http://schemas.microsoft.com/office/spreadsheetml/2010/11/ac" url="D:\ALCALDIA 2021\MAPA DE RIESGO GESTION 2021\MAPAS DE RIESGOS 2021 DEFINITIVOS POR DEPENDENCIAS V2\"/>
    </mc:Choice>
  </mc:AlternateContent>
  <xr:revisionPtr revIDLastSave="0" documentId="8_{D30680C4-C748-4500-9EF7-D4B3BA8A680A}" xr6:coauthVersionLast="47" xr6:coauthVersionMax="47" xr10:uidLastSave="{00000000-0000-0000-0000-000000000000}"/>
  <bookViews>
    <workbookView xWindow="-120" yWindow="-120" windowWidth="20730" windowHeight="11160" tabRatio="882" firstSheet="1" activeTab="1" xr2:uid="{00000000-000D-0000-FFFF-FFFF00000000}"/>
  </bookViews>
  <sheets>
    <sheet name="Intructivo" sheetId="20" r:id="rId1"/>
    <sheet name="CONTEXTO" sheetId="22"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37"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1" l="1"/>
  <c r="U22" i="1"/>
  <c r="R23" i="1"/>
  <c r="U23" i="1"/>
  <c r="U17" i="1"/>
  <c r="U16" i="1"/>
  <c r="Y16" i="1" s="1"/>
  <c r="L18" i="1"/>
  <c r="R18" i="1"/>
  <c r="Y18" i="1" s="1"/>
  <c r="U18" i="1"/>
  <c r="L19" i="1"/>
  <c r="R19" i="1"/>
  <c r="U19" i="1"/>
  <c r="L20" i="1"/>
  <c r="R20" i="1"/>
  <c r="U20" i="1"/>
  <c r="L21" i="1"/>
  <c r="R21" i="1"/>
  <c r="U21" i="1"/>
  <c r="Y22" i="1" l="1"/>
  <c r="Z22" i="1" s="1"/>
  <c r="AC23" i="1"/>
  <c r="AB23" i="1" s="1"/>
  <c r="AC22" i="1"/>
  <c r="AB22" i="1" s="1"/>
  <c r="Y23" i="1"/>
  <c r="Z23" i="1" s="1"/>
  <c r="Y20" i="1"/>
  <c r="Z20" i="1" s="1"/>
  <c r="Z16" i="1"/>
  <c r="AA16" i="1"/>
  <c r="Y17" i="1" s="1"/>
  <c r="Y21" i="1"/>
  <c r="Z21" i="1" s="1"/>
  <c r="AC21" i="1"/>
  <c r="AB21" i="1" s="1"/>
  <c r="AC20" i="1"/>
  <c r="Y19" i="1"/>
  <c r="Z19" i="1" s="1"/>
  <c r="AA18" i="1"/>
  <c r="Z18" i="1"/>
  <c r="AC19" i="1"/>
  <c r="AB19" i="1" s="1"/>
  <c r="AC18" i="1"/>
  <c r="AB18" i="1" s="1"/>
  <c r="AA22" i="1" l="1"/>
  <c r="AD22" i="1"/>
  <c r="AD23" i="1"/>
  <c r="AA23" i="1"/>
  <c r="Z17" i="1"/>
  <c r="AA17" i="1"/>
  <c r="AB20" i="1"/>
  <c r="AD20" i="1" s="1"/>
  <c r="AA20" i="1"/>
  <c r="AA21" i="1"/>
  <c r="AD21" i="1"/>
  <c r="AA19" i="1"/>
  <c r="AD19" i="1"/>
  <c r="L16" i="19"/>
  <c r="AD18" i="1"/>
  <c r="I16" i="1" l="1"/>
  <c r="J16" i="1" s="1"/>
  <c r="L23" i="1"/>
  <c r="L35" i="1"/>
  <c r="L55" i="1"/>
  <c r="L69" i="1"/>
  <c r="L43" i="1"/>
  <c r="L39" i="1"/>
  <c r="L49" i="1"/>
  <c r="L62" i="1"/>
  <c r="L26" i="1"/>
  <c r="L36" i="1"/>
  <c r="L25" i="1"/>
  <c r="L56" i="1"/>
  <c r="L41" i="1"/>
  <c r="L59" i="1"/>
  <c r="L68" i="1"/>
  <c r="L66" i="1"/>
  <c r="L53" i="1"/>
  <c r="L47" i="1"/>
  <c r="L48" i="1"/>
  <c r="L31" i="1"/>
  <c r="L60" i="1"/>
  <c r="L27" i="1"/>
  <c r="L57" i="1"/>
  <c r="L45" i="1"/>
  <c r="L42" i="1"/>
  <c r="L33" i="1"/>
  <c r="L74" i="1"/>
  <c r="L32" i="1"/>
  <c r="L65" i="1"/>
  <c r="L63" i="1"/>
  <c r="L37" i="1"/>
  <c r="L44" i="1"/>
  <c r="L30" i="1"/>
  <c r="L61" i="1"/>
  <c r="L73" i="1"/>
  <c r="L50" i="1"/>
  <c r="L54" i="1"/>
  <c r="L71" i="1"/>
  <c r="L24" i="1"/>
  <c r="L29" i="1"/>
  <c r="L51" i="1"/>
  <c r="L38" i="1"/>
  <c r="L72" i="1"/>
  <c r="L75" i="1"/>
  <c r="F222" i="13" l="1"/>
  <c r="F212" i="13"/>
  <c r="F213" i="13"/>
  <c r="F214" i="13"/>
  <c r="F215" i="13"/>
  <c r="F216" i="13"/>
  <c r="F217" i="13"/>
  <c r="F218" i="13"/>
  <c r="F219" i="13"/>
  <c r="F220" i="13"/>
  <c r="F221" i="13"/>
  <c r="F211" i="13"/>
  <c r="B222" i="13" a="1"/>
  <c r="L17" i="1"/>
  <c r="B222" i="13" l="1"/>
  <c r="R58" i="1"/>
  <c r="R53" i="1"/>
  <c r="R4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U75" i="1" l="1"/>
  <c r="R75" i="1"/>
  <c r="U74" i="1"/>
  <c r="R74" i="1"/>
  <c r="U73" i="1"/>
  <c r="R73" i="1"/>
  <c r="U72" i="1"/>
  <c r="R72" i="1"/>
  <c r="U71" i="1"/>
  <c r="R71" i="1"/>
  <c r="U70" i="1"/>
  <c r="R70" i="1"/>
  <c r="I70" i="1"/>
  <c r="J70" i="1" s="1"/>
  <c r="U69" i="1"/>
  <c r="R69" i="1"/>
  <c r="U68" i="1"/>
  <c r="R68" i="1"/>
  <c r="U66" i="1"/>
  <c r="R66" i="1"/>
  <c r="U65" i="1"/>
  <c r="R65" i="1"/>
  <c r="U64" i="1"/>
  <c r="R64" i="1"/>
  <c r="I64" i="1"/>
  <c r="J64" i="1" s="1"/>
  <c r="U63" i="1"/>
  <c r="R63" i="1"/>
  <c r="U62" i="1"/>
  <c r="R62" i="1"/>
  <c r="U61" i="1"/>
  <c r="R61" i="1"/>
  <c r="U60" i="1"/>
  <c r="R60" i="1"/>
  <c r="U59" i="1"/>
  <c r="R59" i="1"/>
  <c r="U58" i="1"/>
  <c r="I58" i="1"/>
  <c r="J58" i="1" s="1"/>
  <c r="U57" i="1"/>
  <c r="R57" i="1"/>
  <c r="U56" i="1"/>
  <c r="R56" i="1"/>
  <c r="U55" i="1"/>
  <c r="R55" i="1"/>
  <c r="U54" i="1"/>
  <c r="R54" i="1"/>
  <c r="U53" i="1"/>
  <c r="U52" i="1"/>
  <c r="R52" i="1"/>
  <c r="I52" i="1"/>
  <c r="J52" i="1" s="1"/>
  <c r="U51" i="1"/>
  <c r="R51" i="1"/>
  <c r="U50" i="1"/>
  <c r="R50" i="1"/>
  <c r="U49" i="1"/>
  <c r="R49" i="1"/>
  <c r="U48" i="1"/>
  <c r="R48" i="1"/>
  <c r="U47" i="1"/>
  <c r="U46" i="1"/>
  <c r="R46" i="1"/>
  <c r="I46" i="1"/>
  <c r="J46" i="1" s="1"/>
  <c r="U45" i="1"/>
  <c r="R45" i="1"/>
  <c r="U44" i="1"/>
  <c r="R44" i="1"/>
  <c r="U43" i="1"/>
  <c r="R43" i="1"/>
  <c r="U42" i="1"/>
  <c r="R42" i="1"/>
  <c r="U41" i="1"/>
  <c r="R41" i="1"/>
  <c r="U40" i="1"/>
  <c r="R40" i="1"/>
  <c r="I40" i="1"/>
  <c r="J40" i="1" s="1"/>
  <c r="U39" i="1"/>
  <c r="R39" i="1"/>
  <c r="U38" i="1"/>
  <c r="R38" i="1"/>
  <c r="U37" i="1"/>
  <c r="R37" i="1"/>
  <c r="U36" i="1"/>
  <c r="R36" i="1"/>
  <c r="U35" i="1"/>
  <c r="R35" i="1"/>
  <c r="U34" i="1"/>
  <c r="R34" i="1"/>
  <c r="I34" i="1"/>
  <c r="J34" i="1" s="1"/>
  <c r="U33" i="1"/>
  <c r="R33" i="1"/>
  <c r="U32" i="1"/>
  <c r="R32" i="1"/>
  <c r="U31" i="1"/>
  <c r="R31" i="1"/>
  <c r="U30" i="1"/>
  <c r="R30" i="1"/>
  <c r="U29" i="1"/>
  <c r="R29" i="1"/>
  <c r="U28" i="1"/>
  <c r="R28" i="1"/>
  <c r="I28" i="1"/>
  <c r="J28" i="1" s="1"/>
  <c r="I22" i="1"/>
  <c r="U27" i="1"/>
  <c r="R27" i="1"/>
  <c r="U26" i="1"/>
  <c r="R26" i="1"/>
  <c r="U25" i="1"/>
  <c r="R25" i="1"/>
  <c r="U24" i="1"/>
  <c r="R24" i="1"/>
  <c r="AC56" i="1" l="1"/>
  <c r="AB56" i="1" s="1"/>
  <c r="AC57" i="1"/>
  <c r="AB57" i="1" s="1"/>
  <c r="J22" i="1"/>
  <c r="Y70" i="1"/>
  <c r="Y64" i="1"/>
  <c r="Y58" i="1"/>
  <c r="Y52" i="1"/>
  <c r="Y56" i="1"/>
  <c r="Y57" i="1"/>
  <c r="Y46" i="1"/>
  <c r="Y40" i="1"/>
  <c r="Y34" i="1"/>
  <c r="Y28" i="1"/>
  <c r="Z70" i="1" l="1"/>
  <c r="AA70" i="1"/>
  <c r="Y71" i="1" s="1"/>
  <c r="Z71" i="1" s="1"/>
  <c r="Z64" i="1"/>
  <c r="AA64" i="1"/>
  <c r="Y65" i="1" s="1"/>
  <c r="AA65" i="1" s="1"/>
  <c r="Y66" i="1" s="1"/>
  <c r="Z58" i="1"/>
  <c r="AA58" i="1"/>
  <c r="Y59" i="1" s="1"/>
  <c r="AA59" i="1" s="1"/>
  <c r="Y60" i="1" s="1"/>
  <c r="Z57" i="1"/>
  <c r="AA57" i="1"/>
  <c r="Z56" i="1"/>
  <c r="AA56" i="1"/>
  <c r="Z52" i="1"/>
  <c r="AA52" i="1"/>
  <c r="Z46" i="1"/>
  <c r="AA46" i="1"/>
  <c r="Y47" i="1" s="1"/>
  <c r="AA47" i="1" s="1"/>
  <c r="Y48" i="1" s="1"/>
  <c r="Z40" i="1"/>
  <c r="AA40" i="1"/>
  <c r="Z34" i="1"/>
  <c r="AA34" i="1"/>
  <c r="Y35" i="1" s="1"/>
  <c r="AA35" i="1" s="1"/>
  <c r="Y36" i="1" s="1"/>
  <c r="Z36" i="1" s="1"/>
  <c r="Z28" i="1"/>
  <c r="AA28" i="1"/>
  <c r="Y29" i="1" s="1"/>
  <c r="Z29" i="1" s="1"/>
  <c r="Z65" i="1" l="1"/>
  <c r="Z59" i="1"/>
  <c r="AA29" i="1"/>
  <c r="Y30" i="1" s="1"/>
  <c r="Z30" i="1" s="1"/>
  <c r="Z47" i="1"/>
  <c r="Z35" i="1"/>
  <c r="Z48" i="1"/>
  <c r="AA48" i="1"/>
  <c r="AA66" i="1"/>
  <c r="Y63" i="1" s="1"/>
  <c r="Y68" i="1"/>
  <c r="Y69" i="1"/>
  <c r="Y32" i="1"/>
  <c r="Z63" i="1" l="1"/>
  <c r="AA63" i="1"/>
  <c r="Y74" i="1"/>
  <c r="Y75" i="1"/>
  <c r="Z32" i="1"/>
  <c r="AA32" i="1"/>
  <c r="Y33" i="1" s="1"/>
  <c r="Z33" i="1" s="1"/>
  <c r="Z75" i="1" l="1"/>
  <c r="AA75" i="1"/>
  <c r="Z74" i="1"/>
  <c r="AA74" i="1"/>
  <c r="AA33" i="1"/>
  <c r="AC35" i="1" l="1"/>
  <c r="AC34" i="1"/>
  <c r="AB34" i="1" s="1"/>
  <c r="AC72" i="1"/>
  <c r="AC65" i="1"/>
  <c r="AC64" i="1"/>
  <c r="AC47" i="1"/>
  <c r="AC46" i="1"/>
  <c r="AB46" i="1" s="1"/>
  <c r="AC59" i="1"/>
  <c r="AC58" i="1"/>
  <c r="AB58" i="1" s="1"/>
  <c r="AC29" i="1"/>
  <c r="AC28" i="1"/>
  <c r="AB28" i="1" s="1"/>
  <c r="AC53" i="1"/>
  <c r="AC52" i="1"/>
  <c r="AB52" i="1" s="1"/>
  <c r="AC41" i="1"/>
  <c r="AC40" i="1"/>
  <c r="AB40" i="1" s="1"/>
  <c r="J40" i="19" l="1"/>
  <c r="V30" i="19"/>
  <c r="AH20" i="19"/>
  <c r="J30" i="19"/>
  <c r="V20" i="19"/>
  <c r="AH10" i="19"/>
  <c r="P10" i="19"/>
  <c r="AB50" i="19"/>
  <c r="J50" i="19"/>
  <c r="AB40" i="19"/>
  <c r="P30" i="19"/>
  <c r="V50" i="19"/>
  <c r="P50" i="19"/>
  <c r="AB10" i="19"/>
  <c r="AH30" i="19"/>
  <c r="AH40" i="19"/>
  <c r="J10" i="19"/>
  <c r="AB20" i="19"/>
  <c r="AH50" i="19"/>
  <c r="AD40" i="1"/>
  <c r="V10" i="19"/>
  <c r="P20" i="19"/>
  <c r="J20" i="19"/>
  <c r="P40" i="19"/>
  <c r="V40" i="19"/>
  <c r="AB30" i="19"/>
  <c r="J11" i="19"/>
  <c r="V11" i="19"/>
  <c r="AB21" i="19"/>
  <c r="P31" i="19"/>
  <c r="J31" i="19"/>
  <c r="AB41" i="19"/>
  <c r="AD46" i="1"/>
  <c r="AH41" i="19"/>
  <c r="P41" i="19"/>
  <c r="J21" i="19"/>
  <c r="AB31" i="19"/>
  <c r="AB51" i="19"/>
  <c r="P21" i="19"/>
  <c r="V41" i="19"/>
  <c r="V31" i="19"/>
  <c r="AH21" i="19"/>
  <c r="AB11" i="19"/>
  <c r="P51" i="19"/>
  <c r="V21" i="19"/>
  <c r="AH31" i="19"/>
  <c r="V51" i="19"/>
  <c r="J51" i="19"/>
  <c r="AH51" i="19"/>
  <c r="AH11" i="19"/>
  <c r="J41" i="19"/>
  <c r="P11" i="19"/>
  <c r="AB29" i="1"/>
  <c r="AC30" i="1"/>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D58"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64" i="1"/>
  <c r="AC71" i="1"/>
  <c r="AB71" i="1" s="1"/>
  <c r="AD34"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D28"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72" i="1"/>
  <c r="AC73" i="1"/>
  <c r="AC42" i="1"/>
  <c r="AB41" i="1"/>
  <c r="AB47" i="1"/>
  <c r="AC48" i="1"/>
  <c r="AB48" i="1" s="1"/>
  <c r="AC49" i="1"/>
  <c r="V32" i="19"/>
  <c r="P42" i="19"/>
  <c r="J12" i="19"/>
  <c r="J32" i="19"/>
  <c r="AB52" i="19"/>
  <c r="AD52" i="1"/>
  <c r="J22" i="19"/>
  <c r="V22" i="19"/>
  <c r="J52" i="19"/>
  <c r="AH12" i="19"/>
  <c r="J42" i="19"/>
  <c r="AH42" i="19"/>
  <c r="P32" i="19"/>
  <c r="AB12" i="19"/>
  <c r="AH32" i="19"/>
  <c r="AB32" i="19"/>
  <c r="AB42" i="19"/>
  <c r="V42" i="19"/>
  <c r="V12" i="19"/>
  <c r="V52" i="19"/>
  <c r="AB22" i="19"/>
  <c r="AH52" i="19"/>
  <c r="AH22" i="19"/>
  <c r="P22" i="19"/>
  <c r="P12" i="19"/>
  <c r="P52" i="19"/>
  <c r="AC54" i="1"/>
  <c r="AB54" i="1" s="1"/>
  <c r="AC55" i="1"/>
  <c r="AB55" i="1" s="1"/>
  <c r="AB53" i="1"/>
  <c r="AC24" i="1"/>
  <c r="AB59" i="1"/>
  <c r="AC60" i="1"/>
  <c r="AB65" i="1"/>
  <c r="AC66" i="1"/>
  <c r="AB35" i="1"/>
  <c r="AC36" i="1"/>
  <c r="AB73" i="1" l="1"/>
  <c r="AC74" i="1"/>
  <c r="K35" i="19"/>
  <c r="AC25" i="19"/>
  <c r="K45" i="19"/>
  <c r="AI45" i="19"/>
  <c r="W45" i="19"/>
  <c r="Q35" i="19"/>
  <c r="K55" i="19"/>
  <c r="AC15" i="19"/>
  <c r="Q15" i="19"/>
  <c r="AC35" i="19"/>
  <c r="AI35" i="19"/>
  <c r="Q55" i="19"/>
  <c r="AI25" i="19"/>
  <c r="AD71"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D65"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47" i="1"/>
  <c r="P54" i="19"/>
  <c r="AH14" i="19"/>
  <c r="AB14" i="19"/>
  <c r="AH34" i="19"/>
  <c r="AB54" i="19"/>
  <c r="AH54" i="19"/>
  <c r="AD64" i="1"/>
  <c r="V14" i="19"/>
  <c r="J54" i="19"/>
  <c r="AH44" i="19"/>
  <c r="V54" i="19"/>
  <c r="J14" i="19"/>
  <c r="AH24" i="19"/>
  <c r="V34" i="19"/>
  <c r="AB44" i="19"/>
  <c r="AB34" i="19"/>
  <c r="P14" i="19"/>
  <c r="V24" i="19"/>
  <c r="AB24" i="19"/>
  <c r="V44" i="19"/>
  <c r="P34" i="19"/>
  <c r="J34" i="19"/>
  <c r="P24" i="19"/>
  <c r="J44" i="19"/>
  <c r="J24" i="19"/>
  <c r="P44" i="19"/>
  <c r="AJ21" i="19"/>
  <c r="AD31" i="19"/>
  <c r="R21" i="19"/>
  <c r="AD41" i="19"/>
  <c r="AJ11" i="19"/>
  <c r="AJ51" i="19"/>
  <c r="AD48" i="1"/>
  <c r="L41" i="19"/>
  <c r="AD11" i="19"/>
  <c r="L21" i="19"/>
  <c r="L11" i="19"/>
  <c r="X51" i="19"/>
  <c r="X21" i="19"/>
  <c r="R11" i="19"/>
  <c r="R31" i="19"/>
  <c r="AJ41" i="19"/>
  <c r="L31" i="19"/>
  <c r="R51" i="19"/>
  <c r="X31" i="19"/>
  <c r="X11" i="19"/>
  <c r="X41" i="19"/>
  <c r="AJ31" i="19"/>
  <c r="AD51" i="19"/>
  <c r="R41" i="19"/>
  <c r="AD21" i="19"/>
  <c r="L51" i="19"/>
  <c r="AC25" i="1"/>
  <c r="AB25" i="1" s="1"/>
  <c r="AB24" i="1"/>
  <c r="AB36" i="1"/>
  <c r="AC37" i="1"/>
  <c r="AB60" i="1"/>
  <c r="AC61" i="1"/>
  <c r="AC31" i="1"/>
  <c r="AB30" i="1"/>
  <c r="AB66" i="1"/>
  <c r="K39" i="19"/>
  <c r="AC39" i="19"/>
  <c r="W29" i="19"/>
  <c r="AI49" i="19"/>
  <c r="W9" i="19"/>
  <c r="AC19" i="19"/>
  <c r="Q49" i="19"/>
  <c r="W49" i="19"/>
  <c r="AC9" i="19"/>
  <c r="AI9" i="19"/>
  <c r="Q29" i="19"/>
  <c r="W39" i="19"/>
  <c r="Q39" i="19"/>
  <c r="AD35"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D59" i="1"/>
  <c r="Q33" i="19"/>
  <c r="AI23" i="19"/>
  <c r="K53" i="19"/>
  <c r="AC23" i="19"/>
  <c r="AC13" i="19"/>
  <c r="W23" i="19"/>
  <c r="W33" i="19"/>
  <c r="Q13" i="19"/>
  <c r="W13" i="19"/>
  <c r="AI13" i="19"/>
  <c r="Q43" i="19"/>
  <c r="Q23" i="19"/>
  <c r="W53" i="19"/>
  <c r="AB49" i="1"/>
  <c r="AC51" i="1"/>
  <c r="AB51" i="1" s="1"/>
  <c r="AC50" i="1"/>
  <c r="AB50" i="1" s="1"/>
  <c r="AB42" i="1"/>
  <c r="AC4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D29" i="1"/>
  <c r="AB61" i="1" l="1"/>
  <c r="AC62" i="1"/>
  <c r="AB74" i="1"/>
  <c r="AC75" i="1"/>
  <c r="AB75" i="1" s="1"/>
  <c r="AC32" i="1"/>
  <c r="AB32" i="1" s="1"/>
  <c r="AB31" i="1"/>
  <c r="AC33" i="1"/>
  <c r="AB33" i="1" s="1"/>
  <c r="AC26" i="1"/>
  <c r="X8" i="19"/>
  <c r="R48" i="19"/>
  <c r="L8" i="19"/>
  <c r="AD38" i="19"/>
  <c r="AD48" i="19"/>
  <c r="AD8" i="19"/>
  <c r="R18" i="19"/>
  <c r="L38" i="19"/>
  <c r="AD30" i="1"/>
  <c r="AJ28" i="19"/>
  <c r="X18" i="19"/>
  <c r="X48" i="19"/>
  <c r="R28" i="19"/>
  <c r="L18" i="19"/>
  <c r="X28" i="19"/>
  <c r="R8" i="19"/>
  <c r="X38" i="19"/>
  <c r="AJ8" i="19"/>
  <c r="AD18" i="19"/>
  <c r="AJ38" i="19"/>
  <c r="L48" i="19"/>
  <c r="AJ48" i="19"/>
  <c r="AJ18" i="19"/>
  <c r="R38" i="19"/>
  <c r="AD28" i="19"/>
  <c r="L28"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68" i="1"/>
  <c r="AB37" i="1"/>
  <c r="AC38" i="1"/>
  <c r="AB38" i="1" s="1"/>
  <c r="AC39" i="1"/>
  <c r="AB39" i="1" s="1"/>
  <c r="AJ46" i="19"/>
  <c r="AD46" i="19"/>
  <c r="L36" i="19"/>
  <c r="X16" i="19"/>
  <c r="AJ26" i="19"/>
  <c r="L46" i="19"/>
  <c r="X6" i="19"/>
  <c r="R36" i="19"/>
  <c r="X36" i="19"/>
  <c r="R6" i="19"/>
  <c r="AJ6" i="19"/>
  <c r="AD36" i="19"/>
  <c r="R46" i="19"/>
  <c r="AD26" i="19"/>
  <c r="AD16" i="19"/>
  <c r="X46" i="19"/>
  <c r="X26" i="19"/>
  <c r="AJ36" i="19"/>
  <c r="R26" i="19"/>
  <c r="AD6" i="19"/>
  <c r="L6" i="19"/>
  <c r="L26" i="19"/>
  <c r="R16" i="19"/>
  <c r="AJ16" i="19"/>
  <c r="AB43" i="1"/>
  <c r="AC44" i="1"/>
  <c r="AD29" i="19"/>
  <c r="AD19" i="19"/>
  <c r="R39" i="19"/>
  <c r="R9" i="19"/>
  <c r="X49" i="19"/>
  <c r="X9" i="19"/>
  <c r="AD39" i="19"/>
  <c r="R29" i="19"/>
  <c r="L49" i="19"/>
  <c r="X19" i="19"/>
  <c r="X29" i="19"/>
  <c r="X39" i="19"/>
  <c r="L9" i="19"/>
  <c r="AD36" i="1"/>
  <c r="AD9" i="19"/>
  <c r="AJ49" i="19"/>
  <c r="L39" i="19"/>
  <c r="R19" i="19"/>
  <c r="AJ39" i="19"/>
  <c r="AJ29" i="19"/>
  <c r="AJ19" i="19"/>
  <c r="AJ9" i="19"/>
  <c r="AD49" i="19"/>
  <c r="L19" i="19"/>
  <c r="L29" i="19"/>
  <c r="R49" i="19"/>
  <c r="AB44" i="1" l="1"/>
  <c r="AC45" i="1"/>
  <c r="AB45" i="1" s="1"/>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A55" i="19"/>
  <c r="O45" i="19"/>
  <c r="AA15" i="19"/>
  <c r="AM55" i="19"/>
  <c r="O55" i="19"/>
  <c r="AG35" i="19"/>
  <c r="AM25" i="19"/>
  <c r="AM35" i="19"/>
  <c r="AA25" i="19"/>
  <c r="AM45" i="19"/>
  <c r="AG25" i="19"/>
  <c r="AA35" i="19"/>
  <c r="O25" i="19"/>
  <c r="U25" i="19"/>
  <c r="AG45" i="19"/>
  <c r="U35" i="19"/>
  <c r="AA45" i="19"/>
  <c r="AM15" i="19"/>
  <c r="U45" i="19"/>
  <c r="O35" i="19"/>
  <c r="O15" i="19"/>
  <c r="AD75" i="1"/>
  <c r="AG15" i="19"/>
  <c r="U15" i="19"/>
  <c r="AG55" i="19"/>
  <c r="U55" i="19"/>
  <c r="T18" i="19"/>
  <c r="N48" i="19"/>
  <c r="N8" i="19"/>
  <c r="T28" i="19"/>
  <c r="AF38" i="19"/>
  <c r="Z28" i="19"/>
  <c r="Z18" i="19"/>
  <c r="AF8" i="19"/>
  <c r="AD32"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D74" i="1"/>
  <c r="N15" i="19"/>
  <c r="AF55" i="19"/>
  <c r="N55" i="19"/>
  <c r="Z15" i="19"/>
  <c r="AF35" i="19"/>
  <c r="AB62" i="1"/>
  <c r="AC63"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68" i="1"/>
  <c r="AC69" i="1"/>
  <c r="AB69" i="1" s="1"/>
  <c r="AC27" i="1"/>
  <c r="AB27" i="1" s="1"/>
  <c r="AB26" i="1"/>
  <c r="O8" i="19"/>
  <c r="AA48" i="19"/>
  <c r="AM38" i="19"/>
  <c r="U48" i="19"/>
  <c r="AA18" i="19"/>
  <c r="AG18" i="19"/>
  <c r="AG48" i="19"/>
  <c r="AM18" i="19"/>
  <c r="AA28" i="19"/>
  <c r="AG28" i="19"/>
  <c r="AA8" i="19"/>
  <c r="U18" i="19"/>
  <c r="AG38" i="19"/>
  <c r="U38" i="19"/>
  <c r="AM8" i="19"/>
  <c r="AA38" i="19"/>
  <c r="AM48" i="19"/>
  <c r="U28" i="19"/>
  <c r="O38" i="19"/>
  <c r="U8" i="19"/>
  <c r="AG8" i="19"/>
  <c r="AD33" i="1"/>
  <c r="O18" i="19"/>
  <c r="O28" i="19"/>
  <c r="O48" i="19"/>
  <c r="AM28"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B63" i="1" l="1"/>
  <c r="AD63" i="1" s="1"/>
  <c r="Z69" i="1"/>
  <c r="AA69" i="1"/>
  <c r="Z68" i="1"/>
  <c r="AA68" i="1"/>
  <c r="Z66" i="1"/>
  <c r="AA60" i="1"/>
  <c r="Y61" i="1" s="1"/>
  <c r="Z60" i="1"/>
  <c r="AA71" i="1"/>
  <c r="Y72" i="1" s="1"/>
  <c r="Y41" i="1"/>
  <c r="Y53" i="1"/>
  <c r="Y54" i="1"/>
  <c r="AA3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D56" i="1"/>
  <c r="AD57" i="1"/>
  <c r="AG13" i="19" l="1"/>
  <c r="AM13" i="19"/>
  <c r="L54" i="19"/>
  <c r="L34" i="19"/>
  <c r="L14" i="19"/>
  <c r="AJ54" i="19"/>
  <c r="AJ34" i="19"/>
  <c r="L24" i="19"/>
  <c r="X54" i="19"/>
  <c r="AJ24" i="19"/>
  <c r="R44" i="19"/>
  <c r="R34" i="19"/>
  <c r="AJ14" i="19"/>
  <c r="AD14" i="19"/>
  <c r="R14" i="19"/>
  <c r="X44" i="19"/>
  <c r="AD54" i="19"/>
  <c r="AD24" i="19"/>
  <c r="R24" i="19"/>
  <c r="X14" i="19"/>
  <c r="X34" i="19"/>
  <c r="AD44" i="19"/>
  <c r="L44" i="19"/>
  <c r="AD34" i="19"/>
  <c r="AD66" i="1"/>
  <c r="AJ44" i="19"/>
  <c r="R54" i="19"/>
  <c r="X24" i="19"/>
  <c r="U53" i="19"/>
  <c r="U43" i="19"/>
  <c r="O23" i="19"/>
  <c r="AG43" i="19"/>
  <c r="AA33" i="19"/>
  <c r="AA23" i="19"/>
  <c r="AG53" i="19"/>
  <c r="AM43" i="19"/>
  <c r="O13" i="19"/>
  <c r="AM53" i="19"/>
  <c r="AG33" i="19"/>
  <c r="U23" i="19"/>
  <c r="L43" i="19"/>
  <c r="R13" i="19"/>
  <c r="L13" i="19"/>
  <c r="AD60" i="1"/>
  <c r="AJ53" i="19"/>
  <c r="AD23" i="19"/>
  <c r="AJ43" i="19"/>
  <c r="R33" i="19"/>
  <c r="L23" i="19"/>
  <c r="AJ23" i="19"/>
  <c r="X23" i="19"/>
  <c r="L33" i="19"/>
  <c r="AJ33" i="19"/>
  <c r="AD33" i="19"/>
  <c r="R43" i="19"/>
  <c r="X43" i="19"/>
  <c r="R53" i="19"/>
  <c r="R23" i="19"/>
  <c r="X33" i="19"/>
  <c r="AD53" i="19"/>
  <c r="X53" i="19"/>
  <c r="AD43" i="19"/>
  <c r="X13" i="19"/>
  <c r="AJ13" i="19"/>
  <c r="AD13" i="19"/>
  <c r="L53" i="19"/>
  <c r="O53" i="19"/>
  <c r="O43" i="19"/>
  <c r="U13" i="19"/>
  <c r="U33" i="19"/>
  <c r="AM33" i="19"/>
  <c r="O33" i="19"/>
  <c r="AA13" i="19"/>
  <c r="AA53" i="19"/>
  <c r="Z61" i="1"/>
  <c r="AA61" i="1"/>
  <c r="Y62" i="1" s="1"/>
  <c r="AA30" i="1"/>
  <c r="Y31" i="1" s="1"/>
  <c r="Z54" i="1"/>
  <c r="AA54" i="1"/>
  <c r="Y55" i="1" s="1"/>
  <c r="Z72" i="1"/>
  <c r="AA72" i="1"/>
  <c r="Y73" i="1" s="1"/>
  <c r="Z53" i="1"/>
  <c r="AA53" i="1"/>
  <c r="Y49" i="1"/>
  <c r="Z41" i="1"/>
  <c r="AA41" i="1"/>
  <c r="Y42" i="1" s="1"/>
  <c r="Z42" i="1" s="1"/>
  <c r="Y38" i="1"/>
  <c r="Y37" i="1"/>
  <c r="Y24" i="1"/>
  <c r="Y13" i="19" l="1"/>
  <c r="AE43" i="19"/>
  <c r="S13" i="19"/>
  <c r="AK33" i="19"/>
  <c r="M13" i="19"/>
  <c r="AK53" i="19"/>
  <c r="M23" i="19"/>
  <c r="AE33" i="19"/>
  <c r="M43" i="19"/>
  <c r="AK13" i="19"/>
  <c r="AK43" i="19"/>
  <c r="Y53" i="19"/>
  <c r="S43" i="19"/>
  <c r="AK23" i="19"/>
  <c r="S53" i="19"/>
  <c r="Y33" i="19"/>
  <c r="AD61" i="1"/>
  <c r="S23" i="19"/>
  <c r="AE53" i="19"/>
  <c r="Y23" i="19"/>
  <c r="AE13" i="19"/>
  <c r="Y43" i="19"/>
  <c r="M33" i="19"/>
  <c r="M53" i="19"/>
  <c r="AE23" i="19"/>
  <c r="S33" i="19"/>
  <c r="Z24" i="1"/>
  <c r="AA24" i="1"/>
  <c r="Y25" i="1" s="1"/>
  <c r="K42" i="19"/>
  <c r="Q42" i="19"/>
  <c r="W12" i="19"/>
  <c r="K52" i="19"/>
  <c r="AI52" i="19"/>
  <c r="Q22" i="19"/>
  <c r="Q12" i="19"/>
  <c r="AC52" i="19"/>
  <c r="AC32" i="19"/>
  <c r="W42" i="19"/>
  <c r="K22" i="19"/>
  <c r="W52" i="19"/>
  <c r="Q52" i="19"/>
  <c r="W22" i="19"/>
  <c r="AC22" i="19"/>
  <c r="Q32" i="19"/>
  <c r="AI42" i="19"/>
  <c r="AD53" i="1"/>
  <c r="AI22" i="19"/>
  <c r="AC12" i="19"/>
  <c r="AI12" i="19"/>
  <c r="W32" i="19"/>
  <c r="K32" i="19"/>
  <c r="AC42" i="19"/>
  <c r="AI32" i="19"/>
  <c r="K12" i="19"/>
  <c r="Z73" i="1"/>
  <c r="AA73" i="1"/>
  <c r="W37" i="19"/>
  <c r="AI47" i="19"/>
  <c r="K37" i="19"/>
  <c r="K7" i="19"/>
  <c r="AI7" i="19"/>
  <c r="Q27" i="19"/>
  <c r="AC7" i="19"/>
  <c r="Q17" i="19"/>
  <c r="W17" i="19"/>
  <c r="AC27" i="19"/>
  <c r="W47" i="19"/>
  <c r="W27" i="19"/>
  <c r="AC47" i="19"/>
  <c r="Q37" i="19"/>
  <c r="Q47" i="19"/>
  <c r="AC37" i="19"/>
  <c r="AI27" i="19"/>
  <c r="K17" i="19"/>
  <c r="W7" i="19"/>
  <c r="AI37" i="19"/>
  <c r="Q7" i="19"/>
  <c r="K47" i="19"/>
  <c r="AI17" i="19"/>
  <c r="K27" i="19"/>
  <c r="AC17" i="19"/>
  <c r="Z37" i="1"/>
  <c r="AA37" i="1"/>
  <c r="AJ55" i="19"/>
  <c r="L45" i="19"/>
  <c r="AD35" i="19"/>
  <c r="R25" i="19"/>
  <c r="AD45" i="19"/>
  <c r="R45" i="19"/>
  <c r="AD55" i="19"/>
  <c r="X15" i="19"/>
  <c r="L25" i="19"/>
  <c r="AJ45" i="19"/>
  <c r="R15" i="19"/>
  <c r="R55" i="19"/>
  <c r="AD25" i="19"/>
  <c r="L55" i="19"/>
  <c r="AJ35" i="19"/>
  <c r="X55" i="19"/>
  <c r="X35" i="19"/>
  <c r="L15" i="19"/>
  <c r="AD72" i="1"/>
  <c r="AD15" i="19"/>
  <c r="X25" i="19"/>
  <c r="AJ15" i="19"/>
  <c r="AJ25" i="19"/>
  <c r="X45" i="19"/>
  <c r="L35" i="19"/>
  <c r="R35" i="19"/>
  <c r="Z49" i="1"/>
  <c r="AA49" i="1"/>
  <c r="Y50" i="1" s="1"/>
  <c r="Z55" i="1"/>
  <c r="AA55" i="1"/>
  <c r="R40" i="19"/>
  <c r="L10" i="19"/>
  <c r="AJ50" i="19"/>
  <c r="L30" i="19"/>
  <c r="AD10" i="19"/>
  <c r="L50" i="19"/>
  <c r="X30" i="19"/>
  <c r="L20" i="19"/>
  <c r="X40" i="19"/>
  <c r="AJ10" i="19"/>
  <c r="AJ40" i="19"/>
  <c r="L40" i="19"/>
  <c r="AJ20" i="19"/>
  <c r="R50" i="19"/>
  <c r="AD30" i="19"/>
  <c r="X50" i="19"/>
  <c r="R10" i="19"/>
  <c r="X10" i="19"/>
  <c r="R20" i="19"/>
  <c r="X20" i="19"/>
  <c r="AJ30" i="19"/>
  <c r="AD20" i="19"/>
  <c r="R30" i="19"/>
  <c r="AD50" i="19"/>
  <c r="AD40" i="19"/>
  <c r="AD42" i="1"/>
  <c r="L32" i="19"/>
  <c r="AJ12" i="19"/>
  <c r="AD54" i="1"/>
  <c r="R52" i="19"/>
  <c r="AD12" i="19"/>
  <c r="L52" i="19"/>
  <c r="R32" i="19"/>
  <c r="AD22" i="19"/>
  <c r="AJ32" i="19"/>
  <c r="X12" i="19"/>
  <c r="X22" i="19"/>
  <c r="X52" i="19"/>
  <c r="R22" i="19"/>
  <c r="AJ42" i="19"/>
  <c r="AD32" i="19"/>
  <c r="R12" i="19"/>
  <c r="AJ22" i="19"/>
  <c r="AD52" i="19"/>
  <c r="X42" i="19"/>
  <c r="AJ52" i="19"/>
  <c r="AD42" i="19"/>
  <c r="L22" i="19"/>
  <c r="L42" i="19"/>
  <c r="R42" i="19"/>
  <c r="X32" i="19"/>
  <c r="L12" i="19"/>
  <c r="Z38" i="1"/>
  <c r="AA38" i="1"/>
  <c r="Y39" i="1" s="1"/>
  <c r="K40" i="19"/>
  <c r="AI20" i="19"/>
  <c r="AI30" i="19"/>
  <c r="W30" i="19"/>
  <c r="W10" i="19"/>
  <c r="AD41" i="1"/>
  <c r="W40" i="19"/>
  <c r="Q20" i="19"/>
  <c r="W50" i="19"/>
  <c r="Q50" i="19"/>
  <c r="AC30" i="19"/>
  <c r="W20" i="19"/>
  <c r="AC50" i="19"/>
  <c r="K10" i="19"/>
  <c r="K20" i="19"/>
  <c r="AC20" i="19"/>
  <c r="AC40" i="19"/>
  <c r="Q10" i="19"/>
  <c r="Q40" i="19"/>
  <c r="AC10" i="19"/>
  <c r="AI50" i="19"/>
  <c r="Q30" i="19"/>
  <c r="K30" i="19"/>
  <c r="AI10" i="19"/>
  <c r="K50" i="19"/>
  <c r="AI40" i="19"/>
  <c r="AA31" i="1"/>
  <c r="Z31" i="1"/>
  <c r="AA42" i="1"/>
  <c r="Y43" i="1" s="1"/>
  <c r="Z62" i="1"/>
  <c r="N43" i="19" s="1"/>
  <c r="AA62" i="1"/>
  <c r="AG24" i="19"/>
  <c r="O44" i="19"/>
  <c r="O24" i="19"/>
  <c r="AM14" i="19"/>
  <c r="AG34" i="19"/>
  <c r="O34" i="19"/>
  <c r="AA44" i="19"/>
  <c r="O14" i="19"/>
  <c r="AA54" i="19"/>
  <c r="U14" i="19"/>
  <c r="AM44" i="19"/>
  <c r="AA34" i="19"/>
  <c r="AM24" i="19"/>
  <c r="AM54" i="19"/>
  <c r="AG14" i="19"/>
  <c r="AM34" i="19"/>
  <c r="U54" i="19"/>
  <c r="AG44" i="19"/>
  <c r="AA24" i="19"/>
  <c r="AG54" i="19"/>
  <c r="U34" i="19"/>
  <c r="U24" i="19"/>
  <c r="AD69" i="1"/>
  <c r="AA14" i="19"/>
  <c r="O54" i="19"/>
  <c r="U44" i="19"/>
  <c r="AM23" i="19"/>
  <c r="AG2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D68" i="1"/>
  <c r="AF53" i="19"/>
  <c r="T23" i="19"/>
  <c r="T43" i="19" l="1"/>
  <c r="N33" i="19"/>
  <c r="N23" i="19"/>
  <c r="AL53" i="19"/>
  <c r="T33" i="19"/>
  <c r="AF13" i="19"/>
  <c r="AL13" i="19"/>
  <c r="AF23" i="19"/>
  <c r="Z33" i="19"/>
  <c r="T13" i="19"/>
  <c r="AL33" i="19"/>
  <c r="Z43" i="19"/>
  <c r="N53" i="19"/>
  <c r="Z23" i="19"/>
  <c r="Z53" i="19"/>
  <c r="AA39" i="1"/>
  <c r="Z39" i="1"/>
  <c r="Z50" i="1"/>
  <c r="AA50" i="1"/>
  <c r="Y51" i="1" s="1"/>
  <c r="AF19" i="19"/>
  <c r="Z9" i="19"/>
  <c r="T49" i="19"/>
  <c r="N29" i="19"/>
  <c r="Z49" i="19"/>
  <c r="AD38" i="1"/>
  <c r="AL29" i="19"/>
  <c r="N19" i="19"/>
  <c r="T19" i="19"/>
  <c r="N39" i="19"/>
  <c r="Z19" i="19"/>
  <c r="AL39" i="19"/>
  <c r="Z39" i="19"/>
  <c r="AL49" i="19"/>
  <c r="AF39" i="19"/>
  <c r="AF49" i="19"/>
  <c r="T9" i="19"/>
  <c r="T29" i="19"/>
  <c r="AL9" i="19"/>
  <c r="N9" i="19"/>
  <c r="AL19" i="19"/>
  <c r="AF9" i="19"/>
  <c r="T39" i="19"/>
  <c r="AF29" i="19"/>
  <c r="Z29" i="19"/>
  <c r="N49" i="19"/>
  <c r="M41" i="19"/>
  <c r="AK31" i="19"/>
  <c r="AE31" i="19"/>
  <c r="Y21" i="19"/>
  <c r="Y11" i="19"/>
  <c r="AD49" i="1"/>
  <c r="S31" i="19"/>
  <c r="AE21" i="19"/>
  <c r="AK11" i="19"/>
  <c r="M31" i="19"/>
  <c r="S51" i="19"/>
  <c r="S11" i="19"/>
  <c r="Y41" i="19"/>
  <c r="M21" i="19"/>
  <c r="M11" i="19"/>
  <c r="S41" i="19"/>
  <c r="M51" i="19"/>
  <c r="AE51" i="19"/>
  <c r="Y31" i="19"/>
  <c r="AK41" i="19"/>
  <c r="AE41" i="19"/>
  <c r="AE11" i="19"/>
  <c r="Y51" i="19"/>
  <c r="AK51" i="19"/>
  <c r="S21" i="19"/>
  <c r="AK21" i="19"/>
  <c r="AK15" i="19"/>
  <c r="M15" i="19"/>
  <c r="AK35" i="19"/>
  <c r="AK55" i="19"/>
  <c r="AE25" i="19"/>
  <c r="AE45" i="19"/>
  <c r="Y35" i="19"/>
  <c r="AK45" i="19"/>
  <c r="Y45" i="19"/>
  <c r="Y25" i="19"/>
  <c r="AD73" i="1"/>
  <c r="M25" i="19"/>
  <c r="AE55" i="19"/>
  <c r="AE35" i="19"/>
  <c r="S35" i="19"/>
  <c r="S55" i="19"/>
  <c r="M35" i="19"/>
  <c r="AK25" i="19"/>
  <c r="M55" i="19"/>
  <c r="S15" i="19"/>
  <c r="AE15" i="19"/>
  <c r="S45" i="19"/>
  <c r="M45" i="19"/>
  <c r="Y55" i="19"/>
  <c r="S25" i="19"/>
  <c r="Y15" i="19"/>
  <c r="N13" i="19"/>
  <c r="Z13" i="19"/>
  <c r="AE8" i="19"/>
  <c r="Y48" i="19"/>
  <c r="AE48" i="19"/>
  <c r="AE38" i="19"/>
  <c r="M8" i="19"/>
  <c r="Y18" i="19"/>
  <c r="M38" i="19"/>
  <c r="Y8" i="19"/>
  <c r="AK8" i="19"/>
  <c r="S28" i="19"/>
  <c r="AE28" i="19"/>
  <c r="AE18" i="19"/>
  <c r="M28" i="19"/>
  <c r="Y38" i="19"/>
  <c r="M48" i="19"/>
  <c r="Y28" i="19"/>
  <c r="AK48" i="19"/>
  <c r="AK38" i="19"/>
  <c r="S8" i="19"/>
  <c r="AK28" i="19"/>
  <c r="AD31" i="1"/>
  <c r="AK18" i="19"/>
  <c r="M18" i="19"/>
  <c r="S18" i="19"/>
  <c r="S48" i="19"/>
  <c r="S38" i="19"/>
  <c r="Z25" i="1"/>
  <c r="AA25" i="1"/>
  <c r="Y26" i="1" s="1"/>
  <c r="AA43" i="1"/>
  <c r="Y44" i="1" s="1"/>
  <c r="Z43" i="1"/>
  <c r="T53" i="19"/>
  <c r="AD62" i="1"/>
  <c r="AL23" i="19"/>
  <c r="AF43" i="19"/>
  <c r="M29" i="19"/>
  <c r="AE9" i="19"/>
  <c r="Y49" i="19"/>
  <c r="S39" i="19"/>
  <c r="Y39" i="19"/>
  <c r="M39" i="19"/>
  <c r="M9" i="19"/>
  <c r="S9" i="19"/>
  <c r="M19" i="19"/>
  <c r="AE49" i="19"/>
  <c r="M49" i="19"/>
  <c r="AK49" i="19"/>
  <c r="AK9" i="19"/>
  <c r="Y29" i="19"/>
  <c r="S19" i="19"/>
  <c r="AE19" i="19"/>
  <c r="AK29" i="19"/>
  <c r="Y19" i="19"/>
  <c r="Y9" i="19"/>
  <c r="AE29" i="19"/>
  <c r="AD37" i="1"/>
  <c r="S49" i="19"/>
  <c r="AK39" i="19"/>
  <c r="S29" i="19"/>
  <c r="AK19" i="19"/>
  <c r="AE39" i="19"/>
  <c r="AD27" i="19"/>
  <c r="X7" i="19"/>
  <c r="AJ47" i="19"/>
  <c r="AJ7" i="19"/>
  <c r="X47" i="19"/>
  <c r="L47" i="19"/>
  <c r="L7" i="19"/>
  <c r="L27" i="19"/>
  <c r="L17" i="19"/>
  <c r="AD7" i="19"/>
  <c r="AD37" i="19"/>
  <c r="AJ37" i="19"/>
  <c r="R37" i="19"/>
  <c r="AD17" i="19"/>
  <c r="R27" i="19"/>
  <c r="X37" i="19"/>
  <c r="AJ17" i="19"/>
  <c r="L37" i="19"/>
  <c r="X27" i="19"/>
  <c r="AD24" i="1"/>
  <c r="AJ27" i="19"/>
  <c r="AD47" i="19"/>
  <c r="R17" i="19"/>
  <c r="R7" i="19"/>
  <c r="R47" i="19"/>
  <c r="X17" i="19"/>
  <c r="AF33" i="19"/>
  <c r="AL43" i="19"/>
  <c r="AD55" i="1"/>
  <c r="S22" i="19"/>
  <c r="AE42" i="19"/>
  <c r="S12" i="19"/>
  <c r="M42" i="19"/>
  <c r="M32" i="19"/>
  <c r="S32" i="19"/>
  <c r="Y12" i="19"/>
  <c r="S52" i="19"/>
  <c r="AK52" i="19"/>
  <c r="AE52" i="19"/>
  <c r="AE22" i="19"/>
  <c r="M52" i="19"/>
  <c r="Y22" i="19"/>
  <c r="M12" i="19"/>
  <c r="Y52" i="19"/>
  <c r="M22" i="19"/>
  <c r="AK22" i="19"/>
  <c r="AK42" i="19"/>
  <c r="AK32" i="19"/>
  <c r="S42" i="19"/>
  <c r="AE12" i="19"/>
  <c r="Y42" i="19"/>
  <c r="AE32" i="19"/>
  <c r="AK12" i="19"/>
  <c r="Y32" i="19"/>
  <c r="AA43" i="19"/>
  <c r="Z51" i="1" l="1"/>
  <c r="AA51" i="1"/>
  <c r="AF21" i="19"/>
  <c r="AF11" i="19"/>
  <c r="Z51" i="19"/>
  <c r="AL31" i="19"/>
  <c r="AL41" i="19"/>
  <c r="AD50" i="1"/>
  <c r="T31" i="19"/>
  <c r="Z11" i="19"/>
  <c r="Z31" i="19"/>
  <c r="Z21" i="19"/>
  <c r="T41" i="19"/>
  <c r="Z41" i="19"/>
  <c r="AF31" i="19"/>
  <c r="N21" i="19"/>
  <c r="AL51" i="19"/>
  <c r="AF41" i="19"/>
  <c r="T11" i="19"/>
  <c r="T21" i="19"/>
  <c r="T51" i="19"/>
  <c r="N31" i="19"/>
  <c r="N11" i="19"/>
  <c r="AL21" i="19"/>
  <c r="N51" i="19"/>
  <c r="AL11" i="19"/>
  <c r="AF51" i="19"/>
  <c r="N41" i="19"/>
  <c r="M10" i="19"/>
  <c r="M30" i="19"/>
  <c r="AE10" i="19"/>
  <c r="AK20" i="19"/>
  <c r="AE50" i="19"/>
  <c r="S20" i="19"/>
  <c r="AE40" i="19"/>
  <c r="AK10" i="19"/>
  <c r="AE20" i="19"/>
  <c r="M50" i="19"/>
  <c r="M40" i="19"/>
  <c r="Y10" i="19"/>
  <c r="AK50" i="19"/>
  <c r="Y30" i="19"/>
  <c r="AK30" i="19"/>
  <c r="S50" i="19"/>
  <c r="AK40" i="19"/>
  <c r="M20" i="19"/>
  <c r="Y40" i="19"/>
  <c r="S10" i="19"/>
  <c r="Y20" i="19"/>
  <c r="AE30" i="19"/>
  <c r="S30" i="19"/>
  <c r="AD43" i="1"/>
  <c r="S40" i="19"/>
  <c r="Y50" i="19"/>
  <c r="U29" i="19"/>
  <c r="O19" i="19"/>
  <c r="U19" i="19"/>
  <c r="AG39" i="19"/>
  <c r="O49" i="19"/>
  <c r="AM39" i="19"/>
  <c r="AA9" i="19"/>
  <c r="AG29" i="19"/>
  <c r="U49" i="19"/>
  <c r="AM29" i="19"/>
  <c r="AA29" i="19"/>
  <c r="AG19" i="19"/>
  <c r="O29" i="19"/>
  <c r="AM49" i="19"/>
  <c r="U9" i="19"/>
  <c r="AM19" i="19"/>
  <c r="AA19" i="19"/>
  <c r="O9" i="19"/>
  <c r="AA39" i="19"/>
  <c r="O39" i="19"/>
  <c r="U39" i="19"/>
  <c r="AM9" i="19"/>
  <c r="AG49" i="19"/>
  <c r="AD39" i="1"/>
  <c r="AG9" i="19"/>
  <c r="AA49" i="19"/>
  <c r="AA44" i="1"/>
  <c r="Y45" i="1" s="1"/>
  <c r="Z44" i="1"/>
  <c r="AA26" i="1"/>
  <c r="Y27" i="1" s="1"/>
  <c r="Z26" i="1"/>
  <c r="Y47" i="19"/>
  <c r="Y27" i="19"/>
  <c r="M7" i="19"/>
  <c r="S7" i="19"/>
  <c r="M47" i="19"/>
  <c r="M37" i="19"/>
  <c r="M17" i="19"/>
  <c r="AD25" i="1"/>
  <c r="S17" i="19"/>
  <c r="M27" i="19"/>
  <c r="AE27" i="19"/>
  <c r="S47" i="19"/>
  <c r="AE17" i="19"/>
  <c r="AE47" i="19"/>
  <c r="AK7" i="19"/>
  <c r="S37" i="19"/>
  <c r="AK17" i="19"/>
  <c r="AK27" i="19"/>
  <c r="Y17" i="19"/>
  <c r="AK47" i="19"/>
  <c r="Y37" i="19"/>
  <c r="S27" i="19"/>
  <c r="Y7" i="19"/>
  <c r="AE7" i="19"/>
  <c r="AK37" i="19"/>
  <c r="AE37" i="19"/>
  <c r="T7" i="19" l="1"/>
  <c r="AD26" i="1"/>
  <c r="Z27" i="19"/>
  <c r="T47" i="19"/>
  <c r="AL37" i="19"/>
  <c r="AL7" i="19"/>
  <c r="AF7" i="19"/>
  <c r="T17" i="19"/>
  <c r="AL47" i="19"/>
  <c r="AL17" i="19"/>
  <c r="T27" i="19"/>
  <c r="Z17" i="19"/>
  <c r="AF17" i="19"/>
  <c r="AF37" i="19"/>
  <c r="T37" i="19"/>
  <c r="N27" i="19"/>
  <c r="N17" i="19"/>
  <c r="N37" i="19"/>
  <c r="N7" i="19"/>
  <c r="AL27" i="19"/>
  <c r="Z47" i="19"/>
  <c r="AF27" i="19"/>
  <c r="N47" i="19"/>
  <c r="Z7" i="19"/>
  <c r="AF47" i="19"/>
  <c r="Z37" i="19"/>
  <c r="Z27" i="1"/>
  <c r="AA27" i="1"/>
  <c r="AF40" i="19"/>
  <c r="T20" i="19"/>
  <c r="AL10" i="19"/>
  <c r="N30" i="19"/>
  <c r="N50" i="19"/>
  <c r="N40" i="19"/>
  <c r="Z20" i="19"/>
  <c r="T30" i="19"/>
  <c r="AL40" i="19"/>
  <c r="Z30" i="19"/>
  <c r="Z40" i="19"/>
  <c r="T50" i="19"/>
  <c r="Z10" i="19"/>
  <c r="AD44" i="1"/>
  <c r="AL30" i="19"/>
  <c r="AF20" i="19"/>
  <c r="N20" i="19"/>
  <c r="AL50" i="19"/>
  <c r="AL20" i="19"/>
  <c r="T10" i="19"/>
  <c r="T40" i="19"/>
  <c r="N10" i="19"/>
  <c r="AF10" i="19"/>
  <c r="Z50" i="19"/>
  <c r="AF30" i="19"/>
  <c r="AF50" i="19"/>
  <c r="Z45" i="1"/>
  <c r="AA45" i="1"/>
  <c r="O51" i="19"/>
  <c r="AM21" i="19"/>
  <c r="AM41" i="19"/>
  <c r="AM51" i="19"/>
  <c r="AG51" i="19"/>
  <c r="U11" i="19"/>
  <c r="U51" i="19"/>
  <c r="AA31" i="19"/>
  <c r="AA21" i="19"/>
  <c r="O41" i="19"/>
  <c r="AA41" i="19"/>
  <c r="AG31" i="19"/>
  <c r="U31" i="19"/>
  <c r="O31" i="19"/>
  <c r="AM31" i="19"/>
  <c r="AA51" i="19"/>
  <c r="AM11" i="19"/>
  <c r="U41" i="19"/>
  <c r="AA11" i="19"/>
  <c r="O11" i="19"/>
  <c r="U21" i="19"/>
  <c r="AD51" i="1"/>
  <c r="AG21" i="19"/>
  <c r="O21" i="19"/>
  <c r="AG41" i="19"/>
  <c r="AG11" i="19"/>
  <c r="AM20" i="19" l="1"/>
  <c r="AG40" i="19"/>
  <c r="U10" i="19"/>
  <c r="O50" i="19"/>
  <c r="U40" i="19"/>
  <c r="AM40" i="19"/>
  <c r="U30" i="19"/>
  <c r="U50" i="19"/>
  <c r="O10" i="19"/>
  <c r="O30" i="19"/>
  <c r="AA10" i="19"/>
  <c r="AA30" i="19"/>
  <c r="AM50" i="19"/>
  <c r="AA50" i="19"/>
  <c r="O40" i="19"/>
  <c r="AA40" i="19"/>
  <c r="AM30" i="19"/>
  <c r="U20" i="19"/>
  <c r="AG20" i="19"/>
  <c r="AG50" i="19"/>
  <c r="AM10" i="19"/>
  <c r="AD45" i="1"/>
  <c r="AA20" i="19"/>
  <c r="O20" i="19"/>
  <c r="AG30" i="19"/>
  <c r="AG10" i="19"/>
  <c r="O37" i="19"/>
  <c r="AG27" i="19"/>
  <c r="AM27" i="19"/>
  <c r="O17" i="19"/>
  <c r="O27" i="19"/>
  <c r="O47" i="19"/>
  <c r="AA7" i="19"/>
  <c r="AG7" i="19"/>
  <c r="U47" i="19"/>
  <c r="AG37" i="19"/>
  <c r="AA47" i="19"/>
  <c r="AG17" i="19"/>
  <c r="AD27" i="1"/>
  <c r="AA17" i="19"/>
  <c r="U7" i="19"/>
  <c r="U37" i="19"/>
  <c r="O7" i="19"/>
  <c r="AM47" i="19"/>
  <c r="AM17" i="19"/>
  <c r="AA37" i="19"/>
  <c r="AM7" i="19"/>
  <c r="AG47" i="19"/>
  <c r="U27" i="19"/>
  <c r="AM37" i="19"/>
  <c r="AA27" i="19"/>
  <c r="U17" i="19"/>
  <c r="L46" i="1" l="1"/>
  <c r="M46" i="1" s="1"/>
  <c r="L22" i="1"/>
  <c r="M22" i="1" s="1"/>
  <c r="L34" i="1"/>
  <c r="M34" i="1" s="1"/>
  <c r="L28" i="1"/>
  <c r="M28" i="1" s="1"/>
  <c r="L58" i="1"/>
  <c r="M58" i="1" s="1"/>
  <c r="L52" i="1"/>
  <c r="M52" i="1" s="1"/>
  <c r="L16" i="1"/>
  <c r="M16" i="1" s="1"/>
  <c r="L40" i="1"/>
  <c r="M40" i="1" s="1"/>
  <c r="L70" i="1"/>
  <c r="M70" i="1" s="1"/>
  <c r="L64" i="1"/>
  <c r="M64" i="1" s="1"/>
  <c r="L16" i="18" l="1"/>
  <c r="R24" i="18"/>
  <c r="L8" i="18"/>
  <c r="R32" i="18"/>
  <c r="AJ16" i="18"/>
  <c r="R8" i="18"/>
  <c r="AJ32" i="18"/>
  <c r="AD8" i="18"/>
  <c r="X40" i="18"/>
  <c r="O40" i="1"/>
  <c r="L32" i="18"/>
  <c r="X8" i="18"/>
  <c r="N40" i="1"/>
  <c r="R40" i="18"/>
  <c r="L40" i="18"/>
  <c r="X16" i="18"/>
  <c r="AJ8" i="18"/>
  <c r="X24" i="18"/>
  <c r="AJ40" i="18"/>
  <c r="AD24" i="18"/>
  <c r="AD16" i="18"/>
  <c r="AJ24" i="18"/>
  <c r="R16" i="18"/>
  <c r="L24" i="18"/>
  <c r="X32" i="18"/>
  <c r="AD32" i="18"/>
  <c r="AD40" i="18"/>
  <c r="P14" i="18"/>
  <c r="V22" i="18"/>
  <c r="V14" i="18"/>
  <c r="AH14" i="18"/>
  <c r="AH38" i="18"/>
  <c r="J14" i="18"/>
  <c r="J30" i="18"/>
  <c r="P38" i="18"/>
  <c r="AB6" i="18"/>
  <c r="J38" i="18"/>
  <c r="AH6" i="18"/>
  <c r="V6" i="18"/>
  <c r="P22" i="18"/>
  <c r="N16" i="1"/>
  <c r="AC16" i="1" s="1"/>
  <c r="J22" i="18"/>
  <c r="O16" i="1"/>
  <c r="V30" i="18"/>
  <c r="AB22" i="18"/>
  <c r="P6" i="18"/>
  <c r="J6" i="18"/>
  <c r="AH22" i="18"/>
  <c r="AB38" i="18"/>
  <c r="AB30" i="18"/>
  <c r="AH30" i="18"/>
  <c r="V38" i="18"/>
  <c r="AB14" i="18"/>
  <c r="P30" i="18"/>
  <c r="AH12" i="18"/>
  <c r="J20" i="18"/>
  <c r="J44" i="18"/>
  <c r="AB28" i="18"/>
  <c r="P28" i="18"/>
  <c r="O70" i="1"/>
  <c r="P12" i="18"/>
  <c r="AH20" i="18"/>
  <c r="P44" i="18"/>
  <c r="AB12" i="18"/>
  <c r="P36" i="18"/>
  <c r="AB44" i="18"/>
  <c r="V44" i="18"/>
  <c r="V12" i="18"/>
  <c r="V28" i="18"/>
  <c r="AH44" i="18"/>
  <c r="AH28" i="18"/>
  <c r="V36" i="18"/>
  <c r="J28" i="18"/>
  <c r="AH36" i="18"/>
  <c r="V20" i="18"/>
  <c r="P20" i="18"/>
  <c r="N70" i="1"/>
  <c r="AC70" i="1" s="1"/>
  <c r="AB70" i="1" s="1"/>
  <c r="J36" i="18"/>
  <c r="AB36" i="18"/>
  <c r="AB20" i="18"/>
  <c r="J12" i="18"/>
  <c r="N52" i="1"/>
  <c r="J42" i="18"/>
  <c r="P34" i="18"/>
  <c r="AB18" i="18"/>
  <c r="AH34" i="18"/>
  <c r="P10" i="18"/>
  <c r="V34" i="18"/>
  <c r="P42" i="18"/>
  <c r="AH18" i="18"/>
  <c r="J34" i="18"/>
  <c r="J10" i="18"/>
  <c r="AB10" i="18"/>
  <c r="J18" i="18"/>
  <c r="O52" i="1"/>
  <c r="AB34" i="18"/>
  <c r="P26" i="18"/>
  <c r="AH42" i="18"/>
  <c r="AH26" i="18"/>
  <c r="J26" i="18"/>
  <c r="P18" i="18"/>
  <c r="V18" i="18"/>
  <c r="AB42" i="18"/>
  <c r="V42" i="18"/>
  <c r="V10" i="18"/>
  <c r="AB26" i="18"/>
  <c r="V26" i="18"/>
  <c r="AH10" i="18"/>
  <c r="X42" i="18"/>
  <c r="AD34" i="18"/>
  <c r="AD10" i="18"/>
  <c r="L42" i="18"/>
  <c r="L26" i="18"/>
  <c r="X18" i="18"/>
  <c r="R18" i="18"/>
  <c r="AJ10" i="18"/>
  <c r="AD42" i="18"/>
  <c r="AJ34" i="18"/>
  <c r="R26" i="18"/>
  <c r="N58" i="1"/>
  <c r="L18" i="18"/>
  <c r="R34" i="18"/>
  <c r="L34" i="18"/>
  <c r="AJ42" i="18"/>
  <c r="R10" i="18"/>
  <c r="R42" i="18"/>
  <c r="X26" i="18"/>
  <c r="AJ18" i="18"/>
  <c r="O58" i="1"/>
  <c r="X34" i="18"/>
  <c r="AD18" i="18"/>
  <c r="AD26" i="18"/>
  <c r="X10" i="18"/>
  <c r="L10" i="18"/>
  <c r="AJ26" i="18"/>
  <c r="Z42" i="18"/>
  <c r="T18" i="18"/>
  <c r="AF34" i="18"/>
  <c r="AF42" i="18"/>
  <c r="N42" i="18"/>
  <c r="Z18" i="18"/>
  <c r="AL10" i="18"/>
  <c r="AL26" i="18"/>
  <c r="AF26" i="18"/>
  <c r="Z10" i="18"/>
  <c r="N18" i="18"/>
  <c r="T26" i="18"/>
  <c r="N26" i="18"/>
  <c r="AL18" i="18"/>
  <c r="N10" i="18"/>
  <c r="AF18" i="18"/>
  <c r="Z26" i="18"/>
  <c r="AL34" i="18"/>
  <c r="T10" i="18"/>
  <c r="O64" i="1"/>
  <c r="AL42" i="18"/>
  <c r="N34" i="18"/>
  <c r="T34" i="18"/>
  <c r="N64" i="1"/>
  <c r="T42" i="18"/>
  <c r="AF10" i="18"/>
  <c r="Z34" i="18"/>
  <c r="T14" i="18"/>
  <c r="AL38" i="18"/>
  <c r="N14" i="18"/>
  <c r="T38" i="18"/>
  <c r="T22" i="18"/>
  <c r="AL14" i="18"/>
  <c r="N22" i="18"/>
  <c r="AF22" i="18"/>
  <c r="N6" i="18"/>
  <c r="AF6" i="18"/>
  <c r="AF38" i="18"/>
  <c r="N38" i="18"/>
  <c r="AL30" i="18"/>
  <c r="AL22" i="18"/>
  <c r="T6" i="18"/>
  <c r="AF30" i="18"/>
  <c r="Z22" i="18"/>
  <c r="T30" i="18"/>
  <c r="Z14" i="18"/>
  <c r="N28" i="1"/>
  <c r="Z30" i="18"/>
  <c r="Z6" i="18"/>
  <c r="O28" i="1"/>
  <c r="Z38" i="18"/>
  <c r="AF14" i="18"/>
  <c r="AL6" i="18"/>
  <c r="N30" i="18"/>
  <c r="J40" i="18"/>
  <c r="AB40" i="18"/>
  <c r="AH32" i="18"/>
  <c r="AB24" i="18"/>
  <c r="J16" i="18"/>
  <c r="P32" i="18"/>
  <c r="V24" i="18"/>
  <c r="P24" i="18"/>
  <c r="V8" i="18"/>
  <c r="AH24" i="18"/>
  <c r="AH8" i="18"/>
  <c r="J8" i="18"/>
  <c r="AB32" i="18"/>
  <c r="AB8" i="18"/>
  <c r="V16" i="18"/>
  <c r="N34" i="1"/>
  <c r="V40" i="18"/>
  <c r="P16" i="18"/>
  <c r="V32" i="18"/>
  <c r="J24" i="18"/>
  <c r="P8" i="18"/>
  <c r="AH16" i="18"/>
  <c r="O34" i="1"/>
  <c r="AB16" i="18"/>
  <c r="AH40" i="18"/>
  <c r="P40" i="18"/>
  <c r="J32" i="18"/>
  <c r="X6" i="18"/>
  <c r="AJ30" i="18"/>
  <c r="R22" i="18"/>
  <c r="L6" i="18"/>
  <c r="R30" i="18"/>
  <c r="X22" i="18"/>
  <c r="L30" i="18"/>
  <c r="R38" i="18"/>
  <c r="AJ14" i="18"/>
  <c r="R14" i="18"/>
  <c r="AD30" i="18"/>
  <c r="AJ38" i="18"/>
  <c r="AJ22" i="18"/>
  <c r="X30" i="18"/>
  <c r="L14" i="18"/>
  <c r="X38" i="18"/>
  <c r="L22" i="18"/>
  <c r="X14" i="18"/>
  <c r="O22" i="1"/>
  <c r="N22" i="1"/>
  <c r="AD14" i="18"/>
  <c r="L38" i="18"/>
  <c r="AD6" i="18"/>
  <c r="R6" i="18"/>
  <c r="AD38" i="18"/>
  <c r="AD22" i="18"/>
  <c r="AJ6" i="18"/>
  <c r="AF24" i="18"/>
  <c r="AF32" i="18"/>
  <c r="T40" i="18"/>
  <c r="Z40" i="18"/>
  <c r="AL8" i="18"/>
  <c r="AF8" i="18"/>
  <c r="Z32" i="18"/>
  <c r="N32" i="18"/>
  <c r="N16" i="18"/>
  <c r="Z8" i="18"/>
  <c r="N24" i="18"/>
  <c r="T32" i="18"/>
  <c r="T16" i="18"/>
  <c r="AF40" i="18"/>
  <c r="AL40" i="18"/>
  <c r="AF16" i="18"/>
  <c r="N8" i="18"/>
  <c r="O46" i="1"/>
  <c r="Z16" i="18"/>
  <c r="AL24" i="18"/>
  <c r="T24" i="18"/>
  <c r="AL32" i="18"/>
  <c r="N40" i="18"/>
  <c r="AL16" i="18"/>
  <c r="T8" i="18"/>
  <c r="N46" i="1"/>
  <c r="Z24" i="18"/>
  <c r="AB16" i="1" l="1"/>
  <c r="AD16" i="1" s="1"/>
  <c r="AC17" i="1"/>
  <c r="AB17" i="1" s="1"/>
  <c r="AD17" i="1" s="1"/>
  <c r="V25" i="19"/>
  <c r="V45" i="19"/>
  <c r="J15" i="19"/>
  <c r="AB45" i="19"/>
  <c r="AB55" i="19"/>
  <c r="AB25" i="19"/>
  <c r="AH25" i="19"/>
  <c r="AH55" i="19"/>
  <c r="AB15" i="19"/>
  <c r="P15" i="19"/>
  <c r="P25" i="19"/>
  <c r="AH35" i="19"/>
  <c r="P45" i="19"/>
  <c r="V15" i="19"/>
  <c r="J35" i="19"/>
  <c r="P55" i="19"/>
  <c r="AH45" i="19"/>
  <c r="J25" i="19"/>
  <c r="AB35" i="19"/>
  <c r="AH15" i="19"/>
  <c r="V35" i="19"/>
  <c r="J55" i="19"/>
  <c r="AD70" i="1"/>
  <c r="J45" i="19"/>
  <c r="P35" i="19"/>
  <c r="V55" i="19"/>
  <c r="Q46" i="19" l="1"/>
  <c r="AC26" i="19"/>
  <c r="AC16" i="19"/>
  <c r="AI36" i="19"/>
  <c r="AI26" i="19"/>
  <c r="AC6" i="19"/>
  <c r="K16" i="19"/>
  <c r="W16" i="19"/>
  <c r="K36" i="19"/>
  <c r="Q26" i="19"/>
  <c r="W26" i="19"/>
  <c r="W46" i="19"/>
  <c r="W36" i="19"/>
  <c r="AC36" i="19"/>
  <c r="Q6" i="19"/>
  <c r="K6" i="19"/>
  <c r="Q16" i="19"/>
  <c r="AI16" i="19"/>
  <c r="W6" i="19"/>
  <c r="K46" i="19"/>
  <c r="AI46" i="19"/>
  <c r="AC46" i="19"/>
  <c r="AI6" i="19"/>
  <c r="Q36" i="19"/>
  <c r="K26" i="19"/>
  <c r="P16" i="19"/>
  <c r="P6" i="19"/>
  <c r="AH6" i="19"/>
  <c r="V36" i="19"/>
  <c r="V46" i="19"/>
  <c r="AH46" i="19"/>
  <c r="AB46" i="19"/>
  <c r="AB6" i="19"/>
  <c r="J36" i="19"/>
  <c r="J26" i="19"/>
  <c r="J6" i="19"/>
  <c r="P46" i="19"/>
  <c r="AB26" i="19"/>
  <c r="AH16" i="19"/>
  <c r="J46" i="19"/>
  <c r="AB16" i="19"/>
  <c r="AH26" i="19"/>
  <c r="J16" i="19"/>
  <c r="V26" i="19"/>
  <c r="AH36" i="19"/>
  <c r="P26" i="19"/>
  <c r="V16" i="19"/>
  <c r="AB36" i="19"/>
  <c r="P36" i="19"/>
  <c r="V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<sst xmlns="http://schemas.openxmlformats.org/spreadsheetml/2006/main" count="408" uniqueCount="270">
  <si>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</si>
  <si>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</si>
  <si>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</si>
  <si>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</si>
  <si>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</si>
  <si>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</si>
  <si>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</si>
  <si>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</si>
  <si>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</si>
  <si>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</si>
  <si>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</si>
  <si>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</si>
  <si>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</si>
  <si>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</si>
  <si>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</si>
  <si>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</si>
  <si>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</si>
  <si>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</si>
  <si>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</si>
  <si>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</si>
  <si>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</si>
  <si>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</si>
  <si>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</si>
  <si>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</si>
  <si>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</si>
  <si>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</si>
  <si>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</si>
  <si>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</si>
  <si>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</si>
  <si>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</si>
  <si>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</si>
  <si>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</si>
  <si>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</si>
  <si>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</si>
  <si>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</si>
  <si>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</si>
  <si>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</si>
  <si>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</si>
  <si>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</si>
  <si>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</si>
  <si>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</si>
  <si>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</si>
  <si>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</si>
  <si>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</si>
  <si>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</si>
  <si>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</si>
  <si>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</si>
  <si>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</si>
  <si>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</si>
  <si>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</si>
  <si>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</si>
  <si>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</si>
  <si>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</si>
  <si>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</si>
  <si>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</si>
  <si>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</si>
  <si>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</si>
  <si>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</si>
  <si>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</si>
  <si>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</si>
  <si>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</si>
  <si>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</si>
  <si>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</si>
  <si>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</si>
  <si>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</si>
  <si>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</si>
  <si>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</si>
  <si>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</si>
  <si>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</si>
  <si>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</si>
  <si>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</si>
  <si>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</si>
  <si>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</si>
  <si>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</si>
  <si>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</si>
  <si>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</si>
  <si>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</si>
  <si>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</si>
  <si>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</si>
  <si>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</si>
  <si>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</si>
  <si>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</si>
  <si>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</si>
  <si>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</si>
  <si>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</si>
  <si>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</si>
  <si>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</si>
  <si>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</si>
  <si>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</si>
  <si>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</si>
  <si>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</si>
  <si>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</si>
  <si>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</si>
  <si>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</si>
  <si>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</si>
  <si>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</si>
  <si>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</si>
  <si>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</si>
  <si>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</si>
  <si>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</si>
  <si>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</si>
  <si>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</si>
  <si>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</si>
  <si>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</si>
  <si>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</si>
  <si>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</si>
  <si>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</si>
  <si>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</si>
  <si>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</si>
  <si>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</si>
  <si>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</si>
  <si>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</si>
  <si>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</si>
  <si>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</si>
  <si>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</si>
  <si>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</si>
  <si>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</si>
  <si>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</si>
  <si>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</si>
  <si>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</si>
  <si>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</si>
  <si>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</si>
  <si>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</si>
  <si>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</si>
  <si>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</si>
  <si>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</si>
  <si>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</si>
  <si>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</si>
  <si>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</si>
  <si>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</si>
  <si>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</si>
  <si>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</si>
  <si>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</si>
  <si>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</si>
  <si>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</si>
  <si>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</si>
  <si>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</si>
  <si>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</si>
  <si>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</si>
  <si>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</si>
  <si>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</si>
  <si>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</si>
  <si>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</si>
  <si>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</si>
  <si>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</si>
  <si>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</si>
  <si>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</si>
  <si>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</si>
  <si>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</si>
  <si>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</si>
  <si>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</si>
  <si>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</si>
  <si>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</si>
  <si>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</si>
  <si>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</si>
  <si>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</si>
  <si>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</si>
  <si>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</si>
  <si>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</si>
  <si>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</si>
  <si>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</si>
  <si>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</si>
  <si>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</si>
  <si>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</si>
  <si>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</si>
  <si>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</si>
  <si>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</si>
  <si>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</si>
  <si>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</si>
  <si>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</si>
  <si>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</si>
  <si>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</si>
  <si>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</si>
  <si>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</si>
  <si>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</si>
  <si>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</si>
  <si>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</si>
  <si>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</si>
  <si>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</si>
  <si>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</si>
  <si>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</si>
  <si>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</si>
  <si>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</si>
  <si>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</si>
  <si>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</si>
  <si>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</si>
  <si>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</si>
  <si>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</si>
  <si>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</si>
  <si>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</si>
  <si>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</si>
  <si>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</si>
  <si>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</si>
  <si>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</si>
  <si>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</si>
  <si>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</si>
  <si>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</si>
  <si>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</si>
  <si>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</si>
  <si>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</si>
  <si>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</si>
  <si>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</si>
  <si>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</si>
  <si>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</si>
  <si>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</si>
  <si>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</si>
  <si>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</si>
  <si>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</si>
  <si>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</si>
  <si>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</si>
  <si>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</si>
  <si>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</si>
  <si>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</si>
  <si>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</si>
  <si>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</si>
  <si>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</si>
  <si>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</si>
  <si>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</si>
  <si>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</si>
  <si>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</si>
  <si>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</si>
  <si>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</si>
  <si>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</si>
  <si>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</si>
  <si>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</si>
  <si>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FORTALEZAS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</si>
  <si>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</si>
  <si>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</si>
  <si>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</si>
  <si>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</si>
  <si>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</si>
  <si>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</si>
  <si>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</si>
  <si>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</si>
  <si>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</si>
  <si>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</si>
  <si>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</si>
  <si>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</si>
  <si>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</si>
  <si>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</si>
  <si>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</si>
  <si>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</si>
  <si>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Fecha: Abril 27-2021</t>
  </si>
  <si>
    <t>Fecha: Abril -28-2021</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</si>
  <si>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</si>
  <si>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CONTROL INTERNO DISCIPLINARIO</t>
  </si>
  <si>
    <t>Se inicia con la investigación de los hechos que pueden dar lugar a posibles faltas disciplinarias hasta el fallo de primera instancia (función punitiva) y define políticas, planes, programas y actividades dirigidas a evitar la ocurrencia de hechos, actos u omisiones contrarios a la Constitución o la Ley (función preventiva)</t>
  </si>
  <si>
    <t>Conocer, avocar, tramitar  y fallar en primera instancia, todos los procesos disciplinarios que se adelanten contra los servidores y exservidores   públicos del municipio de Bucaramanga, sin incluir entidades descentralizadas.</t>
  </si>
  <si>
    <t>Plan de acción Anual Oficina de Control Interno Disciplinario
Informes de gestión Institucional
Providencias disciplinarias mediante autos y fallos de primera instancia</t>
  </si>
  <si>
    <t>Sustanciación de los expedientes disciplinarios desde la apertura hasta el fallo de primera instancia</t>
  </si>
  <si>
    <t xml:space="preserve">1. Deficiencia en el recurso humano (falta de planta de personal) y recursos físicos (oficina, cómputo, escáner, sala de audiencias, salvaguarda del archivo de gestión) 
2. Insuficiencia de tecnologías implementadas para el desarrollo de las funciones bajo la modalidad de trabajo en casa con ocasión del COVID 19. </t>
  </si>
  <si>
    <t>1. Emergencia sanitaria COVID-19</t>
  </si>
  <si>
    <t xml:space="preserve">1. Talento humano idóneo (abogados sustanciadores y apoyo administrativo)
2. Estructuración de procedimientos de acuerdo a los parametros del Código Disciplinario Único (procedimientos)
3. Implementación de formatos documentales para cada actuación, trámite o diligencia disciplinaria
4. Gestión adecuada del archivo de gestión
5. Capacidad de formación e instrucción </t>
  </si>
  <si>
    <t>1. Con ocasión de la expedición del nuevo Código General Disciplinario (Ley 1952/2019), que implementó el procedimiento oral, exige que las entidades implementen las tegnologías (Hardware y software) necesarias para el desarrollo del proceso oral. Como: 
- Expedientes virtuales
- Salas de audiencias con video y grabación
- Comunicación con externos y,
- Archivos vrituales
2. Capacitación al personal de la oficina en la expedición de nuevas normas legales (debe ser permanente)</t>
  </si>
  <si>
    <t>Acciones judiciales, Investigaciones y/o Sanciones Disciplinarias</t>
  </si>
  <si>
    <t>Inadecuado control en el trámite del expediente ante otras instancias lo cual genera pérdida de los documentos.</t>
  </si>
  <si>
    <t>Posibilidad de afectación económica y reputacional por acciones judiciales, investigaciones y/o sanciones disciplinarias debido al Inadecuado control en el trámite del expedientes ante otras instancias lo cual genera pérdida de los documentos.</t>
  </si>
  <si>
    <t>El profesional encargado del proceso disciplinario revisa y verifica que los documentos esten completos y se registran en el sistema de información interno</t>
  </si>
  <si>
    <t xml:space="preserve">Realizar dos (2 ) informes, del registro en los sistemas de información del 100% de la documentación recibida del expediente disciplinario.  </t>
  </si>
  <si>
    <t>Profesional encargado</t>
  </si>
  <si>
    <t xml:space="preserve">El jefe de la Oficina verifica que la documentación producida del proceso disciplinario corresponda con la de los sistemas de información </t>
  </si>
  <si>
    <t>Realizar tres (3) reuniones internas donde se verifica el sistema de información con la documentación física recibida</t>
  </si>
  <si>
    <t>Jefe de oficina y profesional encargado</t>
  </si>
  <si>
    <t>Investigaciones y/o Sanciones Disciplinarias</t>
  </si>
  <si>
    <t>Posibilidad de afectación reputacional por investigaciones y/o sanciones disciplinarias debido al inadecuado control de términos legales de la acción disciplinaria</t>
  </si>
  <si>
    <t>El profesional encargado del proceso disciplinario verifica y contabiliza los términos legales en la etapa procesal en que se encuentra mediante el listado de procesos asignados o delegados</t>
  </si>
  <si>
    <t xml:space="preserve">Realizar tres (3) informes de los procesos disciplinarios asignados o delegados al jefe de oficina reportando la verificación y contabilización de los términos </t>
  </si>
  <si>
    <t>Realizar dos (2) inspecciones a los expedientes disciplinarios seleccionados para verificar el cumplimiento de términos de las etapas procesales</t>
  </si>
  <si>
    <t>Inadecuado control de términos legales de la acción disciplinaria</t>
  </si>
  <si>
    <t xml:space="preserve"> El jefe de la oficina verifica a través de inspecciones el cumplimiento de términos de las etapas procesales del expediente disciplinario.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</si>
</sst>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5"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4"/>
      <color theme="1"/>
      <name val="Arial Narrow"/>
      <family val="2"/>
    </font>
    <font>
      <b/>
      <sz val="10"/>
      <color theme="6" tint="-0.249977111117893"/>
      <name val="Arial Narrow"/>
      <family val="2"/>
    </font>
    <font>
      <sz val="9"/>
      <color theme="1"/>
      <name val="Arial"/>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08">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ashed">
        <color theme="9" tint="-0.24994659260841701"/>
      </right>
      <top style="medium">
        <color indexed="64"/>
      </top>
      <bottom style="medium">
        <color indexed="64"/>
      </bottom>
      <diagonal/>
    </border>
    <border>
      <left style="dashed">
        <color theme="9" tint="-0.24994659260841701"/>
      </left>
      <right/>
      <top style="medium">
        <color indexed="64"/>
      </top>
      <bottom style="medium">
        <color indexed="64"/>
      </bottom>
      <diagonal/>
    </border>
  </borders>
  <cellStyleXfs count="5">
    <xf numFmtId="0" fontId="0" fillId="0" borderId="0"/>
    <xf numFmtId="9" fontId="10" fillId="0" borderId="0" applyFont="0" applyFill="0" applyBorder="0" applyAlignment="0" applyProtection="0"/>
    <xf numFmtId="0" fontId="29" fillId="0" borderId="0"/>
    <xf numFmtId="0" fontId="30" fillId="0" borderId="0"/>
    <xf numFmtId="0" fontId="5" fillId="0" borderId="0"/>
  </cellStyleXfs>
  <cellXfs count="53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0"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0" fillId="3" borderId="0" xfId="0" applyFill="1"/>
    <xf numFmtId="0" fontId="31" fillId="3" borderId="36" xfId="2" applyFont="1" applyFill="1" applyBorder="1" applyProtection="1"/>
    <xf numFmtId="0" fontId="31" fillId="3" borderId="37" xfId="2" applyFont="1" applyFill="1" applyBorder="1" applyProtection="1"/>
    <xf numFmtId="0" fontId="31" fillId="3" borderId="38" xfId="2" applyFont="1" applyFill="1" applyBorder="1" applyProtection="1"/>
    <xf numFmtId="0" fontId="12" fillId="3" borderId="0" xfId="0" applyFont="1" applyFill="1" applyAlignment="1">
      <alignment vertical="center"/>
    </xf>
    <xf numFmtId="0" fontId="5" fillId="3" borderId="0" xfId="0" applyFont="1" applyFill="1"/>
    <xf numFmtId="0" fontId="23" fillId="3" borderId="19" xfId="0" applyFont="1" applyFill="1" applyBorder="1" applyAlignment="1">
      <alignment horizontal="justify" vertical="center" wrapText="1" readingOrder="1"/>
    </xf>
    <xf numFmtId="9" fontId="22" fillId="3" borderId="28" xfId="0" applyNumberFormat="1" applyFont="1" applyFill="1" applyBorder="1" applyAlignment="1">
      <alignment horizontal="center" vertical="center" wrapText="1" readingOrder="1"/>
    </xf>
    <xf numFmtId="0" fontId="23" fillId="3" borderId="18" xfId="0" applyFont="1" applyFill="1" applyBorder="1" applyAlignment="1">
      <alignment horizontal="justify" vertical="center" wrapText="1" readingOrder="1"/>
    </xf>
    <xf numFmtId="9" fontId="22" fillId="3" borderId="23" xfId="0" applyNumberFormat="1" applyFont="1" applyFill="1" applyBorder="1" applyAlignment="1">
      <alignment horizontal="center" vertical="center" wrapText="1" readingOrder="1"/>
    </xf>
    <xf numFmtId="0" fontId="23" fillId="3" borderId="23" xfId="0" applyFont="1" applyFill="1" applyBorder="1" applyAlignment="1">
      <alignment horizontal="center" vertical="center" wrapText="1" readingOrder="1"/>
    </xf>
    <xf numFmtId="0" fontId="23" fillId="3" borderId="25" xfId="0" applyFont="1" applyFill="1" applyBorder="1" applyAlignment="1">
      <alignment horizontal="justify" vertical="center" wrapText="1" readingOrder="1"/>
    </xf>
    <xf numFmtId="0" fontId="23" fillId="3" borderId="26" xfId="0" applyFont="1" applyFill="1" applyBorder="1" applyAlignment="1">
      <alignment horizontal="center" vertical="center" wrapText="1" readingOrder="1"/>
    </xf>
    <xf numFmtId="0" fontId="28"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1" fillId="3" borderId="4" xfId="2" applyFont="1" applyFill="1" applyBorder="1" applyProtection="1"/>
    <xf numFmtId="0" fontId="36" fillId="3" borderId="0" xfId="0" applyFont="1" applyFill="1" applyBorder="1" applyAlignment="1" applyProtection="1">
      <alignment horizontal="left" vertical="center" wrapText="1"/>
    </xf>
    <xf numFmtId="0" fontId="37" fillId="3" borderId="0" xfId="0" applyFont="1" applyFill="1" applyBorder="1" applyAlignment="1" applyProtection="1">
      <alignment horizontal="left" vertical="top" wrapText="1"/>
    </xf>
    <xf numFmtId="0" fontId="31" fillId="3" borderId="0" xfId="2" applyFont="1" applyFill="1" applyBorder="1" applyProtection="1"/>
    <xf numFmtId="0" fontId="31" fillId="3" borderId="5" xfId="2" applyFont="1" applyFill="1" applyBorder="1" applyProtection="1"/>
    <xf numFmtId="0" fontId="31" fillId="3" borderId="6" xfId="2" applyFont="1" applyFill="1" applyBorder="1" applyProtection="1"/>
    <xf numFmtId="0" fontId="31" fillId="3" borderId="8" xfId="2" applyFont="1" applyFill="1" applyBorder="1" applyProtection="1"/>
    <xf numFmtId="0" fontId="31" fillId="3" borderId="7" xfId="2" applyFont="1" applyFill="1" applyBorder="1" applyProtection="1"/>
    <xf numFmtId="0" fontId="34" fillId="3" borderId="0" xfId="2" quotePrefix="1" applyFont="1" applyFill="1" applyBorder="1" applyAlignment="1" applyProtection="1">
      <alignment horizontal="left" vertical="top" wrapText="1"/>
    </xf>
    <xf numFmtId="0" fontId="39" fillId="0" borderId="0" xfId="0" applyFont="1" applyAlignment="1">
      <alignment horizontal="center" vertical="center"/>
    </xf>
    <xf numFmtId="0" fontId="39" fillId="0" borderId="0" xfId="0" applyFont="1"/>
    <xf numFmtId="0" fontId="39" fillId="0" borderId="0" xfId="0" applyFont="1" applyAlignment="1">
      <alignment horizontal="center"/>
    </xf>
    <xf numFmtId="0" fontId="18" fillId="3" borderId="0" xfId="0" applyFont="1" applyFill="1"/>
    <xf numFmtId="0" fontId="18" fillId="0" borderId="0" xfId="0" applyFont="1"/>
    <xf numFmtId="0" fontId="6" fillId="0" borderId="18" xfId="0" applyFont="1" applyBorder="1" applyAlignment="1" applyProtection="1">
      <alignment horizontal="justify" vertical="center" wrapText="1"/>
      <protection locked="0"/>
    </xf>
    <xf numFmtId="0" fontId="1" fillId="0" borderId="18" xfId="0" applyFont="1" applyBorder="1" applyAlignment="1" applyProtection="1">
      <alignment horizontal="center" vertical="center"/>
      <protection hidden="1"/>
    </xf>
    <xf numFmtId="0" fontId="1" fillId="0" borderId="18" xfId="0" applyFont="1" applyBorder="1" applyAlignment="1" applyProtection="1">
      <alignment horizontal="center" vertical="center" textRotation="90"/>
      <protection locked="0"/>
    </xf>
    <xf numFmtId="9" fontId="1" fillId="0" borderId="18" xfId="0" applyNumberFormat="1" applyFont="1" applyBorder="1" applyAlignment="1" applyProtection="1">
      <alignment horizontal="center" vertical="center"/>
      <protection hidden="1"/>
    </xf>
    <xf numFmtId="164" fontId="1" fillId="0" borderId="18" xfId="1" applyNumberFormat="1" applyFont="1" applyBorder="1" applyAlignment="1">
      <alignment horizontal="center" vertical="center"/>
    </xf>
    <xf numFmtId="0" fontId="4" fillId="0" borderId="18" xfId="0" applyFont="1" applyFill="1" applyBorder="1" applyAlignment="1" applyProtection="1">
      <alignment horizontal="center" vertical="center" textRotation="90" wrapText="1"/>
      <protection hidden="1"/>
    </xf>
    <xf numFmtId="0" fontId="4" fillId="0" borderId="18" xfId="0" applyFont="1" applyBorder="1" applyAlignment="1" applyProtection="1">
      <alignment horizontal="center" vertical="center" textRotation="90"/>
      <protection hidden="1"/>
    </xf>
    <xf numFmtId="14" fontId="1" fillId="0" borderId="18" xfId="0" applyNumberFormat="1" applyFont="1" applyBorder="1" applyAlignment="1" applyProtection="1">
      <alignment horizontal="center" vertical="center"/>
      <protection locked="0"/>
    </xf>
    <xf numFmtId="0" fontId="1" fillId="0" borderId="18" xfId="0" applyFont="1" applyBorder="1" applyAlignment="1" applyProtection="1">
      <alignment horizontal="justify" vertical="center"/>
      <protection locked="0"/>
    </xf>
    <xf numFmtId="164" fontId="1" fillId="8" borderId="18" xfId="1" applyNumberFormat="1" applyFont="1" applyFill="1" applyBorder="1" applyAlignment="1">
      <alignment horizontal="center" vertical="center"/>
    </xf>
    <xf numFmtId="0" fontId="21" fillId="0" borderId="18" xfId="0" applyFont="1" applyBorder="1" applyAlignment="1" applyProtection="1">
      <alignment horizontal="justify" vertical="center" wrapText="1"/>
      <protection locked="0"/>
    </xf>
    <xf numFmtId="0" fontId="21" fillId="0" borderId="18" xfId="0" applyFont="1" applyBorder="1" applyAlignment="1" applyProtection="1">
      <alignment horizontal="center" vertical="center"/>
      <protection hidden="1"/>
    </xf>
    <xf numFmtId="0" fontId="21" fillId="0" borderId="18" xfId="0" applyFont="1" applyBorder="1" applyAlignment="1" applyProtection="1">
      <alignment horizontal="center" vertical="center" textRotation="90"/>
      <protection locked="0"/>
    </xf>
    <xf numFmtId="9" fontId="21" fillId="0" borderId="18" xfId="0" applyNumberFormat="1" applyFont="1" applyBorder="1" applyAlignment="1" applyProtection="1">
      <alignment horizontal="center" vertical="center"/>
      <protection hidden="1"/>
    </xf>
    <xf numFmtId="164" fontId="21" fillId="0" borderId="18" xfId="1" applyNumberFormat="1" applyFont="1" applyBorder="1" applyAlignment="1">
      <alignment horizontal="center" vertical="center"/>
    </xf>
    <xf numFmtId="0" fontId="43" fillId="0" borderId="18" xfId="0" applyFont="1" applyFill="1" applyBorder="1" applyAlignment="1" applyProtection="1">
      <alignment horizontal="center" vertical="center" textRotation="90" wrapText="1"/>
      <protection hidden="1"/>
    </xf>
    <xf numFmtId="0" fontId="43" fillId="0" borderId="18" xfId="0" applyFont="1" applyBorder="1" applyAlignment="1" applyProtection="1">
      <alignment horizontal="center" vertical="center" textRotation="90"/>
      <protection hidden="1"/>
    </xf>
    <xf numFmtId="14" fontId="21" fillId="0" borderId="18" xfId="0" applyNumberFormat="1" applyFont="1" applyBorder="1" applyAlignment="1" applyProtection="1">
      <alignment horizontal="center" vertical="center"/>
      <protection locked="0"/>
    </xf>
    <xf numFmtId="0" fontId="21" fillId="0" borderId="18" xfId="0" applyFont="1" applyBorder="1" applyAlignment="1" applyProtection="1">
      <alignment horizontal="justify" vertical="center"/>
      <protection locked="0"/>
    </xf>
    <xf numFmtId="0" fontId="44" fillId="3" borderId="0" xfId="0" applyFont="1" applyFill="1" applyBorder="1" applyAlignment="1">
      <alignment horizontal="justify" vertical="center" wrapText="1" readingOrder="1"/>
    </xf>
    <xf numFmtId="0" fontId="44" fillId="0" borderId="0" xfId="0" applyFont="1" applyBorder="1" applyAlignment="1">
      <alignment horizontal="justify" vertical="center" wrapText="1" readingOrder="1"/>
    </xf>
    <xf numFmtId="0" fontId="45" fillId="9" borderId="2" xfId="0" applyFont="1" applyFill="1" applyBorder="1" applyAlignment="1" applyProtection="1">
      <alignment horizontal="center" vertical="center" wrapText="1" readingOrder="1"/>
      <protection hidden="1"/>
    </xf>
    <xf numFmtId="0" fontId="39"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1" fillId="0" borderId="18" xfId="0" applyFont="1" applyBorder="1" applyAlignment="1" applyProtection="1">
      <alignment horizontal="center" vertical="center"/>
    </xf>
    <xf numFmtId="0" fontId="1" fillId="0" borderId="18"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xf>
    <xf numFmtId="0" fontId="4" fillId="12" borderId="18" xfId="0" applyFont="1" applyFill="1" applyBorder="1" applyAlignment="1">
      <alignment horizontal="center" vertical="center" textRotation="90"/>
    </xf>
    <xf numFmtId="0" fontId="21" fillId="0" borderId="23"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0" xfId="0" applyFont="1" applyBorder="1"/>
    <xf numFmtId="0" fontId="1" fillId="0" borderId="0" xfId="0" applyFont="1" applyBorder="1" applyAlignment="1">
      <alignment wrapText="1"/>
    </xf>
    <xf numFmtId="0" fontId="1" fillId="0" borderId="5" xfId="0" applyFont="1" applyBorder="1"/>
    <xf numFmtId="0" fontId="31" fillId="3" borderId="4" xfId="2" applyFont="1" applyFill="1" applyBorder="1" applyAlignment="1" applyProtection="1">
      <alignment horizontal="left" vertical="top" wrapText="1"/>
    </xf>
    <xf numFmtId="0" fontId="31" fillId="3" borderId="0" xfId="2" applyFont="1" applyFill="1" applyBorder="1" applyAlignment="1" applyProtection="1">
      <alignment horizontal="left" vertical="top" wrapText="1"/>
    </xf>
    <xf numFmtId="0" fontId="31" fillId="3" borderId="5" xfId="2" applyFont="1" applyFill="1" applyBorder="1" applyAlignment="1" applyProtection="1">
      <alignment horizontal="left" vertical="top" wrapText="1"/>
    </xf>
    <xf numFmtId="0" fontId="22" fillId="3" borderId="19" xfId="0" applyFont="1" applyFill="1" applyBorder="1" applyAlignment="1">
      <alignment horizontal="center" vertical="center" wrapText="1" readingOrder="1"/>
    </xf>
    <xf numFmtId="0" fontId="22" fillId="3" borderId="18" xfId="0" applyFont="1" applyFill="1" applyBorder="1" applyAlignment="1">
      <alignment horizontal="center" vertical="center" wrapText="1" readingOrder="1"/>
    </xf>
    <xf numFmtId="0" fontId="22" fillId="3" borderId="25" xfId="0" applyFont="1" applyFill="1" applyBorder="1" applyAlignment="1">
      <alignment horizontal="center" vertical="center" wrapText="1" readingOrder="1"/>
    </xf>
    <xf numFmtId="0" fontId="31" fillId="3" borderId="0" xfId="2" quotePrefix="1" applyFont="1" applyFill="1" applyBorder="1" applyAlignment="1" applyProtection="1">
      <alignment horizontal="left" vertical="top" wrapText="1"/>
    </xf>
    <xf numFmtId="0" fontId="34" fillId="3" borderId="80" xfId="2" quotePrefix="1" applyFont="1" applyFill="1" applyBorder="1" applyAlignment="1" applyProtection="1">
      <alignment horizontal="left" vertical="top" wrapText="1"/>
    </xf>
    <xf numFmtId="0" fontId="31" fillId="0" borderId="80" xfId="2" quotePrefix="1" applyFont="1" applyBorder="1" applyAlignment="1" applyProtection="1">
      <alignment horizontal="left" vertical="top" wrapText="1"/>
    </xf>
    <xf numFmtId="0" fontId="31" fillId="3" borderId="80" xfId="2" quotePrefix="1" applyFont="1" applyFill="1" applyBorder="1" applyAlignment="1" applyProtection="1">
      <alignment horizontal="left" vertical="top" wrapText="1"/>
    </xf>
    <xf numFmtId="0" fontId="31" fillId="3" borderId="80" xfId="2" applyFont="1" applyFill="1" applyBorder="1" applyProtection="1"/>
    <xf numFmtId="0" fontId="0" fillId="3" borderId="5" xfId="0" applyFill="1" applyBorder="1"/>
    <xf numFmtId="0" fontId="33" fillId="3" borderId="0" xfId="2" quotePrefix="1" applyFont="1" applyFill="1" applyBorder="1" applyAlignment="1" applyProtection="1">
      <alignment horizontal="left" vertical="top" wrapText="1"/>
    </xf>
    <xf numFmtId="0" fontId="35" fillId="3" borderId="0" xfId="2" quotePrefix="1" applyFont="1" applyFill="1" applyBorder="1" applyAlignment="1" applyProtection="1">
      <alignment horizontal="left" vertical="top" wrapText="1"/>
    </xf>
    <xf numFmtId="0" fontId="35" fillId="3" borderId="80" xfId="2" quotePrefix="1" applyFont="1" applyFill="1" applyBorder="1" applyAlignment="1" applyProtection="1">
      <alignment horizontal="left" vertical="top" wrapText="1"/>
    </xf>
    <xf numFmtId="0" fontId="35" fillId="3" borderId="88" xfId="2" quotePrefix="1" applyFont="1" applyFill="1" applyBorder="1" applyAlignment="1" applyProtection="1">
      <alignment horizontal="left" vertical="top" wrapText="1"/>
    </xf>
    <xf numFmtId="0" fontId="31" fillId="3" borderId="88" xfId="2" applyFont="1" applyFill="1" applyBorder="1" applyProtection="1"/>
    <xf numFmtId="0" fontId="27" fillId="16" borderId="61" xfId="0" applyFont="1" applyFill="1" applyBorder="1" applyAlignment="1">
      <alignment horizontal="left" vertical="center" wrapText="1" indent="1"/>
    </xf>
    <xf numFmtId="0" fontId="27" fillId="16" borderId="89" xfId="0" applyFont="1" applyFill="1" applyBorder="1" applyAlignment="1">
      <alignment horizontal="left" vertical="center" wrapText="1" indent="1"/>
    </xf>
    <xf numFmtId="0" fontId="0" fillId="0" borderId="0" xfId="0" applyAlignment="1">
      <alignment vertical="center"/>
    </xf>
    <xf numFmtId="0" fontId="49" fillId="0" borderId="0" xfId="0" applyFont="1" applyAlignment="1">
      <alignment horizontal="center" vertical="center"/>
    </xf>
    <xf numFmtId="0" fontId="50" fillId="0" borderId="0" xfId="0" applyFont="1" applyAlignment="1">
      <alignment horizontal="center" vertical="center"/>
    </xf>
    <xf numFmtId="0" fontId="11" fillId="17" borderId="0" xfId="0" applyFont="1" applyFill="1" applyAlignment="1">
      <alignment wrapText="1"/>
    </xf>
    <xf numFmtId="0" fontId="39" fillId="0" borderId="0" xfId="0" applyFont="1" applyAlignment="1">
      <alignment vertical="center" wrapText="1"/>
    </xf>
    <xf numFmtId="0" fontId="51" fillId="0" borderId="0" xfId="0" applyFont="1" applyAlignment="1">
      <alignment horizontal="center" vertical="center" wrapText="1"/>
    </xf>
    <xf numFmtId="0" fontId="5" fillId="0" borderId="0" xfId="0" applyFont="1" applyAlignment="1">
      <alignment vertical="top" wrapText="1"/>
    </xf>
    <xf numFmtId="0" fontId="29" fillId="3" borderId="97" xfId="0" applyFont="1" applyFill="1" applyBorder="1" applyAlignment="1">
      <alignment vertical="center" wrapText="1"/>
    </xf>
    <xf numFmtId="0" fontId="11" fillId="17" borderId="0" xfId="0" applyFont="1" applyFill="1" applyAlignment="1">
      <alignment horizontal="left" vertical="top" wrapText="1"/>
    </xf>
    <xf numFmtId="0" fontId="29" fillId="3" borderId="98" xfId="0" applyFont="1" applyFill="1" applyBorder="1" applyAlignment="1">
      <alignment vertical="center" wrapText="1"/>
    </xf>
    <xf numFmtId="0" fontId="18" fillId="0" borderId="0" xfId="0" applyFont="1" applyBorder="1"/>
    <xf numFmtId="0" fontId="22" fillId="18" borderId="30" xfId="0" applyFont="1" applyFill="1" applyBorder="1" applyAlignment="1">
      <alignment horizontal="center" vertical="center" wrapText="1" readingOrder="1"/>
    </xf>
    <xf numFmtId="0" fontId="22" fillId="18" borderId="31" xfId="0" applyFont="1" applyFill="1" applyBorder="1" applyAlignment="1">
      <alignment horizontal="center" vertical="center" wrapText="1" readingOrder="1"/>
    </xf>
    <xf numFmtId="0" fontId="2" fillId="3" borderId="0" xfId="0" applyFont="1" applyFill="1"/>
    <xf numFmtId="0" fontId="53" fillId="3" borderId="0" xfId="0" applyFont="1" applyFill="1"/>
    <xf numFmtId="0" fontId="53" fillId="0" borderId="0" xfId="0" applyFont="1"/>
    <xf numFmtId="0" fontId="1" fillId="0" borderId="0" xfId="0" pivotButton="1" applyFont="1"/>
    <xf numFmtId="0" fontId="20" fillId="0" borderId="0" xfId="0" applyFont="1" applyFill="1"/>
    <xf numFmtId="0" fontId="54" fillId="0" borderId="0" xfId="0" applyFont="1"/>
    <xf numFmtId="0" fontId="55" fillId="0" borderId="0" xfId="0" applyFont="1"/>
    <xf numFmtId="0" fontId="2" fillId="0" borderId="0" xfId="0" applyFont="1"/>
    <xf numFmtId="0" fontId="6" fillId="3" borderId="0" xfId="0" applyFont="1" applyFill="1"/>
    <xf numFmtId="0" fontId="21" fillId="3" borderId="0" xfId="0" applyFont="1" applyFill="1"/>
    <xf numFmtId="0" fontId="57" fillId="0" borderId="0" xfId="0" applyFont="1" applyAlignment="1">
      <alignment horizontal="center" vertical="center" wrapText="1"/>
    </xf>
    <xf numFmtId="0" fontId="58" fillId="18" borderId="100" xfId="0" applyFont="1" applyFill="1" applyBorder="1" applyAlignment="1">
      <alignment horizontal="center" vertical="center" wrapText="1" readingOrder="1"/>
    </xf>
    <xf numFmtId="0" fontId="58" fillId="18" borderId="101"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1" xfId="0" applyFont="1" applyBorder="1" applyAlignment="1">
      <alignment horizontal="justify" vertical="center" wrapText="1" readingOrder="1"/>
    </xf>
    <xf numFmtId="9" fontId="9" fillId="0" borderId="68" xfId="0" applyNumberFormat="1" applyFont="1" applyBorder="1" applyAlignment="1">
      <alignment horizontal="center" vertical="center" wrapText="1" readingOrder="1"/>
    </xf>
    <xf numFmtId="0" fontId="9" fillId="6" borderId="62"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2" xfId="0" applyFont="1" applyFill="1" applyBorder="1" applyAlignment="1">
      <alignment horizontal="center" vertical="center" wrapText="1" readingOrder="1"/>
    </xf>
    <xf numFmtId="0" fontId="9" fillId="7" borderId="62" xfId="0" applyFont="1" applyFill="1" applyBorder="1" applyAlignment="1">
      <alignment horizontal="center" vertical="center" wrapText="1" readingOrder="1"/>
    </xf>
    <xf numFmtId="0" fontId="59" fillId="8" borderId="64"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0" fillId="3" borderId="0" xfId="0" applyFont="1" applyFill="1" applyAlignment="1">
      <alignment horizontal="center" vertical="center" wrapText="1"/>
    </xf>
    <xf numFmtId="0" fontId="61" fillId="18" borderId="2" xfId="0" applyFont="1" applyFill="1" applyBorder="1" applyAlignment="1">
      <alignment horizontal="center" vertical="center" wrapText="1" readingOrder="1"/>
    </xf>
    <xf numFmtId="0" fontId="61" fillId="18" borderId="3" xfId="0" applyFont="1" applyFill="1" applyBorder="1" applyAlignment="1">
      <alignment horizontal="center" vertical="center" wrapText="1" readingOrder="1"/>
    </xf>
    <xf numFmtId="0" fontId="62" fillId="5" borderId="33" xfId="0" applyFont="1" applyFill="1" applyBorder="1" applyAlignment="1">
      <alignment horizontal="center" vertical="center" wrapText="1" readingOrder="1"/>
    </xf>
    <xf numFmtId="0" fontId="62" fillId="0" borderId="61" xfId="0" applyFont="1" applyBorder="1" applyAlignment="1">
      <alignment horizontal="center" vertical="center" wrapText="1" readingOrder="1"/>
    </xf>
    <xf numFmtId="0" fontId="62" fillId="0" borderId="68" xfId="0" applyFont="1" applyBorder="1" applyAlignment="1">
      <alignment horizontal="justify" vertical="center" wrapText="1" readingOrder="1"/>
    </xf>
    <xf numFmtId="0" fontId="62" fillId="6" borderId="62" xfId="0" applyFont="1" applyFill="1" applyBorder="1" applyAlignment="1">
      <alignment horizontal="center" vertical="center" wrapText="1" readingOrder="1"/>
    </xf>
    <xf numFmtId="0" fontId="62" fillId="0" borderId="22" xfId="0" applyFont="1" applyBorder="1" applyAlignment="1">
      <alignment horizontal="center" vertical="center" wrapText="1" readingOrder="1"/>
    </xf>
    <xf numFmtId="0" fontId="62" fillId="0" borderId="23" xfId="0" applyFont="1" applyBorder="1" applyAlignment="1">
      <alignment horizontal="justify" vertical="center" wrapText="1" readingOrder="1"/>
    </xf>
    <xf numFmtId="0" fontId="62" fillId="4" borderId="62" xfId="0" applyFont="1" applyFill="1" applyBorder="1" applyAlignment="1">
      <alignment horizontal="center" vertical="center" wrapText="1" readingOrder="1"/>
    </xf>
    <xf numFmtId="0" fontId="62" fillId="7" borderId="62" xfId="0" applyFont="1" applyFill="1" applyBorder="1" applyAlignment="1">
      <alignment horizontal="center" vertical="center" wrapText="1" readingOrder="1"/>
    </xf>
    <xf numFmtId="0" fontId="63" fillId="8" borderId="64" xfId="0" applyFont="1" applyFill="1" applyBorder="1" applyAlignment="1">
      <alignment horizontal="center" vertical="center" wrapText="1" readingOrder="1"/>
    </xf>
    <xf numFmtId="0" fontId="62" fillId="0" borderId="24" xfId="0" applyFont="1" applyBorder="1" applyAlignment="1">
      <alignment horizontal="center" vertical="center" wrapText="1" readingOrder="1"/>
    </xf>
    <xf numFmtId="0" fontId="62" fillId="0" borderId="26" xfId="0" applyFont="1" applyBorder="1" applyAlignment="1">
      <alignment horizontal="justify" vertical="center" wrapText="1" readingOrder="1"/>
    </xf>
    <xf numFmtId="0" fontId="1" fillId="0" borderId="18" xfId="0" applyFont="1" applyBorder="1" applyAlignment="1" applyProtection="1">
      <alignment horizontal="center" vertical="center" wrapText="1"/>
      <protection locked="0"/>
    </xf>
    <xf numFmtId="0" fontId="43" fillId="16" borderId="80" xfId="0" applyFont="1" applyFill="1" applyBorder="1" applyAlignment="1">
      <alignment horizontal="center" vertical="center" wrapText="1"/>
    </xf>
    <xf numFmtId="0" fontId="43" fillId="16" borderId="5" xfId="0" applyFont="1" applyFill="1" applyBorder="1" applyAlignment="1">
      <alignment horizontal="center" vertical="center" wrapText="1"/>
    </xf>
    <xf numFmtId="0" fontId="36" fillId="3" borderId="85" xfId="3" applyFont="1" applyFill="1" applyBorder="1" applyAlignment="1" applyProtection="1">
      <alignment horizontal="left" vertical="top" wrapText="1" readingOrder="1"/>
    </xf>
    <xf numFmtId="0" fontId="36" fillId="3" borderId="42" xfId="3" applyFont="1" applyFill="1" applyBorder="1" applyAlignment="1" applyProtection="1">
      <alignment horizontal="left" vertical="top" wrapText="1" readingOrder="1"/>
    </xf>
    <xf numFmtId="0" fontId="37" fillId="3" borderId="70" xfId="2" applyFont="1" applyFill="1" applyBorder="1" applyAlignment="1" applyProtection="1">
      <alignment horizontal="justify" vertical="center" wrapText="1"/>
    </xf>
    <xf numFmtId="0" fontId="37" fillId="3" borderId="71" xfId="2" applyFont="1" applyFill="1" applyBorder="1" applyAlignment="1" applyProtection="1">
      <alignment horizontal="justify" vertical="center" wrapText="1"/>
    </xf>
    <xf numFmtId="0" fontId="37" fillId="3" borderId="47" xfId="2" applyFont="1" applyFill="1" applyBorder="1" applyAlignment="1" applyProtection="1">
      <alignment horizontal="justify" vertical="center" wrapText="1"/>
    </xf>
    <xf numFmtId="0" fontId="37" fillId="3" borderId="48" xfId="2" applyFont="1" applyFill="1" applyBorder="1" applyAlignment="1" applyProtection="1">
      <alignment horizontal="justify" vertical="center" wrapText="1"/>
    </xf>
    <xf numFmtId="0" fontId="36" fillId="3" borderId="45" xfId="0" applyFont="1" applyFill="1" applyBorder="1" applyAlignment="1" applyProtection="1">
      <alignment horizontal="left" vertical="center" wrapText="1"/>
    </xf>
    <xf numFmtId="0" fontId="36" fillId="3" borderId="46" xfId="0" applyFont="1" applyFill="1" applyBorder="1" applyAlignment="1" applyProtection="1">
      <alignment horizontal="left" vertical="center" wrapText="1"/>
    </xf>
    <xf numFmtId="0" fontId="36" fillId="3" borderId="54" xfId="0" applyFont="1" applyFill="1" applyBorder="1" applyAlignment="1" applyProtection="1">
      <alignment horizontal="left" vertical="center" wrapText="1"/>
    </xf>
    <xf numFmtId="0" fontId="36" fillId="3" borderId="55" xfId="0" applyFont="1" applyFill="1" applyBorder="1" applyAlignment="1" applyProtection="1">
      <alignment horizontal="left" vertical="center" wrapText="1"/>
    </xf>
    <xf numFmtId="0" fontId="36" fillId="3" borderId="56" xfId="0" applyFont="1" applyFill="1" applyBorder="1" applyAlignment="1" applyProtection="1">
      <alignment horizontal="left" vertical="center" wrapText="1"/>
    </xf>
    <xf numFmtId="0" fontId="36" fillId="3" borderId="57" xfId="0" applyFont="1" applyFill="1" applyBorder="1" applyAlignment="1" applyProtection="1">
      <alignment horizontal="left" vertical="center" wrapText="1"/>
    </xf>
    <xf numFmtId="0" fontId="37" fillId="3" borderId="49" xfId="0" applyFont="1" applyFill="1" applyBorder="1" applyAlignment="1" applyProtection="1">
      <alignment horizontal="justify" vertical="center" wrapText="1"/>
    </xf>
    <xf numFmtId="0" fontId="37" fillId="3" borderId="50" xfId="0" applyFont="1" applyFill="1" applyBorder="1" applyAlignment="1" applyProtection="1">
      <alignment horizontal="justify" vertical="center" wrapText="1"/>
    </xf>
    <xf numFmtId="0" fontId="36" fillId="3" borderId="84" xfId="3" applyFont="1" applyFill="1" applyBorder="1" applyAlignment="1" applyProtection="1">
      <alignment horizontal="left" vertical="top" wrapText="1" readingOrder="1"/>
    </xf>
    <xf numFmtId="0" fontId="36" fillId="3" borderId="77" xfId="3" applyFont="1" applyFill="1" applyBorder="1" applyAlignment="1" applyProtection="1">
      <alignment horizontal="left" vertical="top" wrapText="1" readingOrder="1"/>
    </xf>
    <xf numFmtId="0" fontId="37" fillId="3" borderId="78" xfId="2" applyFont="1" applyFill="1" applyBorder="1" applyAlignment="1" applyProtection="1">
      <alignment horizontal="justify" vertical="center" wrapText="1"/>
    </xf>
    <xf numFmtId="0" fontId="37" fillId="3" borderId="79" xfId="2" applyFont="1" applyFill="1" applyBorder="1" applyAlignment="1" applyProtection="1">
      <alignment horizontal="justify" vertical="center" wrapText="1"/>
    </xf>
    <xf numFmtId="0" fontId="37" fillId="3" borderId="43" xfId="2" applyFont="1" applyFill="1" applyBorder="1" applyAlignment="1" applyProtection="1">
      <alignment horizontal="justify" vertical="center" wrapText="1"/>
    </xf>
    <xf numFmtId="0" fontId="37" fillId="3" borderId="44" xfId="2" applyFont="1" applyFill="1" applyBorder="1" applyAlignment="1" applyProtection="1">
      <alignment horizontal="justify" vertical="center" wrapText="1"/>
    </xf>
    <xf numFmtId="0" fontId="32" fillId="14" borderId="33" xfId="2" applyFont="1" applyFill="1" applyBorder="1" applyAlignment="1" applyProtection="1">
      <alignment horizontal="center" vertical="center" wrapText="1"/>
    </xf>
    <xf numFmtId="0" fontId="32" fillId="14" borderId="34" xfId="2" applyFont="1" applyFill="1" applyBorder="1" applyAlignment="1" applyProtection="1">
      <alignment horizontal="center" vertical="center" wrapText="1"/>
    </xf>
    <xf numFmtId="0" fontId="32" fillId="14" borderId="35" xfId="2" applyFont="1" applyFill="1" applyBorder="1" applyAlignment="1" applyProtection="1">
      <alignment horizontal="center" vertical="center" wrapText="1"/>
    </xf>
    <xf numFmtId="0" fontId="31" fillId="0" borderId="4" xfId="2" quotePrefix="1" applyFont="1" applyBorder="1" applyAlignment="1" applyProtection="1">
      <alignment horizontal="left" vertical="center" wrapText="1"/>
    </xf>
    <xf numFmtId="0" fontId="31" fillId="0" borderId="0" xfId="2" quotePrefix="1" applyFont="1" applyBorder="1" applyAlignment="1" applyProtection="1">
      <alignment horizontal="left" vertical="center" wrapText="1"/>
    </xf>
    <xf numFmtId="0" fontId="31" fillId="0" borderId="5" xfId="2" quotePrefix="1" applyFont="1" applyBorder="1" applyAlignment="1" applyProtection="1">
      <alignment horizontal="left" vertical="center" wrapText="1"/>
    </xf>
    <xf numFmtId="0" fontId="31" fillId="0" borderId="51" xfId="2" quotePrefix="1" applyFont="1" applyBorder="1" applyAlignment="1" applyProtection="1">
      <alignment horizontal="left" vertical="center" wrapText="1"/>
    </xf>
    <xf numFmtId="0" fontId="31" fillId="0" borderId="52" xfId="2" quotePrefix="1" applyFont="1" applyBorder="1" applyAlignment="1" applyProtection="1">
      <alignment horizontal="left" vertical="center" wrapText="1"/>
    </xf>
    <xf numFmtId="0" fontId="31" fillId="0" borderId="53" xfId="2" quotePrefix="1" applyFont="1" applyBorder="1" applyAlignment="1" applyProtection="1">
      <alignment horizontal="left" vertical="center" wrapText="1"/>
    </xf>
    <xf numFmtId="0" fontId="33" fillId="3" borderId="37" xfId="2" quotePrefix="1" applyFont="1" applyFill="1" applyBorder="1" applyAlignment="1" applyProtection="1">
      <alignment horizontal="left" vertical="top" wrapText="1"/>
    </xf>
    <xf numFmtId="0" fontId="34" fillId="3" borderId="37" xfId="2" quotePrefix="1" applyFont="1" applyFill="1" applyBorder="1" applyAlignment="1" applyProtection="1">
      <alignment horizontal="left" vertical="top" wrapText="1"/>
    </xf>
    <xf numFmtId="0" fontId="34" fillId="3" borderId="72" xfId="2" quotePrefix="1" applyFont="1" applyFill="1" applyBorder="1" applyAlignment="1" applyProtection="1">
      <alignment horizontal="left" vertical="top" wrapText="1"/>
    </xf>
    <xf numFmtId="0" fontId="31" fillId="3" borderId="0" xfId="2" quotePrefix="1" applyFont="1" applyFill="1" applyBorder="1" applyAlignment="1" applyProtection="1">
      <alignment horizontal="left" vertical="top" wrapText="1"/>
    </xf>
    <xf numFmtId="0" fontId="31" fillId="3" borderId="80" xfId="2" quotePrefix="1" applyFont="1" applyFill="1" applyBorder="1" applyAlignment="1" applyProtection="1">
      <alignment horizontal="left" vertical="top" wrapText="1"/>
    </xf>
    <xf numFmtId="0" fontId="36" fillId="14" borderId="83" xfId="3" applyFont="1" applyFill="1" applyBorder="1" applyAlignment="1" applyProtection="1">
      <alignment horizontal="center" vertical="center" wrapText="1"/>
    </xf>
    <xf numFmtId="0" fontId="36" fillId="14" borderId="82" xfId="3" applyFont="1" applyFill="1" applyBorder="1" applyAlignment="1" applyProtection="1">
      <alignment horizontal="center" vertical="center" wrapText="1"/>
    </xf>
    <xf numFmtId="0" fontId="36" fillId="14" borderId="39" xfId="2" applyFont="1" applyFill="1" applyBorder="1" applyAlignment="1" applyProtection="1">
      <alignment horizontal="center" vertical="center"/>
    </xf>
    <xf numFmtId="0" fontId="36"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3" xfId="2" quotePrefix="1" applyFont="1" applyFill="1" applyBorder="1" applyAlignment="1" applyProtection="1">
      <alignment horizontal="justify" vertical="center" wrapText="1"/>
    </xf>
    <xf numFmtId="0" fontId="36" fillId="14" borderId="81" xfId="3" applyFont="1" applyFill="1" applyBorder="1" applyAlignment="1" applyProtection="1">
      <alignment horizontal="center" vertical="center" wrapText="1"/>
    </xf>
    <xf numFmtId="0" fontId="36" fillId="3" borderId="41" xfId="3" applyFont="1" applyFill="1" applyBorder="1" applyAlignment="1" applyProtection="1">
      <alignment horizontal="left" vertical="top" wrapText="1" readingOrder="1"/>
    </xf>
    <xf numFmtId="0" fontId="36" fillId="3" borderId="75" xfId="3" applyFont="1" applyFill="1" applyBorder="1" applyAlignment="1" applyProtection="1">
      <alignment horizontal="left" vertical="top" wrapText="1" readingOrder="1"/>
    </xf>
    <xf numFmtId="0" fontId="37" fillId="3" borderId="59" xfId="2" applyFont="1" applyFill="1" applyBorder="1" applyAlignment="1" applyProtection="1">
      <alignment horizontal="justify" vertical="center" wrapText="1"/>
    </xf>
    <xf numFmtId="0" fontId="35" fillId="3" borderId="4" xfId="2" quotePrefix="1" applyFont="1" applyFill="1" applyBorder="1" applyAlignment="1" applyProtection="1">
      <alignment horizontal="center" vertical="top" wrapText="1"/>
    </xf>
    <xf numFmtId="0" fontId="35" fillId="3" borderId="0" xfId="2" quotePrefix="1" applyFont="1" applyFill="1" applyBorder="1" applyAlignment="1" applyProtection="1">
      <alignment horizontal="center" vertical="top" wrapText="1"/>
    </xf>
    <xf numFmtId="0" fontId="35" fillId="3" borderId="80" xfId="2" quotePrefix="1" applyFont="1" applyFill="1" applyBorder="1" applyAlignment="1" applyProtection="1">
      <alignment horizontal="center" vertical="top" wrapText="1"/>
    </xf>
    <xf numFmtId="0" fontId="36" fillId="3" borderId="73" xfId="3" applyFont="1" applyFill="1" applyBorder="1" applyAlignment="1" applyProtection="1">
      <alignment horizontal="left" vertical="top" wrapText="1" readingOrder="1"/>
    </xf>
    <xf numFmtId="0" fontId="36" fillId="3" borderId="76" xfId="3" applyFont="1" applyFill="1" applyBorder="1" applyAlignment="1" applyProtection="1">
      <alignment horizontal="left" vertical="top" wrapText="1" readingOrder="1"/>
    </xf>
    <xf numFmtId="0" fontId="37" fillId="3" borderId="58" xfId="2" applyFont="1" applyFill="1" applyBorder="1" applyAlignment="1" applyProtection="1">
      <alignment horizontal="justify" vertical="center" wrapText="1"/>
    </xf>
    <xf numFmtId="0" fontId="37" fillId="3" borderId="86" xfId="2" applyFont="1" applyFill="1" applyBorder="1" applyAlignment="1" applyProtection="1">
      <alignment horizontal="justify" vertical="center" wrapText="1"/>
    </xf>
    <xf numFmtId="0" fontId="37" fillId="3" borderId="74" xfId="2" applyFont="1" applyFill="1" applyBorder="1" applyAlignment="1" applyProtection="1">
      <alignment horizontal="justify" vertical="center" wrapText="1"/>
    </xf>
    <xf numFmtId="0" fontId="5" fillId="0" borderId="99" xfId="0" applyFont="1" applyBorder="1" applyAlignment="1">
      <alignment vertical="top" wrapText="1"/>
    </xf>
    <xf numFmtId="0" fontId="5" fillId="0" borderId="87" xfId="0" applyFont="1" applyBorder="1" applyAlignment="1">
      <alignment vertical="top" wrapText="1"/>
    </xf>
    <xf numFmtId="0" fontId="5" fillId="0" borderId="97" xfId="0" applyFont="1" applyBorder="1" applyAlignment="1">
      <alignment vertical="top" wrapText="1"/>
    </xf>
    <xf numFmtId="0" fontId="50" fillId="0" borderId="2"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0" xfId="0" applyFont="1" applyAlignment="1">
      <alignment horizontal="center" vertical="center" wrapText="1"/>
    </xf>
    <xf numFmtId="0" fontId="50" fillId="0" borderId="6" xfId="0" applyFont="1" applyBorder="1" applyAlignment="1">
      <alignment horizontal="center" vertical="center" wrapText="1"/>
    </xf>
    <xf numFmtId="0" fontId="50" fillId="0" borderId="8" xfId="0" applyFont="1" applyBorder="1" applyAlignment="1">
      <alignment horizontal="center" vertical="center" wrapText="1"/>
    </xf>
    <xf numFmtId="0" fontId="27" fillId="15" borderId="60" xfId="0" applyFont="1" applyFill="1" applyBorder="1" applyAlignment="1">
      <alignment horizontal="left" vertical="center" wrapText="1" indent="1"/>
    </xf>
    <xf numFmtId="0" fontId="27" fillId="15" borderId="34" xfId="0" applyFont="1" applyFill="1" applyBorder="1" applyAlignment="1">
      <alignment horizontal="left" vertical="center" wrapText="1" indent="1"/>
    </xf>
    <xf numFmtId="0" fontId="27" fillId="15" borderId="35" xfId="0" applyFont="1" applyFill="1" applyBorder="1" applyAlignment="1">
      <alignment horizontal="left" vertical="center" wrapText="1" indent="1"/>
    </xf>
    <xf numFmtId="0" fontId="22" fillId="13" borderId="0" xfId="0" applyFont="1" applyFill="1" applyAlignment="1">
      <alignment horizontal="center" vertical="center" wrapText="1"/>
    </xf>
    <xf numFmtId="0" fontId="27" fillId="16" borderId="33" xfId="0" applyFont="1" applyFill="1" applyBorder="1" applyAlignment="1">
      <alignment horizontal="center" vertical="center" wrapText="1"/>
    </xf>
    <xf numFmtId="0" fontId="27" fillId="16" borderId="34" xfId="0" applyFont="1" applyFill="1" applyBorder="1" applyAlignment="1">
      <alignment horizontal="center" vertical="center" wrapText="1"/>
    </xf>
    <xf numFmtId="0" fontId="27" fillId="16" borderId="35" xfId="0" applyFont="1" applyFill="1" applyBorder="1" applyAlignment="1">
      <alignment horizontal="center" vertical="center" wrapText="1"/>
    </xf>
    <xf numFmtId="0" fontId="51" fillId="0" borderId="0" xfId="0" applyFont="1" applyAlignment="1">
      <alignment horizontal="center" vertical="center"/>
    </xf>
    <xf numFmtId="0" fontId="39" fillId="3" borderId="25" xfId="0" applyFont="1" applyFill="1" applyBorder="1" applyAlignment="1">
      <alignment horizontal="left"/>
    </xf>
    <xf numFmtId="0" fontId="39" fillId="3" borderId="26" xfId="0" applyFont="1" applyFill="1" applyBorder="1" applyAlignment="1">
      <alignment horizontal="left"/>
    </xf>
    <xf numFmtId="0" fontId="39" fillId="3" borderId="18" xfId="0" applyFont="1" applyFill="1" applyBorder="1" applyAlignment="1">
      <alignment horizontal="left"/>
    </xf>
    <xf numFmtId="0" fontId="39" fillId="3" borderId="23" xfId="0" applyFont="1" applyFill="1" applyBorder="1" applyAlignment="1">
      <alignment horizontal="left"/>
    </xf>
    <xf numFmtId="0" fontId="39" fillId="3" borderId="67" xfId="0" applyFont="1" applyFill="1" applyBorder="1" applyAlignment="1">
      <alignment horizontal="left"/>
    </xf>
    <xf numFmtId="0" fontId="39" fillId="3" borderId="68" xfId="0" applyFont="1" applyFill="1" applyBorder="1" applyAlignment="1">
      <alignment horizontal="left"/>
    </xf>
    <xf numFmtId="0" fontId="46" fillId="3" borderId="66" xfId="0" applyFont="1" applyFill="1" applyBorder="1" applyAlignment="1">
      <alignment horizontal="center" vertical="center"/>
    </xf>
    <xf numFmtId="0" fontId="46" fillId="3" borderId="9" xfId="0" applyFont="1" applyFill="1" applyBorder="1" applyAlignment="1">
      <alignment horizontal="center" vertical="center"/>
    </xf>
    <xf numFmtId="0" fontId="46" fillId="3" borderId="65" xfId="0" applyFont="1" applyFill="1" applyBorder="1" applyAlignment="1">
      <alignment horizontal="center" vertical="center"/>
    </xf>
    <xf numFmtId="0" fontId="46" fillId="3" borderId="0" xfId="0" applyFont="1" applyFill="1" applyBorder="1" applyAlignment="1">
      <alignment horizontal="center" vertical="center"/>
    </xf>
    <xf numFmtId="0" fontId="46" fillId="3" borderId="69" xfId="0" applyFont="1" applyFill="1" applyBorder="1" applyAlignment="1">
      <alignment horizontal="center" vertical="center"/>
    </xf>
    <xf numFmtId="0" fontId="46" fillId="3" borderId="8" xfId="0" applyFont="1" applyFill="1" applyBorder="1" applyAlignment="1">
      <alignment horizontal="center" vertical="center"/>
    </xf>
    <xf numFmtId="0" fontId="40" fillId="3" borderId="2" xfId="0" applyFont="1" applyFill="1" applyBorder="1" applyAlignment="1">
      <alignment horizontal="center" vertical="center"/>
    </xf>
    <xf numFmtId="0" fontId="40" fillId="3" borderId="9" xfId="0" applyFont="1" applyFill="1" applyBorder="1" applyAlignment="1">
      <alignment horizontal="center" vertical="center"/>
    </xf>
    <xf numFmtId="0" fontId="40" fillId="3" borderId="4" xfId="0" applyFont="1" applyFill="1" applyBorder="1" applyAlignment="1">
      <alignment horizontal="center" vertical="center"/>
    </xf>
    <xf numFmtId="0" fontId="40" fillId="3" borderId="0" xfId="0" applyFont="1" applyFill="1" applyBorder="1" applyAlignment="1">
      <alignment horizontal="center" vertical="center"/>
    </xf>
    <xf numFmtId="0" fontId="40" fillId="3" borderId="6" xfId="0" applyFont="1" applyFill="1" applyBorder="1" applyAlignment="1">
      <alignment horizontal="center" vertical="center"/>
    </xf>
    <xf numFmtId="0" fontId="40" fillId="3" borderId="8" xfId="0" applyFont="1" applyFill="1" applyBorder="1" applyAlignment="1">
      <alignment horizontal="center" vertical="center"/>
    </xf>
    <xf numFmtId="0" fontId="41" fillId="3" borderId="51" xfId="0" applyFont="1" applyFill="1" applyBorder="1" applyAlignment="1">
      <alignment horizontal="center" vertical="center"/>
    </xf>
    <xf numFmtId="0" fontId="41" fillId="3" borderId="52" xfId="0" applyFont="1" applyFill="1" applyBorder="1" applyAlignment="1">
      <alignment horizontal="center" vertical="center"/>
    </xf>
    <xf numFmtId="0" fontId="41" fillId="3" borderId="53" xfId="0" applyFont="1" applyFill="1" applyBorder="1" applyAlignment="1">
      <alignment horizontal="center" vertical="center"/>
    </xf>
    <xf numFmtId="0" fontId="27" fillId="16" borderId="61" xfId="0" applyFont="1" applyFill="1" applyBorder="1" applyAlignment="1">
      <alignment horizontal="left" vertical="center" wrapText="1" indent="1"/>
    </xf>
    <xf numFmtId="0" fontId="27" fillId="16" borderId="67" xfId="0" applyFont="1" applyFill="1" applyBorder="1" applyAlignment="1">
      <alignment horizontal="left" vertical="center" wrapText="1" indent="1"/>
    </xf>
    <xf numFmtId="0" fontId="27" fillId="16" borderId="22" xfId="0" applyFont="1" applyFill="1" applyBorder="1" applyAlignment="1">
      <alignment horizontal="left" vertical="center" wrapText="1" indent="1"/>
    </xf>
    <xf numFmtId="0" fontId="27" fillId="16" borderId="18" xfId="0" applyFont="1" applyFill="1" applyBorder="1" applyAlignment="1">
      <alignment horizontal="left" vertical="center" wrapText="1" indent="1"/>
    </xf>
    <xf numFmtId="0" fontId="27" fillId="16" borderId="24" xfId="0" applyFont="1" applyFill="1" applyBorder="1" applyAlignment="1">
      <alignment horizontal="left" vertical="center" wrapText="1" indent="1"/>
    </xf>
    <xf numFmtId="0" fontId="27" fillId="16" borderId="25" xfId="0" applyFont="1" applyFill="1" applyBorder="1" applyAlignment="1">
      <alignment horizontal="left" vertical="center" wrapText="1" indent="1"/>
    </xf>
    <xf numFmtId="0" fontId="32" fillId="14" borderId="22" xfId="0" applyFont="1" applyFill="1" applyBorder="1" applyAlignment="1">
      <alignment horizontal="center" vertical="center"/>
    </xf>
    <xf numFmtId="0" fontId="32" fillId="14" borderId="18" xfId="0" applyFont="1" applyFill="1" applyBorder="1" applyAlignment="1">
      <alignment horizontal="center" vertical="center"/>
    </xf>
    <xf numFmtId="0" fontId="32" fillId="14" borderId="23" xfId="0" applyFont="1" applyFill="1" applyBorder="1" applyAlignment="1">
      <alignment horizontal="center" vertical="center"/>
    </xf>
    <xf numFmtId="9" fontId="1" fillId="0" borderId="18" xfId="0" applyNumberFormat="1" applyFont="1" applyBorder="1" applyAlignment="1" applyProtection="1">
      <alignment horizontal="center" vertical="center" wrapText="1"/>
      <protection hidden="1"/>
    </xf>
    <xf numFmtId="0" fontId="1" fillId="0" borderId="0" xfId="0" applyFont="1" applyBorder="1"/>
    <xf numFmtId="0" fontId="4" fillId="0" borderId="18" xfId="0" applyFont="1" applyBorder="1" applyAlignment="1" applyProtection="1">
      <alignment horizontal="center" vertical="center"/>
      <protection hidden="1"/>
    </xf>
    <xf numFmtId="0" fontId="1" fillId="0" borderId="22" xfId="0" applyFont="1" applyBorder="1" applyAlignment="1" applyProtection="1">
      <alignment horizontal="center" vertical="center"/>
    </xf>
    <xf numFmtId="0" fontId="1" fillId="0" borderId="1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protection locked="0"/>
    </xf>
    <xf numFmtId="0" fontId="4" fillId="0" borderId="18" xfId="0" applyFont="1" applyFill="1" applyBorder="1" applyAlignment="1" applyProtection="1">
      <alignment horizontal="center" vertical="center" wrapText="1"/>
      <protection hidden="1"/>
    </xf>
    <xf numFmtId="9" fontId="1" fillId="0" borderId="18" xfId="0" applyNumberFormat="1"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xf>
    <xf numFmtId="0" fontId="4" fillId="12" borderId="18"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7" fillId="12" borderId="22" xfId="0" applyFont="1" applyFill="1" applyBorder="1" applyAlignment="1">
      <alignment horizontal="center" vertical="center" textRotation="90"/>
    </xf>
    <xf numFmtId="0" fontId="4" fillId="12" borderId="18" xfId="0" applyFont="1" applyFill="1" applyBorder="1" applyAlignment="1">
      <alignment horizontal="center" vertical="center"/>
    </xf>
    <xf numFmtId="0" fontId="4" fillId="12" borderId="18" xfId="0" applyFont="1" applyFill="1" applyBorder="1" applyAlignment="1">
      <alignment horizontal="center" vertical="center" textRotation="90" wrapText="1"/>
    </xf>
    <xf numFmtId="0" fontId="21" fillId="0" borderId="18" xfId="0" applyFont="1" applyBorder="1" applyAlignment="1" applyProtection="1">
      <alignment horizontal="center" vertical="center" wrapText="1"/>
      <protection locked="0"/>
    </xf>
    <xf numFmtId="0" fontId="43" fillId="0" borderId="18" xfId="0" applyFont="1" applyFill="1" applyBorder="1" applyAlignment="1" applyProtection="1">
      <alignment horizontal="center" vertical="center" wrapText="1"/>
      <protection hidden="1"/>
    </xf>
    <xf numFmtId="0" fontId="21" fillId="0" borderId="22" xfId="0" applyFont="1" applyBorder="1" applyAlignment="1" applyProtection="1">
      <alignment horizontal="center" vertical="center"/>
    </xf>
    <xf numFmtId="0" fontId="43" fillId="0" borderId="18" xfId="0" applyFont="1" applyBorder="1" applyAlignment="1" applyProtection="1">
      <alignment horizontal="center" vertical="center"/>
      <protection hidden="1"/>
    </xf>
    <xf numFmtId="9" fontId="21" fillId="0" borderId="18" xfId="0" applyNumberFormat="1" applyFont="1" applyBorder="1" applyAlignment="1" applyProtection="1">
      <alignment horizontal="center" vertical="center" wrapText="1"/>
      <protection hidden="1"/>
    </xf>
    <xf numFmtId="9" fontId="21" fillId="0" borderId="18" xfId="0" applyNumberFormat="1" applyFont="1" applyBorder="1" applyAlignment="1" applyProtection="1">
      <alignment horizontal="center" vertical="center" wrapText="1"/>
      <protection locked="0"/>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4"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19" fillId="0" borderId="0" xfId="0" applyFont="1" applyAlignment="1">
      <alignment horizontal="center" vertical="center" wrapText="1"/>
    </xf>
    <xf numFmtId="0" fontId="25" fillId="9" borderId="10" xfId="0" applyFont="1" applyFill="1" applyBorder="1" applyAlignment="1">
      <alignment horizontal="center" vertical="center" wrapText="1" readingOrder="1"/>
    </xf>
    <xf numFmtId="0" fontId="25" fillId="9" borderId="11" xfId="0" applyFont="1" applyFill="1" applyBorder="1" applyAlignment="1">
      <alignment horizontal="center" vertical="center" wrapText="1" readingOrder="1"/>
    </xf>
    <xf numFmtId="0" fontId="25" fillId="9" borderId="12" xfId="0" applyFont="1" applyFill="1" applyBorder="1" applyAlignment="1">
      <alignment horizontal="center" vertical="center" wrapText="1" readingOrder="1"/>
    </xf>
    <xf numFmtId="0" fontId="25" fillId="9" borderId="13" xfId="0" applyFont="1" applyFill="1" applyBorder="1" applyAlignment="1">
      <alignment horizontal="center" vertical="center" wrapText="1" readingOrder="1"/>
    </xf>
    <xf numFmtId="0" fontId="25" fillId="9" borderId="0" xfId="0" applyFont="1" applyFill="1" applyBorder="1" applyAlignment="1">
      <alignment horizontal="center" vertical="center" wrapText="1" readingOrder="1"/>
    </xf>
    <xf numFmtId="0" fontId="25" fillId="9" borderId="14" xfId="0" applyFont="1" applyFill="1" applyBorder="1" applyAlignment="1">
      <alignment horizontal="center" vertical="center" wrapText="1" readingOrder="1"/>
    </xf>
    <xf numFmtId="0" fontId="25" fillId="9" borderId="15" xfId="0" applyFont="1" applyFill="1" applyBorder="1" applyAlignment="1">
      <alignment horizontal="center" vertical="center" wrapText="1" readingOrder="1"/>
    </xf>
    <xf numFmtId="0" fontId="25" fillId="9" borderId="16" xfId="0" applyFont="1" applyFill="1" applyBorder="1" applyAlignment="1">
      <alignment horizontal="center" vertical="center" wrapText="1" readingOrder="1"/>
    </xf>
    <xf numFmtId="0" fontId="25" fillId="9" borderId="17" xfId="0" applyFont="1" applyFill="1" applyBorder="1" applyAlignment="1">
      <alignment horizontal="center" vertical="center" wrapText="1" readingOrder="1"/>
    </xf>
    <xf numFmtId="0" fontId="26" fillId="0" borderId="2" xfId="0" applyFont="1" applyBorder="1" applyAlignment="1">
      <alignment horizontal="center" vertical="center" wrapText="1"/>
    </xf>
    <xf numFmtId="0" fontId="26" fillId="0" borderId="9" xfId="0" applyFont="1" applyBorder="1" applyAlignment="1">
      <alignment horizontal="center" vertical="center"/>
    </xf>
    <xf numFmtId="0" fontId="26" fillId="0" borderId="4" xfId="0" applyFont="1" applyBorder="1" applyAlignment="1">
      <alignment horizontal="center" vertical="center" wrapText="1"/>
    </xf>
    <xf numFmtId="0" fontId="26" fillId="0" borderId="0" xfId="0" applyFont="1" applyBorder="1" applyAlignment="1">
      <alignment horizontal="center" vertical="center"/>
    </xf>
    <xf numFmtId="0" fontId="26" fillId="0" borderId="4" xfId="0" applyFont="1" applyBorder="1" applyAlignment="1">
      <alignment horizontal="center" vertical="center"/>
    </xf>
    <xf numFmtId="0" fontId="26" fillId="0" borderId="0" xfId="0" applyFont="1" applyAlignment="1">
      <alignment horizontal="center" vertical="center"/>
    </xf>
    <xf numFmtId="0" fontId="26" fillId="0" borderId="6" xfId="0" applyFont="1" applyBorder="1" applyAlignment="1">
      <alignment horizontal="center" vertical="center"/>
    </xf>
    <xf numFmtId="0" fontId="26" fillId="0" borderId="8" xfId="0" applyFont="1" applyBorder="1" applyAlignment="1">
      <alignment horizontal="center" vertical="center"/>
    </xf>
    <xf numFmtId="0" fontId="25" fillId="10" borderId="10" xfId="0" applyFont="1" applyFill="1" applyBorder="1" applyAlignment="1">
      <alignment horizontal="center" vertical="center" wrapText="1" readingOrder="1"/>
    </xf>
    <xf numFmtId="0" fontId="25" fillId="10" borderId="11" xfId="0" applyFont="1" applyFill="1" applyBorder="1" applyAlignment="1">
      <alignment horizontal="center" vertical="center" wrapText="1" readingOrder="1"/>
    </xf>
    <xf numFmtId="0" fontId="25" fillId="10" borderId="12" xfId="0" applyFont="1" applyFill="1" applyBorder="1" applyAlignment="1">
      <alignment horizontal="center" vertical="center" wrapText="1" readingOrder="1"/>
    </xf>
    <xf numFmtId="0" fontId="25" fillId="10" borderId="13" xfId="0" applyFont="1" applyFill="1" applyBorder="1" applyAlignment="1">
      <alignment horizontal="center" vertical="center" wrapText="1" readingOrder="1"/>
    </xf>
    <xf numFmtId="0" fontId="25" fillId="10" borderId="0" xfId="0" applyFont="1" applyFill="1" applyBorder="1" applyAlignment="1">
      <alignment horizontal="center" vertical="center" wrapText="1" readingOrder="1"/>
    </xf>
    <xf numFmtId="0" fontId="25" fillId="10" borderId="14" xfId="0" applyFont="1" applyFill="1" applyBorder="1" applyAlignment="1">
      <alignment horizontal="center" vertical="center" wrapText="1" readingOrder="1"/>
    </xf>
    <xf numFmtId="0" fontId="25" fillId="10" borderId="15" xfId="0" applyFont="1" applyFill="1" applyBorder="1" applyAlignment="1">
      <alignment horizontal="center" vertical="center" wrapText="1" readingOrder="1"/>
    </xf>
    <xf numFmtId="0" fontId="25" fillId="10" borderId="16" xfId="0" applyFont="1" applyFill="1" applyBorder="1" applyAlignment="1">
      <alignment horizontal="center" vertical="center" wrapText="1" readingOrder="1"/>
    </xf>
    <xf numFmtId="0" fontId="25" fillId="10" borderId="17" xfId="0" applyFont="1" applyFill="1" applyBorder="1" applyAlignment="1">
      <alignment horizontal="center" vertical="center" wrapText="1" readingOrder="1"/>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26" fillId="0" borderId="7" xfId="0" applyFont="1" applyBorder="1" applyAlignment="1">
      <alignment horizontal="center" vertical="center"/>
    </xf>
    <xf numFmtId="0" fontId="25" fillId="5" borderId="10" xfId="0" applyFont="1" applyFill="1" applyBorder="1" applyAlignment="1">
      <alignment horizontal="center" vertical="center" wrapText="1" readingOrder="1"/>
    </xf>
    <xf numFmtId="0" fontId="25" fillId="5" borderId="11" xfId="0" applyFont="1" applyFill="1" applyBorder="1" applyAlignment="1">
      <alignment horizontal="center" vertical="center" wrapText="1" readingOrder="1"/>
    </xf>
    <xf numFmtId="0" fontId="25" fillId="5" borderId="12" xfId="0" applyFont="1" applyFill="1" applyBorder="1" applyAlignment="1">
      <alignment horizontal="center" vertical="center" wrapText="1" readingOrder="1"/>
    </xf>
    <xf numFmtId="0" fontId="25" fillId="5" borderId="13" xfId="0" applyFont="1" applyFill="1" applyBorder="1" applyAlignment="1">
      <alignment horizontal="center" vertical="center" wrapText="1" readingOrder="1"/>
    </xf>
    <xf numFmtId="0" fontId="25" fillId="5" borderId="0" xfId="0" applyFont="1" applyFill="1" applyBorder="1" applyAlignment="1">
      <alignment horizontal="center" vertical="center" wrapText="1" readingOrder="1"/>
    </xf>
    <xf numFmtId="0" fontId="25" fillId="5" borderId="14" xfId="0" applyFont="1" applyFill="1" applyBorder="1" applyAlignment="1">
      <alignment horizontal="center" vertical="center" wrapText="1" readingOrder="1"/>
    </xf>
    <xf numFmtId="0" fontId="25" fillId="5" borderId="15" xfId="0" applyFont="1" applyFill="1" applyBorder="1" applyAlignment="1">
      <alignment horizontal="center" vertical="center" wrapText="1" readingOrder="1"/>
    </xf>
    <xf numFmtId="0" fontId="25" fillId="5" borderId="16" xfId="0" applyFont="1" applyFill="1" applyBorder="1" applyAlignment="1">
      <alignment horizontal="center" vertical="center" wrapText="1" readingOrder="1"/>
    </xf>
    <xf numFmtId="0" fontId="25" fillId="5" borderId="17" xfId="0" applyFont="1" applyFill="1" applyBorder="1" applyAlignment="1">
      <alignment horizontal="center" vertical="center" wrapText="1" readingOrder="1"/>
    </xf>
    <xf numFmtId="0" fontId="25" fillId="11" borderId="10" xfId="0" applyFont="1" applyFill="1" applyBorder="1" applyAlignment="1">
      <alignment horizontal="center" vertical="center" wrapText="1" readingOrder="1"/>
    </xf>
    <xf numFmtId="0" fontId="25" fillId="11" borderId="11" xfId="0" applyFont="1" applyFill="1" applyBorder="1" applyAlignment="1">
      <alignment horizontal="center" vertical="center" wrapText="1" readingOrder="1"/>
    </xf>
    <xf numFmtId="0" fontId="25" fillId="11" borderId="12" xfId="0" applyFont="1" applyFill="1" applyBorder="1" applyAlignment="1">
      <alignment horizontal="center" vertical="center" wrapText="1" readingOrder="1"/>
    </xf>
    <xf numFmtId="0" fontId="25" fillId="11" borderId="13" xfId="0" applyFont="1" applyFill="1" applyBorder="1" applyAlignment="1">
      <alignment horizontal="center" vertical="center" wrapText="1" readingOrder="1"/>
    </xf>
    <xf numFmtId="0" fontId="25" fillId="11" borderId="0" xfId="0" applyFont="1" applyFill="1" applyBorder="1" applyAlignment="1">
      <alignment horizontal="center" vertical="center" wrapText="1" readingOrder="1"/>
    </xf>
    <xf numFmtId="0" fontId="25" fillId="11" borderId="14" xfId="0" applyFont="1" applyFill="1" applyBorder="1" applyAlignment="1">
      <alignment horizontal="center" vertical="center" wrapText="1" readingOrder="1"/>
    </xf>
    <xf numFmtId="0" fontId="25" fillId="11" borderId="15" xfId="0" applyFont="1" applyFill="1" applyBorder="1" applyAlignment="1">
      <alignment horizontal="center" vertical="center" wrapText="1" readingOrder="1"/>
    </xf>
    <xf numFmtId="0" fontId="25" fillId="11" borderId="16" xfId="0" applyFont="1" applyFill="1" applyBorder="1" applyAlignment="1">
      <alignment horizontal="center" vertical="center" wrapText="1" readingOrder="1"/>
    </xf>
    <xf numFmtId="0" fontId="25" fillId="11" borderId="17" xfId="0" applyFont="1" applyFill="1" applyBorder="1" applyAlignment="1">
      <alignment horizontal="center" vertical="center" wrapText="1" readingOrder="1"/>
    </xf>
    <xf numFmtId="0" fontId="26" fillId="0" borderId="9" xfId="0" applyFont="1" applyBorder="1" applyAlignment="1">
      <alignment horizontal="center" vertical="center" wrapText="1"/>
    </xf>
    <xf numFmtId="0" fontId="64" fillId="18" borderId="20" xfId="0" applyFont="1" applyFill="1" applyBorder="1" applyAlignment="1">
      <alignment horizontal="center" vertical="center" wrapText="1" readingOrder="1"/>
    </xf>
    <xf numFmtId="0" fontId="64" fillId="18" borderId="21" xfId="0" applyFont="1" applyFill="1" applyBorder="1" applyAlignment="1">
      <alignment horizontal="center" vertical="center" wrapText="1" readingOrder="1"/>
    </xf>
    <xf numFmtId="0" fontId="64" fillId="18" borderId="32" xfId="0" applyFont="1" applyFill="1" applyBorder="1" applyAlignment="1">
      <alignment horizontal="center" vertical="center" wrapText="1" readingOrder="1"/>
    </xf>
    <xf numFmtId="0" fontId="56" fillId="18" borderId="20" xfId="0" applyFont="1" applyFill="1" applyBorder="1" applyAlignment="1">
      <alignment horizontal="center" vertical="center" wrapText="1" readingOrder="1"/>
    </xf>
    <xf numFmtId="0" fontId="56" fillId="18" borderId="21" xfId="0" applyFont="1" applyFill="1" applyBorder="1" applyAlignment="1">
      <alignment horizontal="center" vertical="center" wrapText="1" readingOrder="1"/>
    </xf>
    <xf numFmtId="0" fontId="21" fillId="3" borderId="0" xfId="0" applyFont="1" applyFill="1" applyBorder="1" applyAlignment="1">
      <alignment horizontal="justify" vertical="center" wrapText="1"/>
    </xf>
    <xf numFmtId="0" fontId="22" fillId="18" borderId="29" xfId="0" applyFont="1" applyFill="1" applyBorder="1" applyAlignment="1">
      <alignment horizontal="center" vertical="center" wrapText="1" readingOrder="1"/>
    </xf>
    <xf numFmtId="0" fontId="22" fillId="18" borderId="30" xfId="0" applyFont="1" applyFill="1" applyBorder="1" applyAlignment="1">
      <alignment horizontal="center" vertical="center" wrapText="1" readingOrder="1"/>
    </xf>
    <xf numFmtId="0" fontId="22" fillId="3" borderId="27" xfId="0" applyFont="1" applyFill="1" applyBorder="1" applyAlignment="1">
      <alignment horizontal="center" vertical="center" wrapText="1" readingOrder="1"/>
    </xf>
    <xf numFmtId="0" fontId="22" fillId="3" borderId="22" xfId="0" applyFont="1" applyFill="1" applyBorder="1" applyAlignment="1">
      <alignment horizontal="center" vertical="center" wrapText="1" readingOrder="1"/>
    </xf>
    <xf numFmtId="0" fontId="22" fillId="3" borderId="19" xfId="0" applyFont="1" applyFill="1" applyBorder="1" applyAlignment="1">
      <alignment horizontal="center" vertical="center" wrapText="1" readingOrder="1"/>
    </xf>
    <xf numFmtId="0" fontId="22" fillId="3" borderId="18" xfId="0" applyFont="1" applyFill="1" applyBorder="1" applyAlignment="1">
      <alignment horizontal="center" vertical="center" wrapText="1" readingOrder="1"/>
    </xf>
    <xf numFmtId="0" fontId="22" fillId="3" borderId="24" xfId="0" applyFont="1" applyFill="1" applyBorder="1" applyAlignment="1">
      <alignment horizontal="center" vertical="center" wrapText="1" readingOrder="1"/>
    </xf>
    <xf numFmtId="0" fontId="22" fillId="3" borderId="25" xfId="0" applyFont="1" applyFill="1" applyBorder="1" applyAlignment="1">
      <alignment horizontal="center" vertical="center" wrapText="1" readingOrder="1"/>
    </xf>
    <xf numFmtId="0" fontId="42" fillId="15" borderId="90" xfId="0" applyFont="1" applyFill="1" applyBorder="1" applyAlignment="1">
      <alignment horizontal="left" vertical="center" wrapText="1" indent="1"/>
    </xf>
    <xf numFmtId="0" fontId="42" fillId="15" borderId="91" xfId="0" applyFont="1" applyFill="1" applyBorder="1" applyAlignment="1">
      <alignment horizontal="left" vertical="center" wrapText="1" indent="1"/>
    </xf>
    <xf numFmtId="0" fontId="42" fillId="15" borderId="92" xfId="0" applyFont="1" applyFill="1" applyBorder="1" applyAlignment="1">
      <alignment horizontal="left" vertical="center" wrapText="1" indent="1"/>
    </xf>
    <xf numFmtId="0" fontId="43" fillId="16" borderId="36" xfId="0" applyFont="1" applyFill="1" applyBorder="1" applyAlignment="1">
      <alignment horizontal="center" vertical="center" wrapText="1"/>
    </xf>
    <xf numFmtId="0" fontId="43" fillId="16" borderId="72" xfId="0" applyFont="1" applyFill="1" applyBorder="1" applyAlignment="1">
      <alignment horizontal="center" vertical="center" wrapText="1"/>
    </xf>
    <xf numFmtId="0" fontId="42" fillId="0" borderId="20" xfId="0" applyFont="1" applyBorder="1" applyAlignment="1">
      <alignment horizontal="left" vertical="center" wrapText="1"/>
    </xf>
    <xf numFmtId="0" fontId="42" fillId="0" borderId="21" xfId="0" applyFont="1" applyBorder="1" applyAlignment="1">
      <alignment horizontal="left" vertical="center" wrapText="1"/>
    </xf>
    <xf numFmtId="0" fontId="42" fillId="0" borderId="98" xfId="0" applyFont="1" applyBorder="1" applyAlignment="1">
      <alignment horizontal="center" vertical="center" wrapText="1"/>
    </xf>
    <xf numFmtId="0" fontId="42" fillId="0" borderId="98" xfId="0" applyFont="1" applyBorder="1" applyAlignment="1">
      <alignment horizontal="justify" vertical="center" wrapText="1"/>
    </xf>
    <xf numFmtId="0" fontId="8" fillId="3" borderId="4" xfId="0" applyFont="1" applyFill="1" applyBorder="1" applyAlignment="1">
      <alignment horizontal="left" vertical="center" wrapText="1"/>
    </xf>
    <xf numFmtId="0" fontId="8" fillId="3" borderId="0" xfId="0" applyFont="1" applyFill="1" applyAlignment="1">
      <alignment horizontal="left" vertical="center" wrapText="1"/>
    </xf>
    <xf numFmtId="0" fontId="8" fillId="3" borderId="96" xfId="0" applyFont="1" applyFill="1" applyBorder="1" applyAlignment="1">
      <alignment horizontal="left" vertical="center" wrapText="1"/>
    </xf>
    <xf numFmtId="0" fontId="8" fillId="3" borderId="95"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4" xfId="0" applyFont="1" applyFill="1" applyBorder="1" applyAlignment="1">
      <alignment horizontal="left" vertical="center" wrapText="1"/>
    </xf>
    <xf numFmtId="0" fontId="8" fillId="3" borderId="93" xfId="0" applyFont="1" applyFill="1" applyBorder="1" applyAlignment="1">
      <alignment horizontal="left" vertical="center" wrapText="1"/>
    </xf>
    <xf numFmtId="0" fontId="8" fillId="3" borderId="7" xfId="0" applyFont="1" applyFill="1" applyBorder="1" applyAlignment="1">
      <alignment horizontal="left" vertical="center" wrapText="1"/>
    </xf>
    <xf numFmtId="0" fontId="27" fillId="18" borderId="20" xfId="0" applyFont="1" applyFill="1" applyBorder="1" applyAlignment="1">
      <alignment horizontal="center" vertical="center" wrapText="1"/>
    </xf>
    <xf numFmtId="0" fontId="27" fillId="18" borderId="21" xfId="0" applyFont="1" applyFill="1" applyBorder="1" applyAlignment="1">
      <alignment horizontal="center" vertical="center" wrapText="1"/>
    </xf>
    <xf numFmtId="0" fontId="27" fillId="18" borderId="32" xfId="0" applyFont="1" applyFill="1" applyBorder="1" applyAlignment="1">
      <alignment horizontal="center" vertical="center" wrapText="1"/>
    </xf>
    <xf numFmtId="0" fontId="42" fillId="0" borderId="102" xfId="0" applyFont="1" applyBorder="1" applyAlignment="1" applyProtection="1">
      <alignment horizontal="center" vertical="center" wrapText="1"/>
      <protection locked="0"/>
    </xf>
    <xf numFmtId="0" fontId="42" fillId="0" borderId="103" xfId="0" applyFont="1" applyBorder="1" applyAlignment="1" applyProtection="1">
      <alignment horizontal="center" vertical="center" wrapText="1"/>
      <protection locked="0"/>
    </xf>
    <xf numFmtId="0" fontId="42" fillId="0" borderId="19" xfId="0" applyFont="1" applyBorder="1" applyAlignment="1" applyProtection="1">
      <alignment horizontal="center" vertical="center" wrapText="1"/>
      <protection locked="0"/>
    </xf>
    <xf numFmtId="0" fontId="21" fillId="0" borderId="102" xfId="0" applyFont="1" applyBorder="1" applyAlignment="1" applyProtection="1">
      <alignment horizontal="center" vertical="center"/>
      <protection locked="0"/>
    </xf>
    <xf numFmtId="0" fontId="21" fillId="0" borderId="103"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102" xfId="0" applyFont="1" applyBorder="1" applyAlignment="1" applyProtection="1">
      <alignment horizontal="center" vertical="center" wrapText="1"/>
      <protection locked="0"/>
    </xf>
    <xf numFmtId="0" fontId="21" fillId="0" borderId="103" xfId="0" applyFont="1" applyBorder="1" applyAlignment="1" applyProtection="1">
      <alignment horizontal="center" vertical="center" wrapText="1"/>
      <protection locked="0"/>
    </xf>
    <xf numFmtId="0" fontId="21" fillId="0" borderId="19" xfId="0" applyFont="1" applyBorder="1" applyAlignment="1" applyProtection="1">
      <alignment horizontal="center" vertical="center" wrapText="1"/>
      <protection locked="0"/>
    </xf>
    <xf numFmtId="0" fontId="1" fillId="0" borderId="18" xfId="0" applyFont="1" applyBorder="1" applyAlignment="1" applyProtection="1">
      <alignment horizontal="justify" vertical="center" wrapText="1"/>
      <protection locked="0"/>
    </xf>
    <xf numFmtId="0" fontId="4" fillId="0" borderId="18" xfId="0" applyFont="1" applyBorder="1" applyAlignment="1" applyProtection="1">
      <alignment horizontal="center" vertical="center" textRotation="90" wrapText="1"/>
      <protection hidden="1"/>
    </xf>
    <xf numFmtId="0" fontId="2" fillId="0" borderId="18" xfId="0" applyFont="1" applyBorder="1" applyAlignment="1" applyProtection="1">
      <alignment horizontal="justify" vertical="center" wrapText="1"/>
      <protection locked="0"/>
    </xf>
    <xf numFmtId="0" fontId="1" fillId="0" borderId="102" xfId="0" applyFont="1" applyBorder="1" applyAlignment="1" applyProtection="1">
      <alignment horizontal="center" vertical="center" wrapText="1"/>
      <protection locked="0"/>
    </xf>
    <xf numFmtId="0" fontId="1" fillId="0" borderId="103"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104" xfId="0" applyFont="1" applyBorder="1" applyAlignment="1" applyProtection="1">
      <alignment horizontal="center" vertical="center"/>
    </xf>
    <xf numFmtId="0" fontId="2" fillId="0" borderId="102" xfId="0" applyFont="1" applyBorder="1" applyAlignment="1" applyProtection="1">
      <alignment horizontal="center" vertical="center" wrapText="1"/>
      <protection locked="0"/>
    </xf>
    <xf numFmtId="0" fontId="1" fillId="0" borderId="102" xfId="0" applyFont="1" applyBorder="1" applyAlignment="1" applyProtection="1">
      <alignment horizontal="center" vertical="center"/>
      <protection locked="0"/>
    </xf>
    <xf numFmtId="0" fontId="4" fillId="0" borderId="102" xfId="0" applyFont="1" applyFill="1" applyBorder="1" applyAlignment="1" applyProtection="1">
      <alignment horizontal="center" vertical="center" wrapText="1"/>
      <protection hidden="1"/>
    </xf>
    <xf numFmtId="9" fontId="1" fillId="0" borderId="102" xfId="0" applyNumberFormat="1" applyFont="1" applyBorder="1" applyAlignment="1" applyProtection="1">
      <alignment horizontal="center" vertical="center" wrapText="1"/>
      <protection hidden="1"/>
    </xf>
    <xf numFmtId="9" fontId="1" fillId="0" borderId="102" xfId="0" applyNumberFormat="1" applyFont="1" applyBorder="1" applyAlignment="1" applyProtection="1">
      <alignment horizontal="center" vertical="center" wrapText="1"/>
      <protection locked="0"/>
    </xf>
    <xf numFmtId="0" fontId="4" fillId="0" borderId="102" xfId="0" applyFont="1" applyBorder="1" applyAlignment="1" applyProtection="1">
      <alignment horizontal="center" vertical="center"/>
      <protection hidden="1"/>
    </xf>
    <xf numFmtId="0" fontId="1" fillId="0" borderId="102" xfId="0" applyFont="1" applyBorder="1" applyAlignment="1" applyProtection="1">
      <alignment horizontal="center" vertical="center"/>
    </xf>
    <xf numFmtId="0" fontId="6" fillId="0" borderId="102" xfId="0" applyFont="1" applyBorder="1" applyAlignment="1" applyProtection="1">
      <alignment horizontal="justify" vertical="center" wrapText="1"/>
      <protection locked="0"/>
    </xf>
    <xf numFmtId="0" fontId="1" fillId="0" borderId="102" xfId="0" applyFont="1" applyBorder="1" applyAlignment="1" applyProtection="1">
      <alignment horizontal="center" vertical="center"/>
      <protection hidden="1"/>
    </xf>
    <xf numFmtId="0" fontId="1" fillId="0" borderId="102" xfId="0" applyFont="1" applyBorder="1" applyAlignment="1" applyProtection="1">
      <alignment horizontal="center" vertical="center" textRotation="90"/>
      <protection locked="0"/>
    </xf>
    <xf numFmtId="9" fontId="1" fillId="0" borderId="102" xfId="0" applyNumberFormat="1" applyFont="1" applyBorder="1" applyAlignment="1" applyProtection="1">
      <alignment horizontal="center" vertical="center"/>
      <protection hidden="1"/>
    </xf>
    <xf numFmtId="164" fontId="1" fillId="0" borderId="102" xfId="1" applyNumberFormat="1" applyFont="1" applyBorder="1" applyAlignment="1">
      <alignment horizontal="center" vertical="center"/>
    </xf>
    <xf numFmtId="0" fontId="4" fillId="0" borderId="102" xfId="0" applyFont="1" applyFill="1" applyBorder="1" applyAlignment="1" applyProtection="1">
      <alignment horizontal="center" vertical="center" textRotation="90" wrapText="1"/>
      <protection hidden="1"/>
    </xf>
    <xf numFmtId="0" fontId="4" fillId="0" borderId="102" xfId="0" applyFont="1" applyBorder="1" applyAlignment="1" applyProtection="1">
      <alignment horizontal="center" vertical="center" textRotation="90"/>
      <protection hidden="1"/>
    </xf>
    <xf numFmtId="0" fontId="1" fillId="0" borderId="102" xfId="0" applyFont="1" applyBorder="1" applyAlignment="1" applyProtection="1">
      <alignment horizontal="center" vertical="center" wrapText="1"/>
      <protection locked="0"/>
    </xf>
    <xf numFmtId="14" fontId="1" fillId="0" borderId="102" xfId="0" applyNumberFormat="1" applyFont="1" applyBorder="1" applyAlignment="1" applyProtection="1">
      <alignment horizontal="center" vertical="center"/>
      <protection locked="0"/>
    </xf>
    <xf numFmtId="0" fontId="1" fillId="0" borderId="105" xfId="0" applyFont="1" applyBorder="1" applyAlignment="1" applyProtection="1">
      <alignment horizontal="center" vertical="center"/>
      <protection locked="0"/>
    </xf>
    <xf numFmtId="0" fontId="1" fillId="0" borderId="106" xfId="0" applyFont="1" applyBorder="1" applyAlignment="1">
      <alignment horizontal="center" vertical="center"/>
    </xf>
    <xf numFmtId="0" fontId="1" fillId="0" borderId="107" xfId="0" applyFont="1" applyBorder="1" applyAlignment="1">
      <alignment horizontal="left" vertical="center" wrapText="1"/>
    </xf>
    <xf numFmtId="0" fontId="1" fillId="0" borderId="21" xfId="0" applyFont="1" applyBorder="1" applyAlignment="1">
      <alignment horizontal="left" vertical="center" wrapText="1"/>
    </xf>
    <xf numFmtId="0" fontId="1" fillId="0" borderId="32" xfId="0" applyFont="1" applyBorder="1" applyAlignment="1">
      <alignment horizontal="left" vertical="center" wrapText="1"/>
    </xf>
    <xf numFmtId="0" fontId="21" fillId="3" borderId="67" xfId="0" applyFont="1" applyFill="1" applyBorder="1" applyAlignment="1" applyProtection="1">
      <alignment horizontal="left" vertical="center" indent="1"/>
      <protection locked="0"/>
    </xf>
    <xf numFmtId="0" fontId="21" fillId="3" borderId="68" xfId="0" applyFont="1" applyFill="1" applyBorder="1" applyAlignment="1" applyProtection="1">
      <alignment horizontal="left" vertical="center" indent="1"/>
      <protection locked="0"/>
    </xf>
    <xf numFmtId="0" fontId="21" fillId="3" borderId="18" xfId="0" applyFont="1" applyFill="1" applyBorder="1" applyAlignment="1" applyProtection="1">
      <alignment horizontal="left" vertical="center" indent="1"/>
      <protection locked="0"/>
    </xf>
    <xf numFmtId="0" fontId="21" fillId="3" borderId="23" xfId="0" applyFont="1" applyFill="1" applyBorder="1" applyAlignment="1" applyProtection="1">
      <alignment horizontal="left" vertical="center" indent="1"/>
      <protection locked="0"/>
    </xf>
    <xf numFmtId="0" fontId="21" fillId="3" borderId="25" xfId="0" applyFont="1" applyFill="1" applyBorder="1" applyAlignment="1" applyProtection="1">
      <alignment horizontal="left" vertical="center" indent="1"/>
      <protection locked="0"/>
    </xf>
    <xf numFmtId="0" fontId="21" fillId="3" borderId="26" xfId="0" applyFont="1" applyFill="1" applyBorder="1" applyAlignment="1" applyProtection="1">
      <alignment horizontal="left" vertical="center" inden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302">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Narrow"/>
        <family val="2"/>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s>
  <tableStyles count="0" defaultTableStyle="TableStyleMedium2" defaultPivotStyle="PivotStyleLight16"/>
  <colors>
    <mruColors>
      <color rgb="FF00CD99"/>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2820551-2059-4016-8C7F-8FC244B9F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64" y="495440"/>
          <a:ext cx="824699" cy="655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920750</xdr:colOff>
      <xdr:row>3</xdr:row>
      <xdr:rowOff>52387</xdr:rowOff>
    </xdr:from>
    <xdr:to>
      <xdr:col>3</xdr:col>
      <xdr:colOff>746126</xdr:colOff>
      <xdr:row>6</xdr:row>
      <xdr:rowOff>134937</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547813" y="584200"/>
          <a:ext cx="817563"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37"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301">
      <pivotArea type="all" dataOnly="0" outline="0" fieldPosition="0"/>
    </format>
    <format dxfId="300">
      <pivotArea field="0" type="button" dataOnly="0" labelOnly="1" outline="0" axis="axisRow" fieldPosition="0"/>
    </format>
    <format dxfId="299">
      <pivotArea field="1" type="button" dataOnly="0" labelOnly="1" outline="0" axis="axisRow" fieldPosition="1"/>
    </format>
    <format dxfId="298">
      <pivotArea dataOnly="0" labelOnly="1" outline="0" fieldPosition="0">
        <references count="1">
          <reference field="0" count="0"/>
        </references>
      </pivotArea>
    </format>
    <format dxfId="297">
      <pivotArea dataOnly="0" labelOnly="1" outline="0" fieldPosition="0">
        <references count="2">
          <reference field="0" count="1" selected="0">
            <x v="0"/>
          </reference>
          <reference field="1" count="5">
            <x v="0"/>
            <x v="6"/>
            <x v="7"/>
            <x v="8"/>
            <x v="9"/>
          </reference>
        </references>
      </pivotArea>
    </format>
    <format dxfId="2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0:C220" totalsRowShown="0" headerRowDxfId="295" dataDxfId="294">
  <autoFilter ref="B210:C220" xr:uid="{00000000-0009-0000-0100-000001000000}"/>
  <tableColumns count="2">
    <tableColumn id="1" xr3:uid="{00000000-0010-0000-0000-000001000000}" name="Criterios" dataDxfId="293"/>
    <tableColumn id="2" xr3:uid="{00000000-0010-0000-0000-000002000000}" name="Subcriterios" dataDxfId="2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9" zoomScale="120" zoomScaleNormal="120" workbookViewId="0">
      <selection activeCell="C19" sqref="C19:D19"/>
    </sheetView>
  </sheetViews>
  <sheetFormatPr baseColWidth="10" defaultColWidth="11.42578125" defaultRowHeight="15" x14ac:dyDescent="0.25"/>
  <cols>
    <col min="1" max="1" width="2.7109375" style="54" customWidth="1" collapsed="1"/>
    <col min="2" max="3" width="24.7109375" style="54" customWidth="1" collapsed="1"/>
    <col min="4" max="4" width="16" style="54" customWidth="1" collapsed="1"/>
    <col min="5" max="5" width="24.7109375" style="54" customWidth="1" collapsed="1"/>
    <col min="6" max="6" width="27.7109375" style="54" customWidth="1" collapsed="1"/>
    <col min="7" max="8" width="24.7109375" style="54" customWidth="1" collapsed="1"/>
    <col min="9" max="16384" width="11.42578125" style="54" collapsed="1"/>
  </cols>
  <sheetData>
    <row r="1" spans="1:8" ht="15.75" thickBot="1" x14ac:dyDescent="0.3"/>
    <row r="2" spans="1:8" ht="18" x14ac:dyDescent="0.25">
      <c r="B2" s="214" t="s">
        <v>147</v>
      </c>
      <c r="C2" s="215"/>
      <c r="D2" s="215"/>
      <c r="E2" s="215"/>
      <c r="F2" s="215"/>
      <c r="G2" s="215"/>
      <c r="H2" s="216"/>
    </row>
    <row r="3" spans="1:8" x14ac:dyDescent="0.25">
      <c r="B3" s="55"/>
      <c r="C3" s="56"/>
      <c r="D3" s="56"/>
      <c r="E3" s="56"/>
      <c r="F3" s="56"/>
      <c r="G3" s="56"/>
      <c r="H3" s="57"/>
    </row>
    <row r="4" spans="1:8" ht="63" customHeight="1" x14ac:dyDescent="0.25">
      <c r="B4" s="217" t="s">
        <v>204</v>
      </c>
      <c r="C4" s="218"/>
      <c r="D4" s="218"/>
      <c r="E4" s="218"/>
      <c r="F4" s="218"/>
      <c r="G4" s="218"/>
      <c r="H4" s="219"/>
    </row>
    <row r="5" spans="1:8" ht="63" customHeight="1" x14ac:dyDescent="0.25">
      <c r="B5" s="220"/>
      <c r="C5" s="221"/>
      <c r="D5" s="221"/>
      <c r="E5" s="221"/>
      <c r="F5" s="221"/>
      <c r="G5" s="221"/>
      <c r="H5" s="222"/>
    </row>
    <row r="6" spans="1:8" ht="16.5" x14ac:dyDescent="0.25">
      <c r="A6" s="132"/>
      <c r="B6" s="223" t="s">
        <v>145</v>
      </c>
      <c r="C6" s="224"/>
      <c r="D6" s="224"/>
      <c r="E6" s="224"/>
      <c r="F6" s="224"/>
      <c r="G6" s="224"/>
      <c r="H6" s="225"/>
    </row>
    <row r="7" spans="1:8" ht="95.25" customHeight="1" x14ac:dyDescent="0.25">
      <c r="A7" s="132"/>
      <c r="B7" s="232" t="s">
        <v>150</v>
      </c>
      <c r="C7" s="232"/>
      <c r="D7" s="232"/>
      <c r="E7" s="232"/>
      <c r="F7" s="232"/>
      <c r="G7" s="232"/>
      <c r="H7" s="233"/>
    </row>
    <row r="8" spans="1:8" ht="16.5" x14ac:dyDescent="0.25">
      <c r="A8" s="132"/>
      <c r="B8" s="133"/>
      <c r="C8" s="79"/>
      <c r="D8" s="79"/>
      <c r="E8" s="79"/>
      <c r="F8" s="79"/>
      <c r="G8" s="79"/>
      <c r="H8" s="128"/>
    </row>
    <row r="9" spans="1:8" ht="16.5" customHeight="1" x14ac:dyDescent="0.25">
      <c r="A9" s="132"/>
      <c r="B9" s="226" t="s">
        <v>223</v>
      </c>
      <c r="C9" s="226"/>
      <c r="D9" s="226"/>
      <c r="E9" s="226"/>
      <c r="F9" s="226"/>
      <c r="G9" s="226"/>
      <c r="H9" s="227"/>
    </row>
    <row r="10" spans="1:8" ht="16.5" customHeight="1" x14ac:dyDescent="0.25">
      <c r="A10" s="132"/>
      <c r="B10" s="226"/>
      <c r="C10" s="226"/>
      <c r="D10" s="226"/>
      <c r="E10" s="226"/>
      <c r="F10" s="226"/>
      <c r="G10" s="226"/>
      <c r="H10" s="227"/>
    </row>
    <row r="11" spans="1:8" ht="11.65" customHeight="1" x14ac:dyDescent="0.25">
      <c r="A11" s="132"/>
      <c r="B11" s="226"/>
      <c r="C11" s="226"/>
      <c r="D11" s="226"/>
      <c r="E11" s="226"/>
      <c r="F11" s="226"/>
      <c r="G11" s="226"/>
      <c r="H11" s="227"/>
    </row>
    <row r="12" spans="1:8" ht="11.65" customHeight="1" thickBot="1" x14ac:dyDescent="0.3">
      <c r="A12" s="132"/>
      <c r="B12" s="127"/>
      <c r="C12" s="127"/>
      <c r="D12" s="127"/>
      <c r="E12" s="127"/>
      <c r="F12" s="127"/>
      <c r="G12" s="127"/>
      <c r="H12" s="130"/>
    </row>
    <row r="13" spans="1:8" ht="15.4" customHeight="1" thickTop="1" x14ac:dyDescent="0.25">
      <c r="A13" s="132"/>
      <c r="B13" s="127"/>
      <c r="C13" s="234" t="s">
        <v>146</v>
      </c>
      <c r="D13" s="229"/>
      <c r="E13" s="230" t="s">
        <v>183</v>
      </c>
      <c r="F13" s="231"/>
      <c r="G13" s="127"/>
      <c r="H13" s="130"/>
    </row>
    <row r="14" spans="1:8" ht="11.65" customHeight="1" x14ac:dyDescent="0.25">
      <c r="A14" s="132"/>
      <c r="B14" s="127"/>
      <c r="C14" s="235" t="s">
        <v>177</v>
      </c>
      <c r="D14" s="236"/>
      <c r="E14" s="237" t="s">
        <v>182</v>
      </c>
      <c r="F14" s="197"/>
      <c r="G14" s="127"/>
      <c r="H14" s="130"/>
    </row>
    <row r="15" spans="1:8" ht="11.65" customHeight="1" x14ac:dyDescent="0.25">
      <c r="A15" s="132"/>
      <c r="B15" s="127"/>
      <c r="C15" s="235" t="s">
        <v>179</v>
      </c>
      <c r="D15" s="236"/>
      <c r="E15" s="237" t="s">
        <v>181</v>
      </c>
      <c r="F15" s="197"/>
      <c r="G15" s="127"/>
      <c r="H15" s="130"/>
    </row>
    <row r="16" spans="1:8" ht="11.65" customHeight="1" x14ac:dyDescent="0.25">
      <c r="A16" s="132"/>
      <c r="B16" s="127"/>
      <c r="C16" s="235" t="s">
        <v>216</v>
      </c>
      <c r="D16" s="236"/>
      <c r="E16" s="237" t="s">
        <v>220</v>
      </c>
      <c r="F16" s="197"/>
      <c r="G16" s="127"/>
      <c r="H16" s="130"/>
    </row>
    <row r="17" spans="1:8" ht="13.5" customHeight="1" x14ac:dyDescent="0.25">
      <c r="A17" s="132"/>
      <c r="B17" s="127"/>
      <c r="C17" s="235" t="s">
        <v>217</v>
      </c>
      <c r="D17" s="236"/>
      <c r="E17" s="237" t="s">
        <v>180</v>
      </c>
      <c r="F17" s="197"/>
      <c r="G17" s="127"/>
      <c r="H17" s="129"/>
    </row>
    <row r="18" spans="1:8" ht="12.4" customHeight="1" x14ac:dyDescent="0.25">
      <c r="A18" s="132"/>
      <c r="B18" s="127"/>
      <c r="C18" s="235" t="s">
        <v>218</v>
      </c>
      <c r="D18" s="236"/>
      <c r="E18" s="243" t="s">
        <v>221</v>
      </c>
      <c r="F18" s="197"/>
      <c r="G18" s="127"/>
      <c r="H18" s="130"/>
    </row>
    <row r="19" spans="1:8" ht="24" customHeight="1" thickBot="1" x14ac:dyDescent="0.3">
      <c r="A19" s="132"/>
      <c r="B19" s="127"/>
      <c r="C19" s="241" t="s">
        <v>219</v>
      </c>
      <c r="D19" s="242"/>
      <c r="E19" s="244" t="s">
        <v>222</v>
      </c>
      <c r="F19" s="245"/>
      <c r="G19" s="127"/>
      <c r="H19" s="130"/>
    </row>
    <row r="20" spans="1:8" ht="11.65" customHeight="1" thickTop="1" x14ac:dyDescent="0.25">
      <c r="A20" s="132"/>
      <c r="B20" s="127"/>
      <c r="C20" s="134"/>
      <c r="D20" s="134"/>
      <c r="E20" s="134"/>
      <c r="F20" s="134"/>
      <c r="G20" s="127"/>
      <c r="H20" s="130"/>
    </row>
    <row r="21" spans="1:8" ht="27.4" customHeight="1" thickBot="1" x14ac:dyDescent="0.3">
      <c r="A21" s="132"/>
      <c r="B21" s="238" t="s">
        <v>215</v>
      </c>
      <c r="C21" s="239"/>
      <c r="D21" s="239"/>
      <c r="E21" s="239"/>
      <c r="F21" s="239"/>
      <c r="G21" s="239"/>
      <c r="H21" s="240"/>
    </row>
    <row r="22" spans="1:8" ht="15.75" thickTop="1" x14ac:dyDescent="0.25">
      <c r="A22" s="132"/>
      <c r="B22" s="136"/>
      <c r="C22" s="228" t="s">
        <v>146</v>
      </c>
      <c r="D22" s="229"/>
      <c r="E22" s="230" t="s">
        <v>183</v>
      </c>
      <c r="F22" s="231"/>
      <c r="G22" s="134"/>
      <c r="H22" s="135"/>
    </row>
    <row r="23" spans="1:8" ht="13.5" customHeight="1" x14ac:dyDescent="0.25">
      <c r="A23" s="132"/>
      <c r="B23" s="137"/>
      <c r="C23" s="208" t="s">
        <v>177</v>
      </c>
      <c r="D23" s="209"/>
      <c r="E23" s="210" t="s">
        <v>182</v>
      </c>
      <c r="F23" s="211"/>
      <c r="G23" s="74"/>
      <c r="H23" s="131"/>
    </row>
    <row r="24" spans="1:8" ht="13.5" customHeight="1" x14ac:dyDescent="0.25">
      <c r="A24" s="132"/>
      <c r="B24" s="137"/>
      <c r="C24" s="194" t="s">
        <v>178</v>
      </c>
      <c r="D24" s="195"/>
      <c r="E24" s="196" t="s">
        <v>180</v>
      </c>
      <c r="F24" s="197"/>
      <c r="G24" s="74"/>
      <c r="H24" s="131"/>
    </row>
    <row r="25" spans="1:8" ht="13.5" customHeight="1" x14ac:dyDescent="0.25">
      <c r="A25" s="132"/>
      <c r="B25" s="137"/>
      <c r="C25" s="194" t="s">
        <v>179</v>
      </c>
      <c r="D25" s="195"/>
      <c r="E25" s="196" t="s">
        <v>181</v>
      </c>
      <c r="F25" s="197"/>
      <c r="G25" s="74"/>
      <c r="H25" s="131"/>
    </row>
    <row r="26" spans="1:8" ht="22.9" customHeight="1" x14ac:dyDescent="0.25">
      <c r="A26" s="132"/>
      <c r="B26" s="137"/>
      <c r="C26" s="194" t="s">
        <v>148</v>
      </c>
      <c r="D26" s="195"/>
      <c r="E26" s="212" t="s">
        <v>149</v>
      </c>
      <c r="F26" s="213"/>
      <c r="G26" s="74"/>
      <c r="H26" s="131"/>
    </row>
    <row r="27" spans="1:8" ht="69.75" customHeight="1" x14ac:dyDescent="0.25">
      <c r="A27" s="132"/>
      <c r="B27" s="137"/>
      <c r="C27" s="203" t="s">
        <v>2</v>
      </c>
      <c r="D27" s="201"/>
      <c r="E27" s="198" t="s">
        <v>184</v>
      </c>
      <c r="F27" s="199"/>
      <c r="G27" s="74"/>
      <c r="H27" s="75"/>
    </row>
    <row r="28" spans="1:8" ht="34.5" customHeight="1" x14ac:dyDescent="0.25">
      <c r="B28" s="71"/>
      <c r="C28" s="200" t="s">
        <v>3</v>
      </c>
      <c r="D28" s="201"/>
      <c r="E28" s="198" t="s">
        <v>185</v>
      </c>
      <c r="F28" s="199"/>
      <c r="G28" s="74"/>
      <c r="H28" s="75"/>
    </row>
    <row r="29" spans="1:8" ht="27.75" customHeight="1" x14ac:dyDescent="0.25">
      <c r="B29" s="71"/>
      <c r="C29" s="200" t="s">
        <v>42</v>
      </c>
      <c r="D29" s="201"/>
      <c r="E29" s="198" t="s">
        <v>186</v>
      </c>
      <c r="F29" s="199"/>
      <c r="G29" s="74"/>
      <c r="H29" s="75"/>
    </row>
    <row r="30" spans="1:8" ht="28.5" customHeight="1" x14ac:dyDescent="0.25">
      <c r="B30" s="71"/>
      <c r="C30" s="200" t="s">
        <v>1</v>
      </c>
      <c r="D30" s="201"/>
      <c r="E30" s="198" t="s">
        <v>187</v>
      </c>
      <c r="F30" s="199"/>
      <c r="G30" s="74"/>
      <c r="H30" s="75"/>
    </row>
    <row r="31" spans="1:8" ht="72.75" customHeight="1" x14ac:dyDescent="0.25">
      <c r="B31" s="71"/>
      <c r="C31" s="200" t="s">
        <v>48</v>
      </c>
      <c r="D31" s="201"/>
      <c r="E31" s="198" t="s">
        <v>152</v>
      </c>
      <c r="F31" s="199"/>
      <c r="G31" s="74"/>
      <c r="H31" s="75"/>
    </row>
    <row r="32" spans="1:8" ht="64.5" customHeight="1" x14ac:dyDescent="0.25">
      <c r="B32" s="71"/>
      <c r="C32" s="200" t="s">
        <v>151</v>
      </c>
      <c r="D32" s="201"/>
      <c r="E32" s="198" t="s">
        <v>153</v>
      </c>
      <c r="F32" s="199"/>
      <c r="G32" s="74"/>
      <c r="H32" s="75"/>
    </row>
    <row r="33" spans="2:8" ht="71.25" customHeight="1" x14ac:dyDescent="0.25">
      <c r="B33" s="71"/>
      <c r="C33" s="202" t="s">
        <v>154</v>
      </c>
      <c r="D33" s="203"/>
      <c r="E33" s="198" t="s">
        <v>155</v>
      </c>
      <c r="F33" s="199"/>
      <c r="G33" s="74"/>
      <c r="H33" s="75"/>
    </row>
    <row r="34" spans="2:8" ht="55.5" customHeight="1" x14ac:dyDescent="0.25">
      <c r="B34" s="71"/>
      <c r="C34" s="202" t="s">
        <v>46</v>
      </c>
      <c r="D34" s="203"/>
      <c r="E34" s="198" t="s">
        <v>156</v>
      </c>
      <c r="F34" s="199"/>
      <c r="G34" s="74"/>
      <c r="H34" s="75"/>
    </row>
    <row r="35" spans="2:8" ht="42" customHeight="1" x14ac:dyDescent="0.25">
      <c r="B35" s="71"/>
      <c r="C35" s="202" t="s">
        <v>144</v>
      </c>
      <c r="D35" s="203"/>
      <c r="E35" s="198" t="s">
        <v>157</v>
      </c>
      <c r="F35" s="199"/>
      <c r="G35" s="74"/>
      <c r="H35" s="75"/>
    </row>
    <row r="36" spans="2:8" ht="59.25" customHeight="1" x14ac:dyDescent="0.25">
      <c r="B36" s="71"/>
      <c r="C36" s="202" t="s">
        <v>12</v>
      </c>
      <c r="D36" s="203"/>
      <c r="E36" s="198" t="s">
        <v>158</v>
      </c>
      <c r="F36" s="199"/>
      <c r="G36" s="74"/>
      <c r="H36" s="75"/>
    </row>
    <row r="37" spans="2:8" ht="23.25" customHeight="1" x14ac:dyDescent="0.25">
      <c r="B37" s="71"/>
      <c r="C37" s="202" t="s">
        <v>162</v>
      </c>
      <c r="D37" s="203"/>
      <c r="E37" s="198" t="s">
        <v>159</v>
      </c>
      <c r="F37" s="199"/>
      <c r="G37" s="74"/>
      <c r="H37" s="75"/>
    </row>
    <row r="38" spans="2:8" ht="30.75" customHeight="1" x14ac:dyDescent="0.25">
      <c r="B38" s="71"/>
      <c r="C38" s="202" t="s">
        <v>163</v>
      </c>
      <c r="D38" s="203"/>
      <c r="E38" s="198" t="s">
        <v>160</v>
      </c>
      <c r="F38" s="199"/>
      <c r="G38" s="74"/>
      <c r="H38" s="75"/>
    </row>
    <row r="39" spans="2:8" ht="35.25" customHeight="1" x14ac:dyDescent="0.25">
      <c r="B39" s="71"/>
      <c r="C39" s="202" t="s">
        <v>163</v>
      </c>
      <c r="D39" s="203"/>
      <c r="E39" s="198" t="s">
        <v>160</v>
      </c>
      <c r="F39" s="199"/>
      <c r="G39" s="74"/>
      <c r="H39" s="75"/>
    </row>
    <row r="40" spans="2:8" ht="33" customHeight="1" x14ac:dyDescent="0.25">
      <c r="B40" s="71"/>
      <c r="C40" s="202" t="s">
        <v>164</v>
      </c>
      <c r="D40" s="203"/>
      <c r="E40" s="198" t="s">
        <v>161</v>
      </c>
      <c r="F40" s="199"/>
      <c r="G40" s="74"/>
      <c r="H40" s="75"/>
    </row>
    <row r="41" spans="2:8" ht="30" customHeight="1" x14ac:dyDescent="0.25">
      <c r="B41" s="71"/>
      <c r="C41" s="202" t="s">
        <v>165</v>
      </c>
      <c r="D41" s="203"/>
      <c r="E41" s="198" t="s">
        <v>166</v>
      </c>
      <c r="F41" s="199"/>
      <c r="G41" s="74"/>
      <c r="H41" s="75"/>
    </row>
    <row r="42" spans="2:8" ht="35.25" customHeight="1" x14ac:dyDescent="0.25">
      <c r="B42" s="71"/>
      <c r="C42" s="202" t="s">
        <v>167</v>
      </c>
      <c r="D42" s="203"/>
      <c r="E42" s="198" t="s">
        <v>168</v>
      </c>
      <c r="F42" s="199"/>
      <c r="G42" s="74"/>
      <c r="H42" s="75"/>
    </row>
    <row r="43" spans="2:8" ht="31.5" customHeight="1" x14ac:dyDescent="0.25">
      <c r="B43" s="71"/>
      <c r="C43" s="202" t="s">
        <v>169</v>
      </c>
      <c r="D43" s="203"/>
      <c r="E43" s="198" t="s">
        <v>170</v>
      </c>
      <c r="F43" s="199"/>
      <c r="G43" s="74"/>
      <c r="H43" s="75"/>
    </row>
    <row r="44" spans="2:8" ht="35.25" customHeight="1" x14ac:dyDescent="0.25">
      <c r="B44" s="71"/>
      <c r="C44" s="202" t="s">
        <v>171</v>
      </c>
      <c r="D44" s="203"/>
      <c r="E44" s="198" t="s">
        <v>172</v>
      </c>
      <c r="F44" s="199"/>
      <c r="G44" s="74"/>
      <c r="H44" s="75"/>
    </row>
    <row r="45" spans="2:8" ht="59.25" customHeight="1" x14ac:dyDescent="0.25">
      <c r="B45" s="71"/>
      <c r="C45" s="202" t="s">
        <v>29</v>
      </c>
      <c r="D45" s="203"/>
      <c r="E45" s="198" t="s">
        <v>173</v>
      </c>
      <c r="F45" s="199"/>
      <c r="G45" s="74"/>
      <c r="H45" s="75"/>
    </row>
    <row r="46" spans="2:8" ht="29.25" customHeight="1" x14ac:dyDescent="0.25">
      <c r="B46" s="71"/>
      <c r="C46" s="202" t="s">
        <v>175</v>
      </c>
      <c r="D46" s="203"/>
      <c r="E46" s="198" t="s">
        <v>174</v>
      </c>
      <c r="F46" s="199"/>
      <c r="G46" s="74"/>
      <c r="H46" s="75"/>
    </row>
    <row r="47" spans="2:8" ht="82.5" customHeight="1" x14ac:dyDescent="0.25">
      <c r="B47" s="71"/>
      <c r="C47" s="202" t="s">
        <v>39</v>
      </c>
      <c r="D47" s="203"/>
      <c r="E47" s="198" t="s">
        <v>176</v>
      </c>
      <c r="F47" s="199"/>
      <c r="G47" s="74"/>
      <c r="H47" s="75"/>
    </row>
    <row r="48" spans="2:8" ht="46.5" customHeight="1" thickBot="1" x14ac:dyDescent="0.3">
      <c r="B48" s="71"/>
      <c r="C48" s="204"/>
      <c r="D48" s="205"/>
      <c r="E48" s="206"/>
      <c r="F48" s="207"/>
      <c r="G48" s="74"/>
      <c r="H48" s="75"/>
    </row>
    <row r="49" spans="2:8" ht="6.75" customHeight="1" thickTop="1" x14ac:dyDescent="0.25">
      <c r="B49" s="71"/>
      <c r="C49" s="72"/>
      <c r="D49" s="72"/>
      <c r="E49" s="73"/>
      <c r="F49" s="73"/>
      <c r="G49" s="74"/>
      <c r="H49" s="75"/>
    </row>
    <row r="50" spans="2:8" x14ac:dyDescent="0.25">
      <c r="B50" s="71"/>
      <c r="C50" s="122"/>
      <c r="D50" s="122"/>
      <c r="E50" s="122"/>
      <c r="F50" s="122"/>
      <c r="G50" s="74"/>
      <c r="H50" s="75"/>
    </row>
    <row r="51" spans="2:8" ht="21" customHeight="1" x14ac:dyDescent="0.25">
      <c r="B51" s="121" t="s">
        <v>208</v>
      </c>
      <c r="C51" s="122"/>
      <c r="D51" s="122"/>
      <c r="E51" s="122"/>
      <c r="F51" s="122"/>
      <c r="G51" s="122"/>
      <c r="H51" s="123"/>
    </row>
    <row r="52" spans="2:8" ht="20.25" customHeight="1" x14ac:dyDescent="0.25">
      <c r="B52" s="121" t="s">
        <v>209</v>
      </c>
      <c r="C52" s="122"/>
      <c r="D52" s="122"/>
      <c r="E52" s="122"/>
      <c r="F52" s="122"/>
      <c r="G52" s="122"/>
      <c r="H52" s="123"/>
    </row>
    <row r="53" spans="2:8" ht="20.25" customHeight="1" x14ac:dyDescent="0.25">
      <c r="B53" s="121" t="s">
        <v>210</v>
      </c>
      <c r="C53" s="122"/>
      <c r="D53" s="122"/>
      <c r="E53" s="122"/>
      <c r="F53" s="122"/>
      <c r="G53" s="122"/>
      <c r="H53" s="123"/>
    </row>
    <row r="54" spans="2:8" ht="20.25" customHeight="1" x14ac:dyDescent="0.25">
      <c r="B54" s="121" t="s">
        <v>211</v>
      </c>
      <c r="C54" s="122"/>
      <c r="D54" s="122"/>
      <c r="E54" s="122"/>
      <c r="F54" s="122"/>
      <c r="G54" s="122"/>
      <c r="H54" s="123"/>
    </row>
    <row r="55" spans="2:8" ht="14.65" customHeight="1" x14ac:dyDescent="0.25">
      <c r="B55" s="121" t="s">
        <v>212</v>
      </c>
      <c r="C55" s="122"/>
      <c r="D55" s="122"/>
      <c r="E55" s="122"/>
      <c r="F55" s="122"/>
      <c r="G55" s="122"/>
      <c r="H55" s="123"/>
    </row>
    <row r="56" spans="2:8" ht="15.75" thickBot="1" x14ac:dyDescent="0.3">
      <c r="B56" s="76"/>
      <c r="C56" s="77"/>
      <c r="D56" s="77"/>
      <c r="E56" s="77"/>
      <c r="F56" s="77"/>
      <c r="G56" s="77"/>
      <c r="H56" s="78"/>
    </row>
  </sheetData>
  <mergeCells count="74">
    <mergeCell ref="C19:D19"/>
    <mergeCell ref="C18:D18"/>
    <mergeCell ref="C17:D17"/>
    <mergeCell ref="C16:D16"/>
    <mergeCell ref="E16:F16"/>
    <mergeCell ref="E17:F17"/>
    <mergeCell ref="E18:F18"/>
    <mergeCell ref="E19:F19"/>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E44:F44"/>
    <mergeCell ref="C42:D42"/>
    <mergeCell ref="C41:D41"/>
    <mergeCell ref="E41:F41"/>
    <mergeCell ref="E42:F42"/>
    <mergeCell ref="C44:D44"/>
    <mergeCell ref="C37:D37"/>
    <mergeCell ref="E37:F37"/>
    <mergeCell ref="C43:D43"/>
    <mergeCell ref="C39:D39"/>
    <mergeCell ref="E39:F39"/>
    <mergeCell ref="C40:D40"/>
    <mergeCell ref="E40:F40"/>
    <mergeCell ref="E43:F43"/>
    <mergeCell ref="E38:F38"/>
    <mergeCell ref="C38:D38"/>
    <mergeCell ref="C45:D45"/>
    <mergeCell ref="E45:F45"/>
    <mergeCell ref="C46:D46"/>
    <mergeCell ref="E46:F46"/>
    <mergeCell ref="C48:D48"/>
    <mergeCell ref="E48:F48"/>
    <mergeCell ref="C47:D47"/>
    <mergeCell ref="E47:F47"/>
    <mergeCell ref="C25:D25"/>
    <mergeCell ref="E25:F25"/>
    <mergeCell ref="E32:F32"/>
    <mergeCell ref="C32:D32"/>
    <mergeCell ref="C35:D35"/>
    <mergeCell ref="E35:F35"/>
    <mergeCell ref="E33:F33"/>
    <mergeCell ref="C33:D33"/>
    <mergeCell ref="C34:D34"/>
    <mergeCell ref="E34:F3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7109375" style="7" customWidth="1" collapsed="1"/>
    <col min="2" max="16384" width="11.42578125" style="7" collapsed="1"/>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490B6-6C67-45D6-96D1-28A4E55E2325}">
  <sheetPr>
    <tabColor theme="6" tint="0.39997558519241921"/>
  </sheetPr>
  <dimension ref="B1:AZ34"/>
  <sheetViews>
    <sheetView showGridLines="0" tabSelected="1" topLeftCell="A3" zoomScale="91" zoomScaleNormal="91" workbookViewId="0">
      <selection activeCell="D12" sqref="D12"/>
    </sheetView>
  </sheetViews>
  <sheetFormatPr baseColWidth="10"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8" t="s">
        <v>235</v>
      </c>
    </row>
    <row r="2" spans="2:52" ht="18" customHeight="1" thickBot="1" x14ac:dyDescent="0.3">
      <c r="B2" s="246"/>
      <c r="C2" s="249" t="s">
        <v>205</v>
      </c>
      <c r="D2" s="250"/>
      <c r="E2" s="250"/>
      <c r="F2" s="149" t="s">
        <v>234</v>
      </c>
      <c r="AZ2" s="148" t="s">
        <v>233</v>
      </c>
    </row>
    <row r="3" spans="2:52" ht="18" customHeight="1" thickBot="1" x14ac:dyDescent="0.3">
      <c r="B3" s="247"/>
      <c r="C3" s="251"/>
      <c r="D3" s="252"/>
      <c r="E3" s="252"/>
      <c r="F3" s="147" t="s">
        <v>232</v>
      </c>
      <c r="AZ3" s="148" t="s">
        <v>231</v>
      </c>
    </row>
    <row r="4" spans="2:52" ht="18" customHeight="1" thickBot="1" x14ac:dyDescent="0.3">
      <c r="B4" s="247"/>
      <c r="C4" s="251"/>
      <c r="D4" s="252"/>
      <c r="E4" s="252"/>
      <c r="F4" s="147" t="s">
        <v>242</v>
      </c>
      <c r="AZ4" s="148" t="s">
        <v>230</v>
      </c>
    </row>
    <row r="5" spans="2:52" ht="18" customHeight="1" thickBot="1" x14ac:dyDescent="0.3">
      <c r="B5" s="248"/>
      <c r="C5" s="253"/>
      <c r="D5" s="254"/>
      <c r="E5" s="254"/>
      <c r="F5" s="147" t="s">
        <v>229</v>
      </c>
      <c r="AZ5" s="143"/>
    </row>
    <row r="6" spans="2:52" ht="18" customHeight="1" thickBot="1" x14ac:dyDescent="0.3">
      <c r="B6" s="146"/>
      <c r="C6" s="145"/>
      <c r="D6" s="145"/>
      <c r="E6" s="145"/>
      <c r="F6" s="144"/>
      <c r="AZ6" s="143"/>
    </row>
    <row r="7" spans="2:52" ht="33.4" customHeight="1" x14ac:dyDescent="0.25">
      <c r="B7" s="138" t="s">
        <v>199</v>
      </c>
      <c r="C7" s="255" t="s">
        <v>245</v>
      </c>
      <c r="D7" s="256"/>
      <c r="E7" s="256"/>
      <c r="F7" s="257"/>
      <c r="AZ7" s="143"/>
    </row>
    <row r="8" spans="2:52" ht="36.75" customHeight="1" thickBot="1" x14ac:dyDescent="0.3">
      <c r="B8" s="139" t="s">
        <v>200</v>
      </c>
      <c r="C8" s="466" t="s">
        <v>246</v>
      </c>
      <c r="D8" s="467"/>
      <c r="E8" s="467"/>
      <c r="F8" s="468"/>
      <c r="AZ8" s="143"/>
    </row>
    <row r="9" spans="2:52" ht="16.5" thickBot="1" x14ac:dyDescent="0.3">
      <c r="B9" s="258"/>
      <c r="C9" s="258"/>
      <c r="D9" s="258"/>
      <c r="E9" s="258"/>
      <c r="F9" s="258"/>
    </row>
    <row r="10" spans="2:52" ht="15.6" customHeight="1" x14ac:dyDescent="0.25">
      <c r="B10" s="259" t="s">
        <v>205</v>
      </c>
      <c r="C10" s="260"/>
      <c r="D10" s="260"/>
      <c r="E10" s="260"/>
      <c r="F10" s="261"/>
    </row>
    <row r="11" spans="2:52" ht="32.25" thickBot="1" x14ac:dyDescent="0.3">
      <c r="B11" s="469" t="s">
        <v>198</v>
      </c>
      <c r="C11" s="470"/>
      <c r="D11" s="192" t="s">
        <v>213</v>
      </c>
      <c r="E11" s="192" t="s">
        <v>197</v>
      </c>
      <c r="F11" s="193" t="s">
        <v>207</v>
      </c>
    </row>
    <row r="12" spans="2:52" ht="188.25" customHeight="1" thickBot="1" x14ac:dyDescent="0.3">
      <c r="B12" s="471" t="s">
        <v>244</v>
      </c>
      <c r="C12" s="472"/>
      <c r="D12" s="474" t="s">
        <v>247</v>
      </c>
      <c r="E12" s="473" t="s">
        <v>248</v>
      </c>
      <c r="F12" s="473" t="s">
        <v>249</v>
      </c>
    </row>
    <row r="14" spans="2:52" ht="18" x14ac:dyDescent="0.25">
      <c r="B14" s="262" t="s">
        <v>228</v>
      </c>
      <c r="C14" s="262"/>
      <c r="D14" s="262"/>
      <c r="E14" s="262"/>
      <c r="F14" s="262"/>
    </row>
    <row r="15" spans="2:52" ht="15.75" x14ac:dyDescent="0.25">
      <c r="B15" s="142"/>
    </row>
    <row r="16" spans="2:52" ht="15.75" thickBot="1" x14ac:dyDescent="0.3">
      <c r="B16" s="141"/>
    </row>
    <row r="17" spans="2:6" ht="16.5" thickBot="1" x14ac:dyDescent="0.3">
      <c r="B17" s="485" t="s">
        <v>227</v>
      </c>
      <c r="C17" s="486"/>
      <c r="D17" s="487"/>
      <c r="E17" s="485" t="s">
        <v>226</v>
      </c>
      <c r="F17" s="487"/>
    </row>
    <row r="18" spans="2:6" ht="15" customHeight="1" x14ac:dyDescent="0.25">
      <c r="B18" s="475" t="s">
        <v>250</v>
      </c>
      <c r="C18" s="476"/>
      <c r="D18" s="477"/>
      <c r="E18" s="478" t="s">
        <v>251</v>
      </c>
      <c r="F18" s="479"/>
    </row>
    <row r="19" spans="2:6" ht="15" customHeight="1" x14ac:dyDescent="0.25">
      <c r="B19" s="475"/>
      <c r="C19" s="476"/>
      <c r="D19" s="477"/>
      <c r="E19" s="478"/>
      <c r="F19" s="479"/>
    </row>
    <row r="20" spans="2:6" ht="15" customHeight="1" x14ac:dyDescent="0.25">
      <c r="B20" s="475"/>
      <c r="C20" s="476"/>
      <c r="D20" s="477"/>
      <c r="E20" s="478"/>
      <c r="F20" s="479"/>
    </row>
    <row r="21" spans="2:6" ht="15" customHeight="1" x14ac:dyDescent="0.25">
      <c r="B21" s="475"/>
      <c r="C21" s="476"/>
      <c r="D21" s="477"/>
      <c r="E21" s="478"/>
      <c r="F21" s="479"/>
    </row>
    <row r="22" spans="2:6" ht="15" customHeight="1" x14ac:dyDescent="0.25">
      <c r="B22" s="475"/>
      <c r="C22" s="476"/>
      <c r="D22" s="477"/>
      <c r="E22" s="478"/>
      <c r="F22" s="479"/>
    </row>
    <row r="23" spans="2:6" ht="15" customHeight="1" x14ac:dyDescent="0.25">
      <c r="B23" s="475"/>
      <c r="C23" s="476"/>
      <c r="D23" s="477"/>
      <c r="E23" s="478"/>
      <c r="F23" s="479"/>
    </row>
    <row r="24" spans="2:6" ht="15" customHeight="1" x14ac:dyDescent="0.25">
      <c r="B24" s="475"/>
      <c r="C24" s="476"/>
      <c r="D24" s="477"/>
      <c r="E24" s="478"/>
      <c r="F24" s="479"/>
    </row>
    <row r="25" spans="2:6" ht="15.75" customHeight="1" thickBot="1" x14ac:dyDescent="0.3">
      <c r="B25" s="475"/>
      <c r="C25" s="476"/>
      <c r="D25" s="477"/>
      <c r="E25" s="478"/>
      <c r="F25" s="479"/>
    </row>
    <row r="26" spans="2:6" ht="16.5" thickBot="1" x14ac:dyDescent="0.3">
      <c r="B26" s="485" t="s">
        <v>225</v>
      </c>
      <c r="C26" s="486"/>
      <c r="D26" s="487"/>
      <c r="E26" s="485" t="s">
        <v>224</v>
      </c>
      <c r="F26" s="487"/>
    </row>
    <row r="27" spans="2:6" ht="15" customHeight="1" x14ac:dyDescent="0.25">
      <c r="B27" s="475" t="s">
        <v>252</v>
      </c>
      <c r="C27" s="476"/>
      <c r="D27" s="477"/>
      <c r="E27" s="478" t="s">
        <v>253</v>
      </c>
      <c r="F27" s="479"/>
    </row>
    <row r="28" spans="2:6" ht="15" customHeight="1" x14ac:dyDescent="0.25">
      <c r="B28" s="475"/>
      <c r="C28" s="476"/>
      <c r="D28" s="477"/>
      <c r="E28" s="478"/>
      <c r="F28" s="479"/>
    </row>
    <row r="29" spans="2:6" ht="15" customHeight="1" x14ac:dyDescent="0.25">
      <c r="B29" s="475"/>
      <c r="C29" s="476"/>
      <c r="D29" s="477"/>
      <c r="E29" s="478"/>
      <c r="F29" s="479"/>
    </row>
    <row r="30" spans="2:6" ht="15" customHeight="1" x14ac:dyDescent="0.25">
      <c r="B30" s="475"/>
      <c r="C30" s="476"/>
      <c r="D30" s="477"/>
      <c r="E30" s="478"/>
      <c r="F30" s="479"/>
    </row>
    <row r="31" spans="2:6" ht="15" customHeight="1" x14ac:dyDescent="0.25">
      <c r="B31" s="475"/>
      <c r="C31" s="476"/>
      <c r="D31" s="477"/>
      <c r="E31" s="478"/>
      <c r="F31" s="479"/>
    </row>
    <row r="32" spans="2:6" ht="15" customHeight="1" x14ac:dyDescent="0.25">
      <c r="B32" s="475"/>
      <c r="C32" s="476"/>
      <c r="D32" s="477"/>
      <c r="E32" s="478"/>
      <c r="F32" s="479"/>
    </row>
    <row r="33" spans="2:6" ht="102" customHeight="1" thickBot="1" x14ac:dyDescent="0.3">
      <c r="B33" s="480"/>
      <c r="C33" s="481"/>
      <c r="D33" s="482"/>
      <c r="E33" s="483"/>
      <c r="F33" s="484"/>
    </row>
    <row r="34" spans="2:6" x14ac:dyDescent="0.25">
      <c r="B34" s="140"/>
    </row>
  </sheetData>
  <mergeCells count="17">
    <mergeCell ref="E27:F33"/>
    <mergeCell ref="B27:D33"/>
    <mergeCell ref="B18:D25"/>
    <mergeCell ref="B26:D26"/>
    <mergeCell ref="B2:B5"/>
    <mergeCell ref="C2:E5"/>
    <mergeCell ref="B17:D17"/>
    <mergeCell ref="E26:F26"/>
    <mergeCell ref="C7:F7"/>
    <mergeCell ref="C8:F8"/>
    <mergeCell ref="B9:F9"/>
    <mergeCell ref="B10:F10"/>
    <mergeCell ref="B11:C11"/>
    <mergeCell ref="B12:C12"/>
    <mergeCell ref="B14:F14"/>
    <mergeCell ref="E17:F17"/>
    <mergeCell ref="E18:F25"/>
  </mergeCells>
  <dataValidations count="1">
    <dataValidation type="list" allowBlank="1" showInputMessage="1" showErrorMessage="1" sqref="B12:C12" xr:uid="{43D113EE-F440-4804-82EF-B3634342C0BF}">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BQ78"/>
  <sheetViews>
    <sheetView showGridLines="0" topLeftCell="A7" zoomScale="80" zoomScaleNormal="80" workbookViewId="0">
      <selection activeCell="D9" sqref="D9:AK11"/>
    </sheetView>
  </sheetViews>
  <sheetFormatPr baseColWidth="10" defaultColWidth="11.42578125" defaultRowHeight="16.5" x14ac:dyDescent="0.3"/>
  <cols>
    <col min="1" max="1" width="5" style="110" customWidth="1"/>
    <col min="2" max="2" width="4" style="2" bestFit="1" customWidth="1" collapsed="1"/>
    <col min="3" max="3" width="14.28515625" style="2" customWidth="1" collapsed="1"/>
    <col min="4" max="4" width="13.28515625" style="2" customWidth="1" collapsed="1"/>
    <col min="5" max="5" width="16.28515625" style="2" customWidth="1" collapsed="1"/>
    <col min="6" max="6" width="32.42578125" style="1" customWidth="1" collapsed="1"/>
    <col min="7" max="7" width="19" style="5" customWidth="1" collapsed="1"/>
    <col min="8" max="8" width="17.7109375" style="1" customWidth="1" collapsed="1"/>
    <col min="9" max="9" width="16.5703125" style="1" customWidth="1" collapsed="1"/>
    <col min="10" max="10" width="6.28515625" style="1" bestFit="1" customWidth="1" collapsed="1"/>
    <col min="11" max="11" width="27.28515625" style="1" bestFit="1" customWidth="1" collapsed="1"/>
    <col min="12" max="12" width="30.5703125" style="1" hidden="1" customWidth="1" collapsed="1"/>
    <col min="13" max="13" width="17.5703125" style="1" customWidth="1" collapsed="1"/>
    <col min="14" max="14" width="6.28515625" style="1" bestFit="1" customWidth="1" collapsed="1"/>
    <col min="15" max="15" width="16" style="1" customWidth="1" collapsed="1"/>
    <col min="16" max="16" width="5.7109375" style="1" customWidth="1" collapsed="1"/>
    <col min="17" max="17" width="46.42578125" style="1" customWidth="1" collapsed="1"/>
    <col min="18" max="18" width="15.28515625" style="1" bestFit="1" customWidth="1" collapsed="1"/>
    <col min="19" max="19" width="6.7109375" style="1" customWidth="1" collapsed="1"/>
    <col min="20" max="20" width="5" style="1" customWidth="1" collapsed="1"/>
    <col min="21" max="21" width="5.5703125" style="1" customWidth="1" collapsed="1"/>
    <col min="22" max="22" width="7.28515625" style="1" customWidth="1" collapsed="1"/>
    <col min="23" max="23" width="6.7109375" style="1" customWidth="1" collapsed="1"/>
    <col min="24" max="24" width="7.5703125" style="1" customWidth="1" collapsed="1"/>
    <col min="25" max="25" width="38.28515625" style="1" hidden="1" customWidth="1" collapsed="1"/>
    <col min="26" max="26" width="8.7109375" style="1" customWidth="1" collapsed="1"/>
    <col min="27" max="27" width="10.42578125" style="1" customWidth="1" collapsed="1"/>
    <col min="28" max="29" width="9.28515625" style="1" customWidth="1" collapsed="1"/>
    <col min="30" max="30" width="8.42578125" style="1" customWidth="1" collapsed="1"/>
    <col min="31" max="31" width="7.28515625" style="1" customWidth="1" collapsed="1"/>
    <col min="32" max="32" width="27.28515625" style="1" customWidth="1" collapsed="1"/>
    <col min="33" max="33" width="18.7109375" style="109" customWidth="1" collapsed="1"/>
    <col min="34" max="34" width="16.7109375" style="1" customWidth="1" collapsed="1"/>
    <col min="35" max="35" width="14.7109375" style="1" customWidth="1" collapsed="1"/>
    <col min="36" max="36" width="18.5703125" style="1" customWidth="1" collapsed="1"/>
    <col min="37" max="37" width="21" style="1" customWidth="1" collapsed="1"/>
    <col min="38" max="16384" width="11.42578125" style="1" collapsed="1"/>
  </cols>
  <sheetData>
    <row r="1" spans="1:69" s="81" customFormat="1" ht="14.25" x14ac:dyDescent="0.2">
      <c r="B1" s="80"/>
      <c r="C1" s="80"/>
      <c r="D1" s="80"/>
      <c r="E1" s="80"/>
      <c r="G1" s="82"/>
      <c r="AG1" s="107"/>
    </row>
    <row r="2" spans="1:69" s="81" customFormat="1" ht="14.25" x14ac:dyDescent="0.2">
      <c r="B2" s="80"/>
      <c r="C2" s="80"/>
      <c r="D2" s="80"/>
      <c r="E2" s="80"/>
      <c r="G2" s="82"/>
      <c r="AG2" s="107"/>
    </row>
    <row r="3" spans="1:69" s="81" customFormat="1" ht="15" thickBot="1" x14ac:dyDescent="0.25">
      <c r="B3" s="80"/>
      <c r="C3" s="80"/>
      <c r="D3" s="80"/>
      <c r="E3" s="80"/>
      <c r="G3" s="82"/>
      <c r="AG3" s="107"/>
    </row>
    <row r="4" spans="1:69" s="81" customFormat="1" ht="14.65" customHeight="1" x14ac:dyDescent="0.2">
      <c r="B4" s="275"/>
      <c r="C4" s="276"/>
      <c r="D4" s="276"/>
      <c r="E4" s="276"/>
      <c r="F4" s="269" t="s">
        <v>214</v>
      </c>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67" t="s">
        <v>201</v>
      </c>
      <c r="AK4" s="268"/>
    </row>
    <row r="5" spans="1:69" s="81" customFormat="1" ht="14.65" customHeight="1" x14ac:dyDescent="0.2">
      <c r="B5" s="277"/>
      <c r="C5" s="278"/>
      <c r="D5" s="278"/>
      <c r="E5" s="278"/>
      <c r="F5" s="271"/>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65" t="s">
        <v>202</v>
      </c>
      <c r="AK5" s="266"/>
    </row>
    <row r="6" spans="1:69" ht="16.5" customHeight="1" x14ac:dyDescent="0.3">
      <c r="B6" s="277"/>
      <c r="C6" s="278"/>
      <c r="D6" s="278"/>
      <c r="E6" s="278"/>
      <c r="F6" s="271"/>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65" t="s">
        <v>243</v>
      </c>
      <c r="AK6" s="26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16.899999999999999" customHeight="1" thickBot="1" x14ac:dyDescent="0.35">
      <c r="B7" s="279"/>
      <c r="C7" s="280"/>
      <c r="D7" s="280"/>
      <c r="E7" s="280"/>
      <c r="F7" s="273"/>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63" t="s">
        <v>203</v>
      </c>
      <c r="AK7" s="264"/>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12.6" customHeight="1"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108"/>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4" customFormat="1" ht="28.5" customHeight="1" x14ac:dyDescent="0.35">
      <c r="A9" s="150"/>
      <c r="B9" s="284" t="s">
        <v>199</v>
      </c>
      <c r="C9" s="285"/>
      <c r="D9" s="525" t="s">
        <v>245</v>
      </c>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6"/>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row>
    <row r="10" spans="1:69" s="84" customFormat="1" ht="28.5" customHeight="1" x14ac:dyDescent="0.35">
      <c r="A10" s="150"/>
      <c r="B10" s="286" t="s">
        <v>206</v>
      </c>
      <c r="C10" s="287"/>
      <c r="D10" s="527" t="s">
        <v>247</v>
      </c>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8"/>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row>
    <row r="11" spans="1:69" s="84" customFormat="1" ht="28.5" customHeight="1" thickBot="1" x14ac:dyDescent="0.4">
      <c r="B11" s="288" t="s">
        <v>200</v>
      </c>
      <c r="C11" s="289"/>
      <c r="D11" s="529" t="s">
        <v>246</v>
      </c>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30"/>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row>
    <row r="12" spans="1:69" s="84" customFormat="1" ht="15" customHeight="1" x14ac:dyDescent="0.35">
      <c r="B12" s="281"/>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row>
    <row r="13" spans="1:69" ht="18" x14ac:dyDescent="0.3">
      <c r="B13" s="290" t="s">
        <v>121</v>
      </c>
      <c r="C13" s="291"/>
      <c r="D13" s="291"/>
      <c r="E13" s="291"/>
      <c r="F13" s="291"/>
      <c r="G13" s="291"/>
      <c r="H13" s="291"/>
      <c r="I13" s="291" t="s">
        <v>122</v>
      </c>
      <c r="J13" s="291"/>
      <c r="K13" s="291"/>
      <c r="L13" s="291"/>
      <c r="M13" s="291"/>
      <c r="N13" s="291"/>
      <c r="O13" s="291"/>
      <c r="P13" s="291" t="s">
        <v>123</v>
      </c>
      <c r="Q13" s="291"/>
      <c r="R13" s="291"/>
      <c r="S13" s="291"/>
      <c r="T13" s="291"/>
      <c r="U13" s="291"/>
      <c r="V13" s="291"/>
      <c r="W13" s="291"/>
      <c r="X13" s="291"/>
      <c r="Y13" s="291" t="s">
        <v>124</v>
      </c>
      <c r="Z13" s="291"/>
      <c r="AA13" s="291"/>
      <c r="AB13" s="291"/>
      <c r="AC13" s="291"/>
      <c r="AD13" s="291"/>
      <c r="AE13" s="291"/>
      <c r="AF13" s="291" t="s">
        <v>34</v>
      </c>
      <c r="AG13" s="291"/>
      <c r="AH13" s="291"/>
      <c r="AI13" s="291"/>
      <c r="AJ13" s="291"/>
      <c r="AK13" s="292"/>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16.5" customHeight="1" x14ac:dyDescent="0.3">
      <c r="B14" s="307" t="s">
        <v>0</v>
      </c>
      <c r="C14" s="308" t="s">
        <v>2</v>
      </c>
      <c r="D14" s="305" t="s">
        <v>3</v>
      </c>
      <c r="E14" s="305" t="s">
        <v>42</v>
      </c>
      <c r="F14" s="308" t="s">
        <v>1</v>
      </c>
      <c r="G14" s="305" t="s">
        <v>48</v>
      </c>
      <c r="H14" s="305" t="s">
        <v>117</v>
      </c>
      <c r="I14" s="305" t="s">
        <v>33</v>
      </c>
      <c r="J14" s="308" t="s">
        <v>5</v>
      </c>
      <c r="K14" s="305" t="s">
        <v>78</v>
      </c>
      <c r="L14" s="305" t="s">
        <v>83</v>
      </c>
      <c r="M14" s="305" t="s">
        <v>43</v>
      </c>
      <c r="N14" s="308" t="s">
        <v>5</v>
      </c>
      <c r="O14" s="305" t="s">
        <v>46</v>
      </c>
      <c r="P14" s="309" t="s">
        <v>11</v>
      </c>
      <c r="Q14" s="305" t="s">
        <v>144</v>
      </c>
      <c r="R14" s="305" t="s">
        <v>12</v>
      </c>
      <c r="S14" s="305" t="s">
        <v>8</v>
      </c>
      <c r="T14" s="305"/>
      <c r="U14" s="305"/>
      <c r="V14" s="305"/>
      <c r="W14" s="305"/>
      <c r="X14" s="305"/>
      <c r="Y14" s="309" t="s">
        <v>120</v>
      </c>
      <c r="Z14" s="309" t="s">
        <v>44</v>
      </c>
      <c r="AA14" s="309" t="s">
        <v>5</v>
      </c>
      <c r="AB14" s="309" t="s">
        <v>45</v>
      </c>
      <c r="AC14" s="309" t="s">
        <v>5</v>
      </c>
      <c r="AD14" s="309" t="s">
        <v>47</v>
      </c>
      <c r="AE14" s="309" t="s">
        <v>29</v>
      </c>
      <c r="AF14" s="305" t="s">
        <v>34</v>
      </c>
      <c r="AG14" s="305" t="s">
        <v>35</v>
      </c>
      <c r="AH14" s="305" t="s">
        <v>36</v>
      </c>
      <c r="AI14" s="305" t="s">
        <v>38</v>
      </c>
      <c r="AJ14" s="305" t="s">
        <v>37</v>
      </c>
      <c r="AK14" s="306"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94.5" customHeight="1" x14ac:dyDescent="0.3">
      <c r="A15" s="110"/>
      <c r="B15" s="307"/>
      <c r="C15" s="308"/>
      <c r="D15" s="305"/>
      <c r="E15" s="305"/>
      <c r="F15" s="308"/>
      <c r="G15" s="305"/>
      <c r="H15" s="305"/>
      <c r="I15" s="305"/>
      <c r="J15" s="308"/>
      <c r="K15" s="305"/>
      <c r="L15" s="305"/>
      <c r="M15" s="308"/>
      <c r="N15" s="308"/>
      <c r="O15" s="305"/>
      <c r="P15" s="309"/>
      <c r="Q15" s="305"/>
      <c r="R15" s="305"/>
      <c r="S15" s="115" t="s">
        <v>13</v>
      </c>
      <c r="T15" s="115" t="s">
        <v>17</v>
      </c>
      <c r="U15" s="115" t="s">
        <v>28</v>
      </c>
      <c r="V15" s="115" t="s">
        <v>18</v>
      </c>
      <c r="W15" s="115" t="s">
        <v>21</v>
      </c>
      <c r="X15" s="115" t="s">
        <v>24</v>
      </c>
      <c r="Y15" s="309"/>
      <c r="Z15" s="309"/>
      <c r="AA15" s="309"/>
      <c r="AB15" s="309"/>
      <c r="AC15" s="309"/>
      <c r="AD15" s="309"/>
      <c r="AE15" s="309"/>
      <c r="AF15" s="305"/>
      <c r="AG15" s="305"/>
      <c r="AH15" s="305"/>
      <c r="AI15" s="305"/>
      <c r="AJ15" s="305"/>
      <c r="AK15" s="30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3" customFormat="1" ht="113.65" customHeight="1" x14ac:dyDescent="0.25">
      <c r="B16" s="312">
        <v>1</v>
      </c>
      <c r="C16" s="310" t="s">
        <v>196</v>
      </c>
      <c r="D16" s="488" t="s">
        <v>254</v>
      </c>
      <c r="E16" s="488" t="s">
        <v>255</v>
      </c>
      <c r="F16" s="488" t="s">
        <v>256</v>
      </c>
      <c r="G16" s="494" t="s">
        <v>189</v>
      </c>
      <c r="H16" s="491">
        <v>20</v>
      </c>
      <c r="I16" s="311" t="str">
        <f>IF(H16&lt;=0,"",IF(H16&lt;=2,"Muy Baja",IF(H16&lt;=24,"Baja",IF(H16&lt;=500,"Media",IF(H16&lt;=5000,"Alta","Muy Alta")))))</f>
        <v>Baja</v>
      </c>
      <c r="J16" s="314">
        <f>IF(I16="","",IF(I16="Muy Baja",0.2,IF(I16="Baja",0.4,IF(I16="Media",0.6,IF(I16="Alta",0.8,IF(I16="Muy Alta",1,))))))</f>
        <v>0.4</v>
      </c>
      <c r="K16" s="315" t="s">
        <v>136</v>
      </c>
      <c r="L16" s="314" t="str">
        <f>IF(NOT(ISERROR(MATCH(K16,'Tabla Impacto'!$B$222:$B$224,0))),'Tabla Impacto'!$F$224&amp;"Por favor no seleccionar los criterios de impacto(Afectación Económica o presupuestal y Pérdida Reputacional)",K16)</f>
        <v xml:space="preserve">     El riesgo afecta la imagen de la entidad con algunos usuarios de relevancia frente al logro de los objetivos</v>
      </c>
      <c r="M16" s="311" t="str">
        <f>IF(OR(L16='Tabla Impacto'!$C$12,L16='Tabla Impacto'!$D$12),"Leve",IF(OR(L16='Tabla Impacto'!$C$13,L16='Tabla Impacto'!$D$13),"Menor",IF(OR(L16='Tabla Impacto'!$C$14,L16='Tabla Impacto'!$D$14),"Moderado",IF(OR(L16='Tabla Impacto'!$C$15,L16='Tabla Impacto'!$D$15),"Mayor",IF(OR(L16='Tabla Impacto'!$C$16,L16='Tabla Impacto'!$D$16),"Catastrófico","")))))</f>
        <v>Moderado</v>
      </c>
      <c r="N16" s="314">
        <f>IF(M16="","",IF(M16="Leve",0.2,IF(M16="Menor",0.4,IF(M16="Moderado",0.6,IF(M16="Mayor",0.8,IF(M16="Catastrófico",1,))))))</f>
        <v>0.6</v>
      </c>
      <c r="O16" s="313" t="str">
        <f>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114">
        <v>1</v>
      </c>
      <c r="Q16" s="497" t="s">
        <v>257</v>
      </c>
      <c r="R16" s="86" t="s">
        <v>4</v>
      </c>
      <c r="S16" s="97" t="s">
        <v>15</v>
      </c>
      <c r="T16" s="97" t="s">
        <v>9</v>
      </c>
      <c r="U16" s="88" t="str">
        <f t="shared" ref="U16:U17" si="0">IF(AND(S16="Preventivo",T16="Automático"),"50%",IF(AND(S16="Preventivo",T16="Manual"),"40%",IF(AND(S16="Detectivo",T16="Automático"),"40%",IF(AND(S16="Detectivo",T16="Manual"),"30%",IF(AND(S16="Correctivo",T16="Automático"),"35%",IF(AND(S16="Correctivo",T16="Manual"),"25%",""))))))</f>
        <v>30%</v>
      </c>
      <c r="V16" s="87" t="s">
        <v>19</v>
      </c>
      <c r="W16" s="87" t="s">
        <v>22</v>
      </c>
      <c r="X16" s="87" t="s">
        <v>110</v>
      </c>
      <c r="Y16" s="89">
        <f>IFERROR(IF(R16="Probabilidad",(J16-(+J16*U16)),IF(R16="Impacto",J16,"")),"")</f>
        <v>0.28000000000000003</v>
      </c>
      <c r="Z16" s="498" t="str">
        <f>IFERROR(IF(Y16="","",IF(Y16&lt;=0.2,"Muy Baja",IF(Y16&lt;=0.4,"Baja",IF(Y16&lt;=0.6,"Media",IF(Y16&lt;=0.8,"Alta","Muy Alta"))))),"")</f>
        <v>Baja</v>
      </c>
      <c r="AA16" s="88">
        <f t="shared" ref="AA16:AA17" si="1">+Y16</f>
        <v>0.28000000000000003</v>
      </c>
      <c r="AB16" s="498" t="str">
        <f>IFERROR(IF(AC16="","",IF(AC16&lt;=0.2,"Leve",IF(AC16&lt;=0.4,"Menor",IF(AC16&lt;=0.6,"Moderado",IF(AC16&lt;=0.8,"Mayor","Catastrófico"))))),"")</f>
        <v>Moderado</v>
      </c>
      <c r="AC16" s="88">
        <f>IFERROR(IF(R16="Impacto",(N16-(+N16*U16)),IF(R16="Probabilidad",N16,"")),"")</f>
        <v>0.6</v>
      </c>
      <c r="AD16" s="91" t="str">
        <f t="shared" ref="AD16:AD17" si="2">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Moderado</v>
      </c>
      <c r="AE16" s="87" t="s">
        <v>118</v>
      </c>
      <c r="AF16" s="499" t="s">
        <v>258</v>
      </c>
      <c r="AG16" s="191" t="s">
        <v>259</v>
      </c>
      <c r="AH16" s="92">
        <v>44377</v>
      </c>
      <c r="AI16" s="102"/>
      <c r="AJ16" s="113"/>
      <c r="AK16" s="116"/>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2:69" ht="132" customHeight="1" x14ac:dyDescent="0.3">
      <c r="B17" s="312"/>
      <c r="C17" s="310"/>
      <c r="D17" s="489"/>
      <c r="E17" s="489"/>
      <c r="F17" s="489"/>
      <c r="G17" s="495"/>
      <c r="H17" s="492"/>
      <c r="I17" s="311"/>
      <c r="J17" s="314"/>
      <c r="K17" s="315"/>
      <c r="L17" s="314">
        <f>IF(NOT(ISERROR(MATCH(K17,_xlfn.ANCHORARRAY(F28),0))),J30&amp;"Por favor no seleccionar los criterios de impacto",K17)</f>
        <v>0</v>
      </c>
      <c r="M17" s="311"/>
      <c r="N17" s="314"/>
      <c r="O17" s="313"/>
      <c r="P17" s="114">
        <v>2</v>
      </c>
      <c r="Q17" s="497" t="s">
        <v>260</v>
      </c>
      <c r="R17" s="86" t="s">
        <v>4</v>
      </c>
      <c r="S17" s="97" t="s">
        <v>15</v>
      </c>
      <c r="T17" s="97" t="s">
        <v>9</v>
      </c>
      <c r="U17" s="88" t="str">
        <f t="shared" si="0"/>
        <v>30%</v>
      </c>
      <c r="V17" s="87" t="s">
        <v>19</v>
      </c>
      <c r="W17" s="87" t="s">
        <v>22</v>
      </c>
      <c r="X17" s="87" t="s">
        <v>110</v>
      </c>
      <c r="Y17" s="89">
        <f>IFERROR(IF(AND(R16="Probabilidad",R17="Probabilidad"),(AA16-(+AA16*U17)),IF(R17="Probabilidad",(J16-(+J16*U17)),IF(R17="Impacto",AA16,""))),"")</f>
        <v>0.19600000000000001</v>
      </c>
      <c r="Z17" s="498" t="str">
        <f t="shared" ref="Z17" si="3">IFERROR(IF(Y17="","",IF(Y17&lt;=0.2,"Muy Baja",IF(Y17&lt;=0.4,"Baja",IF(Y17&lt;=0.6,"Media",IF(Y17&lt;=0.8,"Alta","Muy Alta"))))),"")</f>
        <v>Muy Baja</v>
      </c>
      <c r="AA17" s="88">
        <f t="shared" si="1"/>
        <v>0.19600000000000001</v>
      </c>
      <c r="AB17" s="498" t="str">
        <f t="shared" ref="AB17" si="4">IFERROR(IF(AC17="","",IF(AC17&lt;=0.2,"Leve",IF(AC17&lt;=0.4,"Menor",IF(AC17&lt;=0.6,"Moderado",IF(AC17&lt;=0.8,"Mayor","Catastrófico"))))),"")</f>
        <v>Moderado</v>
      </c>
      <c r="AC17" s="88">
        <f>IFERROR(IF(AND(R16="Impacto",R17="Impacto"),(AC16-(+AC16*U17)),IF(R17="Impacto",($N$16-(+$N$16*U17)),IF(R17="Probabilidad",AC16,""))),"")</f>
        <v>0.6</v>
      </c>
      <c r="AD17" s="91" t="str">
        <f t="shared" si="2"/>
        <v>Moderado</v>
      </c>
      <c r="AE17" s="87" t="s">
        <v>118</v>
      </c>
      <c r="AF17" s="497" t="s">
        <v>261</v>
      </c>
      <c r="AG17" s="191" t="s">
        <v>262</v>
      </c>
      <c r="AH17" s="92">
        <v>44377</v>
      </c>
      <c r="AI17" s="102"/>
      <c r="AJ17" s="113"/>
      <c r="AK17" s="11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24" hidden="1" customHeight="1" x14ac:dyDescent="0.3">
      <c r="B18" s="312"/>
      <c r="C18" s="310"/>
      <c r="D18" s="489"/>
      <c r="E18" s="489"/>
      <c r="F18" s="489"/>
      <c r="G18" s="495"/>
      <c r="H18" s="492"/>
      <c r="I18" s="311"/>
      <c r="J18" s="314"/>
      <c r="K18" s="315"/>
      <c r="L18" s="314">
        <f>IF(NOT(ISERROR(MATCH(K18,_xlfn.ANCHORARRAY(F29),0))),J31&amp;"Por favor no seleccionar los criterios de impacto",K18)</f>
        <v>0</v>
      </c>
      <c r="M18" s="311"/>
      <c r="N18" s="314"/>
      <c r="O18" s="313"/>
      <c r="P18" s="114">
        <v>3</v>
      </c>
      <c r="Q18" s="103"/>
      <c r="R18" s="96" t="str">
        <f>IF(OR(S18="Preventivo",S18="Detectivo"),"Probabilidad",IF(S18="Correctivo","Impacto",""))</f>
        <v/>
      </c>
      <c r="S18" s="97"/>
      <c r="T18" s="97"/>
      <c r="U18" s="98" t="str">
        <f t="shared" ref="U16:U23" si="5">IF(AND(S18="Preventivo",T18="Automático"),"50%",IF(AND(S18="Preventivo",T18="Manual"),"40%",IF(AND(S18="Detectivo",T18="Automático"),"40%",IF(AND(S18="Detectivo",T18="Manual"),"30%",IF(AND(S18="Correctivo",T18="Automático"),"35%",IF(AND(S18="Correctivo",T18="Manual"),"25%",""))))))</f>
        <v/>
      </c>
      <c r="V18" s="97"/>
      <c r="W18" s="97"/>
      <c r="X18" s="97"/>
      <c r="Y18" s="99" t="str">
        <f>IFERROR(IF(AND(R17="Probabilidad",R18="Probabilidad"),(AA17-(+AA17*U18)),IF(AND(R17="Impacto",R18="Probabilidad"),(AA16-(+AA16*U18)),IF(R18="Impacto",AA17,""))),"")</f>
        <v/>
      </c>
      <c r="Z18" s="100" t="str">
        <f t="shared" ref="Z17:Z75" si="6">IFERROR(IF(Y18="","",IF(Y18&lt;=0.2,"Muy Baja",IF(Y18&lt;=0.4,"Baja",IF(Y18&lt;=0.6,"Media",IF(Y18&lt;=0.8,"Alta","Muy Alta"))))),"")</f>
        <v/>
      </c>
      <c r="AA18" s="98" t="str">
        <f t="shared" ref="AA17:AA23" si="7">+Y18</f>
        <v/>
      </c>
      <c r="AB18" s="100" t="str">
        <f t="shared" ref="AB17:AB75" si="8">IFERROR(IF(AC18="","",IF(AC18&lt;=0.2,"Leve",IF(AC18&lt;=0.4,"Menor",IF(AC18&lt;=0.6,"Moderado",IF(AC18&lt;=0.8,"Mayor","Catastrófico"))))),"")</f>
        <v/>
      </c>
      <c r="AC18" s="98" t="str">
        <f>IFERROR(IF(AND(R17="Impacto",R18="Impacto"),(AC17-(+AC17*U18)),IF(AND(R17="Probabilidad",R18="Impacto"),(AC16-(+AC16*U18)),IF(R18="Probabilidad",AC17,""))),"")</f>
        <v/>
      </c>
      <c r="AD18" s="101" t="str">
        <f t="shared" ref="AD17:AD23" si="9">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97"/>
      <c r="AF18" s="113"/>
      <c r="AG18" s="113"/>
      <c r="AH18" s="102"/>
      <c r="AI18" s="102"/>
      <c r="AJ18" s="113"/>
      <c r="AK18" s="11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24" hidden="1" customHeight="1" x14ac:dyDescent="0.3">
      <c r="B19" s="312"/>
      <c r="C19" s="310"/>
      <c r="D19" s="489"/>
      <c r="E19" s="489"/>
      <c r="F19" s="489"/>
      <c r="G19" s="495"/>
      <c r="H19" s="492"/>
      <c r="I19" s="311"/>
      <c r="J19" s="314"/>
      <c r="K19" s="315"/>
      <c r="L19" s="314">
        <f>IF(NOT(ISERROR(MATCH(K19,_xlfn.ANCHORARRAY(F30),0))),J32&amp;"Por favor no seleccionar los criterios de impacto",K19)</f>
        <v>0</v>
      </c>
      <c r="M19" s="311"/>
      <c r="N19" s="314"/>
      <c r="O19" s="313"/>
      <c r="P19" s="114">
        <v>4</v>
      </c>
      <c r="Q19" s="95"/>
      <c r="R19" s="96" t="str">
        <f t="shared" ref="R19:R21" si="10">IF(OR(S19="Preventivo",S19="Detectivo"),"Probabilidad",IF(S19="Correctivo","Impacto",""))</f>
        <v/>
      </c>
      <c r="S19" s="97"/>
      <c r="T19" s="97"/>
      <c r="U19" s="98" t="str">
        <f t="shared" si="5"/>
        <v/>
      </c>
      <c r="V19" s="97"/>
      <c r="W19" s="97"/>
      <c r="X19" s="97"/>
      <c r="Y19" s="99" t="str">
        <f t="shared" ref="Y19:Y21" si="11">IFERROR(IF(AND(R18="Probabilidad",R19="Probabilidad"),(AA18-(+AA18*U19)),IF(AND(R18="Impacto",R19="Probabilidad"),(AA17-(+AA17*U19)),IF(R19="Impacto",AA18,""))),"")</f>
        <v/>
      </c>
      <c r="Z19" s="100" t="str">
        <f t="shared" si="6"/>
        <v/>
      </c>
      <c r="AA19" s="98" t="str">
        <f t="shared" si="7"/>
        <v/>
      </c>
      <c r="AB19" s="100" t="str">
        <f t="shared" si="8"/>
        <v/>
      </c>
      <c r="AC19" s="98" t="str">
        <f t="shared" ref="AC19:AC21" si="12">IFERROR(IF(AND(R18="Impacto",R19="Impacto"),(AC18-(+AC18*U19)),IF(AND(R18="Probabilidad",R19="Impacto"),(AC17-(+AC17*U19)),IF(R19="Probabilidad",AC18,""))),"")</f>
        <v/>
      </c>
      <c r="AD19" s="101"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97"/>
      <c r="AF19" s="113"/>
      <c r="AG19" s="113"/>
      <c r="AH19" s="102"/>
      <c r="AI19" s="102"/>
      <c r="AJ19" s="113"/>
      <c r="AK19" s="11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24" hidden="1" customHeight="1" x14ac:dyDescent="0.3">
      <c r="B20" s="312"/>
      <c r="C20" s="310"/>
      <c r="D20" s="489"/>
      <c r="E20" s="489"/>
      <c r="F20" s="489"/>
      <c r="G20" s="495"/>
      <c r="H20" s="492"/>
      <c r="I20" s="311"/>
      <c r="J20" s="314"/>
      <c r="K20" s="315"/>
      <c r="L20" s="314">
        <f>IF(NOT(ISERROR(MATCH(K20,_xlfn.ANCHORARRAY(F31),0))),J33&amp;"Por favor no seleccionar los criterios de impacto",K20)</f>
        <v>0</v>
      </c>
      <c r="M20" s="311"/>
      <c r="N20" s="314"/>
      <c r="O20" s="313"/>
      <c r="P20" s="114">
        <v>5</v>
      </c>
      <c r="Q20" s="95"/>
      <c r="R20" s="96" t="str">
        <f t="shared" si="10"/>
        <v/>
      </c>
      <c r="S20" s="97"/>
      <c r="T20" s="97"/>
      <c r="U20" s="98" t="str">
        <f t="shared" si="5"/>
        <v/>
      </c>
      <c r="V20" s="97"/>
      <c r="W20" s="97"/>
      <c r="X20" s="97"/>
      <c r="Y20" s="99" t="str">
        <f t="shared" si="11"/>
        <v/>
      </c>
      <c r="Z20" s="100" t="str">
        <f t="shared" si="6"/>
        <v/>
      </c>
      <c r="AA20" s="98" t="str">
        <f t="shared" si="7"/>
        <v/>
      </c>
      <c r="AB20" s="100" t="str">
        <f t="shared" si="8"/>
        <v/>
      </c>
      <c r="AC20" s="98" t="str">
        <f t="shared" si="12"/>
        <v/>
      </c>
      <c r="AD20" s="101" t="str">
        <f t="shared" si="9"/>
        <v/>
      </c>
      <c r="AE20" s="97"/>
      <c r="AF20" s="113"/>
      <c r="AG20" s="113"/>
      <c r="AH20" s="102"/>
      <c r="AI20" s="102"/>
      <c r="AJ20" s="113"/>
      <c r="AK20" s="11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24" hidden="1" customHeight="1" x14ac:dyDescent="0.3">
      <c r="B21" s="312"/>
      <c r="C21" s="310"/>
      <c r="D21" s="490"/>
      <c r="E21" s="490"/>
      <c r="F21" s="490"/>
      <c r="G21" s="496"/>
      <c r="H21" s="493"/>
      <c r="I21" s="311"/>
      <c r="J21" s="314"/>
      <c r="K21" s="315"/>
      <c r="L21" s="314">
        <f>IF(NOT(ISERROR(MATCH(K21,_xlfn.ANCHORARRAY(F32),0))),J34&amp;"Por favor no seleccionar los criterios de impacto",K21)</f>
        <v>0</v>
      </c>
      <c r="M21" s="311"/>
      <c r="N21" s="314"/>
      <c r="O21" s="313"/>
      <c r="P21" s="114">
        <v>6</v>
      </c>
      <c r="Q21" s="95"/>
      <c r="R21" s="96" t="str">
        <f t="shared" si="10"/>
        <v/>
      </c>
      <c r="S21" s="97"/>
      <c r="T21" s="97"/>
      <c r="U21" s="98" t="str">
        <f t="shared" si="5"/>
        <v/>
      </c>
      <c r="V21" s="97"/>
      <c r="W21" s="97"/>
      <c r="X21" s="97"/>
      <c r="Y21" s="99" t="str">
        <f t="shared" si="11"/>
        <v/>
      </c>
      <c r="Z21" s="100" t="str">
        <f t="shared" si="6"/>
        <v/>
      </c>
      <c r="AA21" s="98" t="str">
        <f t="shared" si="7"/>
        <v/>
      </c>
      <c r="AB21" s="100" t="str">
        <f t="shared" si="8"/>
        <v/>
      </c>
      <c r="AC21" s="98" t="str">
        <f t="shared" si="12"/>
        <v/>
      </c>
      <c r="AD21" s="101" t="str">
        <f t="shared" si="9"/>
        <v/>
      </c>
      <c r="AE21" s="97"/>
      <c r="AF21" s="113"/>
      <c r="AG21" s="113"/>
      <c r="AH21" s="102"/>
      <c r="AI21" s="102"/>
      <c r="AJ21" s="113"/>
      <c r="AK21" s="11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94.5" customHeight="1" x14ac:dyDescent="0.3">
      <c r="B22" s="296">
        <v>2</v>
      </c>
      <c r="C22" s="297" t="s">
        <v>115</v>
      </c>
      <c r="D22" s="500" t="s">
        <v>263</v>
      </c>
      <c r="E22" s="500" t="s">
        <v>268</v>
      </c>
      <c r="F22" s="298" t="s">
        <v>264</v>
      </c>
      <c r="G22" s="297" t="s">
        <v>189</v>
      </c>
      <c r="H22" s="299">
        <v>10</v>
      </c>
      <c r="I22" s="300" t="str">
        <f>IF(H22&lt;=0,"",IF(H22&lt;=2,"Muy Baja",IF(H22&lt;=24,"Baja",IF(H22&lt;=500,"Media",IF(H22&lt;=5000,"Alta","Muy Alta")))))</f>
        <v>Baja</v>
      </c>
      <c r="J22" s="293">
        <f>IF(I22="","",IF(I22="Muy Baja",0.2,IF(I22="Baja",0.4,IF(I22="Media",0.6,IF(I22="Alta",0.8,IF(I22="Muy Alta",1,))))))</f>
        <v>0.4</v>
      </c>
      <c r="K22" s="301" t="s">
        <v>136</v>
      </c>
      <c r="L22" s="293" t="str">
        <f>IF(NOT(ISERROR(MATCH(K22,'Tabla Impacto'!$B$222:$B$224,0))),'Tabla Impacto'!$F$224&amp;"Por favor no seleccionar los criterios de impacto(Afectación Económica o presupuestal y Pérdida Reputacional)",K22)</f>
        <v xml:space="preserve">     El riesgo afecta la imagen de la entidad con algunos usuarios de relevancia frente al logro de los objetivos</v>
      </c>
      <c r="M22" s="300" t="str">
        <f>IF(OR(L22='Tabla Impacto'!$C$12,L22='Tabla Impacto'!$D$12),"Leve",IF(OR(L22='Tabla Impacto'!$C$13,L22='Tabla Impacto'!$D$13),"Menor",IF(OR(L22='Tabla Impacto'!$C$14,L22='Tabla Impacto'!$D$14),"Moderado",IF(OR(L22='Tabla Impacto'!$C$15,L22='Tabla Impacto'!$D$15),"Mayor",IF(OR(L22='Tabla Impacto'!$C$16,L22='Tabla Impacto'!$D$16),"Catastrófico","")))))</f>
        <v>Moderado</v>
      </c>
      <c r="N22" s="293">
        <f>IF(M22="","",IF(M22="Leve",0.2,IF(M22="Menor",0.4,IF(M22="Moderado",0.6,IF(M22="Mayor",0.8,IF(M22="Catastrófico",1,))))))</f>
        <v>0.6</v>
      </c>
      <c r="O22" s="295"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111">
        <v>1</v>
      </c>
      <c r="Q22" s="85" t="s">
        <v>265</v>
      </c>
      <c r="R22" s="86" t="str">
        <f>IF(OR(S22="Preventivo",S22="Detectivo"),"Probabilidad",IF(S22="Correctivo","Impacto",""))</f>
        <v>Probabilidad</v>
      </c>
      <c r="S22" s="87" t="s">
        <v>14</v>
      </c>
      <c r="T22" s="87" t="s">
        <v>9</v>
      </c>
      <c r="U22" s="88" t="str">
        <f>IF(AND(S22="Preventivo",T22="Automático"),"50%",IF(AND(S22="Preventivo",T22="Manual"),"40%",IF(AND(S22="Detectivo",T22="Automático"),"40%",IF(AND(S22="Detectivo",T22="Manual"),"30%",IF(AND(S22="Correctivo",T22="Automático"),"35%",IF(AND(S22="Correctivo",T22="Manual"),"25%",""))))))</f>
        <v>40%</v>
      </c>
      <c r="V22" s="87" t="s">
        <v>19</v>
      </c>
      <c r="W22" s="87" t="s">
        <v>22</v>
      </c>
      <c r="X22" s="87" t="s">
        <v>110</v>
      </c>
      <c r="Y22" s="89">
        <f>IFERROR(IF(R22="Probabilidad",(J22-(+J22*U22)),IF(R22="Impacto",J22,"")),"")</f>
        <v>0.24</v>
      </c>
      <c r="Z22" s="90" t="str">
        <f>IFERROR(IF(Y22="","",IF(Y22&lt;=0.2,"Muy Baja",IF(Y22&lt;=0.4,"Baja",IF(Y22&lt;=0.6,"Media",IF(Y22&lt;=0.8,"Alta","Muy Alta"))))),"")</f>
        <v>Baja</v>
      </c>
      <c r="AA22" s="88">
        <f>+Y22</f>
        <v>0.24</v>
      </c>
      <c r="AB22" s="90" t="str">
        <f>IFERROR(IF(AC22="","",IF(AC22&lt;=0.2,"Leve",IF(AC22&lt;=0.4,"Menor",IF(AC22&lt;=0.6,"Moderado",IF(AC22&lt;=0.8,"Mayor","Catastrófico"))))),"")</f>
        <v>Moderado</v>
      </c>
      <c r="AC22" s="88">
        <f>IFERROR(IF(R22="Impacto",(N22-(+N22*U22)),IF(R22="Probabilidad",N22,"")),"")</f>
        <v>0.6</v>
      </c>
      <c r="AD22" s="91"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Moderado</v>
      </c>
      <c r="AE22" s="87" t="s">
        <v>118</v>
      </c>
      <c r="AF22" s="497" t="s">
        <v>266</v>
      </c>
      <c r="AG22" s="191" t="s">
        <v>259</v>
      </c>
      <c r="AH22" s="92">
        <v>44377</v>
      </c>
      <c r="AI22" s="92"/>
      <c r="AJ22" s="112"/>
      <c r="AK22" s="117"/>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93.75" customHeight="1" thickBot="1" x14ac:dyDescent="0.35">
      <c r="B23" s="296"/>
      <c r="C23" s="297"/>
      <c r="D23" s="501"/>
      <c r="E23" s="501"/>
      <c r="F23" s="298"/>
      <c r="G23" s="297"/>
      <c r="H23" s="299"/>
      <c r="I23" s="300"/>
      <c r="J23" s="293"/>
      <c r="K23" s="301"/>
      <c r="L23" s="293">
        <f>IF(NOT(ISERROR(MATCH(K23,_xlfn.ANCHORARRAY(F34),0))),J36&amp;"Por favor no seleccionar los criterios de impacto",K23)</f>
        <v>0</v>
      </c>
      <c r="M23" s="300"/>
      <c r="N23" s="293"/>
      <c r="O23" s="295"/>
      <c r="P23" s="111">
        <v>2</v>
      </c>
      <c r="Q23" s="85" t="s">
        <v>269</v>
      </c>
      <c r="R23" s="86" t="str">
        <f>IF(OR(S23="Preventivo",S23="Detectivo"),"Probabilidad",IF(S23="Correctivo","Impacto",""))</f>
        <v>Probabilidad</v>
      </c>
      <c r="S23" s="87" t="s">
        <v>15</v>
      </c>
      <c r="T23" s="87" t="s">
        <v>9</v>
      </c>
      <c r="U23" s="88" t="str">
        <f t="shared" ref="U23:U27" si="13">IF(AND(S23="Preventivo",T23="Automático"),"50%",IF(AND(S23="Preventivo",T23="Manual"),"40%",IF(AND(S23="Detectivo",T23="Automático"),"40%",IF(AND(S23="Detectivo",T23="Manual"),"30%",IF(AND(S23="Correctivo",T23="Automático"),"35%",IF(AND(S23="Correctivo",T23="Manual"),"25%",""))))))</f>
        <v>30%</v>
      </c>
      <c r="V23" s="87" t="s">
        <v>19</v>
      </c>
      <c r="W23" s="87" t="s">
        <v>22</v>
      </c>
      <c r="X23" s="87" t="s">
        <v>110</v>
      </c>
      <c r="Y23" s="89">
        <f>IFERROR(IF(AND(R22="Probabilidad",R23="Probabilidad"),(AA22-(+AA22*U23)),IF(R23="Probabilidad",(J22-(+J22*U23)),IF(R23="Impacto",AA22,""))),"")</f>
        <v>0.16799999999999998</v>
      </c>
      <c r="Z23" s="90" t="str">
        <f t="shared" si="6"/>
        <v>Muy Baja</v>
      </c>
      <c r="AA23" s="88">
        <f t="shared" ref="AA23:AA27" si="14">+Y23</f>
        <v>0.16799999999999998</v>
      </c>
      <c r="AB23" s="90" t="str">
        <f t="shared" si="8"/>
        <v>Moderado</v>
      </c>
      <c r="AC23" s="88">
        <f>IFERROR(IF(AND(R22="Impacto",R23="Impacto"),(AC16-(+AC16*U23)),IF(R23="Impacto",($N$22-(+$N$22*U23)),IF(R23="Probabilidad",AC16,""))),"")</f>
        <v>0.6</v>
      </c>
      <c r="AD23" s="91" t="str">
        <f t="shared" ref="AD23:AD24" si="15">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Moderado</v>
      </c>
      <c r="AE23" s="87" t="s">
        <v>118</v>
      </c>
      <c r="AF23" s="497" t="s">
        <v>267</v>
      </c>
      <c r="AG23" s="191" t="s">
        <v>262</v>
      </c>
      <c r="AH23" s="92">
        <v>44377</v>
      </c>
      <c r="AI23" s="92"/>
      <c r="AJ23" s="112"/>
      <c r="AK23" s="117"/>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72" hidden="1" customHeight="1" x14ac:dyDescent="0.3">
      <c r="B24" s="296"/>
      <c r="C24" s="297"/>
      <c r="D24" s="501"/>
      <c r="E24" s="501"/>
      <c r="F24" s="298"/>
      <c r="G24" s="297"/>
      <c r="H24" s="299"/>
      <c r="I24" s="300"/>
      <c r="J24" s="293"/>
      <c r="K24" s="301"/>
      <c r="L24" s="293">
        <f>IF(NOT(ISERROR(MATCH(K24,_xlfn.ANCHORARRAY(F35),0))),J37&amp;"Por favor no seleccionar los criterios de impacto",K24)</f>
        <v>0</v>
      </c>
      <c r="M24" s="300"/>
      <c r="N24" s="293"/>
      <c r="O24" s="295"/>
      <c r="P24" s="111">
        <v>3</v>
      </c>
      <c r="Q24" s="93"/>
      <c r="R24" s="86" t="str">
        <f>IF(OR(S24="Preventivo",S24="Detectivo"),"Probabilidad",IF(S24="Correctivo","Impacto",""))</f>
        <v/>
      </c>
      <c r="S24" s="87"/>
      <c r="T24" s="87"/>
      <c r="U24" s="88" t="str">
        <f t="shared" si="13"/>
        <v/>
      </c>
      <c r="V24" s="87"/>
      <c r="W24" s="87"/>
      <c r="X24" s="87"/>
      <c r="Y24" s="89" t="str">
        <f>IFERROR(IF(AND(R23="Probabilidad",R24="Probabilidad"),(AA23-(+AA23*U24)),IF(AND(R23="Impacto",R24="Probabilidad"),(AA22-(+AA22*U24)),IF(R24="Impacto",AA23,""))),"")</f>
        <v/>
      </c>
      <c r="Z24" s="90" t="str">
        <f t="shared" si="6"/>
        <v/>
      </c>
      <c r="AA24" s="88" t="str">
        <f t="shared" si="14"/>
        <v/>
      </c>
      <c r="AB24" s="90" t="str">
        <f t="shared" si="8"/>
        <v/>
      </c>
      <c r="AC24" s="88" t="str">
        <f>IFERROR(IF(AND(R23="Impacto",R24="Impacto"),(AC23-(+AC23*U24)),IF(AND(R23="Probabilidad",R24="Impacto"),(AC22-(+AC22*U24)),IF(R24="Probabilidad",AC23,""))),"")</f>
        <v/>
      </c>
      <c r="AD24" s="91" t="str">
        <f t="shared" si="15"/>
        <v/>
      </c>
      <c r="AE24" s="87"/>
      <c r="AF24" s="112"/>
      <c r="AG24" s="112"/>
      <c r="AH24" s="92"/>
      <c r="AI24" s="92"/>
      <c r="AJ24" s="112"/>
      <c r="AK24" s="117"/>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72" hidden="1" customHeight="1" x14ac:dyDescent="0.3">
      <c r="B25" s="296"/>
      <c r="C25" s="297"/>
      <c r="D25" s="501"/>
      <c r="E25" s="501"/>
      <c r="F25" s="298"/>
      <c r="G25" s="297"/>
      <c r="H25" s="299"/>
      <c r="I25" s="300"/>
      <c r="J25" s="293"/>
      <c r="K25" s="301"/>
      <c r="L25" s="293">
        <f>IF(NOT(ISERROR(MATCH(K25,_xlfn.ANCHORARRAY(F36),0))),J38&amp;"Por favor no seleccionar los criterios de impacto",K25)</f>
        <v>0</v>
      </c>
      <c r="M25" s="300"/>
      <c r="N25" s="293"/>
      <c r="O25" s="295"/>
      <c r="P25" s="111">
        <v>4</v>
      </c>
      <c r="Q25" s="85"/>
      <c r="R25" s="86" t="str">
        <f t="shared" ref="R25:R27" si="16">IF(OR(S25="Preventivo",S25="Detectivo"),"Probabilidad",IF(S25="Correctivo","Impacto",""))</f>
        <v/>
      </c>
      <c r="S25" s="87"/>
      <c r="T25" s="87"/>
      <c r="U25" s="88" t="str">
        <f t="shared" si="13"/>
        <v/>
      </c>
      <c r="V25" s="87"/>
      <c r="W25" s="87"/>
      <c r="X25" s="87"/>
      <c r="Y25" s="89" t="str">
        <f t="shared" ref="Y25:Y27" si="17">IFERROR(IF(AND(R24="Probabilidad",R25="Probabilidad"),(AA24-(+AA24*U25)),IF(AND(R24="Impacto",R25="Probabilidad"),(AA23-(+AA23*U25)),IF(R25="Impacto",AA24,""))),"")</f>
        <v/>
      </c>
      <c r="Z25" s="90" t="str">
        <f t="shared" si="6"/>
        <v/>
      </c>
      <c r="AA25" s="88" t="str">
        <f t="shared" si="14"/>
        <v/>
      </c>
      <c r="AB25" s="90" t="str">
        <f t="shared" si="8"/>
        <v/>
      </c>
      <c r="AC25" s="88" t="str">
        <f t="shared" ref="AC25:AC27" si="18">IFERROR(IF(AND(R24="Impacto",R25="Impacto"),(AC24-(+AC24*U25)),IF(AND(R24="Probabilidad",R25="Impacto"),(AC23-(+AC23*U25)),IF(R25="Probabilidad",AC24,""))),"")</f>
        <v/>
      </c>
      <c r="AD25" s="91"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87"/>
      <c r="AF25" s="112"/>
      <c r="AG25" s="112"/>
      <c r="AH25" s="92"/>
      <c r="AI25" s="92"/>
      <c r="AJ25" s="112"/>
      <c r="AK25" s="117"/>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72" hidden="1" customHeight="1" x14ac:dyDescent="0.3">
      <c r="B26" s="296"/>
      <c r="C26" s="297"/>
      <c r="D26" s="501"/>
      <c r="E26" s="501"/>
      <c r="F26" s="298"/>
      <c r="G26" s="297"/>
      <c r="H26" s="299"/>
      <c r="I26" s="300"/>
      <c r="J26" s="293"/>
      <c r="K26" s="301"/>
      <c r="L26" s="293">
        <f>IF(NOT(ISERROR(MATCH(K26,_xlfn.ANCHORARRAY(F37),0))),J39&amp;"Por favor no seleccionar los criterios de impacto",K26)</f>
        <v>0</v>
      </c>
      <c r="M26" s="300"/>
      <c r="N26" s="293"/>
      <c r="O26" s="295"/>
      <c r="P26" s="111">
        <v>5</v>
      </c>
      <c r="Q26" s="85"/>
      <c r="R26" s="86" t="str">
        <f t="shared" si="16"/>
        <v/>
      </c>
      <c r="S26" s="87"/>
      <c r="T26" s="87"/>
      <c r="U26" s="88" t="str">
        <f t="shared" si="13"/>
        <v/>
      </c>
      <c r="V26" s="87"/>
      <c r="W26" s="87"/>
      <c r="X26" s="87"/>
      <c r="Y26" s="89" t="str">
        <f t="shared" si="17"/>
        <v/>
      </c>
      <c r="Z26" s="90" t="str">
        <f t="shared" si="6"/>
        <v/>
      </c>
      <c r="AA26" s="88" t="str">
        <f t="shared" si="14"/>
        <v/>
      </c>
      <c r="AB26" s="90" t="str">
        <f t="shared" si="8"/>
        <v/>
      </c>
      <c r="AC26" s="88" t="str">
        <f t="shared" si="18"/>
        <v/>
      </c>
      <c r="AD26" s="91" t="str">
        <f t="shared" ref="AD26:AD27" si="19">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87"/>
      <c r="AF26" s="112"/>
      <c r="AG26" s="112"/>
      <c r="AH26" s="92"/>
      <c r="AI26" s="92"/>
      <c r="AJ26" s="112"/>
      <c r="AK26" s="117"/>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72" hidden="1" customHeight="1" x14ac:dyDescent="0.3">
      <c r="B27" s="296"/>
      <c r="C27" s="297"/>
      <c r="D27" s="502"/>
      <c r="E27" s="502"/>
      <c r="F27" s="298"/>
      <c r="G27" s="297"/>
      <c r="H27" s="299"/>
      <c r="I27" s="300"/>
      <c r="J27" s="293"/>
      <c r="K27" s="301"/>
      <c r="L27" s="293">
        <f>IF(NOT(ISERROR(MATCH(K27,_xlfn.ANCHORARRAY(F38),0))),J40&amp;"Por favor no seleccionar los criterios de impacto",K27)</f>
        <v>0</v>
      </c>
      <c r="M27" s="300"/>
      <c r="N27" s="293"/>
      <c r="O27" s="295"/>
      <c r="P27" s="111">
        <v>6</v>
      </c>
      <c r="Q27" s="85"/>
      <c r="R27" s="86" t="str">
        <f t="shared" si="16"/>
        <v/>
      </c>
      <c r="S27" s="87"/>
      <c r="T27" s="87"/>
      <c r="U27" s="88" t="str">
        <f t="shared" si="13"/>
        <v/>
      </c>
      <c r="V27" s="87"/>
      <c r="W27" s="87"/>
      <c r="X27" s="87"/>
      <c r="Y27" s="89" t="str">
        <f t="shared" si="17"/>
        <v/>
      </c>
      <c r="Z27" s="90" t="str">
        <f t="shared" si="6"/>
        <v/>
      </c>
      <c r="AA27" s="88" t="str">
        <f t="shared" si="14"/>
        <v/>
      </c>
      <c r="AB27" s="90" t="str">
        <f t="shared" si="8"/>
        <v/>
      </c>
      <c r="AC27" s="88" t="str">
        <f t="shared" si="18"/>
        <v/>
      </c>
      <c r="AD27" s="91" t="str">
        <f t="shared" si="19"/>
        <v/>
      </c>
      <c r="AE27" s="87"/>
      <c r="AF27" s="112"/>
      <c r="AG27" s="112"/>
      <c r="AH27" s="92"/>
      <c r="AI27" s="92"/>
      <c r="AJ27" s="112"/>
      <c r="AK27" s="117"/>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72" hidden="1" customHeight="1" x14ac:dyDescent="0.3">
      <c r="B28" s="296">
        <v>3</v>
      </c>
      <c r="C28" s="297"/>
      <c r="D28" s="297"/>
      <c r="E28" s="297"/>
      <c r="F28" s="298"/>
      <c r="G28" s="297"/>
      <c r="H28" s="299"/>
      <c r="I28" s="300" t="str">
        <f>IF(H28&lt;=0,"",IF(H28&lt;=2,"Muy Baja",IF(H28&lt;=24,"Baja",IF(H28&lt;=500,"Media",IF(H28&lt;=5000,"Alta","Muy Alta")))))</f>
        <v/>
      </c>
      <c r="J28" s="293" t="str">
        <f>IF(I28="","",IF(I28="Muy Baja",0.2,IF(I28="Baja",0.4,IF(I28="Media",0.6,IF(I28="Alta",0.8,IF(I28="Muy Alta",1,))))))</f>
        <v/>
      </c>
      <c r="K28" s="301"/>
      <c r="L28" s="293">
        <f>IF(NOT(ISERROR(MATCH(K28,'Tabla Impacto'!$B$222:$B$224,0))),'Tabla Impacto'!$F$224&amp;"Por favor no seleccionar los criterios de impacto(Afectación Económica o presupuestal y Pérdida Reputacional)",K28)</f>
        <v>0</v>
      </c>
      <c r="M28" s="300" t="str">
        <f>IF(OR(L28='Tabla Impacto'!$C$12,L28='Tabla Impacto'!$D$12),"Leve",IF(OR(L28='Tabla Impacto'!$C$13,L28='Tabla Impacto'!$D$13),"Menor",IF(OR(L28='Tabla Impacto'!$C$14,L28='Tabla Impacto'!$D$14),"Moderado",IF(OR(L28='Tabla Impacto'!$C$15,L28='Tabla Impacto'!$D$15),"Mayor",IF(OR(L28='Tabla Impacto'!$C$16,L28='Tabla Impacto'!$D$16),"Catastrófico","")))))</f>
        <v/>
      </c>
      <c r="N28" s="293" t="str">
        <f>IF(M28="","",IF(M28="Leve",0.2,IF(M28="Menor",0.4,IF(M28="Moderado",0.6,IF(M28="Mayor",0.8,IF(M28="Catastrófico",1,))))))</f>
        <v/>
      </c>
      <c r="O28" s="295" t="str">
        <f>IF(OR(AND(I28="Muy Baja",M28="Leve"),AND(I28="Muy Baja",M28="Menor"),AND(I28="Baja",M28="Leve")),"Bajo",IF(OR(AND(I28="Muy baja",M28="Moderado"),AND(I28="Baja",M28="Menor"),AND(I28="Baja",M28="Moderado"),AND(I28="Media",M28="Leve"),AND(I28="Media",M28="Menor"),AND(I28="Media",M28="Moderado"),AND(I28="Alta",M28="Leve"),AND(I28="Alta",M28="Menor")),"Moderado",IF(OR(AND(I28="Muy Baja",M28="Mayor"),AND(I28="Baja",M28="Mayor"),AND(I28="Media",M28="Mayor"),AND(I28="Alta",M28="Moderado"),AND(I28="Alta",M28="Mayor"),AND(I28="Muy Alta",M28="Leve"),AND(I28="Muy Alta",M28="Menor"),AND(I28="Muy Alta",M28="Moderado"),AND(I28="Muy Alta",M28="Mayor")),"Alto",IF(OR(AND(I28="Muy Baja",M28="Catastrófico"),AND(I28="Baja",M28="Catastrófico"),AND(I28="Media",M28="Catastrófico"),AND(I28="Alta",M28="Catastrófico"),AND(I28="Muy Alta",M28="Catastrófico")),"Extremo",""))))</f>
        <v/>
      </c>
      <c r="P28" s="111">
        <v>1</v>
      </c>
      <c r="Q28" s="85"/>
      <c r="R28" s="86" t="str">
        <f>IF(OR(S28="Preventivo",S28="Detectivo"),"Probabilidad",IF(S28="Correctivo","Impacto",""))</f>
        <v/>
      </c>
      <c r="S28" s="87"/>
      <c r="T28" s="87"/>
      <c r="U28" s="88" t="str">
        <f>IF(AND(S28="Preventivo",T28="Automático"),"50%",IF(AND(S28="Preventivo",T28="Manual"),"40%",IF(AND(S28="Detectivo",T28="Automático"),"40%",IF(AND(S28="Detectivo",T28="Manual"),"30%",IF(AND(S28="Correctivo",T28="Automático"),"35%",IF(AND(S28="Correctivo",T28="Manual"),"25%",""))))))</f>
        <v/>
      </c>
      <c r="V28" s="87"/>
      <c r="W28" s="87"/>
      <c r="X28" s="87"/>
      <c r="Y28" s="89" t="str">
        <f>IFERROR(IF(R28="Probabilidad",(J28-(+J28*U28)),IF(R28="Impacto",J28,"")),"")</f>
        <v/>
      </c>
      <c r="Z28" s="90" t="str">
        <f>IFERROR(IF(Y28="","",IF(Y28&lt;=0.2,"Muy Baja",IF(Y28&lt;=0.4,"Baja",IF(Y28&lt;=0.6,"Media",IF(Y28&lt;=0.8,"Alta","Muy Alta"))))),"")</f>
        <v/>
      </c>
      <c r="AA28" s="88" t="str">
        <f>+Y28</f>
        <v/>
      </c>
      <c r="AB28" s="90" t="str">
        <f>IFERROR(IF(AC28="","",IF(AC28&lt;=0.2,"Leve",IF(AC28&lt;=0.4,"Menor",IF(AC28&lt;=0.6,"Moderado",IF(AC28&lt;=0.8,"Mayor","Catastrófico"))))),"")</f>
        <v/>
      </c>
      <c r="AC28" s="88" t="str">
        <f>IFERROR(IF(R28="Impacto",(N28-(+N28*U28)),IF(R28="Probabilidad",N28,"")),"")</f>
        <v/>
      </c>
      <c r="AD28" s="91" t="str">
        <f>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87"/>
      <c r="AF28" s="112"/>
      <c r="AG28" s="112"/>
      <c r="AH28" s="92"/>
      <c r="AI28" s="92"/>
      <c r="AJ28" s="112"/>
      <c r="AK28" s="117"/>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t="72" hidden="1" customHeight="1" x14ac:dyDescent="0.3">
      <c r="B29" s="296"/>
      <c r="C29" s="297"/>
      <c r="D29" s="297"/>
      <c r="E29" s="297"/>
      <c r="F29" s="298"/>
      <c r="G29" s="297"/>
      <c r="H29" s="299"/>
      <c r="I29" s="300"/>
      <c r="J29" s="293"/>
      <c r="K29" s="301"/>
      <c r="L29" s="293">
        <f t="shared" ref="L29:L33" si="20">IF(NOT(ISERROR(MATCH(K29,_xlfn.ANCHORARRAY(F40),0))),J42&amp;"Por favor no seleccionar los criterios de impacto",K29)</f>
        <v>0</v>
      </c>
      <c r="M29" s="300"/>
      <c r="N29" s="293"/>
      <c r="O29" s="295"/>
      <c r="P29" s="111">
        <v>2</v>
      </c>
      <c r="Q29" s="85"/>
      <c r="R29" s="86" t="str">
        <f>IF(OR(S29="Preventivo",S29="Detectivo"),"Probabilidad",IF(S29="Correctivo","Impacto",""))</f>
        <v/>
      </c>
      <c r="S29" s="87"/>
      <c r="T29" s="87"/>
      <c r="U29" s="88" t="str">
        <f t="shared" ref="U29:U33" si="21">IF(AND(S29="Preventivo",T29="Automático"),"50%",IF(AND(S29="Preventivo",T29="Manual"),"40%",IF(AND(S29="Detectivo",T29="Automático"),"40%",IF(AND(S29="Detectivo",T29="Manual"),"30%",IF(AND(S29="Correctivo",T29="Automático"),"35%",IF(AND(S29="Correctivo",T29="Manual"),"25%",""))))))</f>
        <v/>
      </c>
      <c r="V29" s="87"/>
      <c r="W29" s="87"/>
      <c r="X29" s="87"/>
      <c r="Y29" s="94" t="str">
        <f>IFERROR(IF(AND(R28="Probabilidad",R29="Probabilidad"),(AA28-(+AA28*U29)),IF(R29="Probabilidad",(J28-(+J28*U29)),IF(R29="Impacto",AA28,""))),"")</f>
        <v/>
      </c>
      <c r="Z29" s="90" t="str">
        <f t="shared" si="6"/>
        <v/>
      </c>
      <c r="AA29" s="88" t="str">
        <f t="shared" ref="AA29:AA33" si="22">+Y29</f>
        <v/>
      </c>
      <c r="AB29" s="90" t="str">
        <f t="shared" si="8"/>
        <v/>
      </c>
      <c r="AC29" s="88" t="str">
        <f>IFERROR(IF(AND(R28="Impacto",R29="Impacto"),(AC22-(+AC22*U29)),IF(R29="Impacto",($N$28-(+$N$28*U29)),IF(R29="Probabilidad",AC22,""))),"")</f>
        <v/>
      </c>
      <c r="AD29" s="91" t="str">
        <f t="shared" ref="AD29:AD30" si="23">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
      </c>
      <c r="AE29" s="87"/>
      <c r="AF29" s="112"/>
      <c r="AG29" s="112"/>
      <c r="AH29" s="92"/>
      <c r="AI29" s="92"/>
      <c r="AJ29" s="112"/>
      <c r="AK29" s="117"/>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72" hidden="1" customHeight="1" x14ac:dyDescent="0.3">
      <c r="B30" s="296"/>
      <c r="C30" s="297"/>
      <c r="D30" s="297"/>
      <c r="E30" s="297"/>
      <c r="F30" s="298"/>
      <c r="G30" s="297"/>
      <c r="H30" s="299"/>
      <c r="I30" s="300"/>
      <c r="J30" s="293"/>
      <c r="K30" s="301"/>
      <c r="L30" s="293">
        <f t="shared" si="20"/>
        <v>0</v>
      </c>
      <c r="M30" s="300"/>
      <c r="N30" s="293"/>
      <c r="O30" s="295"/>
      <c r="P30" s="111">
        <v>3</v>
      </c>
      <c r="Q30" s="93"/>
      <c r="R30" s="86" t="str">
        <f>IF(OR(S30="Preventivo",S30="Detectivo"),"Probabilidad",IF(S30="Correctivo","Impacto",""))</f>
        <v/>
      </c>
      <c r="S30" s="87"/>
      <c r="T30" s="87"/>
      <c r="U30" s="88" t="str">
        <f t="shared" si="21"/>
        <v/>
      </c>
      <c r="V30" s="87"/>
      <c r="W30" s="87"/>
      <c r="X30" s="87"/>
      <c r="Y30" s="89" t="str">
        <f>IFERROR(IF(AND(R29="Probabilidad",R30="Probabilidad"),(AA29-(+AA29*U30)),IF(AND(R29="Impacto",R30="Probabilidad"),(AA28-(+AA28*U30)),IF(R30="Impacto",AA29,""))),"")</f>
        <v/>
      </c>
      <c r="Z30" s="90" t="str">
        <f t="shared" si="6"/>
        <v/>
      </c>
      <c r="AA30" s="88" t="str">
        <f t="shared" si="22"/>
        <v/>
      </c>
      <c r="AB30" s="90" t="str">
        <f t="shared" si="8"/>
        <v/>
      </c>
      <c r="AC30" s="88" t="str">
        <f>IFERROR(IF(AND(R29="Impacto",R30="Impacto"),(AC29-(+AC29*U30)),IF(AND(R29="Probabilidad",R30="Impacto"),(AC28-(+AC28*U30)),IF(R30="Probabilidad",AC29,""))),"")</f>
        <v/>
      </c>
      <c r="AD30" s="91" t="str">
        <f t="shared" si="23"/>
        <v/>
      </c>
      <c r="AE30" s="87"/>
      <c r="AF30" s="112"/>
      <c r="AG30" s="112"/>
      <c r="AH30" s="92"/>
      <c r="AI30" s="92"/>
      <c r="AJ30" s="112"/>
      <c r="AK30" s="117"/>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72" hidden="1" customHeight="1" x14ac:dyDescent="0.3">
      <c r="B31" s="296"/>
      <c r="C31" s="297"/>
      <c r="D31" s="297"/>
      <c r="E31" s="297"/>
      <c r="F31" s="298"/>
      <c r="G31" s="297"/>
      <c r="H31" s="299"/>
      <c r="I31" s="300"/>
      <c r="J31" s="293"/>
      <c r="K31" s="301"/>
      <c r="L31" s="293">
        <f t="shared" si="20"/>
        <v>0</v>
      </c>
      <c r="M31" s="300"/>
      <c r="N31" s="293"/>
      <c r="O31" s="295"/>
      <c r="P31" s="111">
        <v>4</v>
      </c>
      <c r="Q31" s="85"/>
      <c r="R31" s="86" t="str">
        <f t="shared" ref="R31:R33" si="24">IF(OR(S31="Preventivo",S31="Detectivo"),"Probabilidad",IF(S31="Correctivo","Impacto",""))</f>
        <v/>
      </c>
      <c r="S31" s="87"/>
      <c r="T31" s="87"/>
      <c r="U31" s="88" t="str">
        <f t="shared" si="21"/>
        <v/>
      </c>
      <c r="V31" s="87"/>
      <c r="W31" s="87"/>
      <c r="X31" s="87"/>
      <c r="Y31" s="89" t="str">
        <f t="shared" ref="Y31:Y33" si="25">IFERROR(IF(AND(R30="Probabilidad",R31="Probabilidad"),(AA30-(+AA30*U31)),IF(AND(R30="Impacto",R31="Probabilidad"),(AA29-(+AA29*U31)),IF(R31="Impacto",AA30,""))),"")</f>
        <v/>
      </c>
      <c r="Z31" s="90" t="str">
        <f t="shared" si="6"/>
        <v/>
      </c>
      <c r="AA31" s="88" t="str">
        <f t="shared" si="22"/>
        <v/>
      </c>
      <c r="AB31" s="90" t="str">
        <f t="shared" si="8"/>
        <v/>
      </c>
      <c r="AC31" s="88" t="str">
        <f t="shared" ref="AC31:AC33" si="26">IFERROR(IF(AND(R30="Impacto",R31="Impacto"),(AC30-(+AC30*U31)),IF(AND(R30="Probabilidad",R31="Impacto"),(AC29-(+AC29*U31)),IF(R31="Probabilidad",AC30,""))),"")</f>
        <v/>
      </c>
      <c r="AD31" s="91"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
      </c>
      <c r="AE31" s="87"/>
      <c r="AF31" s="112"/>
      <c r="AG31" s="112"/>
      <c r="AH31" s="92"/>
      <c r="AI31" s="92"/>
      <c r="AJ31" s="112"/>
      <c r="AK31" s="117"/>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72" hidden="1" customHeight="1" x14ac:dyDescent="0.3">
      <c r="B32" s="296"/>
      <c r="C32" s="297"/>
      <c r="D32" s="297"/>
      <c r="E32" s="297"/>
      <c r="F32" s="298"/>
      <c r="G32" s="297"/>
      <c r="H32" s="299"/>
      <c r="I32" s="300"/>
      <c r="J32" s="293"/>
      <c r="K32" s="301"/>
      <c r="L32" s="293">
        <f t="shared" si="20"/>
        <v>0</v>
      </c>
      <c r="M32" s="300"/>
      <c r="N32" s="293"/>
      <c r="O32" s="295"/>
      <c r="P32" s="111">
        <v>5</v>
      </c>
      <c r="Q32" s="85"/>
      <c r="R32" s="86" t="str">
        <f t="shared" si="24"/>
        <v/>
      </c>
      <c r="S32" s="87"/>
      <c r="T32" s="87"/>
      <c r="U32" s="88" t="str">
        <f t="shared" si="21"/>
        <v/>
      </c>
      <c r="V32" s="87"/>
      <c r="W32" s="87"/>
      <c r="X32" s="87"/>
      <c r="Y32" s="89" t="str">
        <f t="shared" si="25"/>
        <v/>
      </c>
      <c r="Z32" s="90" t="str">
        <f t="shared" si="6"/>
        <v/>
      </c>
      <c r="AA32" s="88" t="str">
        <f t="shared" si="22"/>
        <v/>
      </c>
      <c r="AB32" s="90" t="str">
        <f t="shared" si="8"/>
        <v/>
      </c>
      <c r="AC32" s="88" t="str">
        <f t="shared" si="26"/>
        <v/>
      </c>
      <c r="AD32" s="91" t="str">
        <f t="shared" ref="AD32:AD33" si="27">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
      </c>
      <c r="AE32" s="87"/>
      <c r="AF32" s="112"/>
      <c r="AG32" s="112"/>
      <c r="AH32" s="92"/>
      <c r="AI32" s="92"/>
      <c r="AJ32" s="112"/>
      <c r="AK32" s="117"/>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72" hidden="1" customHeight="1" x14ac:dyDescent="0.3">
      <c r="B33" s="296"/>
      <c r="C33" s="297"/>
      <c r="D33" s="297"/>
      <c r="E33" s="297"/>
      <c r="F33" s="298"/>
      <c r="G33" s="297"/>
      <c r="H33" s="299"/>
      <c r="I33" s="300"/>
      <c r="J33" s="293"/>
      <c r="K33" s="301"/>
      <c r="L33" s="293">
        <f t="shared" si="20"/>
        <v>0</v>
      </c>
      <c r="M33" s="300"/>
      <c r="N33" s="293"/>
      <c r="O33" s="295"/>
      <c r="P33" s="111">
        <v>6</v>
      </c>
      <c r="Q33" s="85"/>
      <c r="R33" s="86" t="str">
        <f t="shared" si="24"/>
        <v/>
      </c>
      <c r="S33" s="87"/>
      <c r="T33" s="87"/>
      <c r="U33" s="88" t="str">
        <f t="shared" si="21"/>
        <v/>
      </c>
      <c r="V33" s="87"/>
      <c r="W33" s="87"/>
      <c r="X33" s="87"/>
      <c r="Y33" s="89" t="str">
        <f t="shared" si="25"/>
        <v/>
      </c>
      <c r="Z33" s="90" t="str">
        <f t="shared" si="6"/>
        <v/>
      </c>
      <c r="AA33" s="88" t="str">
        <f t="shared" si="22"/>
        <v/>
      </c>
      <c r="AB33" s="90" t="str">
        <f t="shared" si="8"/>
        <v/>
      </c>
      <c r="AC33" s="88" t="str">
        <f t="shared" si="26"/>
        <v/>
      </c>
      <c r="AD33" s="91" t="str">
        <f t="shared" si="27"/>
        <v/>
      </c>
      <c r="AE33" s="87"/>
      <c r="AF33" s="112"/>
      <c r="AG33" s="112"/>
      <c r="AH33" s="92"/>
      <c r="AI33" s="92"/>
      <c r="AJ33" s="112"/>
      <c r="AK33" s="117"/>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72" hidden="1" customHeight="1" x14ac:dyDescent="0.3">
      <c r="B34" s="296">
        <v>4</v>
      </c>
      <c r="C34" s="297"/>
      <c r="D34" s="297"/>
      <c r="E34" s="297"/>
      <c r="F34" s="298"/>
      <c r="G34" s="297"/>
      <c r="H34" s="299"/>
      <c r="I34" s="300" t="str">
        <f>IF(H34&lt;=0,"",IF(H34&lt;=2,"Muy Baja",IF(H34&lt;=24,"Baja",IF(H34&lt;=500,"Media",IF(H34&lt;=5000,"Alta","Muy Alta")))))</f>
        <v/>
      </c>
      <c r="J34" s="293" t="str">
        <f>IF(I34="","",IF(I34="Muy Baja",0.2,IF(I34="Baja",0.4,IF(I34="Media",0.6,IF(I34="Alta",0.8,IF(I34="Muy Alta",1,))))))</f>
        <v/>
      </c>
      <c r="K34" s="301"/>
      <c r="L34" s="293">
        <f>IF(NOT(ISERROR(MATCH(K34,'Tabla Impacto'!$B$222:$B$224,0))),'Tabla Impacto'!$F$224&amp;"Por favor no seleccionar los criterios de impacto(Afectación Económica o presupuestal y Pérdida Reputacional)",K34)</f>
        <v>0</v>
      </c>
      <c r="M34" s="300" t="str">
        <f>IF(OR(L34='Tabla Impacto'!$C$12,L34='Tabla Impacto'!$D$12),"Leve",IF(OR(L34='Tabla Impacto'!$C$13,L34='Tabla Impacto'!$D$13),"Menor",IF(OR(L34='Tabla Impacto'!$C$14,L34='Tabla Impacto'!$D$14),"Moderado",IF(OR(L34='Tabla Impacto'!$C$15,L34='Tabla Impacto'!$D$15),"Mayor",IF(OR(L34='Tabla Impacto'!$C$16,L34='Tabla Impacto'!$D$16),"Catastrófico","")))))</f>
        <v/>
      </c>
      <c r="N34" s="293" t="str">
        <f>IF(M34="","",IF(M34="Leve",0.2,IF(M34="Menor",0.4,IF(M34="Moderado",0.6,IF(M34="Mayor",0.8,IF(M34="Catastrófico",1,))))))</f>
        <v/>
      </c>
      <c r="O34" s="295" t="str">
        <f>IF(OR(AND(I34="Muy Baja",M34="Leve"),AND(I34="Muy Baja",M34="Menor"),AND(I34="Baja",M34="Leve")),"Bajo",IF(OR(AND(I34="Muy baja",M34="Moderado"),AND(I34="Baja",M34="Menor"),AND(I34="Baja",M34="Moderado"),AND(I34="Media",M34="Leve"),AND(I34="Media",M34="Menor"),AND(I34="Media",M34="Moderado"),AND(I34="Alta",M34="Leve"),AND(I34="Alta",M34="Menor")),"Moderado",IF(OR(AND(I34="Muy Baja",M34="Mayor"),AND(I34="Baja",M34="Mayor"),AND(I34="Media",M34="Mayor"),AND(I34="Alta",M34="Moderado"),AND(I34="Alta",M34="Mayor"),AND(I34="Muy Alta",M34="Leve"),AND(I34="Muy Alta",M34="Menor"),AND(I34="Muy Alta",M34="Moderado"),AND(I34="Muy Alta",M34="Mayor")),"Alto",IF(OR(AND(I34="Muy Baja",M34="Catastrófico"),AND(I34="Baja",M34="Catastrófico"),AND(I34="Media",M34="Catastrófico"),AND(I34="Alta",M34="Catastrófico"),AND(I34="Muy Alta",M34="Catastrófico")),"Extremo",""))))</f>
        <v/>
      </c>
      <c r="P34" s="111">
        <v>1</v>
      </c>
      <c r="Q34" s="85"/>
      <c r="R34" s="86" t="str">
        <f>IF(OR(S34="Preventivo",S34="Detectivo"),"Probabilidad",IF(S34="Correctivo","Impacto",""))</f>
        <v/>
      </c>
      <c r="S34" s="87"/>
      <c r="T34" s="87"/>
      <c r="U34" s="88" t="str">
        <f>IF(AND(S34="Preventivo",T34="Automático"),"50%",IF(AND(S34="Preventivo",T34="Manual"),"40%",IF(AND(S34="Detectivo",T34="Automático"),"40%",IF(AND(S34="Detectivo",T34="Manual"),"30%",IF(AND(S34="Correctivo",T34="Automático"),"35%",IF(AND(S34="Correctivo",T34="Manual"),"25%",""))))))</f>
        <v/>
      </c>
      <c r="V34" s="87"/>
      <c r="W34" s="87"/>
      <c r="X34" s="87"/>
      <c r="Y34" s="89" t="str">
        <f>IFERROR(IF(R34="Probabilidad",(J34-(+J34*U34)),IF(R34="Impacto",J34,"")),"")</f>
        <v/>
      </c>
      <c r="Z34" s="90" t="str">
        <f>IFERROR(IF(Y34="","",IF(Y34&lt;=0.2,"Muy Baja",IF(Y34&lt;=0.4,"Baja",IF(Y34&lt;=0.6,"Media",IF(Y34&lt;=0.8,"Alta","Muy Alta"))))),"")</f>
        <v/>
      </c>
      <c r="AA34" s="88" t="str">
        <f>+Y34</f>
        <v/>
      </c>
      <c r="AB34" s="90" t="str">
        <f>IFERROR(IF(AC34="","",IF(AC34&lt;=0.2,"Leve",IF(AC34&lt;=0.4,"Menor",IF(AC34&lt;=0.6,"Moderado",IF(AC34&lt;=0.8,"Mayor","Catastrófico"))))),"")</f>
        <v/>
      </c>
      <c r="AC34" s="88" t="str">
        <f>IFERROR(IF(R34="Impacto",(N34-(+N34*U34)),IF(R34="Probabilidad",N34,"")),"")</f>
        <v/>
      </c>
      <c r="AD34" s="91" t="str">
        <f>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87"/>
      <c r="AF34" s="112"/>
      <c r="AG34" s="112"/>
      <c r="AH34" s="92"/>
      <c r="AI34" s="92"/>
      <c r="AJ34" s="112"/>
      <c r="AK34" s="117"/>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151.5" hidden="1" customHeight="1" x14ac:dyDescent="0.3">
      <c r="B35" s="296"/>
      <c r="C35" s="297"/>
      <c r="D35" s="297"/>
      <c r="E35" s="297"/>
      <c r="F35" s="298"/>
      <c r="G35" s="297"/>
      <c r="H35" s="299"/>
      <c r="I35" s="300"/>
      <c r="J35" s="293"/>
      <c r="K35" s="301"/>
      <c r="L35" s="293">
        <f t="shared" ref="L35:L39" si="28">IF(NOT(ISERROR(MATCH(K35,_xlfn.ANCHORARRAY(F46),0))),J48&amp;"Por favor no seleccionar los criterios de impacto",K35)</f>
        <v>0</v>
      </c>
      <c r="M35" s="300"/>
      <c r="N35" s="293"/>
      <c r="O35" s="295"/>
      <c r="P35" s="111">
        <v>2</v>
      </c>
      <c r="Q35" s="85"/>
      <c r="R35" s="86" t="str">
        <f>IF(OR(S35="Preventivo",S35="Detectivo"),"Probabilidad",IF(S35="Correctivo","Impacto",""))</f>
        <v/>
      </c>
      <c r="S35" s="87"/>
      <c r="T35" s="87"/>
      <c r="U35" s="88" t="str">
        <f t="shared" ref="U35:U39" si="29">IF(AND(S35="Preventivo",T35="Automático"),"50%",IF(AND(S35="Preventivo",T35="Manual"),"40%",IF(AND(S35="Detectivo",T35="Automático"),"40%",IF(AND(S35="Detectivo",T35="Manual"),"30%",IF(AND(S35="Correctivo",T35="Automático"),"35%",IF(AND(S35="Correctivo",T35="Manual"),"25%",""))))))</f>
        <v/>
      </c>
      <c r="V35" s="87"/>
      <c r="W35" s="87"/>
      <c r="X35" s="87"/>
      <c r="Y35" s="89" t="str">
        <f>IFERROR(IF(AND(R34="Probabilidad",R35="Probabilidad"),(AA34-(+AA34*U35)),IF(R35="Probabilidad",(J34-(+J34*U35)),IF(R35="Impacto",AA34,""))),"")</f>
        <v/>
      </c>
      <c r="Z35" s="90" t="str">
        <f t="shared" si="6"/>
        <v/>
      </c>
      <c r="AA35" s="88" t="str">
        <f t="shared" ref="AA35:AA39" si="30">+Y35</f>
        <v/>
      </c>
      <c r="AB35" s="90" t="str">
        <f t="shared" si="8"/>
        <v/>
      </c>
      <c r="AC35" s="88" t="str">
        <f>IFERROR(IF(AND(R34="Impacto",R35="Impacto"),(AC28-(+AC28*U35)),IF(R35="Impacto",($N$34-(+$N$34*U35)),IF(R35="Probabilidad",AC28,""))),"")</f>
        <v/>
      </c>
      <c r="AD35" s="91" t="str">
        <f t="shared" ref="AD35:AD36" si="31">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
      </c>
      <c r="AE35" s="87"/>
      <c r="AF35" s="112"/>
      <c r="AG35" s="112"/>
      <c r="AH35" s="92"/>
      <c r="AI35" s="92"/>
      <c r="AJ35" s="112"/>
      <c r="AK35" s="117"/>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151.5" hidden="1" customHeight="1" x14ac:dyDescent="0.3">
      <c r="B36" s="296"/>
      <c r="C36" s="297"/>
      <c r="D36" s="297"/>
      <c r="E36" s="297"/>
      <c r="F36" s="298"/>
      <c r="G36" s="297"/>
      <c r="H36" s="299"/>
      <c r="I36" s="300"/>
      <c r="J36" s="293"/>
      <c r="K36" s="301"/>
      <c r="L36" s="293">
        <f t="shared" si="28"/>
        <v>0</v>
      </c>
      <c r="M36" s="300"/>
      <c r="N36" s="293"/>
      <c r="O36" s="295"/>
      <c r="P36" s="111">
        <v>3</v>
      </c>
      <c r="Q36" s="93"/>
      <c r="R36" s="86" t="str">
        <f>IF(OR(S36="Preventivo",S36="Detectivo"),"Probabilidad",IF(S36="Correctivo","Impacto",""))</f>
        <v/>
      </c>
      <c r="S36" s="87"/>
      <c r="T36" s="87"/>
      <c r="U36" s="88" t="str">
        <f t="shared" si="29"/>
        <v/>
      </c>
      <c r="V36" s="87"/>
      <c r="W36" s="87"/>
      <c r="X36" s="87"/>
      <c r="Y36" s="89" t="str">
        <f>IFERROR(IF(AND(R35="Probabilidad",R36="Probabilidad"),(AA35-(+AA35*U36)),IF(AND(R35="Impacto",R36="Probabilidad"),(AA34-(+AA34*U36)),IF(R36="Impacto",AA35,""))),"")</f>
        <v/>
      </c>
      <c r="Z36" s="90" t="str">
        <f t="shared" si="6"/>
        <v/>
      </c>
      <c r="AA36" s="88" t="str">
        <f t="shared" si="30"/>
        <v/>
      </c>
      <c r="AB36" s="90" t="str">
        <f t="shared" si="8"/>
        <v/>
      </c>
      <c r="AC36" s="88" t="str">
        <f>IFERROR(IF(AND(R35="Impacto",R36="Impacto"),(AC35-(+AC35*U36)),IF(AND(R35="Probabilidad",R36="Impacto"),(AC34-(+AC34*U36)),IF(R36="Probabilidad",AC35,""))),"")</f>
        <v/>
      </c>
      <c r="AD36" s="91" t="str">
        <f t="shared" si="31"/>
        <v/>
      </c>
      <c r="AE36" s="87"/>
      <c r="AF36" s="112"/>
      <c r="AG36" s="112"/>
      <c r="AH36" s="92"/>
      <c r="AI36" s="92"/>
      <c r="AJ36" s="112"/>
      <c r="AK36" s="117"/>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151.5" hidden="1" customHeight="1" x14ac:dyDescent="0.3">
      <c r="B37" s="296"/>
      <c r="C37" s="297"/>
      <c r="D37" s="297"/>
      <c r="E37" s="297"/>
      <c r="F37" s="298"/>
      <c r="G37" s="297"/>
      <c r="H37" s="299"/>
      <c r="I37" s="300"/>
      <c r="J37" s="293"/>
      <c r="K37" s="301"/>
      <c r="L37" s="293">
        <f t="shared" si="28"/>
        <v>0</v>
      </c>
      <c r="M37" s="300"/>
      <c r="N37" s="293"/>
      <c r="O37" s="295"/>
      <c r="P37" s="111">
        <v>4</v>
      </c>
      <c r="Q37" s="85"/>
      <c r="R37" s="86" t="str">
        <f t="shared" ref="R37:R39" si="32">IF(OR(S37="Preventivo",S37="Detectivo"),"Probabilidad",IF(S37="Correctivo","Impacto",""))</f>
        <v/>
      </c>
      <c r="S37" s="87"/>
      <c r="T37" s="87"/>
      <c r="U37" s="88" t="str">
        <f t="shared" si="29"/>
        <v/>
      </c>
      <c r="V37" s="87"/>
      <c r="W37" s="87"/>
      <c r="X37" s="87"/>
      <c r="Y37" s="89" t="str">
        <f t="shared" ref="Y37:Y39" si="33">IFERROR(IF(AND(R36="Probabilidad",R37="Probabilidad"),(AA36-(+AA36*U37)),IF(AND(R36="Impacto",R37="Probabilidad"),(AA35-(+AA35*U37)),IF(R37="Impacto",AA36,""))),"")</f>
        <v/>
      </c>
      <c r="Z37" s="90" t="str">
        <f t="shared" si="6"/>
        <v/>
      </c>
      <c r="AA37" s="88" t="str">
        <f t="shared" si="30"/>
        <v/>
      </c>
      <c r="AB37" s="90" t="str">
        <f t="shared" si="8"/>
        <v/>
      </c>
      <c r="AC37" s="88" t="str">
        <f t="shared" ref="AC37:AC39" si="34">IFERROR(IF(AND(R36="Impacto",R37="Impacto"),(AC36-(+AC36*U37)),IF(AND(R36="Probabilidad",R37="Impacto"),(AC35-(+AC35*U37)),IF(R37="Probabilidad",AC36,""))),"")</f>
        <v/>
      </c>
      <c r="AD37" s="91" t="str">
        <f>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
      </c>
      <c r="AE37" s="87"/>
      <c r="AF37" s="112"/>
      <c r="AG37" s="112"/>
      <c r="AH37" s="92"/>
      <c r="AI37" s="92"/>
      <c r="AJ37" s="112"/>
      <c r="AK37" s="117"/>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151.5" hidden="1" customHeight="1" x14ac:dyDescent="0.3">
      <c r="B38" s="296"/>
      <c r="C38" s="297"/>
      <c r="D38" s="297"/>
      <c r="E38" s="297"/>
      <c r="F38" s="298"/>
      <c r="G38" s="297"/>
      <c r="H38" s="299"/>
      <c r="I38" s="300"/>
      <c r="J38" s="293"/>
      <c r="K38" s="301"/>
      <c r="L38" s="293">
        <f t="shared" si="28"/>
        <v>0</v>
      </c>
      <c r="M38" s="300"/>
      <c r="N38" s="293"/>
      <c r="O38" s="295"/>
      <c r="P38" s="111">
        <v>5</v>
      </c>
      <c r="Q38" s="85"/>
      <c r="R38" s="86" t="str">
        <f t="shared" si="32"/>
        <v/>
      </c>
      <c r="S38" s="87"/>
      <c r="T38" s="87"/>
      <c r="U38" s="88" t="str">
        <f t="shared" si="29"/>
        <v/>
      </c>
      <c r="V38" s="87"/>
      <c r="W38" s="87"/>
      <c r="X38" s="87"/>
      <c r="Y38" s="94" t="str">
        <f t="shared" si="33"/>
        <v/>
      </c>
      <c r="Z38" s="90" t="str">
        <f>IFERROR(IF(Y38="","",IF(Y38&lt;=0.2,"Muy Baja",IF(Y38&lt;=0.4,"Baja",IF(Y38&lt;=0.6,"Media",IF(Y38&lt;=0.8,"Alta","Muy Alta"))))),"")</f>
        <v/>
      </c>
      <c r="AA38" s="88" t="str">
        <f t="shared" si="30"/>
        <v/>
      </c>
      <c r="AB38" s="90" t="str">
        <f t="shared" si="8"/>
        <v/>
      </c>
      <c r="AC38" s="88" t="str">
        <f t="shared" si="34"/>
        <v/>
      </c>
      <c r="AD38" s="91" t="str">
        <f t="shared" ref="AD38:AD39" si="35">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87"/>
      <c r="AF38" s="112"/>
      <c r="AG38" s="112"/>
      <c r="AH38" s="92"/>
      <c r="AI38" s="92"/>
      <c r="AJ38" s="112"/>
      <c r="AK38" s="117"/>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151.5" hidden="1" customHeight="1" x14ac:dyDescent="0.3">
      <c r="B39" s="296"/>
      <c r="C39" s="297"/>
      <c r="D39" s="297"/>
      <c r="E39" s="297"/>
      <c r="F39" s="298"/>
      <c r="G39" s="297"/>
      <c r="H39" s="299"/>
      <c r="I39" s="300"/>
      <c r="J39" s="293"/>
      <c r="K39" s="301"/>
      <c r="L39" s="293">
        <f t="shared" si="28"/>
        <v>0</v>
      </c>
      <c r="M39" s="300"/>
      <c r="N39" s="293"/>
      <c r="O39" s="295"/>
      <c r="P39" s="111">
        <v>6</v>
      </c>
      <c r="Q39" s="85"/>
      <c r="R39" s="86" t="str">
        <f t="shared" si="32"/>
        <v/>
      </c>
      <c r="S39" s="87"/>
      <c r="T39" s="87"/>
      <c r="U39" s="88" t="str">
        <f t="shared" si="29"/>
        <v/>
      </c>
      <c r="V39" s="87"/>
      <c r="W39" s="87"/>
      <c r="X39" s="87"/>
      <c r="Y39" s="89" t="str">
        <f t="shared" si="33"/>
        <v/>
      </c>
      <c r="Z39" s="90" t="str">
        <f t="shared" si="6"/>
        <v/>
      </c>
      <c r="AA39" s="88" t="str">
        <f t="shared" si="30"/>
        <v/>
      </c>
      <c r="AB39" s="90" t="str">
        <f t="shared" si="8"/>
        <v/>
      </c>
      <c r="AC39" s="88" t="str">
        <f t="shared" si="34"/>
        <v/>
      </c>
      <c r="AD39" s="91" t="str">
        <f t="shared" si="35"/>
        <v/>
      </c>
      <c r="AE39" s="87"/>
      <c r="AF39" s="112"/>
      <c r="AG39" s="112"/>
      <c r="AH39" s="92"/>
      <c r="AI39" s="92"/>
      <c r="AJ39" s="112"/>
      <c r="AK39" s="117"/>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151.5" hidden="1" customHeight="1" x14ac:dyDescent="0.3">
      <c r="B40" s="296">
        <v>5</v>
      </c>
      <c r="C40" s="297"/>
      <c r="D40" s="297"/>
      <c r="E40" s="297"/>
      <c r="F40" s="298"/>
      <c r="G40" s="297"/>
      <c r="H40" s="299"/>
      <c r="I40" s="300" t="str">
        <f>IF(H40&lt;=0,"",IF(H40&lt;=2,"Muy Baja",IF(H40&lt;=24,"Baja",IF(H40&lt;=500,"Media",IF(H40&lt;=5000,"Alta","Muy Alta")))))</f>
        <v/>
      </c>
      <c r="J40" s="293" t="str">
        <f>IF(I40="","",IF(I40="Muy Baja",0.2,IF(I40="Baja",0.4,IF(I40="Media",0.6,IF(I40="Alta",0.8,IF(I40="Muy Alta",1,))))))</f>
        <v/>
      </c>
      <c r="K40" s="301"/>
      <c r="L40" s="293">
        <f>IF(NOT(ISERROR(MATCH(K40,'Tabla Impacto'!$B$222:$B$224,0))),'Tabla Impacto'!$F$224&amp;"Por favor no seleccionar los criterios de impacto(Afectación Económica o presupuestal y Pérdida Reputacional)",K40)</f>
        <v>0</v>
      </c>
      <c r="M40" s="300" t="str">
        <f>IF(OR(L40='Tabla Impacto'!$C$12,L40='Tabla Impacto'!$D$12),"Leve",IF(OR(L40='Tabla Impacto'!$C$13,L40='Tabla Impacto'!$D$13),"Menor",IF(OR(L40='Tabla Impacto'!$C$14,L40='Tabla Impacto'!$D$14),"Moderado",IF(OR(L40='Tabla Impacto'!$C$15,L40='Tabla Impacto'!$D$15),"Mayor",IF(OR(L40='Tabla Impacto'!$C$16,L40='Tabla Impacto'!$D$16),"Catastrófico","")))))</f>
        <v/>
      </c>
      <c r="N40" s="293" t="str">
        <f>IF(M40="","",IF(M40="Leve",0.2,IF(M40="Menor",0.4,IF(M40="Moderado",0.6,IF(M40="Mayor",0.8,IF(M40="Catastrófico",1,))))))</f>
        <v/>
      </c>
      <c r="O40" s="295" t="str">
        <f>IF(OR(AND(I40="Muy Baja",M40="Leve"),AND(I40="Muy Baja",M40="Menor"),AND(I40="Baja",M40="Leve")),"Bajo",IF(OR(AND(I40="Muy baja",M40="Moderado"),AND(I40="Baja",M40="Menor"),AND(I40="Baja",M40="Moderado"),AND(I40="Media",M40="Leve"),AND(I40="Media",M40="Menor"),AND(I40="Media",M40="Moderado"),AND(I40="Alta",M40="Leve"),AND(I40="Alta",M40="Menor")),"Moderado",IF(OR(AND(I40="Muy Baja",M40="Mayor"),AND(I40="Baja",M40="Mayor"),AND(I40="Media",M40="Mayor"),AND(I40="Alta",M40="Moderado"),AND(I40="Alta",M40="Mayor"),AND(I40="Muy Alta",M40="Leve"),AND(I40="Muy Alta",M40="Menor"),AND(I40="Muy Alta",M40="Moderado"),AND(I40="Muy Alta",M40="Mayor")),"Alto",IF(OR(AND(I40="Muy Baja",M40="Catastrófico"),AND(I40="Baja",M40="Catastrófico"),AND(I40="Media",M40="Catastrófico"),AND(I40="Alta",M40="Catastrófico"),AND(I40="Muy Alta",M40="Catastrófico")),"Extremo",""))))</f>
        <v/>
      </c>
      <c r="P40" s="111">
        <v>1</v>
      </c>
      <c r="Q40" s="85"/>
      <c r="R40" s="86" t="str">
        <f>IF(OR(S40="Preventivo",S40="Detectivo"),"Probabilidad",IF(S40="Correctivo","Impacto",""))</f>
        <v/>
      </c>
      <c r="S40" s="87"/>
      <c r="T40" s="87"/>
      <c r="U40" s="88" t="str">
        <f>IF(AND(S40="Preventivo",T40="Automático"),"50%",IF(AND(S40="Preventivo",T40="Manual"),"40%",IF(AND(S40="Detectivo",T40="Automático"),"40%",IF(AND(S40="Detectivo",T40="Manual"),"30%",IF(AND(S40="Correctivo",T40="Automático"),"35%",IF(AND(S40="Correctivo",T40="Manual"),"25%",""))))))</f>
        <v/>
      </c>
      <c r="V40" s="87"/>
      <c r="W40" s="87"/>
      <c r="X40" s="87"/>
      <c r="Y40" s="89" t="str">
        <f>IFERROR(IF(R40="Probabilidad",(J40-(+J40*U40)),IF(R40="Impacto",J40,"")),"")</f>
        <v/>
      </c>
      <c r="Z40" s="90" t="str">
        <f>IFERROR(IF(Y40="","",IF(Y40&lt;=0.2,"Muy Baja",IF(Y40&lt;=0.4,"Baja",IF(Y40&lt;=0.6,"Media",IF(Y40&lt;=0.8,"Alta","Muy Alta"))))),"")</f>
        <v/>
      </c>
      <c r="AA40" s="88" t="str">
        <f>+Y40</f>
        <v/>
      </c>
      <c r="AB40" s="90" t="str">
        <f>IFERROR(IF(AC40="","",IF(AC40&lt;=0.2,"Leve",IF(AC40&lt;=0.4,"Menor",IF(AC40&lt;=0.6,"Moderado",IF(AC40&lt;=0.8,"Mayor","Catastrófico"))))),"")</f>
        <v/>
      </c>
      <c r="AC40" s="88" t="str">
        <f>IFERROR(IF(R40="Impacto",(N40-(+N40*U40)),IF(R40="Probabilidad",N40,"")),"")</f>
        <v/>
      </c>
      <c r="AD40" s="91"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87"/>
      <c r="AF40" s="112"/>
      <c r="AG40" s="112"/>
      <c r="AH40" s="92"/>
      <c r="AI40" s="92"/>
      <c r="AJ40" s="112"/>
      <c r="AK40" s="117"/>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151.5" hidden="1" customHeight="1" x14ac:dyDescent="0.3">
      <c r="B41" s="296"/>
      <c r="C41" s="297"/>
      <c r="D41" s="297"/>
      <c r="E41" s="297"/>
      <c r="F41" s="298"/>
      <c r="G41" s="297"/>
      <c r="H41" s="299"/>
      <c r="I41" s="300"/>
      <c r="J41" s="293"/>
      <c r="K41" s="301"/>
      <c r="L41" s="293">
        <f t="shared" ref="L41:L45" si="36">IF(NOT(ISERROR(MATCH(K41,_xlfn.ANCHORARRAY(F52),0))),J54&amp;"Por favor no seleccionar los criterios de impacto",K41)</f>
        <v>0</v>
      </c>
      <c r="M41" s="300"/>
      <c r="N41" s="293"/>
      <c r="O41" s="295"/>
      <c r="P41" s="111">
        <v>2</v>
      </c>
      <c r="Q41" s="85"/>
      <c r="R41" s="86" t="str">
        <f>IF(OR(S41="Preventivo",S41="Detectivo"),"Probabilidad",IF(S41="Correctivo","Impacto",""))</f>
        <v/>
      </c>
      <c r="S41" s="87"/>
      <c r="T41" s="87"/>
      <c r="U41" s="88" t="str">
        <f t="shared" ref="U41:U45" si="37">IF(AND(S41="Preventivo",T41="Automático"),"50%",IF(AND(S41="Preventivo",T41="Manual"),"40%",IF(AND(S41="Detectivo",T41="Automático"),"40%",IF(AND(S41="Detectivo",T41="Manual"),"30%",IF(AND(S41="Correctivo",T41="Automático"),"35%",IF(AND(S41="Correctivo",T41="Manual"),"25%",""))))))</f>
        <v/>
      </c>
      <c r="V41" s="87"/>
      <c r="W41" s="87"/>
      <c r="X41" s="87"/>
      <c r="Y41" s="89" t="str">
        <f>IFERROR(IF(AND(R40="Probabilidad",R41="Probabilidad"),(AA40-(+AA40*U41)),IF(R41="Probabilidad",(J40-(+J40*U41)),IF(R41="Impacto",AA40,""))),"")</f>
        <v/>
      </c>
      <c r="Z41" s="90" t="str">
        <f t="shared" si="6"/>
        <v/>
      </c>
      <c r="AA41" s="88" t="str">
        <f t="shared" ref="AA41:AA45" si="38">+Y41</f>
        <v/>
      </c>
      <c r="AB41" s="90" t="str">
        <f t="shared" si="8"/>
        <v/>
      </c>
      <c r="AC41" s="88" t="str">
        <f>IFERROR(IF(AND(R40="Impacto",R41="Impacto"),(AC34-(+AC34*U41)),IF(R41="Impacto",($N$40-(+$N$40*U41)),IF(R41="Probabilidad",AC34,""))),"")</f>
        <v/>
      </c>
      <c r="AD41" s="91" t="str">
        <f t="shared" ref="AD41:AD42" si="39">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87"/>
      <c r="AF41" s="112"/>
      <c r="AG41" s="112"/>
      <c r="AH41" s="92"/>
      <c r="AI41" s="92"/>
      <c r="AJ41" s="112"/>
      <c r="AK41" s="117"/>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151.5" hidden="1" customHeight="1" x14ac:dyDescent="0.3">
      <c r="B42" s="296"/>
      <c r="C42" s="297"/>
      <c r="D42" s="297"/>
      <c r="E42" s="297"/>
      <c r="F42" s="298"/>
      <c r="G42" s="297"/>
      <c r="H42" s="299"/>
      <c r="I42" s="300"/>
      <c r="J42" s="293"/>
      <c r="K42" s="301"/>
      <c r="L42" s="293">
        <f t="shared" si="36"/>
        <v>0</v>
      </c>
      <c r="M42" s="300"/>
      <c r="N42" s="293"/>
      <c r="O42" s="295"/>
      <c r="P42" s="111">
        <v>3</v>
      </c>
      <c r="Q42" s="93"/>
      <c r="R42" s="86" t="str">
        <f>IF(OR(S42="Preventivo",S42="Detectivo"),"Probabilidad",IF(S42="Correctivo","Impacto",""))</f>
        <v/>
      </c>
      <c r="S42" s="87"/>
      <c r="T42" s="87"/>
      <c r="U42" s="88" t="str">
        <f t="shared" si="37"/>
        <v/>
      </c>
      <c r="V42" s="87"/>
      <c r="W42" s="87"/>
      <c r="X42" s="87"/>
      <c r="Y42" s="89" t="str">
        <f>IFERROR(IF(AND(R41="Probabilidad",R42="Probabilidad"),(AA41-(+AA41*U42)),IF(AND(R41="Impacto",R42="Probabilidad"),(AA40-(+AA40*U42)),IF(R42="Impacto",AA41,""))),"")</f>
        <v/>
      </c>
      <c r="Z42" s="90" t="str">
        <f t="shared" si="6"/>
        <v/>
      </c>
      <c r="AA42" s="88" t="str">
        <f t="shared" si="38"/>
        <v/>
      </c>
      <c r="AB42" s="90" t="str">
        <f t="shared" si="8"/>
        <v/>
      </c>
      <c r="AC42" s="88" t="str">
        <f>IFERROR(IF(AND(R41="Impacto",R42="Impacto"),(AC41-(+AC41*U42)),IF(AND(R41="Probabilidad",R42="Impacto"),(AC40-(+AC40*U42)),IF(R42="Probabilidad",AC41,""))),"")</f>
        <v/>
      </c>
      <c r="AD42" s="91" t="str">
        <f t="shared" si="39"/>
        <v/>
      </c>
      <c r="AE42" s="87"/>
      <c r="AF42" s="112"/>
      <c r="AG42" s="112"/>
      <c r="AH42" s="92"/>
      <c r="AI42" s="92"/>
      <c r="AJ42" s="112"/>
      <c r="AK42" s="117"/>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151.5" hidden="1" customHeight="1" x14ac:dyDescent="0.3">
      <c r="B43" s="296"/>
      <c r="C43" s="297"/>
      <c r="D43" s="297"/>
      <c r="E43" s="297"/>
      <c r="F43" s="298"/>
      <c r="G43" s="297"/>
      <c r="H43" s="299"/>
      <c r="I43" s="300"/>
      <c r="J43" s="293"/>
      <c r="K43" s="301"/>
      <c r="L43" s="293">
        <f t="shared" si="36"/>
        <v>0</v>
      </c>
      <c r="M43" s="300"/>
      <c r="N43" s="293"/>
      <c r="O43" s="295"/>
      <c r="P43" s="111">
        <v>4</v>
      </c>
      <c r="Q43" s="85"/>
      <c r="R43" s="86" t="str">
        <f t="shared" ref="R43:R45" si="40">IF(OR(S43="Preventivo",S43="Detectivo"),"Probabilidad",IF(S43="Correctivo","Impacto",""))</f>
        <v/>
      </c>
      <c r="S43" s="87"/>
      <c r="T43" s="87"/>
      <c r="U43" s="88" t="str">
        <f t="shared" si="37"/>
        <v/>
      </c>
      <c r="V43" s="87"/>
      <c r="W43" s="87"/>
      <c r="X43" s="87"/>
      <c r="Y43" s="89" t="str">
        <f t="shared" ref="Y43:Y45" si="41">IFERROR(IF(AND(R42="Probabilidad",R43="Probabilidad"),(AA42-(+AA42*U43)),IF(AND(R42="Impacto",R43="Probabilidad"),(AA41-(+AA41*U43)),IF(R43="Impacto",AA42,""))),"")</f>
        <v/>
      </c>
      <c r="Z43" s="90" t="str">
        <f t="shared" si="6"/>
        <v/>
      </c>
      <c r="AA43" s="88" t="str">
        <f t="shared" si="38"/>
        <v/>
      </c>
      <c r="AB43" s="90" t="str">
        <f t="shared" si="8"/>
        <v/>
      </c>
      <c r="AC43" s="88" t="str">
        <f t="shared" ref="AC43:AC45" si="42">IFERROR(IF(AND(R42="Impacto",R43="Impacto"),(AC42-(+AC42*U43)),IF(AND(R42="Probabilidad",R43="Impacto"),(AC41-(+AC41*U43)),IF(R43="Probabilidad",AC42,""))),"")</f>
        <v/>
      </c>
      <c r="AD43" s="91" t="str">
        <f>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
      </c>
      <c r="AE43" s="87"/>
      <c r="AF43" s="112"/>
      <c r="AG43" s="112"/>
      <c r="AH43" s="92"/>
      <c r="AI43" s="92"/>
      <c r="AJ43" s="112"/>
      <c r="AK43" s="117"/>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151.5" hidden="1" customHeight="1" x14ac:dyDescent="0.3">
      <c r="B44" s="296"/>
      <c r="C44" s="297"/>
      <c r="D44" s="297"/>
      <c r="E44" s="297"/>
      <c r="F44" s="298"/>
      <c r="G44" s="297"/>
      <c r="H44" s="299"/>
      <c r="I44" s="300"/>
      <c r="J44" s="293"/>
      <c r="K44" s="301"/>
      <c r="L44" s="293">
        <f t="shared" si="36"/>
        <v>0</v>
      </c>
      <c r="M44" s="300"/>
      <c r="N44" s="293"/>
      <c r="O44" s="295"/>
      <c r="P44" s="111">
        <v>5</v>
      </c>
      <c r="Q44" s="85"/>
      <c r="R44" s="86" t="str">
        <f t="shared" si="40"/>
        <v/>
      </c>
      <c r="S44" s="87"/>
      <c r="T44" s="87"/>
      <c r="U44" s="88" t="str">
        <f t="shared" si="37"/>
        <v/>
      </c>
      <c r="V44" s="87"/>
      <c r="W44" s="87"/>
      <c r="X44" s="87"/>
      <c r="Y44" s="89" t="str">
        <f t="shared" si="41"/>
        <v/>
      </c>
      <c r="Z44" s="90" t="str">
        <f t="shared" si="6"/>
        <v/>
      </c>
      <c r="AA44" s="88" t="str">
        <f t="shared" si="38"/>
        <v/>
      </c>
      <c r="AB44" s="90" t="str">
        <f t="shared" si="8"/>
        <v/>
      </c>
      <c r="AC44" s="88" t="str">
        <f t="shared" si="42"/>
        <v/>
      </c>
      <c r="AD44" s="91" t="str">
        <f t="shared" ref="AD44:AD45" si="43">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
      </c>
      <c r="AE44" s="87"/>
      <c r="AF44" s="112"/>
      <c r="AG44" s="112"/>
      <c r="AH44" s="92"/>
      <c r="AI44" s="92"/>
      <c r="AJ44" s="112"/>
      <c r="AK44" s="117"/>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151.5" hidden="1" customHeight="1" x14ac:dyDescent="0.3">
      <c r="B45" s="296"/>
      <c r="C45" s="297"/>
      <c r="D45" s="297"/>
      <c r="E45" s="297"/>
      <c r="F45" s="298"/>
      <c r="G45" s="297"/>
      <c r="H45" s="299"/>
      <c r="I45" s="300"/>
      <c r="J45" s="293"/>
      <c r="K45" s="301"/>
      <c r="L45" s="293">
        <f t="shared" si="36"/>
        <v>0</v>
      </c>
      <c r="M45" s="300"/>
      <c r="N45" s="293"/>
      <c r="O45" s="295"/>
      <c r="P45" s="111">
        <v>6</v>
      </c>
      <c r="Q45" s="85"/>
      <c r="R45" s="86" t="str">
        <f t="shared" si="40"/>
        <v/>
      </c>
      <c r="S45" s="87"/>
      <c r="T45" s="87"/>
      <c r="U45" s="88" t="str">
        <f t="shared" si="37"/>
        <v/>
      </c>
      <c r="V45" s="87"/>
      <c r="W45" s="87"/>
      <c r="X45" s="87"/>
      <c r="Y45" s="89" t="str">
        <f t="shared" si="41"/>
        <v/>
      </c>
      <c r="Z45" s="90" t="str">
        <f t="shared" si="6"/>
        <v/>
      </c>
      <c r="AA45" s="88" t="str">
        <f t="shared" si="38"/>
        <v/>
      </c>
      <c r="AB45" s="90" t="str">
        <f t="shared" si="8"/>
        <v/>
      </c>
      <c r="AC45" s="88" t="str">
        <f t="shared" si="42"/>
        <v/>
      </c>
      <c r="AD45" s="91" t="str">
        <f t="shared" si="43"/>
        <v/>
      </c>
      <c r="AE45" s="87"/>
      <c r="AF45" s="112"/>
      <c r="AG45" s="112"/>
      <c r="AH45" s="92"/>
      <c r="AI45" s="92"/>
      <c r="AJ45" s="112"/>
      <c r="AK45" s="117"/>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151.5" hidden="1" customHeight="1" x14ac:dyDescent="0.3">
      <c r="B46" s="296">
        <v>6</v>
      </c>
      <c r="C46" s="297"/>
      <c r="D46" s="297"/>
      <c r="E46" s="297"/>
      <c r="F46" s="298"/>
      <c r="G46" s="297"/>
      <c r="H46" s="299"/>
      <c r="I46" s="300" t="str">
        <f>IF(H46&lt;=0,"",IF(H46&lt;=2,"Muy Baja",IF(H46&lt;=24,"Baja",IF(H46&lt;=500,"Media",IF(H46&lt;=5000,"Alta","Muy Alta")))))</f>
        <v/>
      </c>
      <c r="J46" s="293" t="str">
        <f>IF(I46="","",IF(I46="Muy Baja",0.2,IF(I46="Baja",0.4,IF(I46="Media",0.6,IF(I46="Alta",0.8,IF(I46="Muy Alta",1,))))))</f>
        <v/>
      </c>
      <c r="K46" s="301"/>
      <c r="L46" s="293">
        <f>IF(NOT(ISERROR(MATCH(K46,'Tabla Impacto'!$B$222:$B$224,0))),'Tabla Impacto'!$F$224&amp;"Por favor no seleccionar los criterios de impacto(Afectación Económica o presupuestal y Pérdida Reputacional)",K46)</f>
        <v>0</v>
      </c>
      <c r="M46" s="300" t="str">
        <f>IF(OR(L46='Tabla Impacto'!$C$12,L46='Tabla Impacto'!$D$12),"Leve",IF(OR(L46='Tabla Impacto'!$C$13,L46='Tabla Impacto'!$D$13),"Menor",IF(OR(L46='Tabla Impacto'!$C$14,L46='Tabla Impacto'!$D$14),"Moderado",IF(OR(L46='Tabla Impacto'!$C$15,L46='Tabla Impacto'!$D$15),"Mayor",IF(OR(L46='Tabla Impacto'!$C$16,L46='Tabla Impacto'!$D$16),"Catastrófico","")))))</f>
        <v/>
      </c>
      <c r="N46" s="293" t="str">
        <f>IF(M46="","",IF(M46="Leve",0.2,IF(M46="Menor",0.4,IF(M46="Moderado",0.6,IF(M46="Mayor",0.8,IF(M46="Catastrófico",1,))))))</f>
        <v/>
      </c>
      <c r="O46" s="295" t="str">
        <f>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
      </c>
      <c r="P46" s="111">
        <v>1</v>
      </c>
      <c r="Q46" s="85"/>
      <c r="R46" s="86" t="str">
        <f>IF(OR(S46="Preventivo",S46="Detectivo"),"Probabilidad",IF(S46="Correctivo","Impacto",""))</f>
        <v/>
      </c>
      <c r="S46" s="87"/>
      <c r="T46" s="87"/>
      <c r="U46" s="88" t="str">
        <f>IF(AND(S46="Preventivo",T46="Automático"),"50%",IF(AND(S46="Preventivo",T46="Manual"),"40%",IF(AND(S46="Detectivo",T46="Automático"),"40%",IF(AND(S46="Detectivo",T46="Manual"),"30%",IF(AND(S46="Correctivo",T46="Automático"),"35%",IF(AND(S46="Correctivo",T46="Manual"),"25%",""))))))</f>
        <v/>
      </c>
      <c r="V46" s="87"/>
      <c r="W46" s="87"/>
      <c r="X46" s="87"/>
      <c r="Y46" s="89" t="str">
        <f>IFERROR(IF(R46="Probabilidad",(J46-(+J46*U46)),IF(R46="Impacto",J46,"")),"")</f>
        <v/>
      </c>
      <c r="Z46" s="90" t="str">
        <f>IFERROR(IF(Y46="","",IF(Y46&lt;=0.2,"Muy Baja",IF(Y46&lt;=0.4,"Baja",IF(Y46&lt;=0.6,"Media",IF(Y46&lt;=0.8,"Alta","Muy Alta"))))),"")</f>
        <v/>
      </c>
      <c r="AA46" s="88" t="str">
        <f>+Y46</f>
        <v/>
      </c>
      <c r="AB46" s="90" t="str">
        <f>IFERROR(IF(AC46="","",IF(AC46&lt;=0.2,"Leve",IF(AC46&lt;=0.4,"Menor",IF(AC46&lt;=0.6,"Moderado",IF(AC46&lt;=0.8,"Mayor","Catastrófico"))))),"")</f>
        <v/>
      </c>
      <c r="AC46" s="88" t="str">
        <f>IFERROR(IF(R46="Impacto",(N46-(+N46*U46)),IF(R46="Probabilidad",N46,"")),"")</f>
        <v/>
      </c>
      <c r="AD46" s="91"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87"/>
      <c r="AF46" s="112"/>
      <c r="AG46" s="112"/>
      <c r="AH46" s="92"/>
      <c r="AI46" s="92"/>
      <c r="AJ46" s="112"/>
      <c r="AK46" s="117"/>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151.5" hidden="1" customHeight="1" x14ac:dyDescent="0.3">
      <c r="B47" s="296"/>
      <c r="C47" s="297"/>
      <c r="D47" s="297"/>
      <c r="E47" s="297"/>
      <c r="F47" s="298"/>
      <c r="G47" s="297"/>
      <c r="H47" s="299"/>
      <c r="I47" s="300"/>
      <c r="J47" s="293"/>
      <c r="K47" s="301"/>
      <c r="L47" s="293">
        <f t="shared" ref="L47:L51" si="44">IF(NOT(ISERROR(MATCH(K47,_xlfn.ANCHORARRAY(F58),0))),J60&amp;"Por favor no seleccionar los criterios de impacto",K47)</f>
        <v>0</v>
      </c>
      <c r="M47" s="300"/>
      <c r="N47" s="293"/>
      <c r="O47" s="295"/>
      <c r="P47" s="111">
        <v>2</v>
      </c>
      <c r="Q47" s="85"/>
      <c r="R47" s="86" t="str">
        <f>IF(OR(S47="Preventivo",S47="Detectivo"),"Probabilidad",IF(S47="Correctivo","Impacto",""))</f>
        <v/>
      </c>
      <c r="S47" s="87"/>
      <c r="T47" s="87"/>
      <c r="U47" s="88" t="str">
        <f t="shared" ref="U47:U51" si="45">IF(AND(S47="Preventivo",T47="Automático"),"50%",IF(AND(S47="Preventivo",T47="Manual"),"40%",IF(AND(S47="Detectivo",T47="Automático"),"40%",IF(AND(S47="Detectivo",T47="Manual"),"30%",IF(AND(S47="Correctivo",T47="Automático"),"35%",IF(AND(S47="Correctivo",T47="Manual"),"25%",""))))))</f>
        <v/>
      </c>
      <c r="V47" s="87"/>
      <c r="W47" s="87"/>
      <c r="X47" s="87"/>
      <c r="Y47" s="89" t="str">
        <f>IFERROR(IF(AND(R46="Probabilidad",R47="Probabilidad"),(AA46-(+AA46*U47)),IF(R47="Probabilidad",(J46-(+J46*U47)),IF(R47="Impacto",AA46,""))),"")</f>
        <v/>
      </c>
      <c r="Z47" s="90" t="str">
        <f t="shared" si="6"/>
        <v/>
      </c>
      <c r="AA47" s="88" t="str">
        <f t="shared" ref="AA47:AA51" si="46">+Y47</f>
        <v/>
      </c>
      <c r="AB47" s="90" t="str">
        <f t="shared" si="8"/>
        <v/>
      </c>
      <c r="AC47" s="88" t="str">
        <f>IFERROR(IF(AND(R46="Impacto",R47="Impacto"),(AC40-(+AC40*U47)),IF(R47="Impacto",($N$46-(+$N$46*U47)),IF(R47="Probabilidad",AC40,""))),"")</f>
        <v/>
      </c>
      <c r="AD47" s="91" t="str">
        <f t="shared" ref="AD47:AD48" si="47">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87"/>
      <c r="AF47" s="112"/>
      <c r="AG47" s="112"/>
      <c r="AH47" s="92"/>
      <c r="AI47" s="92"/>
      <c r="AJ47" s="112"/>
      <c r="AK47" s="117"/>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151.5" hidden="1" customHeight="1" x14ac:dyDescent="0.3">
      <c r="B48" s="296"/>
      <c r="C48" s="297"/>
      <c r="D48" s="297"/>
      <c r="E48" s="297"/>
      <c r="F48" s="298"/>
      <c r="G48" s="297"/>
      <c r="H48" s="299"/>
      <c r="I48" s="300"/>
      <c r="J48" s="293"/>
      <c r="K48" s="301"/>
      <c r="L48" s="293">
        <f t="shared" si="44"/>
        <v>0</v>
      </c>
      <c r="M48" s="300"/>
      <c r="N48" s="293"/>
      <c r="O48" s="295"/>
      <c r="P48" s="111">
        <v>3</v>
      </c>
      <c r="Q48" s="93"/>
      <c r="R48" s="86" t="str">
        <f>IF(OR(S48="Preventivo",S48="Detectivo"),"Probabilidad",IF(S48="Correctivo","Impacto",""))</f>
        <v/>
      </c>
      <c r="S48" s="87"/>
      <c r="T48" s="87"/>
      <c r="U48" s="88" t="str">
        <f t="shared" si="45"/>
        <v/>
      </c>
      <c r="V48" s="87"/>
      <c r="W48" s="87"/>
      <c r="X48" s="87"/>
      <c r="Y48" s="89" t="str">
        <f>IFERROR(IF(AND(R47="Probabilidad",R48="Probabilidad"),(AA47-(+AA47*U48)),IF(AND(R47="Impacto",R48="Probabilidad"),(AA46-(+AA46*U48)),IF(R48="Impacto",AA47,""))),"")</f>
        <v/>
      </c>
      <c r="Z48" s="90" t="str">
        <f t="shared" si="6"/>
        <v/>
      </c>
      <c r="AA48" s="88" t="str">
        <f t="shared" si="46"/>
        <v/>
      </c>
      <c r="AB48" s="90" t="str">
        <f t="shared" si="8"/>
        <v/>
      </c>
      <c r="AC48" s="88" t="str">
        <f>IFERROR(IF(AND(R47="Impacto",R48="Impacto"),(AC47-(+AC47*U48)),IF(AND(R47="Probabilidad",R48="Impacto"),(AC46-(+AC46*U48)),IF(R48="Probabilidad",AC47,""))),"")</f>
        <v/>
      </c>
      <c r="AD48" s="91" t="str">
        <f t="shared" si="47"/>
        <v/>
      </c>
      <c r="AE48" s="87"/>
      <c r="AF48" s="112"/>
      <c r="AG48" s="112"/>
      <c r="AH48" s="92"/>
      <c r="AI48" s="92"/>
      <c r="AJ48" s="112"/>
      <c r="AK48" s="117"/>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151.5" hidden="1" customHeight="1" x14ac:dyDescent="0.3">
      <c r="B49" s="296"/>
      <c r="C49" s="297"/>
      <c r="D49" s="297"/>
      <c r="E49" s="297"/>
      <c r="F49" s="298"/>
      <c r="G49" s="297"/>
      <c r="H49" s="299"/>
      <c r="I49" s="300"/>
      <c r="J49" s="293"/>
      <c r="K49" s="301"/>
      <c r="L49" s="293">
        <f t="shared" si="44"/>
        <v>0</v>
      </c>
      <c r="M49" s="300"/>
      <c r="N49" s="293"/>
      <c r="O49" s="295"/>
      <c r="P49" s="111">
        <v>4</v>
      </c>
      <c r="Q49" s="85"/>
      <c r="R49" s="86" t="str">
        <f t="shared" ref="R49:R51" si="48">IF(OR(S49="Preventivo",S49="Detectivo"),"Probabilidad",IF(S49="Correctivo","Impacto",""))</f>
        <v/>
      </c>
      <c r="S49" s="87"/>
      <c r="T49" s="87"/>
      <c r="U49" s="88" t="str">
        <f t="shared" si="45"/>
        <v/>
      </c>
      <c r="V49" s="87"/>
      <c r="W49" s="87"/>
      <c r="X49" s="87"/>
      <c r="Y49" s="89" t="str">
        <f t="shared" ref="Y49:Y51" si="49">IFERROR(IF(AND(R48="Probabilidad",R49="Probabilidad"),(AA48-(+AA48*U49)),IF(AND(R48="Impacto",R49="Probabilidad"),(AA47-(+AA47*U49)),IF(R49="Impacto",AA48,""))),"")</f>
        <v/>
      </c>
      <c r="Z49" s="90" t="str">
        <f t="shared" si="6"/>
        <v/>
      </c>
      <c r="AA49" s="88" t="str">
        <f t="shared" si="46"/>
        <v/>
      </c>
      <c r="AB49" s="90" t="str">
        <f t="shared" si="8"/>
        <v/>
      </c>
      <c r="AC49" s="88" t="str">
        <f t="shared" ref="AC49:AC51" si="50">IFERROR(IF(AND(R48="Impacto",R49="Impacto"),(AC48-(+AC48*U49)),IF(AND(R48="Probabilidad",R49="Impacto"),(AC47-(+AC47*U49)),IF(R49="Probabilidad",AC48,""))),"")</f>
        <v/>
      </c>
      <c r="AD49" s="91"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
      </c>
      <c r="AE49" s="87"/>
      <c r="AF49" s="112"/>
      <c r="AG49" s="112"/>
      <c r="AH49" s="92"/>
      <c r="AI49" s="92"/>
      <c r="AJ49" s="112"/>
      <c r="AK49" s="117"/>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151.5" hidden="1" customHeight="1" x14ac:dyDescent="0.3">
      <c r="B50" s="296"/>
      <c r="C50" s="297"/>
      <c r="D50" s="297"/>
      <c r="E50" s="297"/>
      <c r="F50" s="298"/>
      <c r="G50" s="297"/>
      <c r="H50" s="299"/>
      <c r="I50" s="300"/>
      <c r="J50" s="293"/>
      <c r="K50" s="301"/>
      <c r="L50" s="293">
        <f t="shared" si="44"/>
        <v>0</v>
      </c>
      <c r="M50" s="300"/>
      <c r="N50" s="293"/>
      <c r="O50" s="295"/>
      <c r="P50" s="111">
        <v>5</v>
      </c>
      <c r="Q50" s="85"/>
      <c r="R50" s="86" t="str">
        <f t="shared" si="48"/>
        <v/>
      </c>
      <c r="S50" s="87"/>
      <c r="T50" s="87"/>
      <c r="U50" s="88" t="str">
        <f t="shared" si="45"/>
        <v/>
      </c>
      <c r="V50" s="87"/>
      <c r="W50" s="87"/>
      <c r="X50" s="87"/>
      <c r="Y50" s="89" t="str">
        <f t="shared" si="49"/>
        <v/>
      </c>
      <c r="Z50" s="90" t="str">
        <f t="shared" si="6"/>
        <v/>
      </c>
      <c r="AA50" s="88" t="str">
        <f t="shared" si="46"/>
        <v/>
      </c>
      <c r="AB50" s="90" t="str">
        <f t="shared" si="8"/>
        <v/>
      </c>
      <c r="AC50" s="88" t="str">
        <f t="shared" si="50"/>
        <v/>
      </c>
      <c r="AD50" s="91" t="str">
        <f t="shared" ref="AD50" si="51">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
      </c>
      <c r="AE50" s="87"/>
      <c r="AF50" s="112"/>
      <c r="AG50" s="112"/>
      <c r="AH50" s="92"/>
      <c r="AI50" s="92"/>
      <c r="AJ50" s="112"/>
      <c r="AK50" s="117"/>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151.5" hidden="1" customHeight="1" x14ac:dyDescent="0.3">
      <c r="B51" s="296"/>
      <c r="C51" s="297"/>
      <c r="D51" s="297"/>
      <c r="E51" s="297"/>
      <c r="F51" s="298"/>
      <c r="G51" s="297"/>
      <c r="H51" s="299"/>
      <c r="I51" s="300"/>
      <c r="J51" s="293"/>
      <c r="K51" s="301"/>
      <c r="L51" s="293">
        <f t="shared" si="44"/>
        <v>0</v>
      </c>
      <c r="M51" s="300"/>
      <c r="N51" s="293"/>
      <c r="O51" s="295"/>
      <c r="P51" s="111">
        <v>6</v>
      </c>
      <c r="Q51" s="85"/>
      <c r="R51" s="86" t="str">
        <f t="shared" si="48"/>
        <v/>
      </c>
      <c r="S51" s="87"/>
      <c r="T51" s="87"/>
      <c r="U51" s="88" t="str">
        <f t="shared" si="45"/>
        <v/>
      </c>
      <c r="V51" s="87"/>
      <c r="W51" s="87"/>
      <c r="X51" s="87"/>
      <c r="Y51" s="89" t="str">
        <f t="shared" si="49"/>
        <v/>
      </c>
      <c r="Z51" s="90" t="str">
        <f t="shared" si="6"/>
        <v/>
      </c>
      <c r="AA51" s="88" t="str">
        <f t="shared" si="46"/>
        <v/>
      </c>
      <c r="AB51" s="90" t="str">
        <f>IFERROR(IF(AC51="","",IF(AC51&lt;=0.2,"Leve",IF(AC51&lt;=0.4,"Menor",IF(AC51&lt;=0.6,"Moderado",IF(AC51&lt;=0.8,"Mayor","Catastrófico"))))),"")</f>
        <v/>
      </c>
      <c r="AC51" s="88" t="str">
        <f t="shared" si="50"/>
        <v/>
      </c>
      <c r="AD51" s="91"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87"/>
      <c r="AF51" s="112"/>
      <c r="AG51" s="112"/>
      <c r="AH51" s="92"/>
      <c r="AI51" s="92"/>
      <c r="AJ51" s="112"/>
      <c r="AK51" s="117"/>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151.5" hidden="1" customHeight="1" x14ac:dyDescent="0.3">
      <c r="B52" s="296">
        <v>7</v>
      </c>
      <c r="C52" s="297"/>
      <c r="D52" s="297"/>
      <c r="E52" s="297"/>
      <c r="F52" s="298"/>
      <c r="G52" s="297"/>
      <c r="H52" s="299"/>
      <c r="I52" s="300" t="str">
        <f>IF(H52&lt;=0,"",IF(H52&lt;=2,"Muy Baja",IF(H52&lt;=24,"Baja",IF(H52&lt;=500,"Media",IF(H52&lt;=5000,"Alta","Muy Alta")))))</f>
        <v/>
      </c>
      <c r="J52" s="293" t="str">
        <f>IF(I52="","",IF(I52="Muy Baja",0.2,IF(I52="Baja",0.4,IF(I52="Media",0.6,IF(I52="Alta",0.8,IF(I52="Muy Alta",1,))))))</f>
        <v/>
      </c>
      <c r="K52" s="301"/>
      <c r="L52" s="293">
        <f>IF(NOT(ISERROR(MATCH(K52,'Tabla Impacto'!$B$222:$B$224,0))),'Tabla Impacto'!$F$224&amp;"Por favor no seleccionar los criterios de impacto(Afectación Económica o presupuestal y Pérdida Reputacional)",K52)</f>
        <v>0</v>
      </c>
      <c r="M52" s="300" t="str">
        <f>IF(OR(L52='Tabla Impacto'!$C$12,L52='Tabla Impacto'!$D$12),"Leve",IF(OR(L52='Tabla Impacto'!$C$13,L52='Tabla Impacto'!$D$13),"Menor",IF(OR(L52='Tabla Impacto'!$C$14,L52='Tabla Impacto'!$D$14),"Moderado",IF(OR(L52='Tabla Impacto'!$C$15,L52='Tabla Impacto'!$D$15),"Mayor",IF(OR(L52='Tabla Impacto'!$C$16,L52='Tabla Impacto'!$D$16),"Catastrófico","")))))</f>
        <v/>
      </c>
      <c r="N52" s="293" t="str">
        <f>IF(M52="","",IF(M52="Leve",0.2,IF(M52="Menor",0.4,IF(M52="Moderado",0.6,IF(M52="Mayor",0.8,IF(M52="Catastrófico",1,))))))</f>
        <v/>
      </c>
      <c r="O52" s="295" t="str">
        <f>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
      </c>
      <c r="P52" s="111">
        <v>1</v>
      </c>
      <c r="Q52" s="85"/>
      <c r="R52" s="86" t="str">
        <f>IF(OR(S52="Preventivo",S52="Detectivo"),"Probabilidad",IF(S52="Correctivo","Impacto",""))</f>
        <v/>
      </c>
      <c r="S52" s="87"/>
      <c r="T52" s="87"/>
      <c r="U52" s="88" t="str">
        <f>IF(AND(S52="Preventivo",T52="Automático"),"50%",IF(AND(S52="Preventivo",T52="Manual"),"40%",IF(AND(S52="Detectivo",T52="Automático"),"40%",IF(AND(S52="Detectivo",T52="Manual"),"30%",IF(AND(S52="Correctivo",T52="Automático"),"35%",IF(AND(S52="Correctivo",T52="Manual"),"25%",""))))))</f>
        <v/>
      </c>
      <c r="V52" s="87"/>
      <c r="W52" s="87"/>
      <c r="X52" s="87"/>
      <c r="Y52" s="89" t="str">
        <f>IFERROR(IF(R52="Probabilidad",(J52-(+J52*U52)),IF(R52="Impacto",J52,"")),"")</f>
        <v/>
      </c>
      <c r="Z52" s="90" t="str">
        <f>IFERROR(IF(Y52="","",IF(Y52&lt;=0.2,"Muy Baja",IF(Y52&lt;=0.4,"Baja",IF(Y52&lt;=0.6,"Media",IF(Y52&lt;=0.8,"Alta","Muy Alta"))))),"")</f>
        <v/>
      </c>
      <c r="AA52" s="88" t="str">
        <f>+Y52</f>
        <v/>
      </c>
      <c r="AB52" s="90" t="str">
        <f>IFERROR(IF(AC52="","",IF(AC52&lt;=0.2,"Leve",IF(AC52&lt;=0.4,"Menor",IF(AC52&lt;=0.6,"Moderado",IF(AC52&lt;=0.8,"Mayor","Catastrófico"))))),"")</f>
        <v/>
      </c>
      <c r="AC52" s="88" t="str">
        <f>IFERROR(IF(R52="Impacto",(N52-(+N52*U52)),IF(R52="Probabilidad",N52,"")),"")</f>
        <v/>
      </c>
      <c r="AD52" s="91"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87"/>
      <c r="AF52" s="112"/>
      <c r="AG52" s="112"/>
      <c r="AH52" s="92"/>
      <c r="AI52" s="92"/>
      <c r="AJ52" s="112"/>
      <c r="AK52" s="117"/>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151.5" hidden="1" customHeight="1" x14ac:dyDescent="0.3">
      <c r="B53" s="296"/>
      <c r="C53" s="297"/>
      <c r="D53" s="297"/>
      <c r="E53" s="297"/>
      <c r="F53" s="298"/>
      <c r="G53" s="297"/>
      <c r="H53" s="299"/>
      <c r="I53" s="300"/>
      <c r="J53" s="293"/>
      <c r="K53" s="301"/>
      <c r="L53" s="293">
        <f t="shared" ref="L53:L57" si="52">IF(NOT(ISERROR(MATCH(K53,_xlfn.ANCHORARRAY(F64),0))),J66&amp;"Por favor no seleccionar los criterios de impacto",K53)</f>
        <v>0</v>
      </c>
      <c r="M53" s="300"/>
      <c r="N53" s="293"/>
      <c r="O53" s="295"/>
      <c r="P53" s="111">
        <v>2</v>
      </c>
      <c r="Q53" s="85"/>
      <c r="R53" s="86" t="str">
        <f>IF(OR(S53="Preventivo",S53="Detectivo"),"Probabilidad",IF(S53="Correctivo","Impacto",""))</f>
        <v/>
      </c>
      <c r="S53" s="87"/>
      <c r="T53" s="87"/>
      <c r="U53" s="88" t="str">
        <f t="shared" ref="U53:U57" si="53">IF(AND(S53="Preventivo",T53="Automático"),"50%",IF(AND(S53="Preventivo",T53="Manual"),"40%",IF(AND(S53="Detectivo",T53="Automático"),"40%",IF(AND(S53="Detectivo",T53="Manual"),"30%",IF(AND(S53="Correctivo",T53="Automático"),"35%",IF(AND(S53="Correctivo",T53="Manual"),"25%",""))))))</f>
        <v/>
      </c>
      <c r="V53" s="87"/>
      <c r="W53" s="87"/>
      <c r="X53" s="87"/>
      <c r="Y53" s="89" t="str">
        <f>IFERROR(IF(AND(R52="Probabilidad",R53="Probabilidad"),(AA52-(+AA52*U53)),IF(R53="Probabilidad",(J52-(+J52*U53)),IF(R53="Impacto",AA52,""))),"")</f>
        <v/>
      </c>
      <c r="Z53" s="90" t="str">
        <f t="shared" si="6"/>
        <v/>
      </c>
      <c r="AA53" s="88" t="str">
        <f t="shared" ref="AA53:AA57" si="54">+Y53</f>
        <v/>
      </c>
      <c r="AB53" s="90" t="str">
        <f t="shared" si="8"/>
        <v/>
      </c>
      <c r="AC53" s="88" t="str">
        <f>IFERROR(IF(AND(R52="Impacto",R53="Impacto"),(AC46-(+AC46*U53)),IF(R53="Impacto",($N$52-(+$N$52*U53)),IF(R53="Probabilidad",AC46,""))),"")</f>
        <v/>
      </c>
      <c r="AD53" s="91" t="str">
        <f t="shared" ref="AD53:AD54" si="55">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87"/>
      <c r="AF53" s="112"/>
      <c r="AG53" s="112"/>
      <c r="AH53" s="92"/>
      <c r="AI53" s="92"/>
      <c r="AJ53" s="112"/>
      <c r="AK53" s="117"/>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151.5" hidden="1" customHeight="1" x14ac:dyDescent="0.3">
      <c r="B54" s="296"/>
      <c r="C54" s="297"/>
      <c r="D54" s="297"/>
      <c r="E54" s="297"/>
      <c r="F54" s="298"/>
      <c r="G54" s="297"/>
      <c r="H54" s="299"/>
      <c r="I54" s="300"/>
      <c r="J54" s="293"/>
      <c r="K54" s="301"/>
      <c r="L54" s="293">
        <f t="shared" si="52"/>
        <v>0</v>
      </c>
      <c r="M54" s="300"/>
      <c r="N54" s="293"/>
      <c r="O54" s="295"/>
      <c r="P54" s="111">
        <v>3</v>
      </c>
      <c r="Q54" s="93"/>
      <c r="R54" s="86" t="str">
        <f>IF(OR(S54="Preventivo",S54="Detectivo"),"Probabilidad",IF(S54="Correctivo","Impacto",""))</f>
        <v/>
      </c>
      <c r="S54" s="87"/>
      <c r="T54" s="87"/>
      <c r="U54" s="88" t="str">
        <f t="shared" si="53"/>
        <v/>
      </c>
      <c r="V54" s="87"/>
      <c r="W54" s="87"/>
      <c r="X54" s="87"/>
      <c r="Y54" s="89" t="str">
        <f>IFERROR(IF(AND(R53="Probabilidad",R54="Probabilidad"),(AA53-(+AA53*U54)),IF(AND(R53="Impacto",R54="Probabilidad"),(AA52-(+AA52*U54)),IF(R54="Impacto",AA53,""))),"")</f>
        <v/>
      </c>
      <c r="Z54" s="90" t="str">
        <f t="shared" si="6"/>
        <v/>
      </c>
      <c r="AA54" s="88" t="str">
        <f t="shared" si="54"/>
        <v/>
      </c>
      <c r="AB54" s="90" t="str">
        <f t="shared" si="8"/>
        <v/>
      </c>
      <c r="AC54" s="88" t="str">
        <f>IFERROR(IF(AND(R53="Impacto",R54="Impacto"),(AC53-(+AC53*U54)),IF(AND(R53="Probabilidad",R54="Impacto"),(AC52-(+AC52*U54)),IF(R54="Probabilidad",AC53,""))),"")</f>
        <v/>
      </c>
      <c r="AD54" s="91" t="str">
        <f t="shared" si="55"/>
        <v/>
      </c>
      <c r="AE54" s="87"/>
      <c r="AF54" s="112"/>
      <c r="AG54" s="112"/>
      <c r="AH54" s="92"/>
      <c r="AI54" s="92"/>
      <c r="AJ54" s="112"/>
      <c r="AK54" s="117"/>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151.5" hidden="1" customHeight="1" x14ac:dyDescent="0.3">
      <c r="B55" s="296"/>
      <c r="C55" s="297"/>
      <c r="D55" s="297"/>
      <c r="E55" s="297"/>
      <c r="F55" s="298"/>
      <c r="G55" s="297"/>
      <c r="H55" s="299"/>
      <c r="I55" s="300"/>
      <c r="J55" s="293"/>
      <c r="K55" s="301"/>
      <c r="L55" s="293">
        <f t="shared" si="52"/>
        <v>0</v>
      </c>
      <c r="M55" s="300"/>
      <c r="N55" s="293"/>
      <c r="O55" s="295"/>
      <c r="P55" s="111">
        <v>4</v>
      </c>
      <c r="Q55" s="85"/>
      <c r="R55" s="86" t="str">
        <f t="shared" ref="R55:R57" si="56">IF(OR(S55="Preventivo",S55="Detectivo"),"Probabilidad",IF(S55="Correctivo","Impacto",""))</f>
        <v/>
      </c>
      <c r="S55" s="87"/>
      <c r="T55" s="87"/>
      <c r="U55" s="88" t="str">
        <f t="shared" si="53"/>
        <v/>
      </c>
      <c r="V55" s="87"/>
      <c r="W55" s="87"/>
      <c r="X55" s="87"/>
      <c r="Y55" s="89" t="str">
        <f t="shared" ref="Y55:Y57" si="57">IFERROR(IF(AND(R54="Probabilidad",R55="Probabilidad"),(AA54-(+AA54*U55)),IF(AND(R54="Impacto",R55="Probabilidad"),(AA53-(+AA53*U55)),IF(R55="Impacto",AA54,""))),"")</f>
        <v/>
      </c>
      <c r="Z55" s="90" t="str">
        <f t="shared" si="6"/>
        <v/>
      </c>
      <c r="AA55" s="88" t="str">
        <f t="shared" si="54"/>
        <v/>
      </c>
      <c r="AB55" s="90" t="str">
        <f t="shared" si="8"/>
        <v/>
      </c>
      <c r="AC55" s="88" t="str">
        <f t="shared" ref="AC55:AC57" si="58">IFERROR(IF(AND(R54="Impacto",R55="Impacto"),(AC54-(+AC54*U55)),IF(AND(R54="Probabilidad",R55="Impacto"),(AC53-(+AC53*U55)),IF(R55="Probabilidad",AC54,""))),"")</f>
        <v/>
      </c>
      <c r="AD55" s="91"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87"/>
      <c r="AF55" s="112"/>
      <c r="AG55" s="112"/>
      <c r="AH55" s="92"/>
      <c r="AI55" s="92"/>
      <c r="AJ55" s="112"/>
      <c r="AK55" s="117"/>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151.5" hidden="1" customHeight="1" x14ac:dyDescent="0.3">
      <c r="B56" s="296"/>
      <c r="C56" s="297"/>
      <c r="D56" s="297"/>
      <c r="E56" s="297"/>
      <c r="F56" s="298"/>
      <c r="G56" s="297"/>
      <c r="H56" s="299"/>
      <c r="I56" s="300"/>
      <c r="J56" s="293"/>
      <c r="K56" s="301"/>
      <c r="L56" s="293">
        <f t="shared" si="52"/>
        <v>0</v>
      </c>
      <c r="M56" s="300"/>
      <c r="N56" s="293"/>
      <c r="O56" s="295"/>
      <c r="P56" s="111">
        <v>5</v>
      </c>
      <c r="Q56" s="85"/>
      <c r="R56" s="86" t="str">
        <f t="shared" si="56"/>
        <v/>
      </c>
      <c r="S56" s="87"/>
      <c r="T56" s="87"/>
      <c r="U56" s="88" t="str">
        <f t="shared" si="53"/>
        <v/>
      </c>
      <c r="V56" s="87"/>
      <c r="W56" s="87"/>
      <c r="X56" s="87"/>
      <c r="Y56" s="89" t="str">
        <f t="shared" si="57"/>
        <v/>
      </c>
      <c r="Z56" s="90" t="str">
        <f t="shared" si="6"/>
        <v/>
      </c>
      <c r="AA56" s="88" t="str">
        <f t="shared" si="54"/>
        <v/>
      </c>
      <c r="AB56" s="90" t="str">
        <f t="shared" si="8"/>
        <v/>
      </c>
      <c r="AC56" s="88" t="str">
        <f t="shared" si="58"/>
        <v/>
      </c>
      <c r="AD56" s="91" t="str">
        <f t="shared" ref="AD56:AD57" si="59">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
      </c>
      <c r="AE56" s="87"/>
      <c r="AF56" s="112"/>
      <c r="AG56" s="112"/>
      <c r="AH56" s="92"/>
      <c r="AI56" s="92"/>
      <c r="AJ56" s="112"/>
      <c r="AK56" s="117"/>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151.5" hidden="1" customHeight="1" x14ac:dyDescent="0.3">
      <c r="B57" s="296"/>
      <c r="C57" s="297"/>
      <c r="D57" s="297"/>
      <c r="E57" s="297"/>
      <c r="F57" s="298"/>
      <c r="G57" s="297"/>
      <c r="H57" s="299"/>
      <c r="I57" s="300"/>
      <c r="J57" s="293"/>
      <c r="K57" s="301"/>
      <c r="L57" s="293">
        <f t="shared" si="52"/>
        <v>0</v>
      </c>
      <c r="M57" s="300"/>
      <c r="N57" s="293"/>
      <c r="O57" s="295"/>
      <c r="P57" s="111">
        <v>6</v>
      </c>
      <c r="Q57" s="85"/>
      <c r="R57" s="86" t="str">
        <f t="shared" si="56"/>
        <v/>
      </c>
      <c r="S57" s="87"/>
      <c r="T57" s="87"/>
      <c r="U57" s="88" t="str">
        <f t="shared" si="53"/>
        <v/>
      </c>
      <c r="V57" s="87"/>
      <c r="W57" s="87"/>
      <c r="X57" s="87"/>
      <c r="Y57" s="89" t="str">
        <f t="shared" si="57"/>
        <v/>
      </c>
      <c r="Z57" s="90" t="str">
        <f t="shared" si="6"/>
        <v/>
      </c>
      <c r="AA57" s="88" t="str">
        <f t="shared" si="54"/>
        <v/>
      </c>
      <c r="AB57" s="90" t="str">
        <f t="shared" si="8"/>
        <v/>
      </c>
      <c r="AC57" s="88" t="str">
        <f t="shared" si="58"/>
        <v/>
      </c>
      <c r="AD57" s="91" t="str">
        <f t="shared" si="59"/>
        <v/>
      </c>
      <c r="AE57" s="87"/>
      <c r="AF57" s="112"/>
      <c r="AG57" s="112"/>
      <c r="AH57" s="92"/>
      <c r="AI57" s="92"/>
      <c r="AJ57" s="112"/>
      <c r="AK57" s="117"/>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151.5" hidden="1" customHeight="1" x14ac:dyDescent="0.3">
      <c r="B58" s="296">
        <v>8</v>
      </c>
      <c r="C58" s="297"/>
      <c r="D58" s="297"/>
      <c r="E58" s="297"/>
      <c r="F58" s="298"/>
      <c r="G58" s="297"/>
      <c r="H58" s="299"/>
      <c r="I58" s="300" t="str">
        <f>IF(H58&lt;=0,"",IF(H58&lt;=2,"Muy Baja",IF(H58&lt;=24,"Baja",IF(H58&lt;=500,"Media",IF(H58&lt;=5000,"Alta","Muy Alta")))))</f>
        <v/>
      </c>
      <c r="J58" s="293" t="str">
        <f>IF(I58="","",IF(I58="Muy Baja",0.2,IF(I58="Baja",0.4,IF(I58="Media",0.6,IF(I58="Alta",0.8,IF(I58="Muy Alta",1,))))))</f>
        <v/>
      </c>
      <c r="K58" s="301"/>
      <c r="L58" s="293">
        <f>IF(NOT(ISERROR(MATCH(K58,'Tabla Impacto'!$B$222:$B$224,0))),'Tabla Impacto'!$F$224&amp;"Por favor no seleccionar los criterios de impacto(Afectación Económica o presupuestal y Pérdida Reputacional)",K58)</f>
        <v>0</v>
      </c>
      <c r="M58" s="300" t="str">
        <f>IF(OR(L58='Tabla Impacto'!$C$12,L58='Tabla Impacto'!$D$12),"Leve",IF(OR(L58='Tabla Impacto'!$C$13,L58='Tabla Impacto'!$D$13),"Menor",IF(OR(L58='Tabla Impacto'!$C$14,L58='Tabla Impacto'!$D$14),"Moderado",IF(OR(L58='Tabla Impacto'!$C$15,L58='Tabla Impacto'!$D$15),"Mayor",IF(OR(L58='Tabla Impacto'!$C$16,L58='Tabla Impacto'!$D$16),"Catastrófico","")))))</f>
        <v/>
      </c>
      <c r="N58" s="293" t="str">
        <f>IF(M58="","",IF(M58="Leve",0.2,IF(M58="Menor",0.4,IF(M58="Moderado",0.6,IF(M58="Mayor",0.8,IF(M58="Catastrófico",1,))))))</f>
        <v/>
      </c>
      <c r="O58" s="295" t="str">
        <f>IF(OR(AND(I58="Muy Baja",M58="Leve"),AND(I58="Muy Baja",M58="Menor"),AND(I58="Baja",M58="Leve")),"Bajo",IF(OR(AND(I58="Muy baja",M58="Moderado"),AND(I58="Baja",M58="Menor"),AND(I58="Baja",M58="Moderado"),AND(I58="Media",M58="Leve"),AND(I58="Media",M58="Menor"),AND(I58="Media",M58="Moderado"),AND(I58="Alta",M58="Leve"),AND(I58="Alta",M58="Menor")),"Moderado",IF(OR(AND(I58="Muy Baja",M58="Mayor"),AND(I58="Baja",M58="Mayor"),AND(I58="Media",M58="Mayor"),AND(I58="Alta",M58="Moderado"),AND(I58="Alta",M58="Mayor"),AND(I58="Muy Alta",M58="Leve"),AND(I58="Muy Alta",M58="Menor"),AND(I58="Muy Alta",M58="Moderado"),AND(I58="Muy Alta",M58="Mayor")),"Alto",IF(OR(AND(I58="Muy Baja",M58="Catastrófico"),AND(I58="Baja",M58="Catastrófico"),AND(I58="Media",M58="Catastrófico"),AND(I58="Alta",M58="Catastrófico"),AND(I58="Muy Alta",M58="Catastrófico")),"Extremo",""))))</f>
        <v/>
      </c>
      <c r="P58" s="111">
        <v>1</v>
      </c>
      <c r="Q58" s="85"/>
      <c r="R58" s="86" t="str">
        <f>IF(OR(S58="Preventivo",S58="Detectivo"),"Probabilidad",IF(S58="Correctivo","Impacto",""))</f>
        <v/>
      </c>
      <c r="S58" s="87"/>
      <c r="T58" s="87"/>
      <c r="U58" s="88" t="str">
        <f>IF(AND(S58="Preventivo",T58="Automático"),"50%",IF(AND(S58="Preventivo",T58="Manual"),"40%",IF(AND(S58="Detectivo",T58="Automático"),"40%",IF(AND(S58="Detectivo",T58="Manual"),"30%",IF(AND(S58="Correctivo",T58="Automático"),"35%",IF(AND(S58="Correctivo",T58="Manual"),"25%",""))))))</f>
        <v/>
      </c>
      <c r="V58" s="87"/>
      <c r="W58" s="87"/>
      <c r="X58" s="87"/>
      <c r="Y58" s="89" t="str">
        <f>IFERROR(IF(R58="Probabilidad",(J58-(+J58*U58)),IF(R58="Impacto",J58,"")),"")</f>
        <v/>
      </c>
      <c r="Z58" s="90" t="str">
        <f>IFERROR(IF(Y58="","",IF(Y58&lt;=0.2,"Muy Baja",IF(Y58&lt;=0.4,"Baja",IF(Y58&lt;=0.6,"Media",IF(Y58&lt;=0.8,"Alta","Muy Alta"))))),"")</f>
        <v/>
      </c>
      <c r="AA58" s="88" t="str">
        <f>+Y58</f>
        <v/>
      </c>
      <c r="AB58" s="90" t="str">
        <f>IFERROR(IF(AC58="","",IF(AC58&lt;=0.2,"Leve",IF(AC58&lt;=0.4,"Menor",IF(AC58&lt;=0.6,"Moderado",IF(AC58&lt;=0.8,"Mayor","Catastrófico"))))),"")</f>
        <v/>
      </c>
      <c r="AC58" s="88" t="str">
        <f>IFERROR(IF(R58="Impacto",(N58-(+N58*U58)),IF(R58="Probabilidad",N58,"")),"")</f>
        <v/>
      </c>
      <c r="AD58" s="91" t="str">
        <f>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87"/>
      <c r="AF58" s="112"/>
      <c r="AG58" s="112"/>
      <c r="AH58" s="92"/>
      <c r="AI58" s="92"/>
      <c r="AJ58" s="112"/>
      <c r="AK58" s="117"/>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151.5" hidden="1" customHeight="1" x14ac:dyDescent="0.3">
      <c r="B59" s="296"/>
      <c r="C59" s="297"/>
      <c r="D59" s="297"/>
      <c r="E59" s="297"/>
      <c r="F59" s="298"/>
      <c r="G59" s="297"/>
      <c r="H59" s="299"/>
      <c r="I59" s="300"/>
      <c r="J59" s="293"/>
      <c r="K59" s="301"/>
      <c r="L59" s="293">
        <f>IF(NOT(ISERROR(MATCH(K59,_xlfn.ANCHORARRAY(F70),0))),J72&amp;"Por favor no seleccionar los criterios de impacto",K59)</f>
        <v>0</v>
      </c>
      <c r="M59" s="300"/>
      <c r="N59" s="293"/>
      <c r="O59" s="295"/>
      <c r="P59" s="111">
        <v>2</v>
      </c>
      <c r="Q59" s="85"/>
      <c r="R59" s="86" t="str">
        <f>IF(OR(S59="Preventivo",S59="Detectivo"),"Probabilidad",IF(S59="Correctivo","Impacto",""))</f>
        <v/>
      </c>
      <c r="S59" s="87"/>
      <c r="T59" s="87"/>
      <c r="U59" s="88" t="str">
        <f t="shared" ref="U59:U63" si="60">IF(AND(S59="Preventivo",T59="Automático"),"50%",IF(AND(S59="Preventivo",T59="Manual"),"40%",IF(AND(S59="Detectivo",T59="Automático"),"40%",IF(AND(S59="Detectivo",T59="Manual"),"30%",IF(AND(S59="Correctivo",T59="Automático"),"35%",IF(AND(S59="Correctivo",T59="Manual"),"25%",""))))))</f>
        <v/>
      </c>
      <c r="V59" s="87"/>
      <c r="W59" s="87"/>
      <c r="X59" s="87"/>
      <c r="Y59" s="89" t="str">
        <f>IFERROR(IF(AND(R58="Probabilidad",R59="Probabilidad"),(AA58-(+AA58*U59)),IF(R59="Probabilidad",(J58-(+J58*U59)),IF(R59="Impacto",AA58,""))),"")</f>
        <v/>
      </c>
      <c r="Z59" s="90" t="str">
        <f t="shared" si="6"/>
        <v/>
      </c>
      <c r="AA59" s="88" t="str">
        <f t="shared" ref="AA59:AA63" si="61">+Y59</f>
        <v/>
      </c>
      <c r="AB59" s="90" t="str">
        <f t="shared" si="8"/>
        <v/>
      </c>
      <c r="AC59" s="88" t="str">
        <f>IFERROR(IF(AND(R58="Impacto",R59="Impacto"),(AC52-(+AC52*U59)),IF(R59="Impacto",($N$58-(+$N$58*U59)),IF(R59="Probabilidad",AC52,""))),"")</f>
        <v/>
      </c>
      <c r="AD59" s="91" t="str">
        <f t="shared" ref="AD59:AD60" si="62">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87"/>
      <c r="AF59" s="112"/>
      <c r="AG59" s="112"/>
      <c r="AH59" s="92"/>
      <c r="AI59" s="92"/>
      <c r="AJ59" s="112"/>
      <c r="AK59" s="117"/>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151.5" hidden="1" customHeight="1" x14ac:dyDescent="0.3">
      <c r="B60" s="296"/>
      <c r="C60" s="297"/>
      <c r="D60" s="297"/>
      <c r="E60" s="297"/>
      <c r="F60" s="298"/>
      <c r="G60" s="297"/>
      <c r="H60" s="299"/>
      <c r="I60" s="300"/>
      <c r="J60" s="293"/>
      <c r="K60" s="301"/>
      <c r="L60" s="293">
        <f>IF(NOT(ISERROR(MATCH(K60,_xlfn.ANCHORARRAY(F71),0))),J73&amp;"Por favor no seleccionar los criterios de impacto",K60)</f>
        <v>0</v>
      </c>
      <c r="M60" s="300"/>
      <c r="N60" s="293"/>
      <c r="O60" s="295"/>
      <c r="P60" s="111">
        <v>3</v>
      </c>
      <c r="Q60" s="93"/>
      <c r="R60" s="86" t="str">
        <f>IF(OR(S60="Preventivo",S60="Detectivo"),"Probabilidad",IF(S60="Correctivo","Impacto",""))</f>
        <v/>
      </c>
      <c r="S60" s="87"/>
      <c r="T60" s="87"/>
      <c r="U60" s="88" t="str">
        <f t="shared" si="60"/>
        <v/>
      </c>
      <c r="V60" s="87"/>
      <c r="W60" s="87"/>
      <c r="X60" s="87"/>
      <c r="Y60" s="89" t="str">
        <f>IFERROR(IF(AND(R59="Probabilidad",R60="Probabilidad"),(AA59-(+AA59*U60)),IF(AND(R59="Impacto",R60="Probabilidad"),(AA58-(+AA58*U60)),IF(R60="Impacto",AA59,""))),"")</f>
        <v/>
      </c>
      <c r="Z60" s="90" t="str">
        <f t="shared" si="6"/>
        <v/>
      </c>
      <c r="AA60" s="88" t="str">
        <f t="shared" si="61"/>
        <v/>
      </c>
      <c r="AB60" s="90" t="str">
        <f t="shared" si="8"/>
        <v/>
      </c>
      <c r="AC60" s="88" t="str">
        <f>IFERROR(IF(AND(R59="Impacto",R60="Impacto"),(AC59-(+AC59*U60)),IF(AND(R59="Probabilidad",R60="Impacto"),(AC58-(+AC58*U60)),IF(R60="Probabilidad",AC59,""))),"")</f>
        <v/>
      </c>
      <c r="AD60" s="91" t="str">
        <f t="shared" si="62"/>
        <v/>
      </c>
      <c r="AE60" s="87"/>
      <c r="AF60" s="112"/>
      <c r="AG60" s="112"/>
      <c r="AH60" s="92"/>
      <c r="AI60" s="92"/>
      <c r="AJ60" s="112"/>
      <c r="AK60" s="117"/>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151.5" hidden="1" customHeight="1" x14ac:dyDescent="0.3">
      <c r="B61" s="296"/>
      <c r="C61" s="297"/>
      <c r="D61" s="297"/>
      <c r="E61" s="297"/>
      <c r="F61" s="298"/>
      <c r="G61" s="297"/>
      <c r="H61" s="299"/>
      <c r="I61" s="300"/>
      <c r="J61" s="293"/>
      <c r="K61" s="301"/>
      <c r="L61" s="293">
        <f>IF(NOT(ISERROR(MATCH(K61,_xlfn.ANCHORARRAY(F72),0))),J74&amp;"Por favor no seleccionar los criterios de impacto",K61)</f>
        <v>0</v>
      </c>
      <c r="M61" s="300"/>
      <c r="N61" s="293"/>
      <c r="O61" s="295"/>
      <c r="P61" s="111">
        <v>4</v>
      </c>
      <c r="Q61" s="85"/>
      <c r="R61" s="86" t="str">
        <f t="shared" ref="R61:R63" si="63">IF(OR(S61="Preventivo",S61="Detectivo"),"Probabilidad",IF(S61="Correctivo","Impacto",""))</f>
        <v/>
      </c>
      <c r="S61" s="87"/>
      <c r="T61" s="87"/>
      <c r="U61" s="88" t="str">
        <f t="shared" si="60"/>
        <v/>
      </c>
      <c r="V61" s="87"/>
      <c r="W61" s="87"/>
      <c r="X61" s="87"/>
      <c r="Y61" s="89" t="str">
        <f t="shared" ref="Y61:Y63" si="64">IFERROR(IF(AND(R60="Probabilidad",R61="Probabilidad"),(AA60-(+AA60*U61)),IF(AND(R60="Impacto",R61="Probabilidad"),(AA59-(+AA59*U61)),IF(R61="Impacto",AA60,""))),"")</f>
        <v/>
      </c>
      <c r="Z61" s="90" t="str">
        <f t="shared" si="6"/>
        <v/>
      </c>
      <c r="AA61" s="88" t="str">
        <f t="shared" si="61"/>
        <v/>
      </c>
      <c r="AB61" s="90" t="str">
        <f t="shared" si="8"/>
        <v/>
      </c>
      <c r="AC61" s="88" t="str">
        <f t="shared" ref="AC61:AC63" si="65">IFERROR(IF(AND(R60="Impacto",R61="Impacto"),(AC60-(+AC60*U61)),IF(AND(R60="Probabilidad",R61="Impacto"),(AC59-(+AC59*U61)),IF(R61="Probabilidad",AC60,""))),"")</f>
        <v/>
      </c>
      <c r="AD61" s="91" t="str">
        <f>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87"/>
      <c r="AF61" s="112"/>
      <c r="AG61" s="112"/>
      <c r="AH61" s="92"/>
      <c r="AI61" s="92"/>
      <c r="AJ61" s="112"/>
      <c r="AK61" s="117"/>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151.5" hidden="1" customHeight="1" x14ac:dyDescent="0.3">
      <c r="B62" s="296"/>
      <c r="C62" s="297"/>
      <c r="D62" s="297"/>
      <c r="E62" s="297"/>
      <c r="F62" s="298"/>
      <c r="G62" s="297"/>
      <c r="H62" s="299"/>
      <c r="I62" s="300"/>
      <c r="J62" s="293"/>
      <c r="K62" s="301"/>
      <c r="L62" s="293">
        <f>IF(NOT(ISERROR(MATCH(K62,_xlfn.ANCHORARRAY(F73),0))),J75&amp;"Por favor no seleccionar los criterios de impacto",K62)</f>
        <v>0</v>
      </c>
      <c r="M62" s="300"/>
      <c r="N62" s="293"/>
      <c r="O62" s="295"/>
      <c r="P62" s="111">
        <v>5</v>
      </c>
      <c r="Q62" s="85"/>
      <c r="R62" s="86" t="str">
        <f t="shared" si="63"/>
        <v/>
      </c>
      <c r="S62" s="87"/>
      <c r="T62" s="87"/>
      <c r="U62" s="88" t="str">
        <f t="shared" si="60"/>
        <v/>
      </c>
      <c r="V62" s="87"/>
      <c r="W62" s="87"/>
      <c r="X62" s="87"/>
      <c r="Y62" s="89" t="str">
        <f t="shared" si="64"/>
        <v/>
      </c>
      <c r="Z62" s="90" t="str">
        <f t="shared" si="6"/>
        <v/>
      </c>
      <c r="AA62" s="88" t="str">
        <f t="shared" si="61"/>
        <v/>
      </c>
      <c r="AB62" s="90" t="str">
        <f t="shared" si="8"/>
        <v/>
      </c>
      <c r="AC62" s="88" t="str">
        <f t="shared" si="65"/>
        <v/>
      </c>
      <c r="AD62" s="91" t="str">
        <f t="shared" ref="AD62:AD63" si="66">IFERROR(IF(OR(AND(Z62="Muy Baja",AB62="Leve"),AND(Z62="Muy Baja",AB62="Menor"),AND(Z62="Baja",AB62="Leve")),"Bajo",IF(OR(AND(Z62="Muy baja",AB62="Moderado"),AND(Z62="Baja",AB62="Menor"),AND(Z62="Baja",AB62="Moderado"),AND(Z62="Media",AB62="Leve"),AND(Z62="Media",AB62="Menor"),AND(Z62="Media",AB62="Moderado"),AND(Z62="Alta",AB62="Leve"),AND(Z62="Alta",AB62="Menor")),"Moderado",IF(OR(AND(Z62="Muy Baja",AB62="Mayor"),AND(Z62="Baja",AB62="Mayor"),AND(Z62="Media",AB62="Mayor"),AND(Z62="Alta",AB62="Moderado"),AND(Z62="Alta",AB62="Mayor"),AND(Z62="Muy Alta",AB62="Leve"),AND(Z62="Muy Alta",AB62="Menor"),AND(Z62="Muy Alta",AB62="Moderado"),AND(Z62="Muy Alta",AB62="Mayor")),"Alto",IF(OR(AND(Z62="Muy Baja",AB62="Catastrófico"),AND(Z62="Baja",AB62="Catastrófico"),AND(Z62="Media",AB62="Catastrófico"),AND(Z62="Alta",AB62="Catastrófico"),AND(Z62="Muy Alta",AB62="Catastrófico")),"Extremo","")))),"")</f>
        <v/>
      </c>
      <c r="AE62" s="87"/>
      <c r="AF62" s="112"/>
      <c r="AG62" s="112"/>
      <c r="AH62" s="92"/>
      <c r="AI62" s="92"/>
      <c r="AJ62" s="112"/>
      <c r="AK62" s="117"/>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151.5" hidden="1" customHeight="1" x14ac:dyDescent="0.3">
      <c r="B63" s="296"/>
      <c r="C63" s="297"/>
      <c r="D63" s="297"/>
      <c r="E63" s="297"/>
      <c r="F63" s="298"/>
      <c r="G63" s="297"/>
      <c r="H63" s="299"/>
      <c r="I63" s="300"/>
      <c r="J63" s="293"/>
      <c r="K63" s="301"/>
      <c r="L63" s="293">
        <f>IF(NOT(ISERROR(MATCH(K63,_xlfn.ANCHORARRAY(F74),0))),J76&amp;"Por favor no seleccionar los criterios de impacto",K63)</f>
        <v>0</v>
      </c>
      <c r="M63" s="300"/>
      <c r="N63" s="293"/>
      <c r="O63" s="295"/>
      <c r="P63" s="111">
        <v>6</v>
      </c>
      <c r="Q63" s="85"/>
      <c r="R63" s="86" t="str">
        <f t="shared" si="63"/>
        <v/>
      </c>
      <c r="S63" s="87"/>
      <c r="T63" s="87"/>
      <c r="U63" s="88" t="str">
        <f t="shared" si="60"/>
        <v/>
      </c>
      <c r="V63" s="87"/>
      <c r="W63" s="87"/>
      <c r="X63" s="87"/>
      <c r="Y63" s="89" t="str">
        <f t="shared" si="64"/>
        <v/>
      </c>
      <c r="Z63" s="90" t="str">
        <f t="shared" si="6"/>
        <v/>
      </c>
      <c r="AA63" s="88" t="str">
        <f t="shared" si="61"/>
        <v/>
      </c>
      <c r="AB63" s="90" t="str">
        <f t="shared" si="8"/>
        <v/>
      </c>
      <c r="AC63" s="88" t="str">
        <f t="shared" si="65"/>
        <v/>
      </c>
      <c r="AD63" s="91" t="str">
        <f t="shared" si="66"/>
        <v/>
      </c>
      <c r="AE63" s="87"/>
      <c r="AF63" s="112"/>
      <c r="AG63" s="112"/>
      <c r="AH63" s="92"/>
      <c r="AI63" s="92"/>
      <c r="AJ63" s="112"/>
      <c r="AK63" s="117"/>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151.5" hidden="1" customHeight="1" x14ac:dyDescent="0.3">
      <c r="B64" s="296">
        <v>9</v>
      </c>
      <c r="C64" s="297"/>
      <c r="D64" s="297"/>
      <c r="E64" s="297"/>
      <c r="F64" s="298"/>
      <c r="G64" s="297"/>
      <c r="H64" s="299"/>
      <c r="I64" s="300" t="str">
        <f>IF(H64&lt;=0,"",IF(H64&lt;=2,"Muy Baja",IF(H64&lt;=24,"Baja",IF(H64&lt;=500,"Media",IF(H64&lt;=5000,"Alta","Muy Alta")))))</f>
        <v/>
      </c>
      <c r="J64" s="293" t="str">
        <f>IF(I64="","",IF(I64="Muy Baja",0.2,IF(I64="Baja",0.4,IF(I64="Media",0.6,IF(I64="Alta",0.8,IF(I64="Muy Alta",1,))))))</f>
        <v/>
      </c>
      <c r="K64" s="301"/>
      <c r="L64" s="293">
        <f>IF(NOT(ISERROR(MATCH(K64,'Tabla Impacto'!$B$222:$B$224,0))),'Tabla Impacto'!$F$224&amp;"Por favor no seleccionar los criterios de impacto(Afectación Económica o presupuestal y Pérdida Reputacional)",K64)</f>
        <v>0</v>
      </c>
      <c r="M64" s="300" t="str">
        <f>IF(OR(L64='Tabla Impacto'!$C$12,L64='Tabla Impacto'!$D$12),"Leve",IF(OR(L64='Tabla Impacto'!$C$13,L64='Tabla Impacto'!$D$13),"Menor",IF(OR(L64='Tabla Impacto'!$C$14,L64='Tabla Impacto'!$D$14),"Moderado",IF(OR(L64='Tabla Impacto'!$C$15,L64='Tabla Impacto'!$D$15),"Mayor",IF(OR(L64='Tabla Impacto'!$C$16,L64='Tabla Impacto'!$D$16),"Catastrófico","")))))</f>
        <v/>
      </c>
      <c r="N64" s="293" t="str">
        <f>IF(M64="","",IF(M64="Leve",0.2,IF(M64="Menor",0.4,IF(M64="Moderado",0.6,IF(M64="Mayor",0.8,IF(M64="Catastrófico",1,))))))</f>
        <v/>
      </c>
      <c r="O64" s="295" t="str">
        <f>IF(OR(AND(I64="Muy Baja",M64="Leve"),AND(I64="Muy Baja",M64="Menor"),AND(I64="Baja",M64="Leve")),"Bajo",IF(OR(AND(I64="Muy baja",M64="Moderado"),AND(I64="Baja",M64="Menor"),AND(I64="Baja",M64="Moderado"),AND(I64="Media",M64="Leve"),AND(I64="Media",M64="Menor"),AND(I64="Media",M64="Moderado"),AND(I64="Alta",M64="Leve"),AND(I64="Alta",M64="Menor")),"Moderado",IF(OR(AND(I64="Muy Baja",M64="Mayor"),AND(I64="Baja",M64="Mayor"),AND(I64="Media",M64="Mayor"),AND(I64="Alta",M64="Moderado"),AND(I64="Alta",M64="Mayor"),AND(I64="Muy Alta",M64="Leve"),AND(I64="Muy Alta",M64="Menor"),AND(I64="Muy Alta",M64="Moderado"),AND(I64="Muy Alta",M64="Mayor")),"Alto",IF(OR(AND(I64="Muy Baja",M64="Catastrófico"),AND(I64="Baja",M64="Catastrófico"),AND(I64="Media",M64="Catastrófico"),AND(I64="Alta",M64="Catastrófico"),AND(I64="Muy Alta",M64="Catastrófico")),"Extremo",""))))</f>
        <v/>
      </c>
      <c r="P64" s="111">
        <v>1</v>
      </c>
      <c r="Q64" s="85"/>
      <c r="R64" s="86" t="str">
        <f>IF(OR(S64="Preventivo",S64="Detectivo"),"Probabilidad",IF(S64="Correctivo","Impacto",""))</f>
        <v/>
      </c>
      <c r="S64" s="87"/>
      <c r="T64" s="87"/>
      <c r="U64" s="88" t="str">
        <f>IF(AND(S64="Preventivo",T64="Automático"),"50%",IF(AND(S64="Preventivo",T64="Manual"),"40%",IF(AND(S64="Detectivo",T64="Automático"),"40%",IF(AND(S64="Detectivo",T64="Manual"),"30%",IF(AND(S64="Correctivo",T64="Automático"),"35%",IF(AND(S64="Correctivo",T64="Manual"),"25%",""))))))</f>
        <v/>
      </c>
      <c r="V64" s="87"/>
      <c r="W64" s="87"/>
      <c r="X64" s="87"/>
      <c r="Y64" s="89" t="str">
        <f>IFERROR(IF(R64="Probabilidad",(J64-(+J64*U64)),IF(R64="Impacto",J64,"")),"")</f>
        <v/>
      </c>
      <c r="Z64" s="90" t="str">
        <f>IFERROR(IF(Y64="","",IF(Y64&lt;=0.2,"Muy Baja",IF(Y64&lt;=0.4,"Baja",IF(Y64&lt;=0.6,"Media",IF(Y64&lt;=0.8,"Alta","Muy Alta"))))),"")</f>
        <v/>
      </c>
      <c r="AA64" s="88" t="str">
        <f>+Y64</f>
        <v/>
      </c>
      <c r="AB64" s="90" t="str">
        <f>IFERROR(IF(AC64="","",IF(AC64&lt;=0.2,"Leve",IF(AC64&lt;=0.4,"Menor",IF(AC64&lt;=0.6,"Moderado",IF(AC64&lt;=0.8,"Mayor","Catastrófico"))))),"")</f>
        <v/>
      </c>
      <c r="AC64" s="88" t="str">
        <f>IFERROR(IF(R64="Impacto",(N64-(+N64*U64)),IF(R64="Probabilidad",N64,"")),"")</f>
        <v/>
      </c>
      <c r="AD64" s="91" t="str">
        <f>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87"/>
      <c r="AF64" s="112"/>
      <c r="AG64" s="112"/>
      <c r="AH64" s="92"/>
      <c r="AI64" s="92"/>
      <c r="AJ64" s="112"/>
      <c r="AK64" s="117"/>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151.5" hidden="1" customHeight="1" x14ac:dyDescent="0.3">
      <c r="B65" s="296"/>
      <c r="C65" s="297"/>
      <c r="D65" s="297"/>
      <c r="E65" s="297"/>
      <c r="F65" s="298"/>
      <c r="G65" s="297"/>
      <c r="H65" s="299"/>
      <c r="I65" s="300"/>
      <c r="J65" s="293"/>
      <c r="K65" s="301"/>
      <c r="L65" s="293">
        <f>IF(NOT(ISERROR(MATCH(K65,_xlfn.ANCHORARRAY(F76),0))),J78&amp;"Por favor no seleccionar los criterios de impacto",K65)</f>
        <v>0</v>
      </c>
      <c r="M65" s="300"/>
      <c r="N65" s="293"/>
      <c r="O65" s="295"/>
      <c r="P65" s="111">
        <v>2</v>
      </c>
      <c r="Q65" s="85"/>
      <c r="R65" s="86" t="str">
        <f>IF(OR(S65="Preventivo",S65="Detectivo"),"Probabilidad",IF(S65="Correctivo","Impacto",""))</f>
        <v/>
      </c>
      <c r="S65" s="87"/>
      <c r="T65" s="87"/>
      <c r="U65" s="88" t="str">
        <f t="shared" ref="U65:U69" si="67">IF(AND(S65="Preventivo",T65="Automático"),"50%",IF(AND(S65="Preventivo",T65="Manual"),"40%",IF(AND(S65="Detectivo",T65="Automático"),"40%",IF(AND(S65="Detectivo",T65="Manual"),"30%",IF(AND(S65="Correctivo",T65="Automático"),"35%",IF(AND(S65="Correctivo",T65="Manual"),"25%",""))))))</f>
        <v/>
      </c>
      <c r="V65" s="87"/>
      <c r="W65" s="87"/>
      <c r="X65" s="87"/>
      <c r="Y65" s="89" t="str">
        <f>IFERROR(IF(AND(R64="Probabilidad",R65="Probabilidad"),(AA64-(+AA64*U65)),IF(R65="Probabilidad",(J64-(+J64*U65)),IF(R65="Impacto",AA64,""))),"")</f>
        <v/>
      </c>
      <c r="Z65" s="90" t="str">
        <f t="shared" si="6"/>
        <v/>
      </c>
      <c r="AA65" s="88" t="str">
        <f t="shared" ref="AA65:AA69" si="68">+Y65</f>
        <v/>
      </c>
      <c r="AB65" s="90" t="str">
        <f t="shared" si="8"/>
        <v/>
      </c>
      <c r="AC65" s="88" t="str">
        <f>IFERROR(IF(AND(R64="Impacto",R65="Impacto"),(AC58-(+AC58*U65)),IF(R65="Impacto",($N$64-(+$N$64*U65)),IF(R65="Probabilidad",AC58,""))),"")</f>
        <v/>
      </c>
      <c r="AD65" s="91" t="str">
        <f t="shared" ref="AD65:AD66" si="69">IFERROR(IF(OR(AND(Z65="Muy Baja",AB65="Leve"),AND(Z65="Muy Baja",AB65="Menor"),AND(Z65="Baja",AB65="Leve")),"Bajo",IF(OR(AND(Z65="Muy baja",AB65="Moderado"),AND(Z65="Baja",AB65="Menor"),AND(Z65="Baja",AB65="Moderado"),AND(Z65="Media",AB65="Leve"),AND(Z65="Media",AB65="Menor"),AND(Z65="Media",AB65="Moderado"),AND(Z65="Alta",AB65="Leve"),AND(Z65="Alta",AB65="Menor")),"Moderado",IF(OR(AND(Z65="Muy Baja",AB65="Mayor"),AND(Z65="Baja",AB65="Mayor"),AND(Z65="Media",AB65="Mayor"),AND(Z65="Alta",AB65="Moderado"),AND(Z65="Alta",AB65="Mayor"),AND(Z65="Muy Alta",AB65="Leve"),AND(Z65="Muy Alta",AB65="Menor"),AND(Z65="Muy Alta",AB65="Moderado"),AND(Z65="Muy Alta",AB65="Mayor")),"Alto",IF(OR(AND(Z65="Muy Baja",AB65="Catastrófico"),AND(Z65="Baja",AB65="Catastrófico"),AND(Z65="Media",AB65="Catastrófico"),AND(Z65="Alta",AB65="Catastrófico"),AND(Z65="Muy Alta",AB65="Catastrófico")),"Extremo","")))),"")</f>
        <v/>
      </c>
      <c r="AE65" s="87"/>
      <c r="AF65" s="112"/>
      <c r="AG65" s="112"/>
      <c r="AH65" s="92"/>
      <c r="AI65" s="92"/>
      <c r="AJ65" s="112"/>
      <c r="AK65" s="117"/>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151.5" hidden="1" customHeight="1" x14ac:dyDescent="0.3">
      <c r="B66" s="296"/>
      <c r="C66" s="297"/>
      <c r="D66" s="297"/>
      <c r="E66" s="297"/>
      <c r="F66" s="298"/>
      <c r="G66" s="297"/>
      <c r="H66" s="299"/>
      <c r="I66" s="300"/>
      <c r="J66" s="293"/>
      <c r="K66" s="301"/>
      <c r="L66" s="293">
        <f>IF(NOT(ISERROR(MATCH(K66,_xlfn.ANCHORARRAY(F77),0))),J79&amp;"Por favor no seleccionar los criterios de impacto",K66)</f>
        <v>0</v>
      </c>
      <c r="M66" s="300"/>
      <c r="N66" s="293"/>
      <c r="O66" s="295"/>
      <c r="P66" s="111">
        <v>3</v>
      </c>
      <c r="Q66" s="93"/>
      <c r="R66" s="86" t="str">
        <f>IF(OR(S66="Preventivo",S66="Detectivo"),"Probabilidad",IF(S66="Correctivo","Impacto",""))</f>
        <v/>
      </c>
      <c r="S66" s="87"/>
      <c r="T66" s="87"/>
      <c r="U66" s="88" t="str">
        <f t="shared" si="67"/>
        <v/>
      </c>
      <c r="V66" s="87"/>
      <c r="W66" s="87"/>
      <c r="X66" s="87"/>
      <c r="Y66" s="89" t="str">
        <f>IFERROR(IF(AND(R65="Probabilidad",R66="Probabilidad"),(AA65-(+AA65*U66)),IF(AND(R65="Impacto",R66="Probabilidad"),(AA64-(+AA64*U66)),IF(R66="Impacto",AA65,""))),"")</f>
        <v/>
      </c>
      <c r="Z66" s="90" t="str">
        <f t="shared" si="6"/>
        <v/>
      </c>
      <c r="AA66" s="88" t="str">
        <f t="shared" si="68"/>
        <v/>
      </c>
      <c r="AB66" s="90" t="str">
        <f t="shared" si="8"/>
        <v/>
      </c>
      <c r="AC66" s="88" t="str">
        <f>IFERROR(IF(AND(R65="Impacto",R66="Impacto"),(AC65-(+AC65*U66)),IF(AND(R65="Probabilidad",R66="Impacto"),(AC64-(+AC64*U66)),IF(R66="Probabilidad",AC65,""))),"")</f>
        <v/>
      </c>
      <c r="AD66" s="91" t="str">
        <f t="shared" si="69"/>
        <v/>
      </c>
      <c r="AE66" s="87"/>
      <c r="AF66" s="112"/>
      <c r="AG66" s="112"/>
      <c r="AH66" s="92"/>
      <c r="AI66" s="92"/>
      <c r="AJ66" s="112"/>
      <c r="AK66" s="117"/>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idden="1" x14ac:dyDescent="0.3">
      <c r="B67" s="302"/>
      <c r="C67" s="303"/>
      <c r="D67" s="303"/>
      <c r="E67" s="303"/>
      <c r="F67" s="294"/>
      <c r="G67" s="304"/>
      <c r="H67" s="294"/>
      <c r="I67" s="294"/>
      <c r="J67" s="294"/>
      <c r="K67" s="294"/>
      <c r="L67" s="294"/>
      <c r="M67" s="294"/>
      <c r="N67" s="294"/>
      <c r="O67" s="294"/>
      <c r="P67" s="118"/>
      <c r="Q67" s="118"/>
      <c r="R67" s="118"/>
      <c r="S67" s="118"/>
      <c r="T67" s="118"/>
      <c r="U67" s="118"/>
      <c r="V67" s="118"/>
      <c r="W67" s="118"/>
      <c r="X67" s="118"/>
      <c r="Y67" s="118"/>
      <c r="Z67" s="118"/>
      <c r="AA67" s="118"/>
      <c r="AB67" s="118"/>
      <c r="AC67" s="118"/>
      <c r="AD67" s="118"/>
      <c r="AE67" s="118"/>
      <c r="AF67" s="118"/>
      <c r="AG67" s="119"/>
      <c r="AH67" s="118"/>
      <c r="AI67" s="118"/>
      <c r="AJ67" s="118"/>
      <c r="AK67" s="120"/>
    </row>
    <row r="68" spans="2:69" ht="151.5" hidden="1" customHeight="1" x14ac:dyDescent="0.3">
      <c r="B68" s="296"/>
      <c r="C68" s="297"/>
      <c r="D68" s="297"/>
      <c r="E68" s="297"/>
      <c r="F68" s="298"/>
      <c r="G68" s="297"/>
      <c r="H68" s="299"/>
      <c r="I68" s="300"/>
      <c r="J68" s="293"/>
      <c r="K68" s="301"/>
      <c r="L68" s="293">
        <f>IF(NOT(ISERROR(MATCH(K68,_xlfn.ANCHORARRAY(F79),0))),J81&amp;"Por favor no seleccionar los criterios de impacto",K68)</f>
        <v>0</v>
      </c>
      <c r="M68" s="300"/>
      <c r="N68" s="293"/>
      <c r="O68" s="295"/>
      <c r="P68" s="111">
        <v>5</v>
      </c>
      <c r="Q68" s="85"/>
      <c r="R68" s="86" t="str">
        <f t="shared" ref="R68:R69" si="70">IF(OR(S68="Preventivo",S68="Detectivo"),"Probabilidad",IF(S68="Correctivo","Impacto",""))</f>
        <v/>
      </c>
      <c r="S68" s="87"/>
      <c r="T68" s="87"/>
      <c r="U68" s="88" t="str">
        <f t="shared" si="67"/>
        <v/>
      </c>
      <c r="V68" s="87"/>
      <c r="W68" s="87"/>
      <c r="X68" s="87"/>
      <c r="Y68" s="89" t="str">
        <f t="shared" ref="Y68:Y69" si="71">IFERROR(IF(AND(R67="Probabilidad",R68="Probabilidad"),(AA67-(+AA67*U68)),IF(AND(R67="Impacto",R68="Probabilidad"),(AA66-(+AA66*U68)),IF(R68="Impacto",AA67,""))),"")</f>
        <v/>
      </c>
      <c r="Z68" s="90" t="str">
        <f t="shared" si="6"/>
        <v/>
      </c>
      <c r="AA68" s="88" t="str">
        <f t="shared" si="68"/>
        <v/>
      </c>
      <c r="AB68" s="90" t="str">
        <f t="shared" si="8"/>
        <v/>
      </c>
      <c r="AC68" s="88" t="str">
        <f t="shared" ref="AC68:AC69" si="72">IFERROR(IF(AND(R67="Impacto",R68="Impacto"),(AC67-(+AC67*U68)),IF(AND(R67="Probabilidad",R68="Impacto"),(AC66-(+AC66*U68)),IF(R68="Probabilidad",AC67,""))),"")</f>
        <v/>
      </c>
      <c r="AD68" s="91" t="str">
        <f t="shared" ref="AD68:AD69" si="73">IFERROR(IF(OR(AND(Z68="Muy Baja",AB68="Leve"),AND(Z68="Muy Baja",AB68="Menor"),AND(Z68="Baja",AB68="Leve")),"Bajo",IF(OR(AND(Z68="Muy baja",AB68="Moderado"),AND(Z68="Baja",AB68="Menor"),AND(Z68="Baja",AB68="Moderado"),AND(Z68="Media",AB68="Leve"),AND(Z68="Media",AB68="Menor"),AND(Z68="Media",AB68="Moderado"),AND(Z68="Alta",AB68="Leve"),AND(Z68="Alta",AB68="Menor")),"Moderado",IF(OR(AND(Z68="Muy Baja",AB68="Mayor"),AND(Z68="Baja",AB68="Mayor"),AND(Z68="Media",AB68="Mayor"),AND(Z68="Alta",AB68="Moderado"),AND(Z68="Alta",AB68="Mayor"),AND(Z68="Muy Alta",AB68="Leve"),AND(Z68="Muy Alta",AB68="Menor"),AND(Z68="Muy Alta",AB68="Moderado"),AND(Z68="Muy Alta",AB68="Mayor")),"Alto",IF(OR(AND(Z68="Muy Baja",AB68="Catastrófico"),AND(Z68="Baja",AB68="Catastrófico"),AND(Z68="Media",AB68="Catastrófico"),AND(Z68="Alta",AB68="Catastrófico"),AND(Z68="Muy Alta",AB68="Catastrófico")),"Extremo","")))),"")</f>
        <v/>
      </c>
      <c r="AE68" s="87"/>
      <c r="AF68" s="112"/>
      <c r="AG68" s="112"/>
      <c r="AH68" s="92"/>
      <c r="AI68" s="92"/>
      <c r="AJ68" s="112"/>
      <c r="AK68" s="117"/>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151.5" hidden="1" customHeight="1" x14ac:dyDescent="0.3">
      <c r="B69" s="296"/>
      <c r="C69" s="297"/>
      <c r="D69" s="297"/>
      <c r="E69" s="297"/>
      <c r="F69" s="298"/>
      <c r="G69" s="297"/>
      <c r="H69" s="299"/>
      <c r="I69" s="300"/>
      <c r="J69" s="293"/>
      <c r="K69" s="301"/>
      <c r="L69" s="293">
        <f>IF(NOT(ISERROR(MATCH(K69,_xlfn.ANCHORARRAY(F80),0))),J82&amp;"Por favor no seleccionar los criterios de impacto",K69)</f>
        <v>0</v>
      </c>
      <c r="M69" s="300"/>
      <c r="N69" s="293"/>
      <c r="O69" s="295"/>
      <c r="P69" s="111">
        <v>6</v>
      </c>
      <c r="Q69" s="85"/>
      <c r="R69" s="86" t="str">
        <f t="shared" si="70"/>
        <v/>
      </c>
      <c r="S69" s="87"/>
      <c r="T69" s="87"/>
      <c r="U69" s="88" t="str">
        <f t="shared" si="67"/>
        <v/>
      </c>
      <c r="V69" s="87"/>
      <c r="W69" s="87"/>
      <c r="X69" s="87"/>
      <c r="Y69" s="89" t="str">
        <f t="shared" si="71"/>
        <v/>
      </c>
      <c r="Z69" s="90" t="str">
        <f t="shared" si="6"/>
        <v/>
      </c>
      <c r="AA69" s="88" t="str">
        <f t="shared" si="68"/>
        <v/>
      </c>
      <c r="AB69" s="90" t="str">
        <f t="shared" si="8"/>
        <v/>
      </c>
      <c r="AC69" s="88" t="str">
        <f t="shared" si="72"/>
        <v/>
      </c>
      <c r="AD69" s="91" t="str">
        <f t="shared" si="73"/>
        <v/>
      </c>
      <c r="AE69" s="87"/>
      <c r="AF69" s="112"/>
      <c r="AG69" s="112"/>
      <c r="AH69" s="92"/>
      <c r="AI69" s="92"/>
      <c r="AJ69" s="112"/>
      <c r="AK69" s="117"/>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151.5" hidden="1" customHeight="1" x14ac:dyDescent="0.3">
      <c r="B70" s="296">
        <v>10</v>
      </c>
      <c r="C70" s="297"/>
      <c r="D70" s="297"/>
      <c r="E70" s="297"/>
      <c r="F70" s="298"/>
      <c r="G70" s="297"/>
      <c r="H70" s="299"/>
      <c r="I70" s="300" t="str">
        <f>IF(H70&lt;=0,"",IF(H70&lt;=2,"Muy Baja",IF(H70&lt;=24,"Baja",IF(H70&lt;=500,"Media",IF(H70&lt;=5000,"Alta","Muy Alta")))))</f>
        <v/>
      </c>
      <c r="J70" s="293" t="str">
        <f>IF(I70="","",IF(I70="Muy Baja",0.2,IF(I70="Baja",0.4,IF(I70="Media",0.6,IF(I70="Alta",0.8,IF(I70="Muy Alta",1,))))))</f>
        <v/>
      </c>
      <c r="K70" s="301"/>
      <c r="L70" s="293">
        <f>IF(NOT(ISERROR(MATCH(K70,'Tabla Impacto'!$B$222:$B$224,0))),'Tabla Impacto'!$F$224&amp;"Por favor no seleccionar los criterios de impacto(Afectación Económica o presupuestal y Pérdida Reputacional)",K70)</f>
        <v>0</v>
      </c>
      <c r="M70" s="300" t="str">
        <f>IF(OR(L70='Tabla Impacto'!$C$12,L70='Tabla Impacto'!$D$12),"Leve",IF(OR(L70='Tabla Impacto'!$C$13,L70='Tabla Impacto'!$D$13),"Menor",IF(OR(L70='Tabla Impacto'!$C$14,L70='Tabla Impacto'!$D$14),"Moderado",IF(OR(L70='Tabla Impacto'!$C$15,L70='Tabla Impacto'!$D$15),"Mayor",IF(OR(L70='Tabla Impacto'!$C$16,L70='Tabla Impacto'!$D$16),"Catastrófico","")))))</f>
        <v/>
      </c>
      <c r="N70" s="293" t="str">
        <f>IF(M70="","",IF(M70="Leve",0.2,IF(M70="Menor",0.4,IF(M70="Moderado",0.6,IF(M70="Mayor",0.8,IF(M70="Catastrófico",1,))))))</f>
        <v/>
      </c>
      <c r="O70" s="295" t="str">
        <f>IF(OR(AND(I70="Muy Baja",M70="Leve"),AND(I70="Muy Baja",M70="Menor"),AND(I70="Baja",M70="Leve")),"Bajo",IF(OR(AND(I70="Muy baja",M70="Moderado"),AND(I70="Baja",M70="Menor"),AND(I70="Baja",M70="Moderado"),AND(I70="Media",M70="Leve"),AND(I70="Media",M70="Menor"),AND(I70="Media",M70="Moderado"),AND(I70="Alta",M70="Leve"),AND(I70="Alta",M70="Menor")),"Moderado",IF(OR(AND(I70="Muy Baja",M70="Mayor"),AND(I70="Baja",M70="Mayor"),AND(I70="Media",M70="Mayor"),AND(I70="Alta",M70="Moderado"),AND(I70="Alta",M70="Mayor"),AND(I70="Muy Alta",M70="Leve"),AND(I70="Muy Alta",M70="Menor"),AND(I70="Muy Alta",M70="Moderado"),AND(I70="Muy Alta",M70="Mayor")),"Alto",IF(OR(AND(I70="Muy Baja",M70="Catastrófico"),AND(I70="Baja",M70="Catastrófico"),AND(I70="Media",M70="Catastrófico"),AND(I70="Alta",M70="Catastrófico"),AND(I70="Muy Alta",M70="Catastrófico")),"Extremo",""))))</f>
        <v/>
      </c>
      <c r="P70" s="111">
        <v>1</v>
      </c>
      <c r="Q70" s="85"/>
      <c r="R70" s="86" t="str">
        <f>IF(OR(S70="Preventivo",S70="Detectivo"),"Probabilidad",IF(S70="Correctivo","Impacto",""))</f>
        <v/>
      </c>
      <c r="S70" s="87"/>
      <c r="T70" s="87"/>
      <c r="U70" s="88" t="str">
        <f>IF(AND(S70="Preventivo",T70="Automático"),"50%",IF(AND(S70="Preventivo",T70="Manual"),"40%",IF(AND(S70="Detectivo",T70="Automático"),"40%",IF(AND(S70="Detectivo",T70="Manual"),"30%",IF(AND(S70="Correctivo",T70="Automático"),"35%",IF(AND(S70="Correctivo",T70="Manual"),"25%",""))))))</f>
        <v/>
      </c>
      <c r="V70" s="87"/>
      <c r="W70" s="87"/>
      <c r="X70" s="87"/>
      <c r="Y70" s="89" t="str">
        <f>IFERROR(IF(R70="Probabilidad",(J70-(+J70*U70)),IF(R70="Impacto",J70,"")),"")</f>
        <v/>
      </c>
      <c r="Z70" s="90" t="str">
        <f>IFERROR(IF(Y70="","",IF(Y70&lt;=0.2,"Muy Baja",IF(Y70&lt;=0.4,"Baja",IF(Y70&lt;=0.6,"Media",IF(Y70&lt;=0.8,"Alta","Muy Alta"))))),"")</f>
        <v/>
      </c>
      <c r="AA70" s="88" t="str">
        <f>+Y70</f>
        <v/>
      </c>
      <c r="AB70" s="90" t="str">
        <f>IFERROR(IF(AC70="","",IF(AC70&lt;=0.2,"Leve",IF(AC70&lt;=0.4,"Menor",IF(AC70&lt;=0.6,"Moderado",IF(AC70&lt;=0.8,"Mayor","Catastrófico"))))),"")</f>
        <v/>
      </c>
      <c r="AC70" s="88" t="str">
        <f>IFERROR(IF(R70="Impacto",(N70-(+N70*U70)),IF(R70="Probabilidad",N70,"")),"")</f>
        <v/>
      </c>
      <c r="AD70" s="91" t="str">
        <f>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87"/>
      <c r="AF70" s="112"/>
      <c r="AG70" s="112"/>
      <c r="AH70" s="92"/>
      <c r="AI70" s="92"/>
      <c r="AJ70" s="112"/>
      <c r="AK70" s="117"/>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151.5" hidden="1" customHeight="1" x14ac:dyDescent="0.3">
      <c r="B71" s="296"/>
      <c r="C71" s="297"/>
      <c r="D71" s="297"/>
      <c r="E71" s="297"/>
      <c r="F71" s="298"/>
      <c r="G71" s="297"/>
      <c r="H71" s="299"/>
      <c r="I71" s="300"/>
      <c r="J71" s="293"/>
      <c r="K71" s="301"/>
      <c r="L71" s="293">
        <f>IF(NOT(ISERROR(MATCH(K71,_xlfn.ANCHORARRAY(F82),0))),J84&amp;"Por favor no seleccionar los criterios de impacto",K71)</f>
        <v>0</v>
      </c>
      <c r="M71" s="300"/>
      <c r="N71" s="293"/>
      <c r="O71" s="295"/>
      <c r="P71" s="111">
        <v>2</v>
      </c>
      <c r="Q71" s="85"/>
      <c r="R71" s="86" t="str">
        <f>IF(OR(S71="Preventivo",S71="Detectivo"),"Probabilidad",IF(S71="Correctivo","Impacto",""))</f>
        <v/>
      </c>
      <c r="S71" s="87"/>
      <c r="T71" s="87"/>
      <c r="U71" s="88" t="str">
        <f t="shared" ref="U71:U75" si="74">IF(AND(S71="Preventivo",T71="Automático"),"50%",IF(AND(S71="Preventivo",T71="Manual"),"40%",IF(AND(S71="Detectivo",T71="Automático"),"40%",IF(AND(S71="Detectivo",T71="Manual"),"30%",IF(AND(S71="Correctivo",T71="Automático"),"35%",IF(AND(S71="Correctivo",T71="Manual"),"25%",""))))))</f>
        <v/>
      </c>
      <c r="V71" s="87"/>
      <c r="W71" s="87"/>
      <c r="X71" s="87"/>
      <c r="Y71" s="89" t="str">
        <f>IFERROR(IF(AND(R70="Probabilidad",R71="Probabilidad"),(AA70-(+AA70*U71)),IF(R71="Probabilidad",(J70-(+J70*U71)),IF(R71="Impacto",AA70,""))),"")</f>
        <v/>
      </c>
      <c r="Z71" s="90" t="str">
        <f t="shared" si="6"/>
        <v/>
      </c>
      <c r="AA71" s="88" t="str">
        <f t="shared" ref="AA71:AA75" si="75">+Y71</f>
        <v/>
      </c>
      <c r="AB71" s="90" t="str">
        <f t="shared" si="8"/>
        <v/>
      </c>
      <c r="AC71" s="88" t="str">
        <f>IFERROR(IF(AND(R70="Impacto",R71="Impacto"),(AC64-(+AC64*U71)),IF(R71="Impacto",($N$70-(+$N$70*U71)),IF(R71="Probabilidad",AC64,""))),"")</f>
        <v/>
      </c>
      <c r="AD71" s="91" t="str">
        <f t="shared" ref="AD71:AD72" si="76">IFERROR(IF(OR(AND(Z71="Muy Baja",AB71="Leve"),AND(Z71="Muy Baja",AB71="Menor"),AND(Z71="Baja",AB71="Leve")),"Bajo",IF(OR(AND(Z71="Muy baja",AB71="Moderado"),AND(Z71="Baja",AB71="Menor"),AND(Z71="Baja",AB71="Moderado"),AND(Z71="Media",AB71="Leve"),AND(Z71="Media",AB71="Menor"),AND(Z71="Media",AB71="Moderado"),AND(Z71="Alta",AB71="Leve"),AND(Z71="Alta",AB71="Menor")),"Moderado",IF(OR(AND(Z71="Muy Baja",AB71="Mayor"),AND(Z71="Baja",AB71="Mayor"),AND(Z71="Media",AB71="Mayor"),AND(Z71="Alta",AB71="Moderado"),AND(Z71="Alta",AB71="Mayor"),AND(Z71="Muy Alta",AB71="Leve"),AND(Z71="Muy Alta",AB71="Menor"),AND(Z71="Muy Alta",AB71="Moderado"),AND(Z71="Muy Alta",AB71="Mayor")),"Alto",IF(OR(AND(Z71="Muy Baja",AB71="Catastrófico"),AND(Z71="Baja",AB71="Catastrófico"),AND(Z71="Media",AB71="Catastrófico"),AND(Z71="Alta",AB71="Catastrófico"),AND(Z71="Muy Alta",AB71="Catastrófico")),"Extremo","")))),"")</f>
        <v/>
      </c>
      <c r="AE71" s="87"/>
      <c r="AF71" s="112"/>
      <c r="AG71" s="112"/>
      <c r="AH71" s="92"/>
      <c r="AI71" s="92"/>
      <c r="AJ71" s="112"/>
      <c r="AK71" s="117"/>
    </row>
    <row r="72" spans="2:69" ht="151.5" hidden="1" customHeight="1" x14ac:dyDescent="0.3">
      <c r="B72" s="296"/>
      <c r="C72" s="297"/>
      <c r="D72" s="297"/>
      <c r="E72" s="297"/>
      <c r="F72" s="298"/>
      <c r="G72" s="297"/>
      <c r="H72" s="299"/>
      <c r="I72" s="300"/>
      <c r="J72" s="293"/>
      <c r="K72" s="301"/>
      <c r="L72" s="293">
        <f>IF(NOT(ISERROR(MATCH(K72,_xlfn.ANCHORARRAY(F83),0))),J85&amp;"Por favor no seleccionar los criterios de impacto",K72)</f>
        <v>0</v>
      </c>
      <c r="M72" s="300"/>
      <c r="N72" s="293"/>
      <c r="O72" s="295"/>
      <c r="P72" s="111">
        <v>3</v>
      </c>
      <c r="Q72" s="93"/>
      <c r="R72" s="86" t="str">
        <f>IF(OR(S72="Preventivo",S72="Detectivo"),"Probabilidad",IF(S72="Correctivo","Impacto",""))</f>
        <v/>
      </c>
      <c r="S72" s="87"/>
      <c r="T72" s="87"/>
      <c r="U72" s="88" t="str">
        <f t="shared" si="74"/>
        <v/>
      </c>
      <c r="V72" s="87"/>
      <c r="W72" s="87"/>
      <c r="X72" s="87"/>
      <c r="Y72" s="89" t="str">
        <f>IFERROR(IF(AND(R71="Probabilidad",R72="Probabilidad"),(AA71-(+AA71*U72)),IF(AND(R71="Impacto",R72="Probabilidad"),(AA70-(+AA70*U72)),IF(R72="Impacto",AA71,""))),"")</f>
        <v/>
      </c>
      <c r="Z72" s="90" t="str">
        <f t="shared" si="6"/>
        <v/>
      </c>
      <c r="AA72" s="88" t="str">
        <f t="shared" si="75"/>
        <v/>
      </c>
      <c r="AB72" s="90" t="str">
        <f t="shared" si="8"/>
        <v/>
      </c>
      <c r="AC72" s="88" t="str">
        <f>IFERROR(IF(AND(R71="Impacto",R72="Impacto"),(AC71-(+AC71*U72)),IF(AND(R71="Probabilidad",R72="Impacto"),(AC70-(+AC70*U72)),IF(R72="Probabilidad",AC71,""))),"")</f>
        <v/>
      </c>
      <c r="AD72" s="91" t="str">
        <f t="shared" si="76"/>
        <v/>
      </c>
      <c r="AE72" s="87"/>
      <c r="AF72" s="112"/>
      <c r="AG72" s="112"/>
      <c r="AH72" s="92"/>
      <c r="AI72" s="92"/>
      <c r="AJ72" s="112"/>
      <c r="AK72" s="117"/>
    </row>
    <row r="73" spans="2:69" ht="151.5" hidden="1" customHeight="1" x14ac:dyDescent="0.3">
      <c r="B73" s="296"/>
      <c r="C73" s="297"/>
      <c r="D73" s="297"/>
      <c r="E73" s="297"/>
      <c r="F73" s="298"/>
      <c r="G73" s="297"/>
      <c r="H73" s="299"/>
      <c r="I73" s="300"/>
      <c r="J73" s="293"/>
      <c r="K73" s="301"/>
      <c r="L73" s="293">
        <f>IF(NOT(ISERROR(MATCH(K73,_xlfn.ANCHORARRAY(F84),0))),J86&amp;"Por favor no seleccionar los criterios de impacto",K73)</f>
        <v>0</v>
      </c>
      <c r="M73" s="300"/>
      <c r="N73" s="293"/>
      <c r="O73" s="295"/>
      <c r="P73" s="111">
        <v>4</v>
      </c>
      <c r="Q73" s="85"/>
      <c r="R73" s="86" t="str">
        <f t="shared" ref="R73:R75" si="77">IF(OR(S73="Preventivo",S73="Detectivo"),"Probabilidad",IF(S73="Correctivo","Impacto",""))</f>
        <v/>
      </c>
      <c r="S73" s="87"/>
      <c r="T73" s="87"/>
      <c r="U73" s="88" t="str">
        <f t="shared" si="74"/>
        <v/>
      </c>
      <c r="V73" s="87"/>
      <c r="W73" s="87"/>
      <c r="X73" s="87"/>
      <c r="Y73" s="89" t="str">
        <f t="shared" ref="Y73:Y75" si="78">IFERROR(IF(AND(R72="Probabilidad",R73="Probabilidad"),(AA72-(+AA72*U73)),IF(AND(R72="Impacto",R73="Probabilidad"),(AA71-(+AA71*U73)),IF(R73="Impacto",AA72,""))),"")</f>
        <v/>
      </c>
      <c r="Z73" s="90" t="str">
        <f t="shared" si="6"/>
        <v/>
      </c>
      <c r="AA73" s="88" t="str">
        <f t="shared" si="75"/>
        <v/>
      </c>
      <c r="AB73" s="90" t="str">
        <f t="shared" si="8"/>
        <v/>
      </c>
      <c r="AC73" s="88" t="str">
        <f t="shared" ref="AC73:AC75" si="79">IFERROR(IF(AND(R72="Impacto",R73="Impacto"),(AC72-(+AC72*U73)),IF(AND(R72="Probabilidad",R73="Impacto"),(AC71-(+AC71*U73)),IF(R73="Probabilidad",AC72,""))),"")</f>
        <v/>
      </c>
      <c r="AD73" s="91" t="str">
        <f>IFERROR(IF(OR(AND(Z73="Muy Baja",AB73="Leve"),AND(Z73="Muy Baja",AB73="Menor"),AND(Z73="Baja",AB73="Leve")),"Bajo",IF(OR(AND(Z73="Muy baja",AB73="Moderado"),AND(Z73="Baja",AB73="Menor"),AND(Z73="Baja",AB73="Moderado"),AND(Z73="Media",AB73="Leve"),AND(Z73="Media",AB73="Menor"),AND(Z73="Media",AB73="Moderado"),AND(Z73="Alta",AB73="Leve"),AND(Z73="Alta",AB73="Menor")),"Moderado",IF(OR(AND(Z73="Muy Baja",AB73="Mayor"),AND(Z73="Baja",AB73="Mayor"),AND(Z73="Media",AB73="Mayor"),AND(Z73="Alta",AB73="Moderado"),AND(Z73="Alta",AB73="Mayor"),AND(Z73="Muy Alta",AB73="Leve"),AND(Z73="Muy Alta",AB73="Menor"),AND(Z73="Muy Alta",AB73="Moderado"),AND(Z73="Muy Alta",AB73="Mayor")),"Alto",IF(OR(AND(Z73="Muy Baja",AB73="Catastrófico"),AND(Z73="Baja",AB73="Catastrófico"),AND(Z73="Media",AB73="Catastrófico"),AND(Z73="Alta",AB73="Catastrófico"),AND(Z73="Muy Alta",AB73="Catastrófico")),"Extremo","")))),"")</f>
        <v/>
      </c>
      <c r="AE73" s="87"/>
      <c r="AF73" s="112"/>
      <c r="AG73" s="112"/>
      <c r="AH73" s="92"/>
      <c r="AI73" s="92"/>
      <c r="AJ73" s="112"/>
      <c r="AK73" s="117"/>
    </row>
    <row r="74" spans="2:69" ht="151.5" hidden="1" customHeight="1" x14ac:dyDescent="0.3">
      <c r="B74" s="296"/>
      <c r="C74" s="297"/>
      <c r="D74" s="297"/>
      <c r="E74" s="297"/>
      <c r="F74" s="298"/>
      <c r="G74" s="297"/>
      <c r="H74" s="299"/>
      <c r="I74" s="300"/>
      <c r="J74" s="293"/>
      <c r="K74" s="301"/>
      <c r="L74" s="293">
        <f>IF(NOT(ISERROR(MATCH(K74,_xlfn.ANCHORARRAY(F85),0))),J87&amp;"Por favor no seleccionar los criterios de impacto",K74)</f>
        <v>0</v>
      </c>
      <c r="M74" s="300"/>
      <c r="N74" s="293"/>
      <c r="O74" s="295"/>
      <c r="P74" s="111">
        <v>5</v>
      </c>
      <c r="Q74" s="85"/>
      <c r="R74" s="86" t="str">
        <f t="shared" si="77"/>
        <v/>
      </c>
      <c r="S74" s="87"/>
      <c r="T74" s="87"/>
      <c r="U74" s="88" t="str">
        <f t="shared" si="74"/>
        <v/>
      </c>
      <c r="V74" s="87"/>
      <c r="W74" s="87"/>
      <c r="X74" s="87"/>
      <c r="Y74" s="89" t="str">
        <f t="shared" si="78"/>
        <v/>
      </c>
      <c r="Z74" s="90" t="str">
        <f t="shared" si="6"/>
        <v/>
      </c>
      <c r="AA74" s="88" t="str">
        <f t="shared" si="75"/>
        <v/>
      </c>
      <c r="AB74" s="90" t="str">
        <f t="shared" si="8"/>
        <v/>
      </c>
      <c r="AC74" s="88" t="str">
        <f t="shared" si="79"/>
        <v/>
      </c>
      <c r="AD74" s="91" t="str">
        <f t="shared" ref="AD74:AD75" si="80">IFERROR(IF(OR(AND(Z74="Muy Baja",AB74="Leve"),AND(Z74="Muy Baja",AB74="Menor"),AND(Z74="Baja",AB74="Leve")),"Bajo",IF(OR(AND(Z74="Muy baja",AB74="Moderado"),AND(Z74="Baja",AB74="Menor"),AND(Z74="Baja",AB74="Moderado"),AND(Z74="Media",AB74="Leve"),AND(Z74="Media",AB74="Menor"),AND(Z74="Media",AB74="Moderado"),AND(Z74="Alta",AB74="Leve"),AND(Z74="Alta",AB74="Menor")),"Moderado",IF(OR(AND(Z74="Muy Baja",AB74="Mayor"),AND(Z74="Baja",AB74="Mayor"),AND(Z74="Media",AB74="Mayor"),AND(Z74="Alta",AB74="Moderado"),AND(Z74="Alta",AB74="Mayor"),AND(Z74="Muy Alta",AB74="Leve"),AND(Z74="Muy Alta",AB74="Menor"),AND(Z74="Muy Alta",AB74="Moderado"),AND(Z74="Muy Alta",AB74="Mayor")),"Alto",IF(OR(AND(Z74="Muy Baja",AB74="Catastrófico"),AND(Z74="Baja",AB74="Catastrófico"),AND(Z74="Media",AB74="Catastrófico"),AND(Z74="Alta",AB74="Catastrófico"),AND(Z74="Muy Alta",AB74="Catastrófico")),"Extremo","")))),"")</f>
        <v/>
      </c>
      <c r="AE74" s="87"/>
      <c r="AF74" s="112"/>
      <c r="AG74" s="112"/>
      <c r="AH74" s="92"/>
      <c r="AI74" s="92"/>
      <c r="AJ74" s="112"/>
      <c r="AK74" s="117"/>
    </row>
    <row r="75" spans="2:69" ht="151.5" hidden="1" customHeight="1" x14ac:dyDescent="0.3">
      <c r="B75" s="503"/>
      <c r="C75" s="500"/>
      <c r="D75" s="500"/>
      <c r="E75" s="500"/>
      <c r="F75" s="504"/>
      <c r="G75" s="500"/>
      <c r="H75" s="505"/>
      <c r="I75" s="506"/>
      <c r="J75" s="507"/>
      <c r="K75" s="508"/>
      <c r="L75" s="507">
        <f>IF(NOT(ISERROR(MATCH(K75,_xlfn.ANCHORARRAY(F86),0))),J88&amp;"Por favor no seleccionar los criterios de impacto",K75)</f>
        <v>0</v>
      </c>
      <c r="M75" s="506"/>
      <c r="N75" s="507"/>
      <c r="O75" s="509"/>
      <c r="P75" s="510">
        <v>6</v>
      </c>
      <c r="Q75" s="511"/>
      <c r="R75" s="512" t="str">
        <f t="shared" si="77"/>
        <v/>
      </c>
      <c r="S75" s="513"/>
      <c r="T75" s="513"/>
      <c r="U75" s="514" t="str">
        <f t="shared" si="74"/>
        <v/>
      </c>
      <c r="V75" s="513"/>
      <c r="W75" s="513"/>
      <c r="X75" s="513"/>
      <c r="Y75" s="515" t="str">
        <f t="shared" si="78"/>
        <v/>
      </c>
      <c r="Z75" s="516" t="str">
        <f t="shared" si="6"/>
        <v/>
      </c>
      <c r="AA75" s="514" t="str">
        <f t="shared" si="75"/>
        <v/>
      </c>
      <c r="AB75" s="516" t="str">
        <f t="shared" si="8"/>
        <v/>
      </c>
      <c r="AC75" s="514" t="str">
        <f t="shared" si="79"/>
        <v/>
      </c>
      <c r="AD75" s="517" t="str">
        <f t="shared" si="80"/>
        <v/>
      </c>
      <c r="AE75" s="513"/>
      <c r="AF75" s="518"/>
      <c r="AG75" s="518"/>
      <c r="AH75" s="519"/>
      <c r="AI75" s="519"/>
      <c r="AJ75" s="518"/>
      <c r="AK75" s="520"/>
    </row>
    <row r="76" spans="2:69" ht="49.5" customHeight="1" thickBot="1" x14ac:dyDescent="0.35">
      <c r="B76" s="521"/>
      <c r="C76" s="522" t="s">
        <v>114</v>
      </c>
      <c r="D76" s="523"/>
      <c r="E76" s="523"/>
      <c r="F76" s="523"/>
      <c r="G76" s="523"/>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4"/>
    </row>
    <row r="78" spans="2:69" x14ac:dyDescent="0.3">
      <c r="B78" s="1"/>
      <c r="C78" s="9" t="s">
        <v>125</v>
      </c>
      <c r="D78" s="1"/>
      <c r="E78" s="1"/>
      <c r="G78" s="1"/>
    </row>
  </sheetData>
  <dataConsolidate/>
  <mergeCells count="190">
    <mergeCell ref="G16:G21"/>
    <mergeCell ref="H16:H21"/>
    <mergeCell ref="I16:I21"/>
    <mergeCell ref="B16:B21"/>
    <mergeCell ref="C16:C21"/>
    <mergeCell ref="D16:D21"/>
    <mergeCell ref="E16:E21"/>
    <mergeCell ref="F16:F21"/>
    <mergeCell ref="O16:O21"/>
    <mergeCell ref="J16:J21"/>
    <mergeCell ref="K16:K21"/>
    <mergeCell ref="L16:L21"/>
    <mergeCell ref="M16:M21"/>
    <mergeCell ref="N16:N21"/>
    <mergeCell ref="J14:J15"/>
    <mergeCell ref="M14:M15"/>
    <mergeCell ref="N14:N15"/>
    <mergeCell ref="C14:C15"/>
    <mergeCell ref="O14:O15"/>
    <mergeCell ref="K14:K15"/>
    <mergeCell ref="L14:L15"/>
    <mergeCell ref="R14:R15"/>
    <mergeCell ref="S14:X14"/>
    <mergeCell ref="E22:E27"/>
    <mergeCell ref="F22:F27"/>
    <mergeCell ref="AF14:AF15"/>
    <mergeCell ref="AK14:AK15"/>
    <mergeCell ref="AJ14:AJ15"/>
    <mergeCell ref="AI14:AI15"/>
    <mergeCell ref="AH14:AH15"/>
    <mergeCell ref="AG14:AG15"/>
    <mergeCell ref="B14:B15"/>
    <mergeCell ref="G14:G15"/>
    <mergeCell ref="F14:F15"/>
    <mergeCell ref="E14:E15"/>
    <mergeCell ref="D14:D15"/>
    <mergeCell ref="AE14:AE15"/>
    <mergeCell ref="P14:P15"/>
    <mergeCell ref="AD14:AD15"/>
    <mergeCell ref="AC14:AC15"/>
    <mergeCell ref="Y14:Y15"/>
    <mergeCell ref="Q14:Q15"/>
    <mergeCell ref="AB14:AB15"/>
    <mergeCell ref="Z14:Z15"/>
    <mergeCell ref="AA14:AA15"/>
    <mergeCell ref="H14:H15"/>
    <mergeCell ref="I14:I15"/>
    <mergeCell ref="L22:L27"/>
    <mergeCell ref="M22:M27"/>
    <mergeCell ref="N22:N27"/>
    <mergeCell ref="O22:O27"/>
    <mergeCell ref="B28:B33"/>
    <mergeCell ref="C28:C33"/>
    <mergeCell ref="D28:D33"/>
    <mergeCell ref="E28:E33"/>
    <mergeCell ref="F28:F33"/>
    <mergeCell ref="G28:G33"/>
    <mergeCell ref="H28:H33"/>
    <mergeCell ref="I28:I33"/>
    <mergeCell ref="J28:J33"/>
    <mergeCell ref="K28:K33"/>
    <mergeCell ref="L28:L33"/>
    <mergeCell ref="M28:M33"/>
    <mergeCell ref="G22:G27"/>
    <mergeCell ref="H22:H27"/>
    <mergeCell ref="I22:I27"/>
    <mergeCell ref="J22:J27"/>
    <mergeCell ref="K22:K27"/>
    <mergeCell ref="B22:B27"/>
    <mergeCell ref="C22:C27"/>
    <mergeCell ref="D22:D27"/>
    <mergeCell ref="N28:N33"/>
    <mergeCell ref="O28:O33"/>
    <mergeCell ref="B34:B39"/>
    <mergeCell ref="C34:C39"/>
    <mergeCell ref="D34:D39"/>
    <mergeCell ref="E34:E39"/>
    <mergeCell ref="F34:F39"/>
    <mergeCell ref="G34:G39"/>
    <mergeCell ref="H34:H39"/>
    <mergeCell ref="I34:I39"/>
    <mergeCell ref="J34:J39"/>
    <mergeCell ref="K34:K39"/>
    <mergeCell ref="L34:L39"/>
    <mergeCell ref="M34:M39"/>
    <mergeCell ref="N34:N39"/>
    <mergeCell ref="O34:O39"/>
    <mergeCell ref="N40:N45"/>
    <mergeCell ref="O40:O45"/>
    <mergeCell ref="N46:N51"/>
    <mergeCell ref="O46:O51"/>
    <mergeCell ref="K52:K57"/>
    <mergeCell ref="L52:L57"/>
    <mergeCell ref="M52:M57"/>
    <mergeCell ref="B40:B45"/>
    <mergeCell ref="C40:C45"/>
    <mergeCell ref="D40:D45"/>
    <mergeCell ref="B46:B51"/>
    <mergeCell ref="C46:C51"/>
    <mergeCell ref="D46:D51"/>
    <mergeCell ref="E46:E51"/>
    <mergeCell ref="F46:F51"/>
    <mergeCell ref="G46:G51"/>
    <mergeCell ref="E40:E45"/>
    <mergeCell ref="F40:F45"/>
    <mergeCell ref="K46:K51"/>
    <mergeCell ref="L46:L51"/>
    <mergeCell ref="M46:M51"/>
    <mergeCell ref="G40:G45"/>
    <mergeCell ref="H40:H45"/>
    <mergeCell ref="I40:I45"/>
    <mergeCell ref="J40:J45"/>
    <mergeCell ref="K40:K45"/>
    <mergeCell ref="H46:H51"/>
    <mergeCell ref="I46:I51"/>
    <mergeCell ref="J46:J51"/>
    <mergeCell ref="L40:L45"/>
    <mergeCell ref="M40:M45"/>
    <mergeCell ref="B58:B63"/>
    <mergeCell ref="C58:C63"/>
    <mergeCell ref="D58:D63"/>
    <mergeCell ref="E58:E63"/>
    <mergeCell ref="F58:F63"/>
    <mergeCell ref="B52:B57"/>
    <mergeCell ref="C52:C57"/>
    <mergeCell ref="D52:D57"/>
    <mergeCell ref="E52:E57"/>
    <mergeCell ref="F52:F57"/>
    <mergeCell ref="N52:N57"/>
    <mergeCell ref="O52:O57"/>
    <mergeCell ref="G58:G63"/>
    <mergeCell ref="H58:H63"/>
    <mergeCell ref="I58:I63"/>
    <mergeCell ref="J58:J63"/>
    <mergeCell ref="K58:K63"/>
    <mergeCell ref="G52:G57"/>
    <mergeCell ref="H52:H57"/>
    <mergeCell ref="I52:I57"/>
    <mergeCell ref="J52:J57"/>
    <mergeCell ref="L58:L63"/>
    <mergeCell ref="M58:M63"/>
    <mergeCell ref="N58:N63"/>
    <mergeCell ref="O58:O63"/>
    <mergeCell ref="M64:M69"/>
    <mergeCell ref="B64:B69"/>
    <mergeCell ref="C64:C69"/>
    <mergeCell ref="D64:D69"/>
    <mergeCell ref="E64:E69"/>
    <mergeCell ref="F64:F69"/>
    <mergeCell ref="G64:G69"/>
    <mergeCell ref="H64:H69"/>
    <mergeCell ref="I64:I69"/>
    <mergeCell ref="J64:J69"/>
    <mergeCell ref="B13:H13"/>
    <mergeCell ref="I13:O13"/>
    <mergeCell ref="P13:X13"/>
    <mergeCell ref="Y13:AE13"/>
    <mergeCell ref="AF13:AK13"/>
    <mergeCell ref="C76:AK76"/>
    <mergeCell ref="N64:N69"/>
    <mergeCell ref="O64:O69"/>
    <mergeCell ref="B70:B75"/>
    <mergeCell ref="C70:C75"/>
    <mergeCell ref="D70:D75"/>
    <mergeCell ref="E70:E75"/>
    <mergeCell ref="F70:F75"/>
    <mergeCell ref="G70:G75"/>
    <mergeCell ref="H70:H75"/>
    <mergeCell ref="I70:I75"/>
    <mergeCell ref="J70:J75"/>
    <mergeCell ref="K70:K75"/>
    <mergeCell ref="L70:L75"/>
    <mergeCell ref="M70:M75"/>
    <mergeCell ref="N70:N75"/>
    <mergeCell ref="O70:O75"/>
    <mergeCell ref="K64:K69"/>
    <mergeCell ref="L64:L69"/>
    <mergeCell ref="AJ7:AK7"/>
    <mergeCell ref="AJ6:AK6"/>
    <mergeCell ref="AJ5:AK5"/>
    <mergeCell ref="AJ4:AK4"/>
    <mergeCell ref="F4:AI7"/>
    <mergeCell ref="B4:E7"/>
    <mergeCell ref="B12:AK12"/>
    <mergeCell ref="B9:C9"/>
    <mergeCell ref="B10:C10"/>
    <mergeCell ref="B11:C11"/>
    <mergeCell ref="D9:AK9"/>
    <mergeCell ref="D10:AK10"/>
    <mergeCell ref="D11:AK11"/>
  </mergeCells>
  <conditionalFormatting sqref="I16 I22">
    <cfRule type="cellIs" dxfId="291" priority="347" operator="equal">
      <formula>"Muy Alta"</formula>
    </cfRule>
    <cfRule type="cellIs" dxfId="290" priority="348" operator="equal">
      <formula>"Alta"</formula>
    </cfRule>
    <cfRule type="cellIs" dxfId="289" priority="349" operator="equal">
      <formula>"Media"</formula>
    </cfRule>
    <cfRule type="cellIs" dxfId="288" priority="350" operator="equal">
      <formula>"Baja"</formula>
    </cfRule>
    <cfRule type="cellIs" dxfId="287" priority="351" operator="equal">
      <formula>"Muy Baja"</formula>
    </cfRule>
  </conditionalFormatting>
  <conditionalFormatting sqref="M16 M22 M28 M34 M40 M46 M52 M58 M64 M70">
    <cfRule type="cellIs" dxfId="286" priority="342" operator="equal">
      <formula>"Catastrófico"</formula>
    </cfRule>
    <cfRule type="cellIs" dxfId="285" priority="343" operator="equal">
      <formula>"Mayor"</formula>
    </cfRule>
    <cfRule type="cellIs" dxfId="284" priority="344" operator="equal">
      <formula>"Moderado"</formula>
    </cfRule>
    <cfRule type="cellIs" dxfId="283" priority="345" operator="equal">
      <formula>"Menor"</formula>
    </cfRule>
    <cfRule type="cellIs" dxfId="282" priority="346" operator="equal">
      <formula>"Leve"</formula>
    </cfRule>
  </conditionalFormatting>
  <conditionalFormatting sqref="O16">
    <cfRule type="cellIs" dxfId="281" priority="338" operator="equal">
      <formula>"Extremo"</formula>
    </cfRule>
    <cfRule type="cellIs" dxfId="280" priority="339" operator="equal">
      <formula>"Alto"</formula>
    </cfRule>
    <cfRule type="cellIs" dxfId="279" priority="340" operator="equal">
      <formula>"Moderado"</formula>
    </cfRule>
    <cfRule type="cellIs" dxfId="278" priority="341" operator="equal">
      <formula>"Bajo"</formula>
    </cfRule>
  </conditionalFormatting>
  <conditionalFormatting sqref="Z18:Z21">
    <cfRule type="cellIs" dxfId="277" priority="333" operator="equal">
      <formula>"Muy Alta"</formula>
    </cfRule>
    <cfRule type="cellIs" dxfId="276" priority="334" operator="equal">
      <formula>"Alta"</formula>
    </cfRule>
    <cfRule type="cellIs" dxfId="275" priority="335" operator="equal">
      <formula>"Media"</formula>
    </cfRule>
    <cfRule type="cellIs" dxfId="274" priority="336" operator="equal">
      <formula>"Baja"</formula>
    </cfRule>
    <cfRule type="cellIs" dxfId="273" priority="337" operator="equal">
      <formula>"Muy Baja"</formula>
    </cfRule>
  </conditionalFormatting>
  <conditionalFormatting sqref="AB18:AB21">
    <cfRule type="cellIs" dxfId="272" priority="328" operator="equal">
      <formula>"Catastrófico"</formula>
    </cfRule>
    <cfRule type="cellIs" dxfId="271" priority="329" operator="equal">
      <formula>"Mayor"</formula>
    </cfRule>
    <cfRule type="cellIs" dxfId="270" priority="330" operator="equal">
      <formula>"Moderado"</formula>
    </cfRule>
    <cfRule type="cellIs" dxfId="269" priority="331" operator="equal">
      <formula>"Menor"</formula>
    </cfRule>
    <cfRule type="cellIs" dxfId="268" priority="332" operator="equal">
      <formula>"Leve"</formula>
    </cfRule>
  </conditionalFormatting>
  <conditionalFormatting sqref="AD18:AD21">
    <cfRule type="cellIs" dxfId="267" priority="324" operator="equal">
      <formula>"Extremo"</formula>
    </cfRule>
    <cfRule type="cellIs" dxfId="266" priority="325" operator="equal">
      <formula>"Alto"</formula>
    </cfRule>
    <cfRule type="cellIs" dxfId="265" priority="326" operator="equal">
      <formula>"Moderado"</formula>
    </cfRule>
    <cfRule type="cellIs" dxfId="264" priority="327" operator="equal">
      <formula>"Bajo"</formula>
    </cfRule>
  </conditionalFormatting>
  <conditionalFormatting sqref="I64">
    <cfRule type="cellIs" dxfId="263" priority="81" operator="equal">
      <formula>"Muy Alta"</formula>
    </cfRule>
    <cfRule type="cellIs" dxfId="262" priority="82" operator="equal">
      <formula>"Alta"</formula>
    </cfRule>
    <cfRule type="cellIs" dxfId="261" priority="83" operator="equal">
      <formula>"Media"</formula>
    </cfRule>
    <cfRule type="cellIs" dxfId="260" priority="84" operator="equal">
      <formula>"Baja"</formula>
    </cfRule>
    <cfRule type="cellIs" dxfId="259" priority="85" operator="equal">
      <formula>"Muy Baja"</formula>
    </cfRule>
  </conditionalFormatting>
  <conditionalFormatting sqref="O22">
    <cfRule type="cellIs" dxfId="258" priority="268" operator="equal">
      <formula>"Extremo"</formula>
    </cfRule>
    <cfRule type="cellIs" dxfId="257" priority="269" operator="equal">
      <formula>"Alto"</formula>
    </cfRule>
    <cfRule type="cellIs" dxfId="256" priority="270" operator="equal">
      <formula>"Moderado"</formula>
    </cfRule>
    <cfRule type="cellIs" dxfId="255" priority="271" operator="equal">
      <formula>"Bajo"</formula>
    </cfRule>
  </conditionalFormatting>
  <conditionalFormatting sqref="Z22:Z27">
    <cfRule type="cellIs" dxfId="254" priority="263" operator="equal">
      <formula>"Muy Alta"</formula>
    </cfRule>
    <cfRule type="cellIs" dxfId="253" priority="264" operator="equal">
      <formula>"Alta"</formula>
    </cfRule>
    <cfRule type="cellIs" dxfId="252" priority="265" operator="equal">
      <formula>"Media"</formula>
    </cfRule>
    <cfRule type="cellIs" dxfId="251" priority="266" operator="equal">
      <formula>"Baja"</formula>
    </cfRule>
    <cfRule type="cellIs" dxfId="250" priority="267" operator="equal">
      <formula>"Muy Baja"</formula>
    </cfRule>
  </conditionalFormatting>
  <conditionalFormatting sqref="AB22:AB27">
    <cfRule type="cellIs" dxfId="249" priority="258" operator="equal">
      <formula>"Catastrófico"</formula>
    </cfRule>
    <cfRule type="cellIs" dxfId="248" priority="259" operator="equal">
      <formula>"Mayor"</formula>
    </cfRule>
    <cfRule type="cellIs" dxfId="247" priority="260" operator="equal">
      <formula>"Moderado"</formula>
    </cfRule>
    <cfRule type="cellIs" dxfId="246" priority="261" operator="equal">
      <formula>"Menor"</formula>
    </cfRule>
    <cfRule type="cellIs" dxfId="245" priority="262" operator="equal">
      <formula>"Leve"</formula>
    </cfRule>
  </conditionalFormatting>
  <conditionalFormatting sqref="AD22:AD27">
    <cfRule type="cellIs" dxfId="244" priority="254" operator="equal">
      <formula>"Extremo"</formula>
    </cfRule>
    <cfRule type="cellIs" dxfId="243" priority="255" operator="equal">
      <formula>"Alto"</formula>
    </cfRule>
    <cfRule type="cellIs" dxfId="242" priority="256" operator="equal">
      <formula>"Moderado"</formula>
    </cfRule>
    <cfRule type="cellIs" dxfId="241" priority="257" operator="equal">
      <formula>"Bajo"</formula>
    </cfRule>
  </conditionalFormatting>
  <conditionalFormatting sqref="I28">
    <cfRule type="cellIs" dxfId="240" priority="249" operator="equal">
      <formula>"Muy Alta"</formula>
    </cfRule>
    <cfRule type="cellIs" dxfId="239" priority="250" operator="equal">
      <formula>"Alta"</formula>
    </cfRule>
    <cfRule type="cellIs" dxfId="238" priority="251" operator="equal">
      <formula>"Media"</formula>
    </cfRule>
    <cfRule type="cellIs" dxfId="237" priority="252" operator="equal">
      <formula>"Baja"</formula>
    </cfRule>
    <cfRule type="cellIs" dxfId="236" priority="253" operator="equal">
      <formula>"Muy Baja"</formula>
    </cfRule>
  </conditionalFormatting>
  <conditionalFormatting sqref="O28">
    <cfRule type="cellIs" dxfId="235" priority="240" operator="equal">
      <formula>"Extremo"</formula>
    </cfRule>
    <cfRule type="cellIs" dxfId="234" priority="241" operator="equal">
      <formula>"Alto"</formula>
    </cfRule>
    <cfRule type="cellIs" dxfId="233" priority="242" operator="equal">
      <formula>"Moderado"</formula>
    </cfRule>
    <cfRule type="cellIs" dxfId="232" priority="243" operator="equal">
      <formula>"Bajo"</formula>
    </cfRule>
  </conditionalFormatting>
  <conditionalFormatting sqref="Z28:Z33">
    <cfRule type="cellIs" dxfId="231" priority="235" operator="equal">
      <formula>"Muy Alta"</formula>
    </cfRule>
    <cfRule type="cellIs" dxfId="230" priority="236" operator="equal">
      <formula>"Alta"</formula>
    </cfRule>
    <cfRule type="cellIs" dxfId="229" priority="237" operator="equal">
      <formula>"Media"</formula>
    </cfRule>
    <cfRule type="cellIs" dxfId="228" priority="238" operator="equal">
      <formula>"Baja"</formula>
    </cfRule>
    <cfRule type="cellIs" dxfId="227" priority="239" operator="equal">
      <formula>"Muy Baja"</formula>
    </cfRule>
  </conditionalFormatting>
  <conditionalFormatting sqref="AB28:AB33">
    <cfRule type="cellIs" dxfId="226" priority="230" operator="equal">
      <formula>"Catastrófico"</formula>
    </cfRule>
    <cfRule type="cellIs" dxfId="225" priority="231" operator="equal">
      <formula>"Mayor"</formula>
    </cfRule>
    <cfRule type="cellIs" dxfId="224" priority="232" operator="equal">
      <formula>"Moderado"</formula>
    </cfRule>
    <cfRule type="cellIs" dxfId="223" priority="233" operator="equal">
      <formula>"Menor"</formula>
    </cfRule>
    <cfRule type="cellIs" dxfId="222" priority="234" operator="equal">
      <formula>"Leve"</formula>
    </cfRule>
  </conditionalFormatting>
  <conditionalFormatting sqref="AD28:AD33">
    <cfRule type="cellIs" dxfId="221" priority="226" operator="equal">
      <formula>"Extremo"</formula>
    </cfRule>
    <cfRule type="cellIs" dxfId="220" priority="227" operator="equal">
      <formula>"Alto"</formula>
    </cfRule>
    <cfRule type="cellIs" dxfId="219" priority="228" operator="equal">
      <formula>"Moderado"</formula>
    </cfRule>
    <cfRule type="cellIs" dxfId="218" priority="229" operator="equal">
      <formula>"Bajo"</formula>
    </cfRule>
  </conditionalFormatting>
  <conditionalFormatting sqref="I34">
    <cfRule type="cellIs" dxfId="217" priority="221" operator="equal">
      <formula>"Muy Alta"</formula>
    </cfRule>
    <cfRule type="cellIs" dxfId="216" priority="222" operator="equal">
      <formula>"Alta"</formula>
    </cfRule>
    <cfRule type="cellIs" dxfId="215" priority="223" operator="equal">
      <formula>"Media"</formula>
    </cfRule>
    <cfRule type="cellIs" dxfId="214" priority="224" operator="equal">
      <formula>"Baja"</formula>
    </cfRule>
    <cfRule type="cellIs" dxfId="213" priority="225" operator="equal">
      <formula>"Muy Baja"</formula>
    </cfRule>
  </conditionalFormatting>
  <conditionalFormatting sqref="O34">
    <cfRule type="cellIs" dxfId="212" priority="212" operator="equal">
      <formula>"Extremo"</formula>
    </cfRule>
    <cfRule type="cellIs" dxfId="211" priority="213" operator="equal">
      <formula>"Alto"</formula>
    </cfRule>
    <cfRule type="cellIs" dxfId="210" priority="214" operator="equal">
      <formula>"Moderado"</formula>
    </cfRule>
    <cfRule type="cellIs" dxfId="209" priority="215" operator="equal">
      <formula>"Bajo"</formula>
    </cfRule>
  </conditionalFormatting>
  <conditionalFormatting sqref="Z34:Z39">
    <cfRule type="cellIs" dxfId="208" priority="207" operator="equal">
      <formula>"Muy Alta"</formula>
    </cfRule>
    <cfRule type="cellIs" dxfId="207" priority="208" operator="equal">
      <formula>"Alta"</formula>
    </cfRule>
    <cfRule type="cellIs" dxfId="206" priority="209" operator="equal">
      <formula>"Media"</formula>
    </cfRule>
    <cfRule type="cellIs" dxfId="205" priority="210" operator="equal">
      <formula>"Baja"</formula>
    </cfRule>
    <cfRule type="cellIs" dxfId="204" priority="211" operator="equal">
      <formula>"Muy Baja"</formula>
    </cfRule>
  </conditionalFormatting>
  <conditionalFormatting sqref="AB34:AB39">
    <cfRule type="cellIs" dxfId="203" priority="202" operator="equal">
      <formula>"Catastrófico"</formula>
    </cfRule>
    <cfRule type="cellIs" dxfId="202" priority="203" operator="equal">
      <formula>"Mayor"</formula>
    </cfRule>
    <cfRule type="cellIs" dxfId="201" priority="204" operator="equal">
      <formula>"Moderado"</formula>
    </cfRule>
    <cfRule type="cellIs" dxfId="200" priority="205" operator="equal">
      <formula>"Menor"</formula>
    </cfRule>
    <cfRule type="cellIs" dxfId="199" priority="206" operator="equal">
      <formula>"Leve"</formula>
    </cfRule>
  </conditionalFormatting>
  <conditionalFormatting sqref="AD34:AD39">
    <cfRule type="cellIs" dxfId="198" priority="198" operator="equal">
      <formula>"Extremo"</formula>
    </cfRule>
    <cfRule type="cellIs" dxfId="197" priority="199" operator="equal">
      <formula>"Alto"</formula>
    </cfRule>
    <cfRule type="cellIs" dxfId="196" priority="200" operator="equal">
      <formula>"Moderado"</formula>
    </cfRule>
    <cfRule type="cellIs" dxfId="195" priority="201" operator="equal">
      <formula>"Bajo"</formula>
    </cfRule>
  </conditionalFormatting>
  <conditionalFormatting sqref="I40">
    <cfRule type="cellIs" dxfId="194" priority="193" operator="equal">
      <formula>"Muy Alta"</formula>
    </cfRule>
    <cfRule type="cellIs" dxfId="193" priority="194" operator="equal">
      <formula>"Alta"</formula>
    </cfRule>
    <cfRule type="cellIs" dxfId="192" priority="195" operator="equal">
      <formula>"Media"</formula>
    </cfRule>
    <cfRule type="cellIs" dxfId="191" priority="196" operator="equal">
      <formula>"Baja"</formula>
    </cfRule>
    <cfRule type="cellIs" dxfId="190" priority="197" operator="equal">
      <formula>"Muy Baja"</formula>
    </cfRule>
  </conditionalFormatting>
  <conditionalFormatting sqref="O40">
    <cfRule type="cellIs" dxfId="189" priority="184" operator="equal">
      <formula>"Extremo"</formula>
    </cfRule>
    <cfRule type="cellIs" dxfId="188" priority="185" operator="equal">
      <formula>"Alto"</formula>
    </cfRule>
    <cfRule type="cellIs" dxfId="187" priority="186" operator="equal">
      <formula>"Moderado"</formula>
    </cfRule>
    <cfRule type="cellIs" dxfId="186" priority="187" operator="equal">
      <formula>"Bajo"</formula>
    </cfRule>
  </conditionalFormatting>
  <conditionalFormatting sqref="Z40:Z45">
    <cfRule type="cellIs" dxfId="185" priority="179" operator="equal">
      <formula>"Muy Alta"</formula>
    </cfRule>
    <cfRule type="cellIs" dxfId="184" priority="180" operator="equal">
      <formula>"Alta"</formula>
    </cfRule>
    <cfRule type="cellIs" dxfId="183" priority="181" operator="equal">
      <formula>"Media"</formula>
    </cfRule>
    <cfRule type="cellIs" dxfId="182" priority="182" operator="equal">
      <formula>"Baja"</formula>
    </cfRule>
    <cfRule type="cellIs" dxfId="181" priority="183" operator="equal">
      <formula>"Muy Baja"</formula>
    </cfRule>
  </conditionalFormatting>
  <conditionalFormatting sqref="AB40:AB45">
    <cfRule type="cellIs" dxfId="180" priority="174" operator="equal">
      <formula>"Catastrófico"</formula>
    </cfRule>
    <cfRule type="cellIs" dxfId="179" priority="175" operator="equal">
      <formula>"Mayor"</formula>
    </cfRule>
    <cfRule type="cellIs" dxfId="178" priority="176" operator="equal">
      <formula>"Moderado"</formula>
    </cfRule>
    <cfRule type="cellIs" dxfId="177" priority="177" operator="equal">
      <formula>"Menor"</formula>
    </cfRule>
    <cfRule type="cellIs" dxfId="176" priority="178" operator="equal">
      <formula>"Leve"</formula>
    </cfRule>
  </conditionalFormatting>
  <conditionalFormatting sqref="AD40:AD45">
    <cfRule type="cellIs" dxfId="175" priority="170" operator="equal">
      <formula>"Extremo"</formula>
    </cfRule>
    <cfRule type="cellIs" dxfId="174" priority="171" operator="equal">
      <formula>"Alto"</formula>
    </cfRule>
    <cfRule type="cellIs" dxfId="173" priority="172" operator="equal">
      <formula>"Moderado"</formula>
    </cfRule>
    <cfRule type="cellIs" dxfId="172" priority="173" operator="equal">
      <formula>"Bajo"</formula>
    </cfRule>
  </conditionalFormatting>
  <conditionalFormatting sqref="I46">
    <cfRule type="cellIs" dxfId="171" priority="165" operator="equal">
      <formula>"Muy Alta"</formula>
    </cfRule>
    <cfRule type="cellIs" dxfId="170" priority="166" operator="equal">
      <formula>"Alta"</formula>
    </cfRule>
    <cfRule type="cellIs" dxfId="169" priority="167" operator="equal">
      <formula>"Media"</formula>
    </cfRule>
    <cfRule type="cellIs" dxfId="168" priority="168" operator="equal">
      <formula>"Baja"</formula>
    </cfRule>
    <cfRule type="cellIs" dxfId="167" priority="169" operator="equal">
      <formula>"Muy Baja"</formula>
    </cfRule>
  </conditionalFormatting>
  <conditionalFormatting sqref="O46">
    <cfRule type="cellIs" dxfId="166" priority="156" operator="equal">
      <formula>"Extremo"</formula>
    </cfRule>
    <cfRule type="cellIs" dxfId="165" priority="157" operator="equal">
      <formula>"Alto"</formula>
    </cfRule>
    <cfRule type="cellIs" dxfId="164" priority="158" operator="equal">
      <formula>"Moderado"</formula>
    </cfRule>
    <cfRule type="cellIs" dxfId="163" priority="159" operator="equal">
      <formula>"Bajo"</formula>
    </cfRule>
  </conditionalFormatting>
  <conditionalFormatting sqref="Z46:Z51">
    <cfRule type="cellIs" dxfId="162" priority="151" operator="equal">
      <formula>"Muy Alta"</formula>
    </cfRule>
    <cfRule type="cellIs" dxfId="161" priority="152" operator="equal">
      <formula>"Alta"</formula>
    </cfRule>
    <cfRule type="cellIs" dxfId="160" priority="153" operator="equal">
      <formula>"Media"</formula>
    </cfRule>
    <cfRule type="cellIs" dxfId="159" priority="154" operator="equal">
      <formula>"Baja"</formula>
    </cfRule>
    <cfRule type="cellIs" dxfId="158" priority="155" operator="equal">
      <formula>"Muy Baja"</formula>
    </cfRule>
  </conditionalFormatting>
  <conditionalFormatting sqref="AB46:AB51">
    <cfRule type="cellIs" dxfId="157" priority="146" operator="equal">
      <formula>"Catastrófico"</formula>
    </cfRule>
    <cfRule type="cellIs" dxfId="156" priority="147" operator="equal">
      <formula>"Mayor"</formula>
    </cfRule>
    <cfRule type="cellIs" dxfId="155" priority="148" operator="equal">
      <formula>"Moderado"</formula>
    </cfRule>
    <cfRule type="cellIs" dxfId="154" priority="149" operator="equal">
      <formula>"Menor"</formula>
    </cfRule>
    <cfRule type="cellIs" dxfId="153" priority="150" operator="equal">
      <formula>"Leve"</formula>
    </cfRule>
  </conditionalFormatting>
  <conditionalFormatting sqref="AD46:AD51">
    <cfRule type="cellIs" dxfId="152" priority="142" operator="equal">
      <formula>"Extremo"</formula>
    </cfRule>
    <cfRule type="cellIs" dxfId="151" priority="143" operator="equal">
      <formula>"Alto"</formula>
    </cfRule>
    <cfRule type="cellIs" dxfId="150" priority="144" operator="equal">
      <formula>"Moderado"</formula>
    </cfRule>
    <cfRule type="cellIs" dxfId="149" priority="145" operator="equal">
      <formula>"Bajo"</formula>
    </cfRule>
  </conditionalFormatting>
  <conditionalFormatting sqref="I52">
    <cfRule type="cellIs" dxfId="148" priority="137" operator="equal">
      <formula>"Muy Alta"</formula>
    </cfRule>
    <cfRule type="cellIs" dxfId="147" priority="138" operator="equal">
      <formula>"Alta"</formula>
    </cfRule>
    <cfRule type="cellIs" dxfId="146" priority="139" operator="equal">
      <formula>"Media"</formula>
    </cfRule>
    <cfRule type="cellIs" dxfId="145" priority="140" operator="equal">
      <formula>"Baja"</formula>
    </cfRule>
    <cfRule type="cellIs" dxfId="144" priority="141" operator="equal">
      <formula>"Muy Baja"</formula>
    </cfRule>
  </conditionalFormatting>
  <conditionalFormatting sqref="O52">
    <cfRule type="cellIs" dxfId="143" priority="128" operator="equal">
      <formula>"Extremo"</formula>
    </cfRule>
    <cfRule type="cellIs" dxfId="142" priority="129" operator="equal">
      <formula>"Alto"</formula>
    </cfRule>
    <cfRule type="cellIs" dxfId="141" priority="130" operator="equal">
      <formula>"Moderado"</formula>
    </cfRule>
    <cfRule type="cellIs" dxfId="140" priority="131" operator="equal">
      <formula>"Bajo"</formula>
    </cfRule>
  </conditionalFormatting>
  <conditionalFormatting sqref="Z52:Z57">
    <cfRule type="cellIs" dxfId="139" priority="123" operator="equal">
      <formula>"Muy Alta"</formula>
    </cfRule>
    <cfRule type="cellIs" dxfId="138" priority="124" operator="equal">
      <formula>"Alta"</formula>
    </cfRule>
    <cfRule type="cellIs" dxfId="137" priority="125" operator="equal">
      <formula>"Media"</formula>
    </cfRule>
    <cfRule type="cellIs" dxfId="136" priority="126" operator="equal">
      <formula>"Baja"</formula>
    </cfRule>
    <cfRule type="cellIs" dxfId="135" priority="127" operator="equal">
      <formula>"Muy Baja"</formula>
    </cfRule>
  </conditionalFormatting>
  <conditionalFormatting sqref="AB52:AB57">
    <cfRule type="cellIs" dxfId="134" priority="118" operator="equal">
      <formula>"Catastrófico"</formula>
    </cfRule>
    <cfRule type="cellIs" dxfId="133" priority="119" operator="equal">
      <formula>"Mayor"</formula>
    </cfRule>
    <cfRule type="cellIs" dxfId="132" priority="120" operator="equal">
      <formula>"Moderado"</formula>
    </cfRule>
    <cfRule type="cellIs" dxfId="131" priority="121" operator="equal">
      <formula>"Menor"</formula>
    </cfRule>
    <cfRule type="cellIs" dxfId="130" priority="122" operator="equal">
      <formula>"Leve"</formula>
    </cfRule>
  </conditionalFormatting>
  <conditionalFormatting sqref="AD52:AD57">
    <cfRule type="cellIs" dxfId="129" priority="114" operator="equal">
      <formula>"Extremo"</formula>
    </cfRule>
    <cfRule type="cellIs" dxfId="128" priority="115" operator="equal">
      <formula>"Alto"</formula>
    </cfRule>
    <cfRule type="cellIs" dxfId="127" priority="116" operator="equal">
      <formula>"Moderado"</formula>
    </cfRule>
    <cfRule type="cellIs" dxfId="126" priority="117" operator="equal">
      <formula>"Bajo"</formula>
    </cfRule>
  </conditionalFormatting>
  <conditionalFormatting sqref="I58">
    <cfRule type="cellIs" dxfId="125" priority="109" operator="equal">
      <formula>"Muy Alta"</formula>
    </cfRule>
    <cfRule type="cellIs" dxfId="124" priority="110" operator="equal">
      <formula>"Alta"</formula>
    </cfRule>
    <cfRule type="cellIs" dxfId="123" priority="111" operator="equal">
      <formula>"Media"</formula>
    </cfRule>
    <cfRule type="cellIs" dxfId="122" priority="112" operator="equal">
      <formula>"Baja"</formula>
    </cfRule>
    <cfRule type="cellIs" dxfId="121" priority="113" operator="equal">
      <formula>"Muy Baja"</formula>
    </cfRule>
  </conditionalFormatting>
  <conditionalFormatting sqref="O58">
    <cfRule type="cellIs" dxfId="120" priority="100" operator="equal">
      <formula>"Extremo"</formula>
    </cfRule>
    <cfRule type="cellIs" dxfId="119" priority="101" operator="equal">
      <formula>"Alto"</formula>
    </cfRule>
    <cfRule type="cellIs" dxfId="118" priority="102" operator="equal">
      <formula>"Moderado"</formula>
    </cfRule>
    <cfRule type="cellIs" dxfId="117" priority="103" operator="equal">
      <formula>"Bajo"</formula>
    </cfRule>
  </conditionalFormatting>
  <conditionalFormatting sqref="Z58:Z63">
    <cfRule type="cellIs" dxfId="116" priority="95" operator="equal">
      <formula>"Muy Alta"</formula>
    </cfRule>
    <cfRule type="cellIs" dxfId="115" priority="96" operator="equal">
      <formula>"Alta"</formula>
    </cfRule>
    <cfRule type="cellIs" dxfId="114" priority="97" operator="equal">
      <formula>"Media"</formula>
    </cfRule>
    <cfRule type="cellIs" dxfId="113" priority="98" operator="equal">
      <formula>"Baja"</formula>
    </cfRule>
    <cfRule type="cellIs" dxfId="112" priority="99" operator="equal">
      <formula>"Muy Baja"</formula>
    </cfRule>
  </conditionalFormatting>
  <conditionalFormatting sqref="AB58:AB63">
    <cfRule type="cellIs" dxfId="111" priority="90" operator="equal">
      <formula>"Catastrófico"</formula>
    </cfRule>
    <cfRule type="cellIs" dxfId="110" priority="91" operator="equal">
      <formula>"Mayor"</formula>
    </cfRule>
    <cfRule type="cellIs" dxfId="109" priority="92" operator="equal">
      <formula>"Moderado"</formula>
    </cfRule>
    <cfRule type="cellIs" dxfId="108" priority="93" operator="equal">
      <formula>"Menor"</formula>
    </cfRule>
    <cfRule type="cellIs" dxfId="107" priority="94" operator="equal">
      <formula>"Leve"</formula>
    </cfRule>
  </conditionalFormatting>
  <conditionalFormatting sqref="AD58:AD63">
    <cfRule type="cellIs" dxfId="106" priority="86" operator="equal">
      <formula>"Extremo"</formula>
    </cfRule>
    <cfRule type="cellIs" dxfId="105" priority="87" operator="equal">
      <formula>"Alto"</formula>
    </cfRule>
    <cfRule type="cellIs" dxfId="104" priority="88" operator="equal">
      <formula>"Moderado"</formula>
    </cfRule>
    <cfRule type="cellIs" dxfId="103" priority="89" operator="equal">
      <formula>"Bajo"</formula>
    </cfRule>
  </conditionalFormatting>
  <conditionalFormatting sqref="O64">
    <cfRule type="cellIs" dxfId="102" priority="72" operator="equal">
      <formula>"Extremo"</formula>
    </cfRule>
    <cfRule type="cellIs" dxfId="101" priority="73" operator="equal">
      <formula>"Alto"</formula>
    </cfRule>
    <cfRule type="cellIs" dxfId="100" priority="74" operator="equal">
      <formula>"Moderado"</formula>
    </cfRule>
    <cfRule type="cellIs" dxfId="99" priority="75" operator="equal">
      <formula>"Bajo"</formula>
    </cfRule>
  </conditionalFormatting>
  <conditionalFormatting sqref="Z64:Z69">
    <cfRule type="cellIs" dxfId="98" priority="67" operator="equal">
      <formula>"Muy Alta"</formula>
    </cfRule>
    <cfRule type="cellIs" dxfId="97" priority="68" operator="equal">
      <formula>"Alta"</formula>
    </cfRule>
    <cfRule type="cellIs" dxfId="96" priority="69" operator="equal">
      <formula>"Media"</formula>
    </cfRule>
    <cfRule type="cellIs" dxfId="95" priority="70" operator="equal">
      <formula>"Baja"</formula>
    </cfRule>
    <cfRule type="cellIs" dxfId="94" priority="71" operator="equal">
      <formula>"Muy Baja"</formula>
    </cfRule>
  </conditionalFormatting>
  <conditionalFormatting sqref="AB64:AB69">
    <cfRule type="cellIs" dxfId="93" priority="62" operator="equal">
      <formula>"Catastrófico"</formula>
    </cfRule>
    <cfRule type="cellIs" dxfId="92" priority="63" operator="equal">
      <formula>"Mayor"</formula>
    </cfRule>
    <cfRule type="cellIs" dxfId="91" priority="64" operator="equal">
      <formula>"Moderado"</formula>
    </cfRule>
    <cfRule type="cellIs" dxfId="90" priority="65" operator="equal">
      <formula>"Menor"</formula>
    </cfRule>
    <cfRule type="cellIs" dxfId="89" priority="66" operator="equal">
      <formula>"Leve"</formula>
    </cfRule>
  </conditionalFormatting>
  <conditionalFormatting sqref="AD64:AD69">
    <cfRule type="cellIs" dxfId="88" priority="58" operator="equal">
      <formula>"Extremo"</formula>
    </cfRule>
    <cfRule type="cellIs" dxfId="87" priority="59" operator="equal">
      <formula>"Alto"</formula>
    </cfRule>
    <cfRule type="cellIs" dxfId="86" priority="60" operator="equal">
      <formula>"Moderado"</formula>
    </cfRule>
    <cfRule type="cellIs" dxfId="85" priority="61" operator="equal">
      <formula>"Bajo"</formula>
    </cfRule>
  </conditionalFormatting>
  <conditionalFormatting sqref="I70">
    <cfRule type="cellIs" dxfId="84" priority="53" operator="equal">
      <formula>"Muy Alta"</formula>
    </cfRule>
    <cfRule type="cellIs" dxfId="83" priority="54" operator="equal">
      <formula>"Alta"</formula>
    </cfRule>
    <cfRule type="cellIs" dxfId="82" priority="55" operator="equal">
      <formula>"Media"</formula>
    </cfRule>
    <cfRule type="cellIs" dxfId="81" priority="56" operator="equal">
      <formula>"Baja"</formula>
    </cfRule>
    <cfRule type="cellIs" dxfId="80" priority="57" operator="equal">
      <formula>"Muy Baja"</formula>
    </cfRule>
  </conditionalFormatting>
  <conditionalFormatting sqref="O70">
    <cfRule type="cellIs" dxfId="79" priority="44" operator="equal">
      <formula>"Extremo"</formula>
    </cfRule>
    <cfRule type="cellIs" dxfId="78" priority="45" operator="equal">
      <formula>"Alto"</formula>
    </cfRule>
    <cfRule type="cellIs" dxfId="77" priority="46" operator="equal">
      <formula>"Moderado"</formula>
    </cfRule>
    <cfRule type="cellIs" dxfId="76" priority="47" operator="equal">
      <formula>"Bajo"</formula>
    </cfRule>
  </conditionalFormatting>
  <conditionalFormatting sqref="Z70:Z75">
    <cfRule type="cellIs" dxfId="75" priority="39" operator="equal">
      <formula>"Muy Alta"</formula>
    </cfRule>
    <cfRule type="cellIs" dxfId="74" priority="40" operator="equal">
      <formula>"Alta"</formula>
    </cfRule>
    <cfRule type="cellIs" dxfId="73" priority="41" operator="equal">
      <formula>"Media"</formula>
    </cfRule>
    <cfRule type="cellIs" dxfId="72" priority="42" operator="equal">
      <formula>"Baja"</formula>
    </cfRule>
    <cfRule type="cellIs" dxfId="71" priority="43" operator="equal">
      <formula>"Muy Baja"</formula>
    </cfRule>
  </conditionalFormatting>
  <conditionalFormatting sqref="AB70:AB75">
    <cfRule type="cellIs" dxfId="70" priority="34" operator="equal">
      <formula>"Catastrófico"</formula>
    </cfRule>
    <cfRule type="cellIs" dxfId="69" priority="35" operator="equal">
      <formula>"Mayor"</formula>
    </cfRule>
    <cfRule type="cellIs" dxfId="68" priority="36" operator="equal">
      <formula>"Moderado"</formula>
    </cfRule>
    <cfRule type="cellIs" dxfId="67" priority="37" operator="equal">
      <formula>"Menor"</formula>
    </cfRule>
    <cfRule type="cellIs" dxfId="66" priority="38" operator="equal">
      <formula>"Leve"</formula>
    </cfRule>
  </conditionalFormatting>
  <conditionalFormatting sqref="AD70:AD75">
    <cfRule type="cellIs" dxfId="65" priority="30" operator="equal">
      <formula>"Extremo"</formula>
    </cfRule>
    <cfRule type="cellIs" dxfId="64" priority="31" operator="equal">
      <formula>"Alto"</formula>
    </cfRule>
    <cfRule type="cellIs" dxfId="63" priority="32" operator="equal">
      <formula>"Moderado"</formula>
    </cfRule>
    <cfRule type="cellIs" dxfId="62" priority="33" operator="equal">
      <formula>"Bajo"</formula>
    </cfRule>
  </conditionalFormatting>
  <conditionalFormatting sqref="L16:L75">
    <cfRule type="containsText" dxfId="61" priority="29" operator="containsText" text="❌">
      <formula>NOT(ISERROR(SEARCH("❌",L16)))</formula>
    </cfRule>
  </conditionalFormatting>
  <conditionalFormatting sqref="Z16">
    <cfRule type="cellIs" dxfId="60" priority="24" operator="equal">
      <formula>"Muy Alta"</formula>
    </cfRule>
    <cfRule type="cellIs" dxfId="59" priority="25" operator="equal">
      <formula>"Alta"</formula>
    </cfRule>
    <cfRule type="cellIs" dxfId="58" priority="26" operator="equal">
      <formula>"Media"</formula>
    </cfRule>
    <cfRule type="cellIs" dxfId="57" priority="27" operator="equal">
      <formula>"Baja"</formula>
    </cfRule>
    <cfRule type="cellIs" dxfId="56" priority="28" operator="equal">
      <formula>"Muy Baja"</formula>
    </cfRule>
  </conditionalFormatting>
  <conditionalFormatting sqref="AB16">
    <cfRule type="cellIs" dxfId="55" priority="19" operator="equal">
      <formula>"Catastrófico"</formula>
    </cfRule>
    <cfRule type="cellIs" dxfId="54" priority="20" operator="equal">
      <formula>"Mayor"</formula>
    </cfRule>
    <cfRule type="cellIs" dxfId="53" priority="21" operator="equal">
      <formula>"Moderado"</formula>
    </cfRule>
    <cfRule type="cellIs" dxfId="52" priority="22" operator="equal">
      <formula>"Menor"</formula>
    </cfRule>
    <cfRule type="cellIs" dxfId="51" priority="23" operator="equal">
      <formula>"Leve"</formula>
    </cfRule>
  </conditionalFormatting>
  <conditionalFormatting sqref="AD16">
    <cfRule type="cellIs" dxfId="50" priority="15" operator="equal">
      <formula>"Extremo"</formula>
    </cfRule>
    <cfRule type="cellIs" dxfId="49" priority="16" operator="equal">
      <formula>"Alto"</formula>
    </cfRule>
    <cfRule type="cellIs" dxfId="48" priority="17" operator="equal">
      <formula>"Moderado"</formula>
    </cfRule>
    <cfRule type="cellIs" dxfId="47" priority="18" operator="equal">
      <formula>"Bajo"</formula>
    </cfRule>
  </conditionalFormatting>
  <conditionalFormatting sqref="Z17">
    <cfRule type="cellIs" dxfId="46" priority="10" operator="equal">
      <formula>"Muy Alta"</formula>
    </cfRule>
    <cfRule type="cellIs" dxfId="45" priority="11" operator="equal">
      <formula>"Alta"</formula>
    </cfRule>
    <cfRule type="cellIs" dxfId="44" priority="12" operator="equal">
      <formula>"Media"</formula>
    </cfRule>
    <cfRule type="cellIs" dxfId="43" priority="13" operator="equal">
      <formula>"Baja"</formula>
    </cfRule>
    <cfRule type="cellIs" dxfId="42" priority="14" operator="equal">
      <formula>"Muy Baja"</formula>
    </cfRule>
  </conditionalFormatting>
  <conditionalFormatting sqref="AB17">
    <cfRule type="cellIs" dxfId="41" priority="5" operator="equal">
      <formula>"Catastrófico"</formula>
    </cfRule>
    <cfRule type="cellIs" dxfId="40" priority="6" operator="equal">
      <formula>"Mayor"</formula>
    </cfRule>
    <cfRule type="cellIs" dxfId="39" priority="7" operator="equal">
      <formula>"Moderado"</formula>
    </cfRule>
    <cfRule type="cellIs" dxfId="38" priority="8" operator="equal">
      <formula>"Menor"</formula>
    </cfRule>
    <cfRule type="cellIs" dxfId="37" priority="9" operator="equal">
      <formula>"Leve"</formula>
    </cfRule>
  </conditionalFormatting>
  <conditionalFormatting sqref="AD17">
    <cfRule type="cellIs" dxfId="36" priority="1" operator="equal">
      <formula>"Extremo"</formula>
    </cfRule>
    <cfRule type="cellIs" dxfId="35" priority="2" operator="equal">
      <formula>"Alto"</formula>
    </cfRule>
    <cfRule type="cellIs" dxfId="34" priority="3" operator="equal">
      <formula>"Moderado"</formula>
    </cfRule>
    <cfRule type="cellIs" dxfId="33" priority="4" operator="equal">
      <formula>"Bajo"</formula>
    </cfRule>
  </conditionalFormatting>
  <pageMargins left="0.7" right="0.7" top="0.75" bottom="0.75" header="0.3" footer="0.3"/>
  <pageSetup orientation="portrait" r:id="rId1"/>
  <ignoredErrors>
    <ignoredError sqref="AC18"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controles'!$D$5:$D$7</xm:f>
          </x14:formula1>
          <xm:sqref>S16:S75</xm:sqref>
        </x14:dataValidation>
        <x14:dataValidation type="list" allowBlank="1" showInputMessage="1" showErrorMessage="1" xr:uid="{00000000-0002-0000-0100-000001000000}">
          <x14:formula1>
            <xm:f>'Tabla Valoración controles'!$D$8:$D$9</xm:f>
          </x14:formula1>
          <xm:sqref>T16:T75</xm:sqref>
        </x14:dataValidation>
        <x14:dataValidation type="list" allowBlank="1" showInputMessage="1" showErrorMessage="1" xr:uid="{00000000-0002-0000-0100-000002000000}">
          <x14:formula1>
            <xm:f>'Tabla Valoración controles'!$D$10:$D$11</xm:f>
          </x14:formula1>
          <xm:sqref>V18:V75</xm:sqref>
        </x14:dataValidation>
        <x14:dataValidation type="list" allowBlank="1" showInputMessage="1" showErrorMessage="1" xr:uid="{00000000-0002-0000-0100-000003000000}">
          <x14:formula1>
            <xm:f>'Tabla Valoración controles'!$D$12:$D$13</xm:f>
          </x14:formula1>
          <xm:sqref>W18:W75</xm:sqref>
        </x14:dataValidation>
        <x14:dataValidation type="list" allowBlank="1" showInputMessage="1" showErrorMessage="1" xr:uid="{00000000-0002-0000-0100-000004000000}">
          <x14:formula1>
            <xm:f>'Opciones Tratamiento'!$B$9:$B$10</xm:f>
          </x14:formula1>
          <xm:sqref>AK16:AK17 AK19:AK20 AK22:AK23 AK25:AK26 AK28:AK29 AK31:AK32 AK34:AK35 AK37:AK38 AK40:AK41 AK43:AK44 AK46:AK47 AK49:AK50 AK52:AK53 AK55:AK56 AK58:AK59 AK61:AK62 AK64:AK65 AK67:AK68 AK70:AK71 AK73:AK74</xm:sqref>
        </x14:dataValidation>
        <x14:dataValidation type="list" allowBlank="1" showInputMessage="1" showErrorMessage="1" xr:uid="{00000000-0002-0000-0100-000005000000}">
          <x14:formula1>
            <xm:f>'Tabla Valoración controles'!$D$14:$D$15</xm:f>
          </x14:formula1>
          <xm:sqref>X18:X75</xm:sqref>
        </x14:dataValidation>
        <x14:dataValidation type="list" allowBlank="1" showInputMessage="1" showErrorMessage="1" xr:uid="{00000000-0002-0000-0100-000006000000}">
          <x14:formula1>
            <xm:f>'Opciones Tratamiento'!$B$13:$B$19</xm:f>
          </x14:formula1>
          <xm:sqref>G16:G75</xm:sqref>
        </x14:dataValidation>
        <x14:dataValidation type="list" allowBlank="1" showInputMessage="1" showErrorMessage="1" xr:uid="{00000000-0002-0000-0100-000007000000}">
          <x14:formula1>
            <xm:f>'Opciones Tratamiento'!$E$2:$E$4</xm:f>
          </x14:formula1>
          <xm:sqref>C16:C75</xm:sqref>
        </x14:dataValidation>
        <x14:dataValidation type="list" allowBlank="1" showInputMessage="1" showErrorMessage="1" xr:uid="{00000000-0002-0000-0100-000008000000}">
          <x14:formula1>
            <xm:f>'Opciones Tratamiento'!$B$2:$B$5</xm:f>
          </x14:formula1>
          <xm:sqref>AE18:AE75</xm:sqref>
        </x14:dataValidation>
        <x14:dataValidation type="list" allowBlank="1" showInputMessage="1" showErrorMessage="1" xr:uid="{00000000-0002-0000-0100-000009000000}">
          <x14:formula1>
            <xm:f>'Tabla Impacto'!$F$211:$F$222</xm:f>
          </x14:formula1>
          <xm:sqref>K16:K75</xm:sqref>
        </x14:dataValidation>
        <x14:dataValidation type="custom" allowBlank="1" showInputMessage="1" showErrorMessage="1" error="Recuerde que las acciones se generan bajo la medida de mitigar el riesgo" xr:uid="{00000000-0002-0000-0100-00000A000000}">
          <x14:formula1>
            <xm:f>IF(OR(AE18='Opciones Tratamiento'!$B$2,AE18='Opciones Tratamiento'!$B$3,AE18='Opciones Tratamiento'!$B$4),ISBLANK(AE18),ISTEXT(AE18))</xm:f>
          </x14:formula1>
          <xm:sqref>AF18:AF21 AF24:AF75</xm:sqref>
        </x14:dataValidation>
        <x14:dataValidation type="custom" allowBlank="1" showInputMessage="1" showErrorMessage="1" error="Recuerde que las acciones se generan bajo la medida de mitigar el riesgo" xr:uid="{00000000-0002-0000-0100-00000B000000}">
          <x14:formula1>
            <xm:f>IF(OR(AE18='Opciones Tratamiento'!$B$2,AE18='Opciones Tratamiento'!$B$3,AE18='Opciones Tratamiento'!$B$4),ISBLANK(AE18),ISTEXT(AE18))</xm:f>
          </x14:formula1>
          <xm:sqref>AG18:AG21 AG24:AG75</xm:sqref>
        </x14:dataValidation>
        <x14:dataValidation type="custom" allowBlank="1" showInputMessage="1" showErrorMessage="1" error="Recuerde que las acciones se generan bajo la medida de mitigar el riesgo" xr:uid="{00000000-0002-0000-0100-00000C000000}">
          <x14:formula1>
            <xm:f>IF(OR(AE16='Opciones Tratamiento'!$B$2,AE16='Opciones Tratamiento'!$B$3,AE16='Opciones Tratamiento'!$B$4),ISBLANK(AE16),ISTEXT(AE16))</xm:f>
          </x14:formula1>
          <xm:sqref>AI16:AI17 AH18:AH21 AH24:AH75</xm:sqref>
        </x14:dataValidation>
        <x14:dataValidation type="custom" allowBlank="1" showInputMessage="1" showErrorMessage="1" error="Recuerde que las acciones se generan bajo la medida de mitigar el riesgo" xr:uid="{00000000-0002-0000-0100-00000D000000}">
          <x14:formula1>
            <xm:f>IF(OR(AE18='Opciones Tratamiento'!$B$2,AE18='Opciones Tratamiento'!$B$3,AE18='Opciones Tratamiento'!$B$4),ISBLANK(AE18),ISTEXT(AE18))</xm:f>
          </x14:formula1>
          <xm:sqref>AI18:AI75</xm:sqref>
        </x14:dataValidation>
        <x14:dataValidation type="custom" allowBlank="1" showInputMessage="1" showErrorMessage="1" error="Recuerde que las acciones se generan bajo la medida de mitigar el riesgo" xr:uid="{00000000-0002-0000-0100-00000E000000}">
          <x14:formula1>
            <xm:f>IF(OR(AE16='Opciones Tratamiento'!$B$2,AE16='Opciones Tratamiento'!$B$3,AE16='Opciones Tratamiento'!$B$4),ISBLANK(AE16),ISTEXT(AE16))</xm:f>
          </x14:formula1>
          <xm:sqref>AJ16:AJ75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heetViews>
  <sheetFormatPr baseColWidth="10" defaultRowHeight="15" x14ac:dyDescent="0.25"/>
  <cols>
    <col min="2" max="39" width="5.7109375" customWidth="1" collapsed="1"/>
    <col min="41" max="46" width="5.7109375" customWidth="1" collapsed="1"/>
  </cols>
  <sheetData>
    <row r="1" spans="1:99" x14ac:dyDescent="0.25">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row>
    <row r="2" spans="1:99" ht="18" customHeight="1" x14ac:dyDescent="0.25">
      <c r="A2" s="54"/>
      <c r="B2" s="403" t="s">
        <v>142</v>
      </c>
      <c r="C2" s="403"/>
      <c r="D2" s="403"/>
      <c r="E2" s="403"/>
      <c r="F2" s="403"/>
      <c r="G2" s="403"/>
      <c r="H2" s="403"/>
      <c r="I2" s="403"/>
      <c r="J2" s="370" t="s">
        <v>2</v>
      </c>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row>
    <row r="3" spans="1:99" ht="18.75" customHeight="1" x14ac:dyDescent="0.25">
      <c r="A3" s="54"/>
      <c r="B3" s="403"/>
      <c r="C3" s="403"/>
      <c r="D3" s="403"/>
      <c r="E3" s="403"/>
      <c r="F3" s="403"/>
      <c r="G3" s="403"/>
      <c r="H3" s="403"/>
      <c r="I3" s="403"/>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row>
    <row r="4" spans="1:99" ht="15" customHeight="1" x14ac:dyDescent="0.25">
      <c r="A4" s="54"/>
      <c r="B4" s="403"/>
      <c r="C4" s="403"/>
      <c r="D4" s="403"/>
      <c r="E4" s="403"/>
      <c r="F4" s="403"/>
      <c r="G4" s="403"/>
      <c r="H4" s="403"/>
      <c r="I4" s="403"/>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row>
    <row r="5" spans="1:99" ht="15.75" thickBot="1" x14ac:dyDescent="0.3">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row>
    <row r="6" spans="1:99" ht="15" customHeight="1" x14ac:dyDescent="0.25">
      <c r="A6" s="54"/>
      <c r="B6" s="316" t="s">
        <v>4</v>
      </c>
      <c r="C6" s="316"/>
      <c r="D6" s="317"/>
      <c r="E6" s="354" t="s">
        <v>107</v>
      </c>
      <c r="F6" s="355"/>
      <c r="G6" s="355"/>
      <c r="H6" s="355"/>
      <c r="I6" s="356"/>
      <c r="J6" s="366" t="str">
        <f>IF(AND('MAPA DE RIESGO'!$I$16="Muy Alta",'MAPA DE RIESGO'!$M$16="Leve"),CONCATENATE("R",'MAPA DE RIESGO'!$B$16),"")</f>
        <v/>
      </c>
      <c r="K6" s="367"/>
      <c r="L6" s="367" t="str">
        <f>IF(AND('MAPA DE RIESGO'!$I$22="Muy Alta",'MAPA DE RIESGO'!$M$22="Leve"),CONCATENATE("R",'MAPA DE RIESGO'!$B$22),"")</f>
        <v/>
      </c>
      <c r="M6" s="367"/>
      <c r="N6" s="367" t="str">
        <f>IF(AND('MAPA DE RIESGO'!$I$28="Muy Alta",'MAPA DE RIESGO'!$M$28="Leve"),CONCATENATE("R",'MAPA DE RIESGO'!$B$28),"")</f>
        <v/>
      </c>
      <c r="O6" s="369"/>
      <c r="P6" s="366" t="str">
        <f>IF(AND('MAPA DE RIESGO'!$I$16="Muy Alta",'MAPA DE RIESGO'!$M$16="Menor"),CONCATENATE("R",'MAPA DE RIESGO'!$B$16),"")</f>
        <v/>
      </c>
      <c r="Q6" s="367"/>
      <c r="R6" s="367" t="str">
        <f>IF(AND('MAPA DE RIESGO'!$I$22="Muy Alta",'MAPA DE RIESGO'!$M$22="Menor"),CONCATENATE("R",'MAPA DE RIESGO'!$B$22),"")</f>
        <v/>
      </c>
      <c r="S6" s="367"/>
      <c r="T6" s="367" t="str">
        <f>IF(AND('MAPA DE RIESGO'!$I$28="Muy Alta",'MAPA DE RIESGO'!$M$28="Menor"),CONCATENATE("R",'MAPA DE RIESGO'!$B$28),"")</f>
        <v/>
      </c>
      <c r="U6" s="369"/>
      <c r="V6" s="366" t="str">
        <f>IF(AND('MAPA DE RIESGO'!$I$16="Muy Alta",'MAPA DE RIESGO'!$M$16="Moderado"),CONCATENATE("R",'MAPA DE RIESGO'!$B$16),"")</f>
        <v/>
      </c>
      <c r="W6" s="367"/>
      <c r="X6" s="367" t="str">
        <f>IF(AND('MAPA DE RIESGO'!$I$22="Muy Alta",'MAPA DE RIESGO'!$M$22="Moderado"),CONCATENATE("R",'MAPA DE RIESGO'!$B$22),"")</f>
        <v/>
      </c>
      <c r="Y6" s="367"/>
      <c r="Z6" s="367" t="str">
        <f>IF(AND('MAPA DE RIESGO'!$I$28="Muy Alta",'MAPA DE RIESGO'!$M$28="Moderado"),CONCATENATE("R",'MAPA DE RIESGO'!$B$28),"")</f>
        <v/>
      </c>
      <c r="AA6" s="369"/>
      <c r="AB6" s="366" t="str">
        <f>IF(AND('MAPA DE RIESGO'!$I$16="Muy Alta",'MAPA DE RIESGO'!$M$16="Mayor"),CONCATENATE("R",'MAPA DE RIESGO'!$B$16),"")</f>
        <v/>
      </c>
      <c r="AC6" s="367"/>
      <c r="AD6" s="367" t="str">
        <f>IF(AND('MAPA DE RIESGO'!$I$22="Muy Alta",'MAPA DE RIESGO'!$M$22="Mayor"),CONCATENATE("R",'MAPA DE RIESGO'!$B$22),"")</f>
        <v/>
      </c>
      <c r="AE6" s="367"/>
      <c r="AF6" s="367" t="str">
        <f>IF(AND('MAPA DE RIESGO'!$I$28="Muy Alta",'MAPA DE RIESGO'!$M$28="Mayor"),CONCATENATE("R",'MAPA DE RIESGO'!$B$28),"")</f>
        <v/>
      </c>
      <c r="AG6" s="369"/>
      <c r="AH6" s="382" t="str">
        <f>IF(AND('MAPA DE RIESGO'!$I$16="Muy Alta",'MAPA DE RIESGO'!$M$16="Catastrófico"),CONCATENATE("R",'MAPA DE RIESGO'!$B$16),"")</f>
        <v/>
      </c>
      <c r="AI6" s="383"/>
      <c r="AJ6" s="383" t="str">
        <f>IF(AND('MAPA DE RIESGO'!$I$22="Muy Alta",'MAPA DE RIESGO'!$M$22="Catastrófico"),CONCATENATE("R",'MAPA DE RIESGO'!$B$22),"")</f>
        <v/>
      </c>
      <c r="AK6" s="383"/>
      <c r="AL6" s="383" t="str">
        <f>IF(AND('MAPA DE RIESGO'!$I$28="Muy Alta",'MAPA DE RIESGO'!$M$28="Catastrófico"),CONCATENATE("R",'MAPA DE RIESGO'!$B$28),"")</f>
        <v/>
      </c>
      <c r="AM6" s="384"/>
      <c r="AO6" s="318" t="s">
        <v>71</v>
      </c>
      <c r="AP6" s="319"/>
      <c r="AQ6" s="319"/>
      <c r="AR6" s="319"/>
      <c r="AS6" s="319"/>
      <c r="AT6" s="320"/>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row>
    <row r="7" spans="1:99" ht="15" customHeight="1" x14ac:dyDescent="0.25">
      <c r="A7" s="54"/>
      <c r="B7" s="316"/>
      <c r="C7" s="316"/>
      <c r="D7" s="317"/>
      <c r="E7" s="357"/>
      <c r="F7" s="358"/>
      <c r="G7" s="358"/>
      <c r="H7" s="358"/>
      <c r="I7" s="359"/>
      <c r="J7" s="368"/>
      <c r="K7" s="365"/>
      <c r="L7" s="365"/>
      <c r="M7" s="365"/>
      <c r="N7" s="365"/>
      <c r="O7" s="364"/>
      <c r="P7" s="368"/>
      <c r="Q7" s="365"/>
      <c r="R7" s="365"/>
      <c r="S7" s="365"/>
      <c r="T7" s="365"/>
      <c r="U7" s="364"/>
      <c r="V7" s="368"/>
      <c r="W7" s="365"/>
      <c r="X7" s="365"/>
      <c r="Y7" s="365"/>
      <c r="Z7" s="365"/>
      <c r="AA7" s="364"/>
      <c r="AB7" s="368"/>
      <c r="AC7" s="365"/>
      <c r="AD7" s="365"/>
      <c r="AE7" s="365"/>
      <c r="AF7" s="365"/>
      <c r="AG7" s="364"/>
      <c r="AH7" s="376"/>
      <c r="AI7" s="377"/>
      <c r="AJ7" s="377"/>
      <c r="AK7" s="377"/>
      <c r="AL7" s="377"/>
      <c r="AM7" s="378"/>
      <c r="AN7" s="54"/>
      <c r="AO7" s="321"/>
      <c r="AP7" s="322"/>
      <c r="AQ7" s="322"/>
      <c r="AR7" s="322"/>
      <c r="AS7" s="322"/>
      <c r="AT7" s="323"/>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row>
    <row r="8" spans="1:99" ht="15" customHeight="1" x14ac:dyDescent="0.25">
      <c r="A8" s="54"/>
      <c r="B8" s="316"/>
      <c r="C8" s="316"/>
      <c r="D8" s="317"/>
      <c r="E8" s="357"/>
      <c r="F8" s="358"/>
      <c r="G8" s="358"/>
      <c r="H8" s="358"/>
      <c r="I8" s="359"/>
      <c r="J8" s="368" t="str">
        <f>IF(AND('MAPA DE RIESGO'!$I$34="Muy Alta",'MAPA DE RIESGO'!$M$34="Leve"),CONCATENATE("R",'MAPA DE RIESGO'!$B$34),"")</f>
        <v/>
      </c>
      <c r="K8" s="365"/>
      <c r="L8" s="363" t="str">
        <f>IF(AND('MAPA DE RIESGO'!$I$40="Muy Alta",'MAPA DE RIESGO'!$M$40="Leve"),CONCATENATE("R",'MAPA DE RIESGO'!$B$40),"")</f>
        <v/>
      </c>
      <c r="M8" s="363"/>
      <c r="N8" s="363" t="str">
        <f>IF(AND('MAPA DE RIESGO'!$I$46="Muy Alta",'MAPA DE RIESGO'!$M$46="Leve"),CONCATENATE("R",'MAPA DE RIESGO'!$B$46),"")</f>
        <v/>
      </c>
      <c r="O8" s="364"/>
      <c r="P8" s="368" t="str">
        <f>IF(AND('MAPA DE RIESGO'!$I$34="Muy Alta",'MAPA DE RIESGO'!$M$34="Menor"),CONCATENATE("R",'MAPA DE RIESGO'!$B$34),"")</f>
        <v/>
      </c>
      <c r="Q8" s="365"/>
      <c r="R8" s="363" t="str">
        <f>IF(AND('MAPA DE RIESGO'!$I$40="Muy Alta",'MAPA DE RIESGO'!$M$40="Menor"),CONCATENATE("R",'MAPA DE RIESGO'!$B$40),"")</f>
        <v/>
      </c>
      <c r="S8" s="363"/>
      <c r="T8" s="363" t="str">
        <f>IF(AND('MAPA DE RIESGO'!$I$46="Muy Alta",'MAPA DE RIESGO'!$M$46="Menor"),CONCATENATE("R",'MAPA DE RIESGO'!$B$46),"")</f>
        <v/>
      </c>
      <c r="U8" s="364"/>
      <c r="V8" s="368" t="str">
        <f>IF(AND('MAPA DE RIESGO'!$I$34="Muy Alta",'MAPA DE RIESGO'!$M$34="Moderado"),CONCATENATE("R",'MAPA DE RIESGO'!$B$34),"")</f>
        <v/>
      </c>
      <c r="W8" s="365"/>
      <c r="X8" s="363" t="str">
        <f>IF(AND('MAPA DE RIESGO'!$I$40="Muy Alta",'MAPA DE RIESGO'!$M$40="Moderado"),CONCATENATE("R",'MAPA DE RIESGO'!$B$40),"")</f>
        <v/>
      </c>
      <c r="Y8" s="363"/>
      <c r="Z8" s="363" t="str">
        <f>IF(AND('MAPA DE RIESGO'!$I$46="Muy Alta",'MAPA DE RIESGO'!$M$46="Moderado"),CONCATENATE("R",'MAPA DE RIESGO'!$B$46),"")</f>
        <v/>
      </c>
      <c r="AA8" s="364"/>
      <c r="AB8" s="368" t="str">
        <f>IF(AND('MAPA DE RIESGO'!$I$34="Muy Alta",'MAPA DE RIESGO'!$M$34="Mayor"),CONCATENATE("R",'MAPA DE RIESGO'!$B$34),"")</f>
        <v/>
      </c>
      <c r="AC8" s="365"/>
      <c r="AD8" s="363" t="str">
        <f>IF(AND('MAPA DE RIESGO'!$I$40="Muy Alta",'MAPA DE RIESGO'!$M$40="Mayor"),CONCATENATE("R",'MAPA DE RIESGO'!$B$40),"")</f>
        <v/>
      </c>
      <c r="AE8" s="363"/>
      <c r="AF8" s="363" t="str">
        <f>IF(AND('MAPA DE RIESGO'!$I$46="Muy Alta",'MAPA DE RIESGO'!$M$46="Mayor"),CONCATENATE("R",'MAPA DE RIESGO'!$B$46),"")</f>
        <v/>
      </c>
      <c r="AG8" s="364"/>
      <c r="AH8" s="376" t="str">
        <f>IF(AND('MAPA DE RIESGO'!$I$34="Muy Alta",'MAPA DE RIESGO'!$M$34="Catastrófico"),CONCATENATE("R",'MAPA DE RIESGO'!$B$34),"")</f>
        <v/>
      </c>
      <c r="AI8" s="377"/>
      <c r="AJ8" s="377" t="str">
        <f>IF(AND('MAPA DE RIESGO'!$I$40="Muy Alta",'MAPA DE RIESGO'!$M$40="Catastrófico"),CONCATENATE("R",'MAPA DE RIESGO'!$B$40),"")</f>
        <v/>
      </c>
      <c r="AK8" s="377"/>
      <c r="AL8" s="377" t="str">
        <f>IF(AND('MAPA DE RIESGO'!$I$46="Muy Alta",'MAPA DE RIESGO'!$M$46="Catastrófico"),CONCATENATE("R",'MAPA DE RIESGO'!$B$46),"")</f>
        <v/>
      </c>
      <c r="AM8" s="378"/>
      <c r="AN8" s="54"/>
      <c r="AO8" s="321"/>
      <c r="AP8" s="322"/>
      <c r="AQ8" s="322"/>
      <c r="AR8" s="322"/>
      <c r="AS8" s="322"/>
      <c r="AT8" s="323"/>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row>
    <row r="9" spans="1:99" ht="15" customHeight="1" x14ac:dyDescent="0.25">
      <c r="A9" s="54"/>
      <c r="B9" s="316"/>
      <c r="C9" s="316"/>
      <c r="D9" s="317"/>
      <c r="E9" s="357"/>
      <c r="F9" s="358"/>
      <c r="G9" s="358"/>
      <c r="H9" s="358"/>
      <c r="I9" s="359"/>
      <c r="J9" s="368"/>
      <c r="K9" s="365"/>
      <c r="L9" s="363"/>
      <c r="M9" s="363"/>
      <c r="N9" s="363"/>
      <c r="O9" s="364"/>
      <c r="P9" s="368"/>
      <c r="Q9" s="365"/>
      <c r="R9" s="363"/>
      <c r="S9" s="363"/>
      <c r="T9" s="363"/>
      <c r="U9" s="364"/>
      <c r="V9" s="368"/>
      <c r="W9" s="365"/>
      <c r="X9" s="363"/>
      <c r="Y9" s="363"/>
      <c r="Z9" s="363"/>
      <c r="AA9" s="364"/>
      <c r="AB9" s="368"/>
      <c r="AC9" s="365"/>
      <c r="AD9" s="363"/>
      <c r="AE9" s="363"/>
      <c r="AF9" s="363"/>
      <c r="AG9" s="364"/>
      <c r="AH9" s="376"/>
      <c r="AI9" s="377"/>
      <c r="AJ9" s="377"/>
      <c r="AK9" s="377"/>
      <c r="AL9" s="377"/>
      <c r="AM9" s="378"/>
      <c r="AN9" s="54"/>
      <c r="AO9" s="321"/>
      <c r="AP9" s="322"/>
      <c r="AQ9" s="322"/>
      <c r="AR9" s="322"/>
      <c r="AS9" s="322"/>
      <c r="AT9" s="323"/>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row>
    <row r="10" spans="1:99" ht="15" customHeight="1" x14ac:dyDescent="0.25">
      <c r="A10" s="54"/>
      <c r="B10" s="316"/>
      <c r="C10" s="316"/>
      <c r="D10" s="317"/>
      <c r="E10" s="357"/>
      <c r="F10" s="358"/>
      <c r="G10" s="358"/>
      <c r="H10" s="358"/>
      <c r="I10" s="359"/>
      <c r="J10" s="368" t="str">
        <f>IF(AND('MAPA DE RIESGO'!$I$52="Muy Alta",'MAPA DE RIESGO'!$M$52="Leve"),CONCATENATE("R",'MAPA DE RIESGO'!$B$52),"")</f>
        <v/>
      </c>
      <c r="K10" s="365"/>
      <c r="L10" s="363" t="str">
        <f>IF(AND('MAPA DE RIESGO'!$I$58="Muy Alta",'MAPA DE RIESGO'!$M$58="Leve"),CONCATENATE("R",'MAPA DE RIESGO'!$B$58),"")</f>
        <v/>
      </c>
      <c r="M10" s="363"/>
      <c r="N10" s="363" t="str">
        <f>IF(AND('MAPA DE RIESGO'!$I$64="Muy Alta",'MAPA DE RIESGO'!$M$64="Leve"),CONCATENATE("R",'MAPA DE RIESGO'!$B$64),"")</f>
        <v/>
      </c>
      <c r="O10" s="364"/>
      <c r="P10" s="368" t="str">
        <f>IF(AND('MAPA DE RIESGO'!$I$52="Muy Alta",'MAPA DE RIESGO'!$M$52="Menor"),CONCATENATE("R",'MAPA DE RIESGO'!$B$52),"")</f>
        <v/>
      </c>
      <c r="Q10" s="365"/>
      <c r="R10" s="363" t="str">
        <f>IF(AND('MAPA DE RIESGO'!$I$58="Muy Alta",'MAPA DE RIESGO'!$M$58="Menor"),CONCATENATE("R",'MAPA DE RIESGO'!$B$58),"")</f>
        <v/>
      </c>
      <c r="S10" s="363"/>
      <c r="T10" s="363" t="str">
        <f>IF(AND('MAPA DE RIESGO'!$I$64="Muy Alta",'MAPA DE RIESGO'!$M$64="Menor"),CONCATENATE("R",'MAPA DE RIESGO'!$B$64),"")</f>
        <v/>
      </c>
      <c r="U10" s="364"/>
      <c r="V10" s="368" t="str">
        <f>IF(AND('MAPA DE RIESGO'!$I$52="Muy Alta",'MAPA DE RIESGO'!$M$52="Moderado"),CONCATENATE("R",'MAPA DE RIESGO'!$B$52),"")</f>
        <v/>
      </c>
      <c r="W10" s="365"/>
      <c r="X10" s="363" t="str">
        <f>IF(AND('MAPA DE RIESGO'!$I$58="Muy Alta",'MAPA DE RIESGO'!$M$58="Moderado"),CONCATENATE("R",'MAPA DE RIESGO'!$B$58),"")</f>
        <v/>
      </c>
      <c r="Y10" s="363"/>
      <c r="Z10" s="363" t="str">
        <f>IF(AND('MAPA DE RIESGO'!$I$64="Muy Alta",'MAPA DE RIESGO'!$M$64="Moderado"),CONCATENATE("R",'MAPA DE RIESGO'!$B$64),"")</f>
        <v/>
      </c>
      <c r="AA10" s="364"/>
      <c r="AB10" s="368" t="str">
        <f>IF(AND('MAPA DE RIESGO'!$I$52="Muy Alta",'MAPA DE RIESGO'!$M$52="Mayor"),CONCATENATE("R",'MAPA DE RIESGO'!$B$52),"")</f>
        <v/>
      </c>
      <c r="AC10" s="365"/>
      <c r="AD10" s="363" t="str">
        <f>IF(AND('MAPA DE RIESGO'!$I$58="Muy Alta",'MAPA DE RIESGO'!$M$58="Mayor"),CONCATENATE("R",'MAPA DE RIESGO'!$B$58),"")</f>
        <v/>
      </c>
      <c r="AE10" s="363"/>
      <c r="AF10" s="363" t="str">
        <f>IF(AND('MAPA DE RIESGO'!$I$64="Muy Alta",'MAPA DE RIESGO'!$M$64="Mayor"),CONCATENATE("R",'MAPA DE RIESGO'!$B$64),"")</f>
        <v/>
      </c>
      <c r="AG10" s="364"/>
      <c r="AH10" s="376" t="str">
        <f>IF(AND('MAPA DE RIESGO'!$I$52="Muy Alta",'MAPA DE RIESGO'!$M$52="Catastrófico"),CONCATENATE("R",'MAPA DE RIESGO'!$B$52),"")</f>
        <v/>
      </c>
      <c r="AI10" s="377"/>
      <c r="AJ10" s="377" t="str">
        <f>IF(AND('MAPA DE RIESGO'!$I$58="Muy Alta",'MAPA DE RIESGO'!$M$58="Catastrófico"),CONCATENATE("R",'MAPA DE RIESGO'!$B$58),"")</f>
        <v/>
      </c>
      <c r="AK10" s="377"/>
      <c r="AL10" s="377" t="str">
        <f>IF(AND('MAPA DE RIESGO'!$I$64="Muy Alta",'MAPA DE RIESGO'!$M$64="Catastrófico"),CONCATENATE("R",'MAPA DE RIESGO'!$B$64),"")</f>
        <v/>
      </c>
      <c r="AM10" s="378"/>
      <c r="AN10" s="54"/>
      <c r="AO10" s="321"/>
      <c r="AP10" s="322"/>
      <c r="AQ10" s="322"/>
      <c r="AR10" s="322"/>
      <c r="AS10" s="322"/>
      <c r="AT10" s="323"/>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row>
    <row r="11" spans="1:99" ht="15" customHeight="1" x14ac:dyDescent="0.25">
      <c r="A11" s="54"/>
      <c r="B11" s="316"/>
      <c r="C11" s="316"/>
      <c r="D11" s="317"/>
      <c r="E11" s="357"/>
      <c r="F11" s="358"/>
      <c r="G11" s="358"/>
      <c r="H11" s="358"/>
      <c r="I11" s="359"/>
      <c r="J11" s="368"/>
      <c r="K11" s="365"/>
      <c r="L11" s="363"/>
      <c r="M11" s="363"/>
      <c r="N11" s="363"/>
      <c r="O11" s="364"/>
      <c r="P11" s="368"/>
      <c r="Q11" s="365"/>
      <c r="R11" s="363"/>
      <c r="S11" s="363"/>
      <c r="T11" s="363"/>
      <c r="U11" s="364"/>
      <c r="V11" s="368"/>
      <c r="W11" s="365"/>
      <c r="X11" s="363"/>
      <c r="Y11" s="363"/>
      <c r="Z11" s="363"/>
      <c r="AA11" s="364"/>
      <c r="AB11" s="368"/>
      <c r="AC11" s="365"/>
      <c r="AD11" s="363"/>
      <c r="AE11" s="363"/>
      <c r="AF11" s="363"/>
      <c r="AG11" s="364"/>
      <c r="AH11" s="376"/>
      <c r="AI11" s="377"/>
      <c r="AJ11" s="377"/>
      <c r="AK11" s="377"/>
      <c r="AL11" s="377"/>
      <c r="AM11" s="378"/>
      <c r="AN11" s="54"/>
      <c r="AO11" s="321"/>
      <c r="AP11" s="322"/>
      <c r="AQ11" s="322"/>
      <c r="AR11" s="322"/>
      <c r="AS11" s="322"/>
      <c r="AT11" s="323"/>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row>
    <row r="12" spans="1:99" ht="15" customHeight="1" x14ac:dyDescent="0.25">
      <c r="A12" s="54"/>
      <c r="B12" s="316"/>
      <c r="C12" s="316"/>
      <c r="D12" s="317"/>
      <c r="E12" s="357"/>
      <c r="F12" s="358"/>
      <c r="G12" s="358"/>
      <c r="H12" s="358"/>
      <c r="I12" s="359"/>
      <c r="J12" s="368" t="str">
        <f>IF(AND('MAPA DE RIESGO'!$I$70="Muy Alta",'MAPA DE RIESGO'!$M$70="Leve"),CONCATENATE("R",'MAPA DE RIESGO'!$B$70),"")</f>
        <v/>
      </c>
      <c r="K12" s="365"/>
      <c r="L12" s="363" t="str">
        <f>IF(AND('MAPA DE RIESGO'!$I$76="Muy Alta",'MAPA DE RIESGO'!$M$76="Leve"),CONCATENATE("R",'MAPA DE RIESGO'!$B$76),"")</f>
        <v/>
      </c>
      <c r="M12" s="363"/>
      <c r="N12" s="363" t="str">
        <f>IF(AND('MAPA DE RIESGO'!$I$82="Muy Alta",'MAPA DE RIESGO'!$M$82="Leve"),CONCATENATE("R",'MAPA DE RIESGO'!$B$82),"")</f>
        <v/>
      </c>
      <c r="O12" s="364"/>
      <c r="P12" s="368" t="str">
        <f>IF(AND('MAPA DE RIESGO'!$I$70="Muy Alta",'MAPA DE RIESGO'!$M$70="Menor"),CONCATENATE("R",'MAPA DE RIESGO'!$B$70),"")</f>
        <v/>
      </c>
      <c r="Q12" s="365"/>
      <c r="R12" s="363" t="str">
        <f>IF(AND('MAPA DE RIESGO'!$I$76="Muy Alta",'MAPA DE RIESGO'!$M$76="Menor"),CONCATENATE("R",'MAPA DE RIESGO'!$B$76),"")</f>
        <v/>
      </c>
      <c r="S12" s="363"/>
      <c r="T12" s="363" t="str">
        <f>IF(AND('MAPA DE RIESGO'!$I$82="Muy Alta",'MAPA DE RIESGO'!$M$82="Menor"),CONCATENATE("R",'MAPA DE RIESGO'!$B$82),"")</f>
        <v/>
      </c>
      <c r="U12" s="364"/>
      <c r="V12" s="368" t="str">
        <f>IF(AND('MAPA DE RIESGO'!$I$70="Muy Alta",'MAPA DE RIESGO'!$M$70="Moderado"),CONCATENATE("R",'MAPA DE RIESGO'!$B$70),"")</f>
        <v/>
      </c>
      <c r="W12" s="365"/>
      <c r="X12" s="363" t="str">
        <f>IF(AND('MAPA DE RIESGO'!$I$76="Muy Alta",'MAPA DE RIESGO'!$M$76="Moderado"),CONCATENATE("R",'MAPA DE RIESGO'!$B$76),"")</f>
        <v/>
      </c>
      <c r="Y12" s="363"/>
      <c r="Z12" s="363" t="str">
        <f>IF(AND('MAPA DE RIESGO'!$I$82="Muy Alta",'MAPA DE RIESGO'!$M$82="Moderado"),CONCATENATE("R",'MAPA DE RIESGO'!$B$82),"")</f>
        <v/>
      </c>
      <c r="AA12" s="364"/>
      <c r="AB12" s="368" t="str">
        <f>IF(AND('MAPA DE RIESGO'!$I$70="Muy Alta",'MAPA DE RIESGO'!$M$70="Mayor"),CONCATENATE("R",'MAPA DE RIESGO'!$B$70),"")</f>
        <v/>
      </c>
      <c r="AC12" s="365"/>
      <c r="AD12" s="363" t="str">
        <f>IF(AND('MAPA DE RIESGO'!$I$76="Muy Alta",'MAPA DE RIESGO'!$M$76="Mayor"),CONCATENATE("R",'MAPA DE RIESGO'!$B$76),"")</f>
        <v/>
      </c>
      <c r="AE12" s="363"/>
      <c r="AF12" s="363" t="str">
        <f>IF(AND('MAPA DE RIESGO'!$I$82="Muy Alta",'MAPA DE RIESGO'!$M$82="Mayor"),CONCATENATE("R",'MAPA DE RIESGO'!$B$82),"")</f>
        <v/>
      </c>
      <c r="AG12" s="364"/>
      <c r="AH12" s="376" t="str">
        <f>IF(AND('MAPA DE RIESGO'!$I$70="Muy Alta",'MAPA DE RIESGO'!$M$70="Catastrófico"),CONCATENATE("R",'MAPA DE RIESGO'!$B$70),"")</f>
        <v/>
      </c>
      <c r="AI12" s="377"/>
      <c r="AJ12" s="377" t="str">
        <f>IF(AND('MAPA DE RIESGO'!$I$76="Muy Alta",'MAPA DE RIESGO'!$M$76="Catastrófico"),CONCATENATE("R",'MAPA DE RIESGO'!$B$76),"")</f>
        <v/>
      </c>
      <c r="AK12" s="377"/>
      <c r="AL12" s="377" t="str">
        <f>IF(AND('MAPA DE RIESGO'!$I$82="Muy Alta",'MAPA DE RIESGO'!$M$82="Catastrófico"),CONCATENATE("R",'MAPA DE RIESGO'!$B$82),"")</f>
        <v/>
      </c>
      <c r="AM12" s="378"/>
      <c r="AN12" s="54"/>
      <c r="AO12" s="321"/>
      <c r="AP12" s="322"/>
      <c r="AQ12" s="322"/>
      <c r="AR12" s="322"/>
      <c r="AS12" s="322"/>
      <c r="AT12" s="323"/>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row>
    <row r="13" spans="1:99" ht="15.75" customHeight="1" thickBot="1" x14ac:dyDescent="0.3">
      <c r="A13" s="54"/>
      <c r="B13" s="316"/>
      <c r="C13" s="316"/>
      <c r="D13" s="317"/>
      <c r="E13" s="360"/>
      <c r="F13" s="361"/>
      <c r="G13" s="361"/>
      <c r="H13" s="361"/>
      <c r="I13" s="362"/>
      <c r="J13" s="368"/>
      <c r="K13" s="365"/>
      <c r="L13" s="365"/>
      <c r="M13" s="365"/>
      <c r="N13" s="365"/>
      <c r="O13" s="364"/>
      <c r="P13" s="368"/>
      <c r="Q13" s="365"/>
      <c r="R13" s="365"/>
      <c r="S13" s="365"/>
      <c r="T13" s="365"/>
      <c r="U13" s="364"/>
      <c r="V13" s="368"/>
      <c r="W13" s="365"/>
      <c r="X13" s="365"/>
      <c r="Y13" s="365"/>
      <c r="Z13" s="365"/>
      <c r="AA13" s="364"/>
      <c r="AB13" s="368"/>
      <c r="AC13" s="365"/>
      <c r="AD13" s="365"/>
      <c r="AE13" s="365"/>
      <c r="AF13" s="365"/>
      <c r="AG13" s="364"/>
      <c r="AH13" s="379"/>
      <c r="AI13" s="380"/>
      <c r="AJ13" s="380"/>
      <c r="AK13" s="380"/>
      <c r="AL13" s="380"/>
      <c r="AM13" s="381"/>
      <c r="AN13" s="54"/>
      <c r="AO13" s="324"/>
      <c r="AP13" s="325"/>
      <c r="AQ13" s="325"/>
      <c r="AR13" s="325"/>
      <c r="AS13" s="325"/>
      <c r="AT13" s="326"/>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row>
    <row r="14" spans="1:99" ht="15" customHeight="1" x14ac:dyDescent="0.25">
      <c r="A14" s="54"/>
      <c r="B14" s="316"/>
      <c r="C14" s="316"/>
      <c r="D14" s="317"/>
      <c r="E14" s="354" t="s">
        <v>106</v>
      </c>
      <c r="F14" s="355"/>
      <c r="G14" s="355"/>
      <c r="H14" s="355"/>
      <c r="I14" s="355"/>
      <c r="J14" s="391" t="str">
        <f>IF(AND('MAPA DE RIESGO'!$I$16="Alta",'MAPA DE RIESGO'!$M$16="Leve"),CONCATENATE("R",'MAPA DE RIESGO'!$B$16),"")</f>
        <v/>
      </c>
      <c r="K14" s="392"/>
      <c r="L14" s="392" t="str">
        <f>IF(AND('MAPA DE RIESGO'!$I$22="Alta",'MAPA DE RIESGO'!$M$22="Leve"),CONCATENATE("R",'MAPA DE RIESGO'!$B$22),"")</f>
        <v/>
      </c>
      <c r="M14" s="392"/>
      <c r="N14" s="392" t="str">
        <f>IF(AND('MAPA DE RIESGO'!$I$28="Alta",'MAPA DE RIESGO'!$M$28="Leve"),CONCATENATE("R",'MAPA DE RIESGO'!$B$28),"")</f>
        <v/>
      </c>
      <c r="O14" s="393"/>
      <c r="P14" s="391" t="str">
        <f>IF(AND('MAPA DE RIESGO'!$I$16="Alta",'MAPA DE RIESGO'!$M$16="Menor"),CONCATENATE("R",'MAPA DE RIESGO'!$B$16),"")</f>
        <v/>
      </c>
      <c r="Q14" s="392"/>
      <c r="R14" s="392" t="str">
        <f>IF(AND('MAPA DE RIESGO'!$I$22="Alta",'MAPA DE RIESGO'!$M$22="Menor"),CONCATENATE("R",'MAPA DE RIESGO'!$B$22),"")</f>
        <v/>
      </c>
      <c r="S14" s="392"/>
      <c r="T14" s="392" t="str">
        <f>IF(AND('MAPA DE RIESGO'!$I$28="Alta",'MAPA DE RIESGO'!$M$28="Menor"),CONCATENATE("R",'MAPA DE RIESGO'!$B$28),"")</f>
        <v/>
      </c>
      <c r="U14" s="393"/>
      <c r="V14" s="366" t="str">
        <f>IF(AND('MAPA DE RIESGO'!$I$16="Alta",'MAPA DE RIESGO'!$M$16="Moderado"),CONCATENATE("R",'MAPA DE RIESGO'!$B$16),"")</f>
        <v/>
      </c>
      <c r="W14" s="367"/>
      <c r="X14" s="367" t="str">
        <f>IF(AND('MAPA DE RIESGO'!$I$22="Alta",'MAPA DE RIESGO'!$M$22="Moderado"),CONCATENATE("R",'MAPA DE RIESGO'!$B$22),"")</f>
        <v/>
      </c>
      <c r="Y14" s="367"/>
      <c r="Z14" s="367" t="str">
        <f>IF(AND('MAPA DE RIESGO'!$I$28="Alta",'MAPA DE RIESGO'!$M$28="Moderado"),CONCATENATE("R",'MAPA DE RIESGO'!$B$28),"")</f>
        <v/>
      </c>
      <c r="AA14" s="369"/>
      <c r="AB14" s="366" t="str">
        <f>IF(AND('MAPA DE RIESGO'!$I$16="Alta",'MAPA DE RIESGO'!$M$16="Mayor"),CONCATENATE("R",'MAPA DE RIESGO'!$B$16),"")</f>
        <v/>
      </c>
      <c r="AC14" s="367"/>
      <c r="AD14" s="367" t="str">
        <f>IF(AND('MAPA DE RIESGO'!$I$22="Alta",'MAPA DE RIESGO'!$M$22="Mayor"),CONCATENATE("R",'MAPA DE RIESGO'!$B$22),"")</f>
        <v/>
      </c>
      <c r="AE14" s="367"/>
      <c r="AF14" s="367" t="str">
        <f>IF(AND('MAPA DE RIESGO'!$I$28="Alta",'MAPA DE RIESGO'!$M$28="Mayor"),CONCATENATE("R",'MAPA DE RIESGO'!$B$28),"")</f>
        <v/>
      </c>
      <c r="AG14" s="369"/>
      <c r="AH14" s="382" t="str">
        <f>IF(AND('MAPA DE RIESGO'!$I$16="Alta",'MAPA DE RIESGO'!$M$16="Catastrófico"),CONCATENATE("R",'MAPA DE RIESGO'!$B$16),"")</f>
        <v/>
      </c>
      <c r="AI14" s="383"/>
      <c r="AJ14" s="383" t="str">
        <f>IF(AND('MAPA DE RIESGO'!$I$22="Alta",'MAPA DE RIESGO'!$M$22="Catastrófico"),CONCATENATE("R",'MAPA DE RIESGO'!$B$22),"")</f>
        <v/>
      </c>
      <c r="AK14" s="383"/>
      <c r="AL14" s="383" t="str">
        <f>IF(AND('MAPA DE RIESGO'!$I$28="Alta",'MAPA DE RIESGO'!$M$28="Catastrófico"),CONCATENATE("R",'MAPA DE RIESGO'!$B$28),"")</f>
        <v/>
      </c>
      <c r="AM14" s="384"/>
      <c r="AN14" s="54"/>
      <c r="AO14" s="327" t="s">
        <v>72</v>
      </c>
      <c r="AP14" s="328"/>
      <c r="AQ14" s="328"/>
      <c r="AR14" s="328"/>
      <c r="AS14" s="328"/>
      <c r="AT14" s="329"/>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row>
    <row r="15" spans="1:99" ht="15" customHeight="1" x14ac:dyDescent="0.25">
      <c r="A15" s="54"/>
      <c r="B15" s="316"/>
      <c r="C15" s="316"/>
      <c r="D15" s="317"/>
      <c r="E15" s="357"/>
      <c r="F15" s="358"/>
      <c r="G15" s="358"/>
      <c r="H15" s="358"/>
      <c r="I15" s="371"/>
      <c r="J15" s="385"/>
      <c r="K15" s="386"/>
      <c r="L15" s="386"/>
      <c r="M15" s="386"/>
      <c r="N15" s="386"/>
      <c r="O15" s="387"/>
      <c r="P15" s="385"/>
      <c r="Q15" s="386"/>
      <c r="R15" s="386"/>
      <c r="S15" s="386"/>
      <c r="T15" s="386"/>
      <c r="U15" s="387"/>
      <c r="V15" s="368"/>
      <c r="W15" s="365"/>
      <c r="X15" s="365"/>
      <c r="Y15" s="365"/>
      <c r="Z15" s="365"/>
      <c r="AA15" s="364"/>
      <c r="AB15" s="368"/>
      <c r="AC15" s="365"/>
      <c r="AD15" s="365"/>
      <c r="AE15" s="365"/>
      <c r="AF15" s="365"/>
      <c r="AG15" s="364"/>
      <c r="AH15" s="376"/>
      <c r="AI15" s="377"/>
      <c r="AJ15" s="377"/>
      <c r="AK15" s="377"/>
      <c r="AL15" s="377"/>
      <c r="AM15" s="378"/>
      <c r="AN15" s="54"/>
      <c r="AO15" s="330"/>
      <c r="AP15" s="331"/>
      <c r="AQ15" s="331"/>
      <c r="AR15" s="331"/>
      <c r="AS15" s="331"/>
      <c r="AT15" s="332"/>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row>
    <row r="16" spans="1:99" ht="15" customHeight="1" x14ac:dyDescent="0.25">
      <c r="A16" s="54"/>
      <c r="B16" s="316"/>
      <c r="C16" s="316"/>
      <c r="D16" s="317"/>
      <c r="E16" s="357"/>
      <c r="F16" s="358"/>
      <c r="G16" s="358"/>
      <c r="H16" s="358"/>
      <c r="I16" s="371"/>
      <c r="J16" s="385" t="str">
        <f>IF(AND('MAPA DE RIESGO'!$I$34="Alta",'MAPA DE RIESGO'!$M$34="Leve"),CONCATENATE("R",'MAPA DE RIESGO'!$B$34),"")</f>
        <v/>
      </c>
      <c r="K16" s="386"/>
      <c r="L16" s="386" t="str">
        <f>IF(AND('MAPA DE RIESGO'!$I$40="Alta",'MAPA DE RIESGO'!$M$40="Leve"),CONCATENATE("R",'MAPA DE RIESGO'!$B$40),"")</f>
        <v/>
      </c>
      <c r="M16" s="386"/>
      <c r="N16" s="386" t="str">
        <f>IF(AND('MAPA DE RIESGO'!$I$46="Alta",'MAPA DE RIESGO'!$M$46="Leve"),CONCATENATE("R",'MAPA DE RIESGO'!$B$46),"")</f>
        <v/>
      </c>
      <c r="O16" s="387"/>
      <c r="P16" s="385" t="str">
        <f>IF(AND('MAPA DE RIESGO'!$I$34="Alta",'MAPA DE RIESGO'!$M$34="Menor"),CONCATENATE("R",'MAPA DE RIESGO'!$B$34),"")</f>
        <v/>
      </c>
      <c r="Q16" s="386"/>
      <c r="R16" s="386" t="str">
        <f>IF(AND('MAPA DE RIESGO'!$I$40="Alta",'MAPA DE RIESGO'!$M$40="Menor"),CONCATENATE("R",'MAPA DE RIESGO'!$B$40),"")</f>
        <v/>
      </c>
      <c r="S16" s="386"/>
      <c r="T16" s="386" t="str">
        <f>IF(AND('MAPA DE RIESGO'!$I$46="Alta",'MAPA DE RIESGO'!$M$46="Menor"),CONCATENATE("R",'MAPA DE RIESGO'!$B$46),"")</f>
        <v/>
      </c>
      <c r="U16" s="387"/>
      <c r="V16" s="368" t="str">
        <f>IF(AND('MAPA DE RIESGO'!$I$34="Alta",'MAPA DE RIESGO'!$M$34="Moderado"),CONCATENATE("R",'MAPA DE RIESGO'!$B$34),"")</f>
        <v/>
      </c>
      <c r="W16" s="365"/>
      <c r="X16" s="363" t="str">
        <f>IF(AND('MAPA DE RIESGO'!$I$40="Alta",'MAPA DE RIESGO'!$M$40="Moderado"),CONCATENATE("R",'MAPA DE RIESGO'!$B$40),"")</f>
        <v/>
      </c>
      <c r="Y16" s="363"/>
      <c r="Z16" s="363" t="str">
        <f>IF(AND('MAPA DE RIESGO'!$I$46="Alta",'MAPA DE RIESGO'!$M$46="Moderado"),CONCATENATE("R",'MAPA DE RIESGO'!$B$46),"")</f>
        <v/>
      </c>
      <c r="AA16" s="364"/>
      <c r="AB16" s="368" t="str">
        <f>IF(AND('MAPA DE RIESGO'!$I$34="Alta",'MAPA DE RIESGO'!$M$34="Mayor"),CONCATENATE("R",'MAPA DE RIESGO'!$B$34),"")</f>
        <v/>
      </c>
      <c r="AC16" s="365"/>
      <c r="AD16" s="363" t="str">
        <f>IF(AND('MAPA DE RIESGO'!$I$40="Alta",'MAPA DE RIESGO'!$M$40="Mayor"),CONCATENATE("R",'MAPA DE RIESGO'!$B$40),"")</f>
        <v/>
      </c>
      <c r="AE16" s="363"/>
      <c r="AF16" s="363" t="str">
        <f>IF(AND('MAPA DE RIESGO'!$I$46="Alta",'MAPA DE RIESGO'!$M$46="Mayor"),CONCATENATE("R",'MAPA DE RIESGO'!$B$46),"")</f>
        <v/>
      </c>
      <c r="AG16" s="364"/>
      <c r="AH16" s="376" t="str">
        <f>IF(AND('MAPA DE RIESGO'!$I$34="Alta",'MAPA DE RIESGO'!$M$34="Catastrófico"),CONCATENATE("R",'MAPA DE RIESGO'!$B$34),"")</f>
        <v/>
      </c>
      <c r="AI16" s="377"/>
      <c r="AJ16" s="377" t="str">
        <f>IF(AND('MAPA DE RIESGO'!$I$40="Alta",'MAPA DE RIESGO'!$M$40="Catastrófico"),CONCATENATE("R",'MAPA DE RIESGO'!$B$40),"")</f>
        <v/>
      </c>
      <c r="AK16" s="377"/>
      <c r="AL16" s="377" t="str">
        <f>IF(AND('MAPA DE RIESGO'!$I$46="Alta",'MAPA DE RIESGO'!$M$46="Catastrófico"),CONCATENATE("R",'MAPA DE RIESGO'!$B$46),"")</f>
        <v/>
      </c>
      <c r="AM16" s="378"/>
      <c r="AN16" s="54"/>
      <c r="AO16" s="330"/>
      <c r="AP16" s="331"/>
      <c r="AQ16" s="331"/>
      <c r="AR16" s="331"/>
      <c r="AS16" s="331"/>
      <c r="AT16" s="332"/>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row>
    <row r="17" spans="1:80" ht="15" customHeight="1" x14ac:dyDescent="0.25">
      <c r="A17" s="54"/>
      <c r="B17" s="316"/>
      <c r="C17" s="316"/>
      <c r="D17" s="317"/>
      <c r="E17" s="357"/>
      <c r="F17" s="358"/>
      <c r="G17" s="358"/>
      <c r="H17" s="358"/>
      <c r="I17" s="371"/>
      <c r="J17" s="385"/>
      <c r="K17" s="386"/>
      <c r="L17" s="386"/>
      <c r="M17" s="386"/>
      <c r="N17" s="386"/>
      <c r="O17" s="387"/>
      <c r="P17" s="385"/>
      <c r="Q17" s="386"/>
      <c r="R17" s="386"/>
      <c r="S17" s="386"/>
      <c r="T17" s="386"/>
      <c r="U17" s="387"/>
      <c r="V17" s="368"/>
      <c r="W17" s="365"/>
      <c r="X17" s="363"/>
      <c r="Y17" s="363"/>
      <c r="Z17" s="363"/>
      <c r="AA17" s="364"/>
      <c r="AB17" s="368"/>
      <c r="AC17" s="365"/>
      <c r="AD17" s="363"/>
      <c r="AE17" s="363"/>
      <c r="AF17" s="363"/>
      <c r="AG17" s="364"/>
      <c r="AH17" s="376"/>
      <c r="AI17" s="377"/>
      <c r="AJ17" s="377"/>
      <c r="AK17" s="377"/>
      <c r="AL17" s="377"/>
      <c r="AM17" s="378"/>
      <c r="AN17" s="54"/>
      <c r="AO17" s="330"/>
      <c r="AP17" s="331"/>
      <c r="AQ17" s="331"/>
      <c r="AR17" s="331"/>
      <c r="AS17" s="331"/>
      <c r="AT17" s="332"/>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row>
    <row r="18" spans="1:80" ht="15" customHeight="1" x14ac:dyDescent="0.25">
      <c r="A18" s="54"/>
      <c r="B18" s="316"/>
      <c r="C18" s="316"/>
      <c r="D18" s="317"/>
      <c r="E18" s="357"/>
      <c r="F18" s="358"/>
      <c r="G18" s="358"/>
      <c r="H18" s="358"/>
      <c r="I18" s="371"/>
      <c r="J18" s="385" t="str">
        <f>IF(AND('MAPA DE RIESGO'!$I$52="Alta",'MAPA DE RIESGO'!$M$52="Leve"),CONCATENATE("R",'MAPA DE RIESGO'!$B$52),"")</f>
        <v/>
      </c>
      <c r="K18" s="386"/>
      <c r="L18" s="386" t="str">
        <f>IF(AND('MAPA DE RIESGO'!$I$58="Alta",'MAPA DE RIESGO'!$M$58="Leve"),CONCATENATE("R",'MAPA DE RIESGO'!$B$58),"")</f>
        <v/>
      </c>
      <c r="M18" s="386"/>
      <c r="N18" s="386" t="str">
        <f>IF(AND('MAPA DE RIESGO'!$I$64="Alta",'MAPA DE RIESGO'!$M$64="Leve"),CONCATENATE("R",'MAPA DE RIESGO'!$B$64),"")</f>
        <v/>
      </c>
      <c r="O18" s="387"/>
      <c r="P18" s="385" t="str">
        <f>IF(AND('MAPA DE RIESGO'!$I$52="Alta",'MAPA DE RIESGO'!$M$52="Menor"),CONCATENATE("R",'MAPA DE RIESGO'!$B$52),"")</f>
        <v/>
      </c>
      <c r="Q18" s="386"/>
      <c r="R18" s="386" t="str">
        <f>IF(AND('MAPA DE RIESGO'!$I$58="Alta",'MAPA DE RIESGO'!$M$58="Menor"),CONCATENATE("R",'MAPA DE RIESGO'!$B$58),"")</f>
        <v/>
      </c>
      <c r="S18" s="386"/>
      <c r="T18" s="386" t="str">
        <f>IF(AND('MAPA DE RIESGO'!$I$64="Alta",'MAPA DE RIESGO'!$M$64="Menor"),CONCATENATE("R",'MAPA DE RIESGO'!$B$64),"")</f>
        <v/>
      </c>
      <c r="U18" s="387"/>
      <c r="V18" s="368" t="str">
        <f>IF(AND('MAPA DE RIESGO'!$I$52="Alta",'MAPA DE RIESGO'!$M$52="Moderado"),CONCATENATE("R",'MAPA DE RIESGO'!$B$52),"")</f>
        <v/>
      </c>
      <c r="W18" s="365"/>
      <c r="X18" s="363" t="str">
        <f>IF(AND('MAPA DE RIESGO'!$I$58="Alta",'MAPA DE RIESGO'!$M$58="Moderado"),CONCATENATE("R",'MAPA DE RIESGO'!$B$58),"")</f>
        <v/>
      </c>
      <c r="Y18" s="363"/>
      <c r="Z18" s="363" t="str">
        <f>IF(AND('MAPA DE RIESGO'!$I$64="Alta",'MAPA DE RIESGO'!$M$64="Moderado"),CONCATENATE("R",'MAPA DE RIESGO'!$B$64),"")</f>
        <v/>
      </c>
      <c r="AA18" s="364"/>
      <c r="AB18" s="368" t="str">
        <f>IF(AND('MAPA DE RIESGO'!$I$52="Alta",'MAPA DE RIESGO'!$M$52="Mayor"),CONCATENATE("R",'MAPA DE RIESGO'!$B$52),"")</f>
        <v/>
      </c>
      <c r="AC18" s="365"/>
      <c r="AD18" s="363" t="str">
        <f>IF(AND('MAPA DE RIESGO'!$I$58="Alta",'MAPA DE RIESGO'!$M$58="Mayor"),CONCATENATE("R",'MAPA DE RIESGO'!$B$58),"")</f>
        <v/>
      </c>
      <c r="AE18" s="363"/>
      <c r="AF18" s="363" t="str">
        <f>IF(AND('MAPA DE RIESGO'!$I$64="Alta",'MAPA DE RIESGO'!$M$64="Mayor"),CONCATENATE("R",'MAPA DE RIESGO'!$B$64),"")</f>
        <v/>
      </c>
      <c r="AG18" s="364"/>
      <c r="AH18" s="376" t="str">
        <f>IF(AND('MAPA DE RIESGO'!$I$52="Alta",'MAPA DE RIESGO'!$M$52="Catastrófico"),CONCATENATE("R",'MAPA DE RIESGO'!$B$52),"")</f>
        <v/>
      </c>
      <c r="AI18" s="377"/>
      <c r="AJ18" s="377" t="str">
        <f>IF(AND('MAPA DE RIESGO'!$I$58="Alta",'MAPA DE RIESGO'!$M$58="Catastrófico"),CONCATENATE("R",'MAPA DE RIESGO'!$B$58),"")</f>
        <v/>
      </c>
      <c r="AK18" s="377"/>
      <c r="AL18" s="377" t="str">
        <f>IF(AND('MAPA DE RIESGO'!$I$64="Alta",'MAPA DE RIESGO'!$M$64="Catastrófico"),CONCATENATE("R",'MAPA DE RIESGO'!$B$64),"")</f>
        <v/>
      </c>
      <c r="AM18" s="378"/>
      <c r="AN18" s="54"/>
      <c r="AO18" s="330"/>
      <c r="AP18" s="331"/>
      <c r="AQ18" s="331"/>
      <c r="AR18" s="331"/>
      <c r="AS18" s="331"/>
      <c r="AT18" s="332"/>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row>
    <row r="19" spans="1:80" ht="15" customHeight="1" x14ac:dyDescent="0.25">
      <c r="A19" s="54"/>
      <c r="B19" s="316"/>
      <c r="C19" s="316"/>
      <c r="D19" s="317"/>
      <c r="E19" s="357"/>
      <c r="F19" s="358"/>
      <c r="G19" s="358"/>
      <c r="H19" s="358"/>
      <c r="I19" s="371"/>
      <c r="J19" s="385"/>
      <c r="K19" s="386"/>
      <c r="L19" s="386"/>
      <c r="M19" s="386"/>
      <c r="N19" s="386"/>
      <c r="O19" s="387"/>
      <c r="P19" s="385"/>
      <c r="Q19" s="386"/>
      <c r="R19" s="386"/>
      <c r="S19" s="386"/>
      <c r="T19" s="386"/>
      <c r="U19" s="387"/>
      <c r="V19" s="368"/>
      <c r="W19" s="365"/>
      <c r="X19" s="363"/>
      <c r="Y19" s="363"/>
      <c r="Z19" s="363"/>
      <c r="AA19" s="364"/>
      <c r="AB19" s="368"/>
      <c r="AC19" s="365"/>
      <c r="AD19" s="363"/>
      <c r="AE19" s="363"/>
      <c r="AF19" s="363"/>
      <c r="AG19" s="364"/>
      <c r="AH19" s="376"/>
      <c r="AI19" s="377"/>
      <c r="AJ19" s="377"/>
      <c r="AK19" s="377"/>
      <c r="AL19" s="377"/>
      <c r="AM19" s="378"/>
      <c r="AN19" s="54"/>
      <c r="AO19" s="330"/>
      <c r="AP19" s="331"/>
      <c r="AQ19" s="331"/>
      <c r="AR19" s="331"/>
      <c r="AS19" s="331"/>
      <c r="AT19" s="332"/>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row>
    <row r="20" spans="1:80" ht="15" customHeight="1" x14ac:dyDescent="0.25">
      <c r="A20" s="54"/>
      <c r="B20" s="316"/>
      <c r="C20" s="316"/>
      <c r="D20" s="317"/>
      <c r="E20" s="357"/>
      <c r="F20" s="358"/>
      <c r="G20" s="358"/>
      <c r="H20" s="358"/>
      <c r="I20" s="371"/>
      <c r="J20" s="385" t="str">
        <f>IF(AND('MAPA DE RIESGO'!$I$70="Alta",'MAPA DE RIESGO'!$M$70="Leve"),CONCATENATE("R",'MAPA DE RIESGO'!$B$70),"")</f>
        <v/>
      </c>
      <c r="K20" s="386"/>
      <c r="L20" s="386" t="str">
        <f>IF(AND('MAPA DE RIESGO'!$I$76="Alta",'MAPA DE RIESGO'!$M$76="Leve"),CONCATENATE("R",'MAPA DE RIESGO'!$B$76),"")</f>
        <v/>
      </c>
      <c r="M20" s="386"/>
      <c r="N20" s="386" t="str">
        <f>IF(AND('MAPA DE RIESGO'!$I$82="Alta",'MAPA DE RIESGO'!$M$82="Leve"),CONCATENATE("R",'MAPA DE RIESGO'!$B$82),"")</f>
        <v/>
      </c>
      <c r="O20" s="387"/>
      <c r="P20" s="385" t="str">
        <f>IF(AND('MAPA DE RIESGO'!$I$70="Alta",'MAPA DE RIESGO'!$M$70="Menor"),CONCATENATE("R",'MAPA DE RIESGO'!$B$70),"")</f>
        <v/>
      </c>
      <c r="Q20" s="386"/>
      <c r="R20" s="386" t="str">
        <f>IF(AND('MAPA DE RIESGO'!$I$76="Alta",'MAPA DE RIESGO'!$M$76="Menor"),CONCATENATE("R",'MAPA DE RIESGO'!$B$76),"")</f>
        <v/>
      </c>
      <c r="S20" s="386"/>
      <c r="T20" s="386" t="str">
        <f>IF(AND('MAPA DE RIESGO'!$I$82="Alta",'MAPA DE RIESGO'!$M$82="Menor"),CONCATENATE("R",'MAPA DE RIESGO'!$B$82),"")</f>
        <v/>
      </c>
      <c r="U20" s="387"/>
      <c r="V20" s="368" t="str">
        <f>IF(AND('MAPA DE RIESGO'!$I$70="Alta",'MAPA DE RIESGO'!$M$70="Moderado"),CONCATENATE("R",'MAPA DE RIESGO'!$B$70),"")</f>
        <v/>
      </c>
      <c r="W20" s="365"/>
      <c r="X20" s="363" t="str">
        <f>IF(AND('MAPA DE RIESGO'!$I$76="Alta",'MAPA DE RIESGO'!$M$76="Moderado"),CONCATENATE("R",'MAPA DE RIESGO'!$B$76),"")</f>
        <v/>
      </c>
      <c r="Y20" s="363"/>
      <c r="Z20" s="363" t="str">
        <f>IF(AND('MAPA DE RIESGO'!$I$82="Alta",'MAPA DE RIESGO'!$M$82="Moderado"),CONCATENATE("R",'MAPA DE RIESGO'!$B$82),"")</f>
        <v/>
      </c>
      <c r="AA20" s="364"/>
      <c r="AB20" s="368" t="str">
        <f>IF(AND('MAPA DE RIESGO'!$I$70="Alta",'MAPA DE RIESGO'!$M$70="Mayor"),CONCATENATE("R",'MAPA DE RIESGO'!$B$70),"")</f>
        <v/>
      </c>
      <c r="AC20" s="365"/>
      <c r="AD20" s="363" t="str">
        <f>IF(AND('MAPA DE RIESGO'!$I$76="Alta",'MAPA DE RIESGO'!$M$76="Mayor"),CONCATENATE("R",'MAPA DE RIESGO'!$B$76),"")</f>
        <v/>
      </c>
      <c r="AE20" s="363"/>
      <c r="AF20" s="363" t="str">
        <f>IF(AND('MAPA DE RIESGO'!$I$82="Alta",'MAPA DE RIESGO'!$M$82="Mayor"),CONCATENATE("R",'MAPA DE RIESGO'!$B$82),"")</f>
        <v/>
      </c>
      <c r="AG20" s="364"/>
      <c r="AH20" s="376" t="str">
        <f>IF(AND('MAPA DE RIESGO'!$I$70="Alta",'MAPA DE RIESGO'!$M$70="Catastrófico"),CONCATENATE("R",'MAPA DE RIESGO'!$B$70),"")</f>
        <v/>
      </c>
      <c r="AI20" s="377"/>
      <c r="AJ20" s="377" t="str">
        <f>IF(AND('MAPA DE RIESGO'!$I$76="Alta",'MAPA DE RIESGO'!$M$76="Catastrófico"),CONCATENATE("R",'MAPA DE RIESGO'!$B$76),"")</f>
        <v/>
      </c>
      <c r="AK20" s="377"/>
      <c r="AL20" s="377" t="str">
        <f>IF(AND('MAPA DE RIESGO'!$I$82="Alta",'MAPA DE RIESGO'!$M$82="Catastrófico"),CONCATENATE("R",'MAPA DE RIESGO'!$B$82),"")</f>
        <v/>
      </c>
      <c r="AM20" s="378"/>
      <c r="AN20" s="54"/>
      <c r="AO20" s="330"/>
      <c r="AP20" s="331"/>
      <c r="AQ20" s="331"/>
      <c r="AR20" s="331"/>
      <c r="AS20" s="331"/>
      <c r="AT20" s="332"/>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row>
    <row r="21" spans="1:80" ht="15.75" customHeight="1" thickBot="1" x14ac:dyDescent="0.3">
      <c r="A21" s="54"/>
      <c r="B21" s="316"/>
      <c r="C21" s="316"/>
      <c r="D21" s="317"/>
      <c r="E21" s="360"/>
      <c r="F21" s="361"/>
      <c r="G21" s="361"/>
      <c r="H21" s="361"/>
      <c r="I21" s="361"/>
      <c r="J21" s="388"/>
      <c r="K21" s="389"/>
      <c r="L21" s="389"/>
      <c r="M21" s="389"/>
      <c r="N21" s="389"/>
      <c r="O21" s="390"/>
      <c r="P21" s="388"/>
      <c r="Q21" s="389"/>
      <c r="R21" s="389"/>
      <c r="S21" s="389"/>
      <c r="T21" s="389"/>
      <c r="U21" s="390"/>
      <c r="V21" s="373"/>
      <c r="W21" s="374"/>
      <c r="X21" s="374"/>
      <c r="Y21" s="374"/>
      <c r="Z21" s="374"/>
      <c r="AA21" s="375"/>
      <c r="AB21" s="373"/>
      <c r="AC21" s="374"/>
      <c r="AD21" s="374"/>
      <c r="AE21" s="374"/>
      <c r="AF21" s="374"/>
      <c r="AG21" s="375"/>
      <c r="AH21" s="379"/>
      <c r="AI21" s="380"/>
      <c r="AJ21" s="380"/>
      <c r="AK21" s="380"/>
      <c r="AL21" s="380"/>
      <c r="AM21" s="381"/>
      <c r="AN21" s="54"/>
      <c r="AO21" s="333"/>
      <c r="AP21" s="334"/>
      <c r="AQ21" s="334"/>
      <c r="AR21" s="334"/>
      <c r="AS21" s="334"/>
      <c r="AT21" s="335"/>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row>
    <row r="22" spans="1:80" x14ac:dyDescent="0.25">
      <c r="A22" s="54"/>
      <c r="B22" s="316"/>
      <c r="C22" s="316"/>
      <c r="D22" s="317"/>
      <c r="E22" s="354" t="s">
        <v>108</v>
      </c>
      <c r="F22" s="355"/>
      <c r="G22" s="355"/>
      <c r="H22" s="355"/>
      <c r="I22" s="356"/>
      <c r="J22" s="391" t="str">
        <f>IF(AND('MAPA DE RIESGO'!$I$16="Media",'MAPA DE RIESGO'!$M$16="Leve"),CONCATENATE("R",'MAPA DE RIESGO'!$B$16),"")</f>
        <v/>
      </c>
      <c r="K22" s="392"/>
      <c r="L22" s="392" t="str">
        <f>IF(AND('MAPA DE RIESGO'!$I$22="Media",'MAPA DE RIESGO'!$M$22="Leve"),CONCATENATE("R",'MAPA DE RIESGO'!$B$22),"")</f>
        <v/>
      </c>
      <c r="M22" s="392"/>
      <c r="N22" s="392" t="str">
        <f>IF(AND('MAPA DE RIESGO'!$I$28="Media",'MAPA DE RIESGO'!$M$28="Leve"),CONCATENATE("R",'MAPA DE RIESGO'!$B$28),"")</f>
        <v/>
      </c>
      <c r="O22" s="393"/>
      <c r="P22" s="391" t="str">
        <f>IF(AND('MAPA DE RIESGO'!$I$16="Media",'MAPA DE RIESGO'!$M$16="Menor"),CONCATENATE("R",'MAPA DE RIESGO'!$B$16),"")</f>
        <v/>
      </c>
      <c r="Q22" s="392"/>
      <c r="R22" s="392" t="str">
        <f>IF(AND('MAPA DE RIESGO'!$I$22="Media",'MAPA DE RIESGO'!$M$22="Menor"),CONCATENATE("R",'MAPA DE RIESGO'!$B$22),"")</f>
        <v/>
      </c>
      <c r="S22" s="392"/>
      <c r="T22" s="392" t="str">
        <f>IF(AND('MAPA DE RIESGO'!$I$28="Media",'MAPA DE RIESGO'!$M$28="Menor"),CONCATENATE("R",'MAPA DE RIESGO'!$B$28),"")</f>
        <v/>
      </c>
      <c r="U22" s="393"/>
      <c r="V22" s="391" t="str">
        <f>IF(AND('MAPA DE RIESGO'!$I$16="Media",'MAPA DE RIESGO'!$M$16="Moderado"),CONCATENATE("R",'MAPA DE RIESGO'!$B$16),"")</f>
        <v/>
      </c>
      <c r="W22" s="392"/>
      <c r="X22" s="392" t="str">
        <f>IF(AND('MAPA DE RIESGO'!$I$22="Media",'MAPA DE RIESGO'!$M$22="Moderado"),CONCATENATE("R",'MAPA DE RIESGO'!$B$22),"")</f>
        <v/>
      </c>
      <c r="Y22" s="392"/>
      <c r="Z22" s="392" t="str">
        <f>IF(AND('MAPA DE RIESGO'!$I$28="Media",'MAPA DE RIESGO'!$M$28="Moderado"),CONCATENATE("R",'MAPA DE RIESGO'!$B$28),"")</f>
        <v/>
      </c>
      <c r="AA22" s="393"/>
      <c r="AB22" s="366" t="str">
        <f>IF(AND('MAPA DE RIESGO'!$I$16="Media",'MAPA DE RIESGO'!$M$16="Mayor"),CONCATENATE("R",'MAPA DE RIESGO'!$B$16),"")</f>
        <v/>
      </c>
      <c r="AC22" s="367"/>
      <c r="AD22" s="367" t="str">
        <f>IF(AND('MAPA DE RIESGO'!$I$22="Media",'MAPA DE RIESGO'!$M$22="Mayor"),CONCATENATE("R",'MAPA DE RIESGO'!$B$22),"")</f>
        <v/>
      </c>
      <c r="AE22" s="367"/>
      <c r="AF22" s="367" t="str">
        <f>IF(AND('MAPA DE RIESGO'!$I$28="Media",'MAPA DE RIESGO'!$M$28="Mayor"),CONCATENATE("R",'MAPA DE RIESGO'!$B$28),"")</f>
        <v/>
      </c>
      <c r="AG22" s="369"/>
      <c r="AH22" s="382" t="str">
        <f>IF(AND('MAPA DE RIESGO'!$I$16="Media",'MAPA DE RIESGO'!$M$16="Catastrófico"),CONCATENATE("R",'MAPA DE RIESGO'!$B$16),"")</f>
        <v/>
      </c>
      <c r="AI22" s="383"/>
      <c r="AJ22" s="383" t="str">
        <f>IF(AND('MAPA DE RIESGO'!$I$22="Media",'MAPA DE RIESGO'!$M$22="Catastrófico"),CONCATENATE("R",'MAPA DE RIESGO'!$B$22),"")</f>
        <v/>
      </c>
      <c r="AK22" s="383"/>
      <c r="AL22" s="383" t="str">
        <f>IF(AND('MAPA DE RIESGO'!$I$28="Media",'MAPA DE RIESGO'!$M$28="Catastrófico"),CONCATENATE("R",'MAPA DE RIESGO'!$B$28),"")</f>
        <v/>
      </c>
      <c r="AM22" s="384"/>
      <c r="AN22" s="54"/>
      <c r="AO22" s="336" t="s">
        <v>73</v>
      </c>
      <c r="AP22" s="337"/>
      <c r="AQ22" s="337"/>
      <c r="AR22" s="337"/>
      <c r="AS22" s="337"/>
      <c r="AT22" s="338"/>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row>
    <row r="23" spans="1:80" x14ac:dyDescent="0.25">
      <c r="A23" s="54"/>
      <c r="B23" s="316"/>
      <c r="C23" s="316"/>
      <c r="D23" s="317"/>
      <c r="E23" s="357"/>
      <c r="F23" s="358"/>
      <c r="G23" s="358"/>
      <c r="H23" s="358"/>
      <c r="I23" s="359"/>
      <c r="J23" s="385"/>
      <c r="K23" s="386"/>
      <c r="L23" s="386"/>
      <c r="M23" s="386"/>
      <c r="N23" s="386"/>
      <c r="O23" s="387"/>
      <c r="P23" s="385"/>
      <c r="Q23" s="386"/>
      <c r="R23" s="386"/>
      <c r="S23" s="386"/>
      <c r="T23" s="386"/>
      <c r="U23" s="387"/>
      <c r="V23" s="385"/>
      <c r="W23" s="386"/>
      <c r="X23" s="386"/>
      <c r="Y23" s="386"/>
      <c r="Z23" s="386"/>
      <c r="AA23" s="387"/>
      <c r="AB23" s="368"/>
      <c r="AC23" s="365"/>
      <c r="AD23" s="365"/>
      <c r="AE23" s="365"/>
      <c r="AF23" s="365"/>
      <c r="AG23" s="364"/>
      <c r="AH23" s="376"/>
      <c r="AI23" s="377"/>
      <c r="AJ23" s="377"/>
      <c r="AK23" s="377"/>
      <c r="AL23" s="377"/>
      <c r="AM23" s="378"/>
      <c r="AN23" s="54"/>
      <c r="AO23" s="339"/>
      <c r="AP23" s="340"/>
      <c r="AQ23" s="340"/>
      <c r="AR23" s="340"/>
      <c r="AS23" s="340"/>
      <c r="AT23" s="341"/>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row>
    <row r="24" spans="1:80" x14ac:dyDescent="0.25">
      <c r="A24" s="54"/>
      <c r="B24" s="316"/>
      <c r="C24" s="316"/>
      <c r="D24" s="317"/>
      <c r="E24" s="357"/>
      <c r="F24" s="358"/>
      <c r="G24" s="358"/>
      <c r="H24" s="358"/>
      <c r="I24" s="359"/>
      <c r="J24" s="385" t="str">
        <f>IF(AND('MAPA DE RIESGO'!$I$34="Media",'MAPA DE RIESGO'!$M$34="Leve"),CONCATENATE("R",'MAPA DE RIESGO'!$B$34),"")</f>
        <v/>
      </c>
      <c r="K24" s="386"/>
      <c r="L24" s="386" t="str">
        <f>IF(AND('MAPA DE RIESGO'!$I$40="Media",'MAPA DE RIESGO'!$M$40="Leve"),CONCATENATE("R",'MAPA DE RIESGO'!$B$40),"")</f>
        <v/>
      </c>
      <c r="M24" s="386"/>
      <c r="N24" s="386" t="str">
        <f>IF(AND('MAPA DE RIESGO'!$I$46="Media",'MAPA DE RIESGO'!$M$46="Leve"),CONCATENATE("R",'MAPA DE RIESGO'!$B$46),"")</f>
        <v/>
      </c>
      <c r="O24" s="387"/>
      <c r="P24" s="385" t="str">
        <f>IF(AND('MAPA DE RIESGO'!$I$34="Media",'MAPA DE RIESGO'!$M$34="Menor"),CONCATENATE("R",'MAPA DE RIESGO'!$B$34),"")</f>
        <v/>
      </c>
      <c r="Q24" s="386"/>
      <c r="R24" s="386" t="str">
        <f>IF(AND('MAPA DE RIESGO'!$I$40="Media",'MAPA DE RIESGO'!$M$40="Menor"),CONCATENATE("R",'MAPA DE RIESGO'!$B$40),"")</f>
        <v/>
      </c>
      <c r="S24" s="386"/>
      <c r="T24" s="386" t="str">
        <f>IF(AND('MAPA DE RIESGO'!$I$46="Media",'MAPA DE RIESGO'!$M$46="Menor"),CONCATENATE("R",'MAPA DE RIESGO'!$B$46),"")</f>
        <v/>
      </c>
      <c r="U24" s="387"/>
      <c r="V24" s="385" t="str">
        <f>IF(AND('MAPA DE RIESGO'!$I$34="Media",'MAPA DE RIESGO'!$M$34="Moderado"),CONCATENATE("R",'MAPA DE RIESGO'!$B$34),"")</f>
        <v/>
      </c>
      <c r="W24" s="386"/>
      <c r="X24" s="386" t="str">
        <f>IF(AND('MAPA DE RIESGO'!$I$40="Media",'MAPA DE RIESGO'!$M$40="Moderado"),CONCATENATE("R",'MAPA DE RIESGO'!$B$40),"")</f>
        <v/>
      </c>
      <c r="Y24" s="386"/>
      <c r="Z24" s="386" t="str">
        <f>IF(AND('MAPA DE RIESGO'!$I$46="Media",'MAPA DE RIESGO'!$M$46="Moderado"),CONCATENATE("R",'MAPA DE RIESGO'!$B$46),"")</f>
        <v/>
      </c>
      <c r="AA24" s="387"/>
      <c r="AB24" s="368" t="str">
        <f>IF(AND('MAPA DE RIESGO'!$I$34="Media",'MAPA DE RIESGO'!$M$34="Mayor"),CONCATENATE("R",'MAPA DE RIESGO'!$B$34),"")</f>
        <v/>
      </c>
      <c r="AC24" s="365"/>
      <c r="AD24" s="363" t="str">
        <f>IF(AND('MAPA DE RIESGO'!$I$40="Media",'MAPA DE RIESGO'!$M$40="Mayor"),CONCATENATE("R",'MAPA DE RIESGO'!$B$40),"")</f>
        <v/>
      </c>
      <c r="AE24" s="363"/>
      <c r="AF24" s="363" t="str">
        <f>IF(AND('MAPA DE RIESGO'!$I$46="Media",'MAPA DE RIESGO'!$M$46="Mayor"),CONCATENATE("R",'MAPA DE RIESGO'!$B$46),"")</f>
        <v/>
      </c>
      <c r="AG24" s="364"/>
      <c r="AH24" s="376" t="str">
        <f>IF(AND('MAPA DE RIESGO'!$I$34="Media",'MAPA DE RIESGO'!$M$34="Catastrófico"),CONCATENATE("R",'MAPA DE RIESGO'!$B$34),"")</f>
        <v/>
      </c>
      <c r="AI24" s="377"/>
      <c r="AJ24" s="377" t="str">
        <f>IF(AND('MAPA DE RIESGO'!$I$40="Media",'MAPA DE RIESGO'!$M$40="Catastrófico"),CONCATENATE("R",'MAPA DE RIESGO'!$B$40),"")</f>
        <v/>
      </c>
      <c r="AK24" s="377"/>
      <c r="AL24" s="377" t="str">
        <f>IF(AND('MAPA DE RIESGO'!$I$46="Media",'MAPA DE RIESGO'!$M$46="Catastrófico"),CONCATENATE("R",'MAPA DE RIESGO'!$B$46),"")</f>
        <v/>
      </c>
      <c r="AM24" s="378"/>
      <c r="AN24" s="54"/>
      <c r="AO24" s="339"/>
      <c r="AP24" s="340"/>
      <c r="AQ24" s="340"/>
      <c r="AR24" s="340"/>
      <c r="AS24" s="340"/>
      <c r="AT24" s="341"/>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row>
    <row r="25" spans="1:80" x14ac:dyDescent="0.25">
      <c r="A25" s="54"/>
      <c r="B25" s="316"/>
      <c r="C25" s="316"/>
      <c r="D25" s="317"/>
      <c r="E25" s="357"/>
      <c r="F25" s="358"/>
      <c r="G25" s="358"/>
      <c r="H25" s="358"/>
      <c r="I25" s="359"/>
      <c r="J25" s="385"/>
      <c r="K25" s="386"/>
      <c r="L25" s="386"/>
      <c r="M25" s="386"/>
      <c r="N25" s="386"/>
      <c r="O25" s="387"/>
      <c r="P25" s="385"/>
      <c r="Q25" s="386"/>
      <c r="R25" s="386"/>
      <c r="S25" s="386"/>
      <c r="T25" s="386"/>
      <c r="U25" s="387"/>
      <c r="V25" s="385"/>
      <c r="W25" s="386"/>
      <c r="X25" s="386"/>
      <c r="Y25" s="386"/>
      <c r="Z25" s="386"/>
      <c r="AA25" s="387"/>
      <c r="AB25" s="368"/>
      <c r="AC25" s="365"/>
      <c r="AD25" s="363"/>
      <c r="AE25" s="363"/>
      <c r="AF25" s="363"/>
      <c r="AG25" s="364"/>
      <c r="AH25" s="376"/>
      <c r="AI25" s="377"/>
      <c r="AJ25" s="377"/>
      <c r="AK25" s="377"/>
      <c r="AL25" s="377"/>
      <c r="AM25" s="378"/>
      <c r="AN25" s="54"/>
      <c r="AO25" s="339"/>
      <c r="AP25" s="340"/>
      <c r="AQ25" s="340"/>
      <c r="AR25" s="340"/>
      <c r="AS25" s="340"/>
      <c r="AT25" s="341"/>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row>
    <row r="26" spans="1:80" x14ac:dyDescent="0.25">
      <c r="A26" s="54"/>
      <c r="B26" s="316"/>
      <c r="C26" s="316"/>
      <c r="D26" s="317"/>
      <c r="E26" s="357"/>
      <c r="F26" s="358"/>
      <c r="G26" s="358"/>
      <c r="H26" s="358"/>
      <c r="I26" s="359"/>
      <c r="J26" s="385" t="str">
        <f>IF(AND('MAPA DE RIESGO'!$I$52="Media",'MAPA DE RIESGO'!$M$52="Leve"),CONCATENATE("R",'MAPA DE RIESGO'!$B$52),"")</f>
        <v/>
      </c>
      <c r="K26" s="386"/>
      <c r="L26" s="386" t="str">
        <f>IF(AND('MAPA DE RIESGO'!$I$58="Media",'MAPA DE RIESGO'!$M$58="Leve"),CONCATENATE("R",'MAPA DE RIESGO'!$B$58),"")</f>
        <v/>
      </c>
      <c r="M26" s="386"/>
      <c r="N26" s="386" t="str">
        <f>IF(AND('MAPA DE RIESGO'!$I$64="Media",'MAPA DE RIESGO'!$M$64="Leve"),CONCATENATE("R",'MAPA DE RIESGO'!$B$64),"")</f>
        <v/>
      </c>
      <c r="O26" s="387"/>
      <c r="P26" s="385" t="str">
        <f>IF(AND('MAPA DE RIESGO'!$I$52="Media",'MAPA DE RIESGO'!$M$52="Menor"),CONCATENATE("R",'MAPA DE RIESGO'!$B$52),"")</f>
        <v/>
      </c>
      <c r="Q26" s="386"/>
      <c r="R26" s="386" t="str">
        <f>IF(AND('MAPA DE RIESGO'!$I$58="Media",'MAPA DE RIESGO'!$M$58="Menor"),CONCATENATE("R",'MAPA DE RIESGO'!$B$58),"")</f>
        <v/>
      </c>
      <c r="S26" s="386"/>
      <c r="T26" s="386" t="str">
        <f>IF(AND('MAPA DE RIESGO'!$I$64="Media",'MAPA DE RIESGO'!$M$64="Menor"),CONCATENATE("R",'MAPA DE RIESGO'!$B$64),"")</f>
        <v/>
      </c>
      <c r="U26" s="387"/>
      <c r="V26" s="385" t="str">
        <f>IF(AND('MAPA DE RIESGO'!$I$52="Media",'MAPA DE RIESGO'!$M$52="Moderado"),CONCATENATE("R",'MAPA DE RIESGO'!$B$52),"")</f>
        <v/>
      </c>
      <c r="W26" s="386"/>
      <c r="X26" s="386" t="str">
        <f>IF(AND('MAPA DE RIESGO'!$I$58="Media",'MAPA DE RIESGO'!$M$58="Moderado"),CONCATENATE("R",'MAPA DE RIESGO'!$B$58),"")</f>
        <v/>
      </c>
      <c r="Y26" s="386"/>
      <c r="Z26" s="386" t="str">
        <f>IF(AND('MAPA DE RIESGO'!$I$64="Media",'MAPA DE RIESGO'!$M$64="Moderado"),CONCATENATE("R",'MAPA DE RIESGO'!$B$64),"")</f>
        <v/>
      </c>
      <c r="AA26" s="387"/>
      <c r="AB26" s="368" t="str">
        <f>IF(AND('MAPA DE RIESGO'!$I$52="Media",'MAPA DE RIESGO'!$M$52="Mayor"),CONCATENATE("R",'MAPA DE RIESGO'!$B$52),"")</f>
        <v/>
      </c>
      <c r="AC26" s="365"/>
      <c r="AD26" s="363" t="str">
        <f>IF(AND('MAPA DE RIESGO'!$I$58="Media",'MAPA DE RIESGO'!$M$58="Mayor"),CONCATENATE("R",'MAPA DE RIESGO'!$B$58),"")</f>
        <v/>
      </c>
      <c r="AE26" s="363"/>
      <c r="AF26" s="363" t="str">
        <f>IF(AND('MAPA DE RIESGO'!$I$64="Media",'MAPA DE RIESGO'!$M$64="Mayor"),CONCATENATE("R",'MAPA DE RIESGO'!$B$64),"")</f>
        <v/>
      </c>
      <c r="AG26" s="364"/>
      <c r="AH26" s="376" t="str">
        <f>IF(AND('MAPA DE RIESGO'!$I$52="Media",'MAPA DE RIESGO'!$M$52="Catastrófico"),CONCATENATE("R",'MAPA DE RIESGO'!$B$52),"")</f>
        <v/>
      </c>
      <c r="AI26" s="377"/>
      <c r="AJ26" s="377" t="str">
        <f>IF(AND('MAPA DE RIESGO'!$I$58="Media",'MAPA DE RIESGO'!$M$58="Catastrófico"),CONCATENATE("R",'MAPA DE RIESGO'!$B$58),"")</f>
        <v/>
      </c>
      <c r="AK26" s="377"/>
      <c r="AL26" s="377" t="str">
        <f>IF(AND('MAPA DE RIESGO'!$I$64="Media",'MAPA DE RIESGO'!$M$64="Catastrófico"),CONCATENATE("R",'MAPA DE RIESGO'!$B$64),"")</f>
        <v/>
      </c>
      <c r="AM26" s="378"/>
      <c r="AN26" s="54"/>
      <c r="AO26" s="339"/>
      <c r="AP26" s="340"/>
      <c r="AQ26" s="340"/>
      <c r="AR26" s="340"/>
      <c r="AS26" s="340"/>
      <c r="AT26" s="341"/>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row>
    <row r="27" spans="1:80" x14ac:dyDescent="0.25">
      <c r="A27" s="54"/>
      <c r="B27" s="316"/>
      <c r="C27" s="316"/>
      <c r="D27" s="317"/>
      <c r="E27" s="357"/>
      <c r="F27" s="358"/>
      <c r="G27" s="358"/>
      <c r="H27" s="358"/>
      <c r="I27" s="359"/>
      <c r="J27" s="385"/>
      <c r="K27" s="386"/>
      <c r="L27" s="386"/>
      <c r="M27" s="386"/>
      <c r="N27" s="386"/>
      <c r="O27" s="387"/>
      <c r="P27" s="385"/>
      <c r="Q27" s="386"/>
      <c r="R27" s="386"/>
      <c r="S27" s="386"/>
      <c r="T27" s="386"/>
      <c r="U27" s="387"/>
      <c r="V27" s="385"/>
      <c r="W27" s="386"/>
      <c r="X27" s="386"/>
      <c r="Y27" s="386"/>
      <c r="Z27" s="386"/>
      <c r="AA27" s="387"/>
      <c r="AB27" s="368"/>
      <c r="AC27" s="365"/>
      <c r="AD27" s="363"/>
      <c r="AE27" s="363"/>
      <c r="AF27" s="363"/>
      <c r="AG27" s="364"/>
      <c r="AH27" s="376"/>
      <c r="AI27" s="377"/>
      <c r="AJ27" s="377"/>
      <c r="AK27" s="377"/>
      <c r="AL27" s="377"/>
      <c r="AM27" s="378"/>
      <c r="AN27" s="54"/>
      <c r="AO27" s="339"/>
      <c r="AP27" s="340"/>
      <c r="AQ27" s="340"/>
      <c r="AR27" s="340"/>
      <c r="AS27" s="340"/>
      <c r="AT27" s="341"/>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row>
    <row r="28" spans="1:80" x14ac:dyDescent="0.25">
      <c r="A28" s="54"/>
      <c r="B28" s="316"/>
      <c r="C28" s="316"/>
      <c r="D28" s="317"/>
      <c r="E28" s="357"/>
      <c r="F28" s="358"/>
      <c r="G28" s="358"/>
      <c r="H28" s="358"/>
      <c r="I28" s="359"/>
      <c r="J28" s="385" t="str">
        <f>IF(AND('MAPA DE RIESGO'!$I$70="Media",'MAPA DE RIESGO'!$M$70="Leve"),CONCATENATE("R",'MAPA DE RIESGO'!$B$70),"")</f>
        <v/>
      </c>
      <c r="K28" s="386"/>
      <c r="L28" s="386" t="str">
        <f>IF(AND('MAPA DE RIESGO'!$I$76="Media",'MAPA DE RIESGO'!$M$76="Leve"),CONCATENATE("R",'MAPA DE RIESGO'!$B$76),"")</f>
        <v/>
      </c>
      <c r="M28" s="386"/>
      <c r="N28" s="386" t="str">
        <f>IF(AND('MAPA DE RIESGO'!$I$82="Media",'MAPA DE RIESGO'!$M$82="Leve"),CONCATENATE("R",'MAPA DE RIESGO'!$B$82),"")</f>
        <v/>
      </c>
      <c r="O28" s="387"/>
      <c r="P28" s="385" t="str">
        <f>IF(AND('MAPA DE RIESGO'!$I$70="Media",'MAPA DE RIESGO'!$M$70="Menor"),CONCATENATE("R",'MAPA DE RIESGO'!$B$70),"")</f>
        <v/>
      </c>
      <c r="Q28" s="386"/>
      <c r="R28" s="386" t="str">
        <f>IF(AND('MAPA DE RIESGO'!$I$76="Media",'MAPA DE RIESGO'!$M$76="Menor"),CONCATENATE("R",'MAPA DE RIESGO'!$B$76),"")</f>
        <v/>
      </c>
      <c r="S28" s="386"/>
      <c r="T28" s="386" t="str">
        <f>IF(AND('MAPA DE RIESGO'!$I$82="Media",'MAPA DE RIESGO'!$M$82="Menor"),CONCATENATE("R",'MAPA DE RIESGO'!$B$82),"")</f>
        <v/>
      </c>
      <c r="U28" s="387"/>
      <c r="V28" s="385" t="str">
        <f>IF(AND('MAPA DE RIESGO'!$I$70="Media",'MAPA DE RIESGO'!$M$70="Moderado"),CONCATENATE("R",'MAPA DE RIESGO'!$B$70),"")</f>
        <v/>
      </c>
      <c r="W28" s="386"/>
      <c r="X28" s="386" t="str">
        <f>IF(AND('MAPA DE RIESGO'!$I$76="Media",'MAPA DE RIESGO'!$M$76="Moderado"),CONCATENATE("R",'MAPA DE RIESGO'!$B$76),"")</f>
        <v/>
      </c>
      <c r="Y28" s="386"/>
      <c r="Z28" s="386" t="str">
        <f>IF(AND('MAPA DE RIESGO'!$I$82="Media",'MAPA DE RIESGO'!$M$82="Moderado"),CONCATENATE("R",'MAPA DE RIESGO'!$B$82),"")</f>
        <v/>
      </c>
      <c r="AA28" s="387"/>
      <c r="AB28" s="368" t="str">
        <f>IF(AND('MAPA DE RIESGO'!$I$70="Media",'MAPA DE RIESGO'!$M$70="Mayor"),CONCATENATE("R",'MAPA DE RIESGO'!$B$70),"")</f>
        <v/>
      </c>
      <c r="AC28" s="365"/>
      <c r="AD28" s="363" t="str">
        <f>IF(AND('MAPA DE RIESGO'!$I$76="Media",'MAPA DE RIESGO'!$M$76="Mayor"),CONCATENATE("R",'MAPA DE RIESGO'!$B$76),"")</f>
        <v/>
      </c>
      <c r="AE28" s="363"/>
      <c r="AF28" s="363" t="str">
        <f>IF(AND('MAPA DE RIESGO'!$I$82="Media",'MAPA DE RIESGO'!$M$82="Mayor"),CONCATENATE("R",'MAPA DE RIESGO'!$B$82),"")</f>
        <v/>
      </c>
      <c r="AG28" s="364"/>
      <c r="AH28" s="376" t="str">
        <f>IF(AND('MAPA DE RIESGO'!$I$70="Media",'MAPA DE RIESGO'!$M$70="Catastrófico"),CONCATENATE("R",'MAPA DE RIESGO'!$B$70),"")</f>
        <v/>
      </c>
      <c r="AI28" s="377"/>
      <c r="AJ28" s="377" t="str">
        <f>IF(AND('MAPA DE RIESGO'!$I$76="Media",'MAPA DE RIESGO'!$M$76="Catastrófico"),CONCATENATE("R",'MAPA DE RIESGO'!$B$76),"")</f>
        <v/>
      </c>
      <c r="AK28" s="377"/>
      <c r="AL28" s="377" t="str">
        <f>IF(AND('MAPA DE RIESGO'!$I$82="Media",'MAPA DE RIESGO'!$M$82="Catastrófico"),CONCATENATE("R",'MAPA DE RIESGO'!$B$82),"")</f>
        <v/>
      </c>
      <c r="AM28" s="378"/>
      <c r="AN28" s="54"/>
      <c r="AO28" s="339"/>
      <c r="AP28" s="340"/>
      <c r="AQ28" s="340"/>
      <c r="AR28" s="340"/>
      <c r="AS28" s="340"/>
      <c r="AT28" s="341"/>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row>
    <row r="29" spans="1:80" ht="15.75" thickBot="1" x14ac:dyDescent="0.3">
      <c r="A29" s="54"/>
      <c r="B29" s="316"/>
      <c r="C29" s="316"/>
      <c r="D29" s="317"/>
      <c r="E29" s="360"/>
      <c r="F29" s="361"/>
      <c r="G29" s="361"/>
      <c r="H29" s="361"/>
      <c r="I29" s="362"/>
      <c r="J29" s="385"/>
      <c r="K29" s="386"/>
      <c r="L29" s="386"/>
      <c r="M29" s="386"/>
      <c r="N29" s="386"/>
      <c r="O29" s="387"/>
      <c r="P29" s="388"/>
      <c r="Q29" s="389"/>
      <c r="R29" s="389"/>
      <c r="S29" s="389"/>
      <c r="T29" s="389"/>
      <c r="U29" s="390"/>
      <c r="V29" s="388"/>
      <c r="W29" s="389"/>
      <c r="X29" s="389"/>
      <c r="Y29" s="389"/>
      <c r="Z29" s="389"/>
      <c r="AA29" s="390"/>
      <c r="AB29" s="373"/>
      <c r="AC29" s="374"/>
      <c r="AD29" s="374"/>
      <c r="AE29" s="374"/>
      <c r="AF29" s="374"/>
      <c r="AG29" s="375"/>
      <c r="AH29" s="379"/>
      <c r="AI29" s="380"/>
      <c r="AJ29" s="380"/>
      <c r="AK29" s="380"/>
      <c r="AL29" s="380"/>
      <c r="AM29" s="381"/>
      <c r="AN29" s="54"/>
      <c r="AO29" s="342"/>
      <c r="AP29" s="343"/>
      <c r="AQ29" s="343"/>
      <c r="AR29" s="343"/>
      <c r="AS29" s="343"/>
      <c r="AT29" s="34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row>
    <row r="30" spans="1:80" x14ac:dyDescent="0.25">
      <c r="A30" s="54"/>
      <c r="B30" s="316"/>
      <c r="C30" s="316"/>
      <c r="D30" s="317"/>
      <c r="E30" s="354" t="s">
        <v>105</v>
      </c>
      <c r="F30" s="355"/>
      <c r="G30" s="355"/>
      <c r="H30" s="355"/>
      <c r="I30" s="355"/>
      <c r="J30" s="400" t="str">
        <f>IF(AND('MAPA DE RIESGO'!$I$16="Baja",'MAPA DE RIESGO'!$M$16="Leve"),CONCATENATE("R",'MAPA DE RIESGO'!$B$16),"")</f>
        <v/>
      </c>
      <c r="K30" s="401"/>
      <c r="L30" s="401" t="str">
        <f>IF(AND('MAPA DE RIESGO'!$I$22="Baja",'MAPA DE RIESGO'!$M$22="Leve"),CONCATENATE("R",'MAPA DE RIESGO'!$B$22),"")</f>
        <v/>
      </c>
      <c r="M30" s="401"/>
      <c r="N30" s="401" t="str">
        <f>IF(AND('MAPA DE RIESGO'!$I$28="Baja",'MAPA DE RIESGO'!$M$28="Leve"),CONCATENATE("R",'MAPA DE RIESGO'!$B$28),"")</f>
        <v/>
      </c>
      <c r="O30" s="402"/>
      <c r="P30" s="392" t="str">
        <f>IF(AND('MAPA DE RIESGO'!$I$16="Baja",'MAPA DE RIESGO'!$M$16="Menor"),CONCATENATE("R",'MAPA DE RIESGO'!$B$16),"")</f>
        <v/>
      </c>
      <c r="Q30" s="392"/>
      <c r="R30" s="392" t="str">
        <f>IF(AND('MAPA DE RIESGO'!$I$22="Baja",'MAPA DE RIESGO'!$M$22="Menor"),CONCATENATE("R",'MAPA DE RIESGO'!$B$22),"")</f>
        <v/>
      </c>
      <c r="S30" s="392"/>
      <c r="T30" s="392" t="str">
        <f>IF(AND('MAPA DE RIESGO'!$I$28="Baja",'MAPA DE RIESGO'!$M$28="Menor"),CONCATENATE("R",'MAPA DE RIESGO'!$B$28),"")</f>
        <v/>
      </c>
      <c r="U30" s="393"/>
      <c r="V30" s="391" t="str">
        <f>IF(AND('MAPA DE RIESGO'!$I$16="Baja",'MAPA DE RIESGO'!$M$16="Moderado"),CONCATENATE("R",'MAPA DE RIESGO'!$B$16),"")</f>
        <v>R1</v>
      </c>
      <c r="W30" s="392"/>
      <c r="X30" s="392" t="str">
        <f>IF(AND('MAPA DE RIESGO'!$I$22="Baja",'MAPA DE RIESGO'!$M$22="Moderado"),CONCATENATE("R",'MAPA DE RIESGO'!$B$22),"")</f>
        <v>R2</v>
      </c>
      <c r="Y30" s="392"/>
      <c r="Z30" s="392" t="str">
        <f>IF(AND('MAPA DE RIESGO'!$I$28="Baja",'MAPA DE RIESGO'!$M$28="Moderado"),CONCATENATE("R",'MAPA DE RIESGO'!$B$28),"")</f>
        <v/>
      </c>
      <c r="AA30" s="393"/>
      <c r="AB30" s="366" t="str">
        <f>IF(AND('MAPA DE RIESGO'!$I$16="Baja",'MAPA DE RIESGO'!$M$16="Mayor"),CONCATENATE("R",'MAPA DE RIESGO'!$B$16),"")</f>
        <v/>
      </c>
      <c r="AC30" s="367"/>
      <c r="AD30" s="367" t="str">
        <f>IF(AND('MAPA DE RIESGO'!$I$22="Baja",'MAPA DE RIESGO'!$M$22="Mayor"),CONCATENATE("R",'MAPA DE RIESGO'!$B$22),"")</f>
        <v/>
      </c>
      <c r="AE30" s="367"/>
      <c r="AF30" s="367" t="str">
        <f>IF(AND('MAPA DE RIESGO'!$I$28="Baja",'MAPA DE RIESGO'!$M$28="Mayor"),CONCATENATE("R",'MAPA DE RIESGO'!$B$28),"")</f>
        <v/>
      </c>
      <c r="AG30" s="369"/>
      <c r="AH30" s="382" t="str">
        <f>IF(AND('MAPA DE RIESGO'!$I$16="Baja",'MAPA DE RIESGO'!$M$16="Catastrófico"),CONCATENATE("R",'MAPA DE RIESGO'!$B$16),"")</f>
        <v/>
      </c>
      <c r="AI30" s="383"/>
      <c r="AJ30" s="383" t="str">
        <f>IF(AND('MAPA DE RIESGO'!$I$22="Baja",'MAPA DE RIESGO'!$M$22="Catastrófico"),CONCATENATE("R",'MAPA DE RIESGO'!$B$22),"")</f>
        <v/>
      </c>
      <c r="AK30" s="383"/>
      <c r="AL30" s="383" t="str">
        <f>IF(AND('MAPA DE RIESGO'!$I$28="Baja",'MAPA DE RIESGO'!$M$28="Catastrófico"),CONCATENATE("R",'MAPA DE RIESGO'!$B$28),"")</f>
        <v/>
      </c>
      <c r="AM30" s="384"/>
      <c r="AN30" s="54"/>
      <c r="AO30" s="345" t="s">
        <v>74</v>
      </c>
      <c r="AP30" s="346"/>
      <c r="AQ30" s="346"/>
      <c r="AR30" s="346"/>
      <c r="AS30" s="346"/>
      <c r="AT30" s="347"/>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row>
    <row r="31" spans="1:80" x14ac:dyDescent="0.25">
      <c r="A31" s="54"/>
      <c r="B31" s="316"/>
      <c r="C31" s="316"/>
      <c r="D31" s="317"/>
      <c r="E31" s="357"/>
      <c r="F31" s="358"/>
      <c r="G31" s="358"/>
      <c r="H31" s="358"/>
      <c r="I31" s="371"/>
      <c r="J31" s="396"/>
      <c r="K31" s="394"/>
      <c r="L31" s="394"/>
      <c r="M31" s="394"/>
      <c r="N31" s="394"/>
      <c r="O31" s="395"/>
      <c r="P31" s="386"/>
      <c r="Q31" s="386"/>
      <c r="R31" s="386"/>
      <c r="S31" s="386"/>
      <c r="T31" s="386"/>
      <c r="U31" s="387"/>
      <c r="V31" s="385"/>
      <c r="W31" s="386"/>
      <c r="X31" s="386"/>
      <c r="Y31" s="386"/>
      <c r="Z31" s="386"/>
      <c r="AA31" s="387"/>
      <c r="AB31" s="368"/>
      <c r="AC31" s="365"/>
      <c r="AD31" s="365"/>
      <c r="AE31" s="365"/>
      <c r="AF31" s="365"/>
      <c r="AG31" s="364"/>
      <c r="AH31" s="376"/>
      <c r="AI31" s="377"/>
      <c r="AJ31" s="377"/>
      <c r="AK31" s="377"/>
      <c r="AL31" s="377"/>
      <c r="AM31" s="378"/>
      <c r="AN31" s="54"/>
      <c r="AO31" s="348"/>
      <c r="AP31" s="349"/>
      <c r="AQ31" s="349"/>
      <c r="AR31" s="349"/>
      <c r="AS31" s="349"/>
      <c r="AT31" s="350"/>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row>
    <row r="32" spans="1:80" x14ac:dyDescent="0.25">
      <c r="A32" s="54"/>
      <c r="B32" s="316"/>
      <c r="C32" s="316"/>
      <c r="D32" s="317"/>
      <c r="E32" s="357"/>
      <c r="F32" s="358"/>
      <c r="G32" s="358"/>
      <c r="H32" s="358"/>
      <c r="I32" s="371"/>
      <c r="J32" s="396" t="str">
        <f>IF(AND('MAPA DE RIESGO'!$I$34="Baja",'MAPA DE RIESGO'!$M$34="Leve"),CONCATENATE("R",'MAPA DE RIESGO'!$B$34),"")</f>
        <v/>
      </c>
      <c r="K32" s="394"/>
      <c r="L32" s="394" t="str">
        <f>IF(AND('MAPA DE RIESGO'!$I$40="Baja",'MAPA DE RIESGO'!$M$40="Leve"),CONCATENATE("R",'MAPA DE RIESGO'!$B$40),"")</f>
        <v/>
      </c>
      <c r="M32" s="394"/>
      <c r="N32" s="394" t="str">
        <f>IF(AND('MAPA DE RIESGO'!$I$46="Baja",'MAPA DE RIESGO'!$M$46="Leve"),CONCATENATE("R",'MAPA DE RIESGO'!$B$46),"")</f>
        <v/>
      </c>
      <c r="O32" s="395"/>
      <c r="P32" s="386" t="str">
        <f>IF(AND('MAPA DE RIESGO'!$I$34="Baja",'MAPA DE RIESGO'!$M$34="Menor"),CONCATENATE("R",'MAPA DE RIESGO'!$B$34),"")</f>
        <v/>
      </c>
      <c r="Q32" s="386"/>
      <c r="R32" s="386" t="str">
        <f>IF(AND('MAPA DE RIESGO'!$I$40="Baja",'MAPA DE RIESGO'!$M$40="Menor"),CONCATENATE("R",'MAPA DE RIESGO'!$B$40),"")</f>
        <v/>
      </c>
      <c r="S32" s="386"/>
      <c r="T32" s="386" t="str">
        <f>IF(AND('MAPA DE RIESGO'!$I$46="Baja",'MAPA DE RIESGO'!$M$46="Menor"),CONCATENATE("R",'MAPA DE RIESGO'!$B$46),"")</f>
        <v/>
      </c>
      <c r="U32" s="387"/>
      <c r="V32" s="385" t="str">
        <f>IF(AND('MAPA DE RIESGO'!$I$34="Baja",'MAPA DE RIESGO'!$M$34="Moderado"),CONCATENATE("R",'MAPA DE RIESGO'!$B$34),"")</f>
        <v/>
      </c>
      <c r="W32" s="386"/>
      <c r="X32" s="386" t="str">
        <f>IF(AND('MAPA DE RIESGO'!$I$40="Baja",'MAPA DE RIESGO'!$M$40="Moderado"),CONCATENATE("R",'MAPA DE RIESGO'!$B$40),"")</f>
        <v/>
      </c>
      <c r="Y32" s="386"/>
      <c r="Z32" s="386" t="str">
        <f>IF(AND('MAPA DE RIESGO'!$I$46="Baja",'MAPA DE RIESGO'!$M$46="Moderado"),CONCATENATE("R",'MAPA DE RIESGO'!$B$46),"")</f>
        <v/>
      </c>
      <c r="AA32" s="387"/>
      <c r="AB32" s="368" t="str">
        <f>IF(AND('MAPA DE RIESGO'!$I$34="Baja",'MAPA DE RIESGO'!$M$34="Mayor"),CONCATENATE("R",'MAPA DE RIESGO'!$B$34),"")</f>
        <v/>
      </c>
      <c r="AC32" s="365"/>
      <c r="AD32" s="363" t="str">
        <f>IF(AND('MAPA DE RIESGO'!$I$40="Baja",'MAPA DE RIESGO'!$M$40="Mayor"),CONCATENATE("R",'MAPA DE RIESGO'!$B$40),"")</f>
        <v/>
      </c>
      <c r="AE32" s="363"/>
      <c r="AF32" s="363" t="str">
        <f>IF(AND('MAPA DE RIESGO'!$I$46="Baja",'MAPA DE RIESGO'!$M$46="Mayor"),CONCATENATE("R",'MAPA DE RIESGO'!$B$46),"")</f>
        <v/>
      </c>
      <c r="AG32" s="364"/>
      <c r="AH32" s="376" t="str">
        <f>IF(AND('MAPA DE RIESGO'!$I$34="Baja",'MAPA DE RIESGO'!$M$34="Catastrófico"),CONCATENATE("R",'MAPA DE RIESGO'!$B$34),"")</f>
        <v/>
      </c>
      <c r="AI32" s="377"/>
      <c r="AJ32" s="377" t="str">
        <f>IF(AND('MAPA DE RIESGO'!$I$40="Baja",'MAPA DE RIESGO'!$M$40="Catastrófico"),CONCATENATE("R",'MAPA DE RIESGO'!$B$40),"")</f>
        <v/>
      </c>
      <c r="AK32" s="377"/>
      <c r="AL32" s="377" t="str">
        <f>IF(AND('MAPA DE RIESGO'!$I$46="Baja",'MAPA DE RIESGO'!$M$46="Catastrófico"),CONCATENATE("R",'MAPA DE RIESGO'!$B$46),"")</f>
        <v/>
      </c>
      <c r="AM32" s="378"/>
      <c r="AN32" s="54"/>
      <c r="AO32" s="348"/>
      <c r="AP32" s="349"/>
      <c r="AQ32" s="349"/>
      <c r="AR32" s="349"/>
      <c r="AS32" s="349"/>
      <c r="AT32" s="350"/>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row>
    <row r="33" spans="1:80" x14ac:dyDescent="0.25">
      <c r="A33" s="54"/>
      <c r="B33" s="316"/>
      <c r="C33" s="316"/>
      <c r="D33" s="317"/>
      <c r="E33" s="357"/>
      <c r="F33" s="358"/>
      <c r="G33" s="358"/>
      <c r="H33" s="358"/>
      <c r="I33" s="371"/>
      <c r="J33" s="396"/>
      <c r="K33" s="394"/>
      <c r="L33" s="394"/>
      <c r="M33" s="394"/>
      <c r="N33" s="394"/>
      <c r="O33" s="395"/>
      <c r="P33" s="386"/>
      <c r="Q33" s="386"/>
      <c r="R33" s="386"/>
      <c r="S33" s="386"/>
      <c r="T33" s="386"/>
      <c r="U33" s="387"/>
      <c r="V33" s="385"/>
      <c r="W33" s="386"/>
      <c r="X33" s="386"/>
      <c r="Y33" s="386"/>
      <c r="Z33" s="386"/>
      <c r="AA33" s="387"/>
      <c r="AB33" s="368"/>
      <c r="AC33" s="365"/>
      <c r="AD33" s="363"/>
      <c r="AE33" s="363"/>
      <c r="AF33" s="363"/>
      <c r="AG33" s="364"/>
      <c r="AH33" s="376"/>
      <c r="AI33" s="377"/>
      <c r="AJ33" s="377"/>
      <c r="AK33" s="377"/>
      <c r="AL33" s="377"/>
      <c r="AM33" s="378"/>
      <c r="AN33" s="54"/>
      <c r="AO33" s="348"/>
      <c r="AP33" s="349"/>
      <c r="AQ33" s="349"/>
      <c r="AR33" s="349"/>
      <c r="AS33" s="349"/>
      <c r="AT33" s="350"/>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row>
    <row r="34" spans="1:80" x14ac:dyDescent="0.25">
      <c r="A34" s="54"/>
      <c r="B34" s="316"/>
      <c r="C34" s="316"/>
      <c r="D34" s="317"/>
      <c r="E34" s="357"/>
      <c r="F34" s="358"/>
      <c r="G34" s="358"/>
      <c r="H34" s="358"/>
      <c r="I34" s="371"/>
      <c r="J34" s="396" t="str">
        <f>IF(AND('MAPA DE RIESGO'!$I$52="Baja",'MAPA DE RIESGO'!$M$52="Leve"),CONCATENATE("R",'MAPA DE RIESGO'!$B$52),"")</f>
        <v/>
      </c>
      <c r="K34" s="394"/>
      <c r="L34" s="394" t="str">
        <f>IF(AND('MAPA DE RIESGO'!$I$58="Baja",'MAPA DE RIESGO'!$M$58="Leve"),CONCATENATE("R",'MAPA DE RIESGO'!$B$58),"")</f>
        <v/>
      </c>
      <c r="M34" s="394"/>
      <c r="N34" s="394" t="str">
        <f>IF(AND('MAPA DE RIESGO'!$I$64="Baja",'MAPA DE RIESGO'!$M$64="Leve"),CONCATENATE("R",'MAPA DE RIESGO'!$B$64),"")</f>
        <v/>
      </c>
      <c r="O34" s="395"/>
      <c r="P34" s="386" t="str">
        <f>IF(AND('MAPA DE RIESGO'!$I$52="Baja",'MAPA DE RIESGO'!$M$52="Menor"),CONCATENATE("R",'MAPA DE RIESGO'!$B$52),"")</f>
        <v/>
      </c>
      <c r="Q34" s="386"/>
      <c r="R34" s="386" t="str">
        <f>IF(AND('MAPA DE RIESGO'!$I$58="Baja",'MAPA DE RIESGO'!$M$58="Menor"),CONCATENATE("R",'MAPA DE RIESGO'!$B$58),"")</f>
        <v/>
      </c>
      <c r="S34" s="386"/>
      <c r="T34" s="386" t="str">
        <f>IF(AND('MAPA DE RIESGO'!$I$64="Baja",'MAPA DE RIESGO'!$M$64="Menor"),CONCATENATE("R",'MAPA DE RIESGO'!$B$64),"")</f>
        <v/>
      </c>
      <c r="U34" s="387"/>
      <c r="V34" s="385" t="str">
        <f>IF(AND('MAPA DE RIESGO'!$I$52="Baja",'MAPA DE RIESGO'!$M$52="Moderado"),CONCATENATE("R",'MAPA DE RIESGO'!$B$52),"")</f>
        <v/>
      </c>
      <c r="W34" s="386"/>
      <c r="X34" s="386" t="str">
        <f>IF(AND('MAPA DE RIESGO'!$I$58="Baja",'MAPA DE RIESGO'!$M$58="Moderado"),CONCATENATE("R",'MAPA DE RIESGO'!$B$58),"")</f>
        <v/>
      </c>
      <c r="Y34" s="386"/>
      <c r="Z34" s="386" t="str">
        <f>IF(AND('MAPA DE RIESGO'!$I$64="Baja",'MAPA DE RIESGO'!$M$64="Moderado"),CONCATENATE("R",'MAPA DE RIESGO'!$B$64),"")</f>
        <v/>
      </c>
      <c r="AA34" s="387"/>
      <c r="AB34" s="368" t="str">
        <f>IF(AND('MAPA DE RIESGO'!$I$52="Baja",'MAPA DE RIESGO'!$M$52="Mayor"),CONCATENATE("R",'MAPA DE RIESGO'!$B$52),"")</f>
        <v/>
      </c>
      <c r="AC34" s="365"/>
      <c r="AD34" s="363" t="str">
        <f>IF(AND('MAPA DE RIESGO'!$I$58="Baja",'MAPA DE RIESGO'!$M$58="Mayor"),CONCATENATE("R",'MAPA DE RIESGO'!$B$58),"")</f>
        <v/>
      </c>
      <c r="AE34" s="363"/>
      <c r="AF34" s="363" t="str">
        <f>IF(AND('MAPA DE RIESGO'!$I$64="Baja",'MAPA DE RIESGO'!$M$64="Mayor"),CONCATENATE("R",'MAPA DE RIESGO'!$B$64),"")</f>
        <v/>
      </c>
      <c r="AG34" s="364"/>
      <c r="AH34" s="376" t="str">
        <f>IF(AND('MAPA DE RIESGO'!$I$52="Baja",'MAPA DE RIESGO'!$M$52="Catastrófico"),CONCATENATE("R",'MAPA DE RIESGO'!$B$52),"")</f>
        <v/>
      </c>
      <c r="AI34" s="377"/>
      <c r="AJ34" s="377" t="str">
        <f>IF(AND('MAPA DE RIESGO'!$I$58="Baja",'MAPA DE RIESGO'!$M$58="Catastrófico"),CONCATENATE("R",'MAPA DE RIESGO'!$B$58),"")</f>
        <v/>
      </c>
      <c r="AK34" s="377"/>
      <c r="AL34" s="377" t="str">
        <f>IF(AND('MAPA DE RIESGO'!$I$64="Baja",'MAPA DE RIESGO'!$M$64="Catastrófico"),CONCATENATE("R",'MAPA DE RIESGO'!$B$64),"")</f>
        <v/>
      </c>
      <c r="AM34" s="378"/>
      <c r="AN34" s="54"/>
      <c r="AO34" s="348"/>
      <c r="AP34" s="349"/>
      <c r="AQ34" s="349"/>
      <c r="AR34" s="349"/>
      <c r="AS34" s="349"/>
      <c r="AT34" s="350"/>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row>
    <row r="35" spans="1:80" x14ac:dyDescent="0.25">
      <c r="A35" s="54"/>
      <c r="B35" s="316"/>
      <c r="C35" s="316"/>
      <c r="D35" s="317"/>
      <c r="E35" s="357"/>
      <c r="F35" s="358"/>
      <c r="G35" s="358"/>
      <c r="H35" s="358"/>
      <c r="I35" s="371"/>
      <c r="J35" s="396"/>
      <c r="K35" s="394"/>
      <c r="L35" s="394"/>
      <c r="M35" s="394"/>
      <c r="N35" s="394"/>
      <c r="O35" s="395"/>
      <c r="P35" s="386"/>
      <c r="Q35" s="386"/>
      <c r="R35" s="386"/>
      <c r="S35" s="386"/>
      <c r="T35" s="386"/>
      <c r="U35" s="387"/>
      <c r="V35" s="385"/>
      <c r="W35" s="386"/>
      <c r="X35" s="386"/>
      <c r="Y35" s="386"/>
      <c r="Z35" s="386"/>
      <c r="AA35" s="387"/>
      <c r="AB35" s="368"/>
      <c r="AC35" s="365"/>
      <c r="AD35" s="363"/>
      <c r="AE35" s="363"/>
      <c r="AF35" s="363"/>
      <c r="AG35" s="364"/>
      <c r="AH35" s="376"/>
      <c r="AI35" s="377"/>
      <c r="AJ35" s="377"/>
      <c r="AK35" s="377"/>
      <c r="AL35" s="377"/>
      <c r="AM35" s="378"/>
      <c r="AN35" s="54"/>
      <c r="AO35" s="348"/>
      <c r="AP35" s="349"/>
      <c r="AQ35" s="349"/>
      <c r="AR35" s="349"/>
      <c r="AS35" s="349"/>
      <c r="AT35" s="350"/>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row>
    <row r="36" spans="1:80" x14ac:dyDescent="0.25">
      <c r="A36" s="54"/>
      <c r="B36" s="316"/>
      <c r="C36" s="316"/>
      <c r="D36" s="317"/>
      <c r="E36" s="357"/>
      <c r="F36" s="358"/>
      <c r="G36" s="358"/>
      <c r="H36" s="358"/>
      <c r="I36" s="371"/>
      <c r="J36" s="396" t="str">
        <f>IF(AND('MAPA DE RIESGO'!$I$70="Baja",'MAPA DE RIESGO'!$M$70="Leve"),CONCATENATE("R",'MAPA DE RIESGO'!$B$70),"")</f>
        <v/>
      </c>
      <c r="K36" s="394"/>
      <c r="L36" s="394" t="str">
        <f>IF(AND('MAPA DE RIESGO'!$I$76="Baja",'MAPA DE RIESGO'!$M$76="Leve"),CONCATENATE("R",'MAPA DE RIESGO'!$B$76),"")</f>
        <v/>
      </c>
      <c r="M36" s="394"/>
      <c r="N36" s="394" t="str">
        <f>IF(AND('MAPA DE RIESGO'!$I$82="Baja",'MAPA DE RIESGO'!$M$82="Leve"),CONCATENATE("R",'MAPA DE RIESGO'!$B$82),"")</f>
        <v/>
      </c>
      <c r="O36" s="395"/>
      <c r="P36" s="386" t="str">
        <f>IF(AND('MAPA DE RIESGO'!$I$70="Baja",'MAPA DE RIESGO'!$M$70="Menor"),CONCATENATE("R",'MAPA DE RIESGO'!$B$70),"")</f>
        <v/>
      </c>
      <c r="Q36" s="386"/>
      <c r="R36" s="386" t="str">
        <f>IF(AND('MAPA DE RIESGO'!$I$76="Baja",'MAPA DE RIESGO'!$M$76="Menor"),CONCATENATE("R",'MAPA DE RIESGO'!$B$76),"")</f>
        <v/>
      </c>
      <c r="S36" s="386"/>
      <c r="T36" s="386" t="str">
        <f>IF(AND('MAPA DE RIESGO'!$I$82="Baja",'MAPA DE RIESGO'!$M$82="Menor"),CONCATENATE("R",'MAPA DE RIESGO'!$B$82),"")</f>
        <v/>
      </c>
      <c r="U36" s="387"/>
      <c r="V36" s="385" t="str">
        <f>IF(AND('MAPA DE RIESGO'!$I$70="Baja",'MAPA DE RIESGO'!$M$70="Moderado"),CONCATENATE("R",'MAPA DE RIESGO'!$B$70),"")</f>
        <v/>
      </c>
      <c r="W36" s="386"/>
      <c r="X36" s="386" t="str">
        <f>IF(AND('MAPA DE RIESGO'!$I$76="Baja",'MAPA DE RIESGO'!$M$76="Moderado"),CONCATENATE("R",'MAPA DE RIESGO'!$B$76),"")</f>
        <v/>
      </c>
      <c r="Y36" s="386"/>
      <c r="Z36" s="386" t="str">
        <f>IF(AND('MAPA DE RIESGO'!$I$82="Baja",'MAPA DE RIESGO'!$M$82="Moderado"),CONCATENATE("R",'MAPA DE RIESGO'!$B$82),"")</f>
        <v/>
      </c>
      <c r="AA36" s="387"/>
      <c r="AB36" s="368" t="str">
        <f>IF(AND('MAPA DE RIESGO'!$I$70="Baja",'MAPA DE RIESGO'!$M$70="Mayor"),CONCATENATE("R",'MAPA DE RIESGO'!$B$70),"")</f>
        <v/>
      </c>
      <c r="AC36" s="365"/>
      <c r="AD36" s="363" t="str">
        <f>IF(AND('MAPA DE RIESGO'!$I$76="Baja",'MAPA DE RIESGO'!$M$76="Mayor"),CONCATENATE("R",'MAPA DE RIESGO'!$B$76),"")</f>
        <v/>
      </c>
      <c r="AE36" s="363"/>
      <c r="AF36" s="363" t="str">
        <f>IF(AND('MAPA DE RIESGO'!$I$82="Baja",'MAPA DE RIESGO'!$M$82="Mayor"),CONCATENATE("R",'MAPA DE RIESGO'!$B$82),"")</f>
        <v/>
      </c>
      <c r="AG36" s="364"/>
      <c r="AH36" s="376" t="str">
        <f>IF(AND('MAPA DE RIESGO'!$I$70="Baja",'MAPA DE RIESGO'!$M$70="Catastrófico"),CONCATENATE("R",'MAPA DE RIESGO'!$B$70),"")</f>
        <v/>
      </c>
      <c r="AI36" s="377"/>
      <c r="AJ36" s="377" t="str">
        <f>IF(AND('MAPA DE RIESGO'!$I$76="Baja",'MAPA DE RIESGO'!$M$76="Catastrófico"),CONCATENATE("R",'MAPA DE RIESGO'!$B$76),"")</f>
        <v/>
      </c>
      <c r="AK36" s="377"/>
      <c r="AL36" s="377" t="str">
        <f>IF(AND('MAPA DE RIESGO'!$I$82="Baja",'MAPA DE RIESGO'!$M$82="Catastrófico"),CONCATENATE("R",'MAPA DE RIESGO'!$B$82),"")</f>
        <v/>
      </c>
      <c r="AM36" s="378"/>
      <c r="AN36" s="54"/>
      <c r="AO36" s="348"/>
      <c r="AP36" s="349"/>
      <c r="AQ36" s="349"/>
      <c r="AR36" s="349"/>
      <c r="AS36" s="349"/>
      <c r="AT36" s="350"/>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row>
    <row r="37" spans="1:80" ht="15.75" thickBot="1" x14ac:dyDescent="0.3">
      <c r="A37" s="54"/>
      <c r="B37" s="316"/>
      <c r="C37" s="316"/>
      <c r="D37" s="317"/>
      <c r="E37" s="360"/>
      <c r="F37" s="361"/>
      <c r="G37" s="361"/>
      <c r="H37" s="361"/>
      <c r="I37" s="361"/>
      <c r="J37" s="397"/>
      <c r="K37" s="398"/>
      <c r="L37" s="398"/>
      <c r="M37" s="398"/>
      <c r="N37" s="398"/>
      <c r="O37" s="399"/>
      <c r="P37" s="389"/>
      <c r="Q37" s="389"/>
      <c r="R37" s="389"/>
      <c r="S37" s="389"/>
      <c r="T37" s="389"/>
      <c r="U37" s="390"/>
      <c r="V37" s="388"/>
      <c r="W37" s="389"/>
      <c r="X37" s="389"/>
      <c r="Y37" s="389"/>
      <c r="Z37" s="389"/>
      <c r="AA37" s="390"/>
      <c r="AB37" s="373"/>
      <c r="AC37" s="374"/>
      <c r="AD37" s="374"/>
      <c r="AE37" s="374"/>
      <c r="AF37" s="374"/>
      <c r="AG37" s="375"/>
      <c r="AH37" s="379"/>
      <c r="AI37" s="380"/>
      <c r="AJ37" s="380"/>
      <c r="AK37" s="380"/>
      <c r="AL37" s="380"/>
      <c r="AM37" s="381"/>
      <c r="AN37" s="54"/>
      <c r="AO37" s="351"/>
      <c r="AP37" s="352"/>
      <c r="AQ37" s="352"/>
      <c r="AR37" s="352"/>
      <c r="AS37" s="352"/>
      <c r="AT37" s="353"/>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row>
    <row r="38" spans="1:80" x14ac:dyDescent="0.25">
      <c r="A38" s="54"/>
      <c r="B38" s="316"/>
      <c r="C38" s="316"/>
      <c r="D38" s="317"/>
      <c r="E38" s="354" t="s">
        <v>104</v>
      </c>
      <c r="F38" s="355"/>
      <c r="G38" s="355"/>
      <c r="H38" s="355"/>
      <c r="I38" s="356"/>
      <c r="J38" s="400" t="str">
        <f>IF(AND('MAPA DE RIESGO'!$I$16="Muy Baja",'MAPA DE RIESGO'!$M$16="Leve"),CONCATENATE("R",'MAPA DE RIESGO'!$B$16),"")</f>
        <v/>
      </c>
      <c r="K38" s="401"/>
      <c r="L38" s="401" t="str">
        <f>IF(AND('MAPA DE RIESGO'!$I$22="Muy Baja",'MAPA DE RIESGO'!$M$22="Leve"),CONCATENATE("R",'MAPA DE RIESGO'!$B$22),"")</f>
        <v/>
      </c>
      <c r="M38" s="401"/>
      <c r="N38" s="401" t="str">
        <f>IF(AND('MAPA DE RIESGO'!$I$28="Muy Baja",'MAPA DE RIESGO'!$M$28="Leve"),CONCATENATE("R",'MAPA DE RIESGO'!$B$28),"")</f>
        <v/>
      </c>
      <c r="O38" s="402"/>
      <c r="P38" s="400" t="str">
        <f>IF(AND('MAPA DE RIESGO'!$I$16="Muy Baja",'MAPA DE RIESGO'!$M$16="Menor"),CONCATENATE("R",'MAPA DE RIESGO'!$B$16),"")</f>
        <v/>
      </c>
      <c r="Q38" s="401"/>
      <c r="R38" s="401" t="str">
        <f>IF(AND('MAPA DE RIESGO'!$I$22="Muy Baja",'MAPA DE RIESGO'!$M$22="Menor"),CONCATENATE("R",'MAPA DE RIESGO'!$B$22),"")</f>
        <v/>
      </c>
      <c r="S38" s="401"/>
      <c r="T38" s="401" t="str">
        <f>IF(AND('MAPA DE RIESGO'!$I$28="Muy Baja",'MAPA DE RIESGO'!$M$28="Menor"),CONCATENATE("R",'MAPA DE RIESGO'!$B$28),"")</f>
        <v/>
      </c>
      <c r="U38" s="402"/>
      <c r="V38" s="391" t="str">
        <f>IF(AND('MAPA DE RIESGO'!$I$16="Muy Baja",'MAPA DE RIESGO'!$M$16="Moderado"),CONCATENATE("R",'MAPA DE RIESGO'!$B$16),"")</f>
        <v/>
      </c>
      <c r="W38" s="392"/>
      <c r="X38" s="392" t="str">
        <f>IF(AND('MAPA DE RIESGO'!$I$22="Muy Baja",'MAPA DE RIESGO'!$M$22="Moderado"),CONCATENATE("R",'MAPA DE RIESGO'!$B$22),"")</f>
        <v/>
      </c>
      <c r="Y38" s="392"/>
      <c r="Z38" s="392" t="str">
        <f>IF(AND('MAPA DE RIESGO'!$I$28="Muy Baja",'MAPA DE RIESGO'!$M$28="Moderado"),CONCATENATE("R",'MAPA DE RIESGO'!$B$28),"")</f>
        <v/>
      </c>
      <c r="AA38" s="393"/>
      <c r="AB38" s="366" t="str">
        <f>IF(AND('MAPA DE RIESGO'!$I$16="Muy Baja",'MAPA DE RIESGO'!$M$16="Mayor"),CONCATENATE("R",'MAPA DE RIESGO'!$B$16),"")</f>
        <v/>
      </c>
      <c r="AC38" s="367"/>
      <c r="AD38" s="367" t="str">
        <f>IF(AND('MAPA DE RIESGO'!$I$22="Muy Baja",'MAPA DE RIESGO'!$M$22="Mayor"),CONCATENATE("R",'MAPA DE RIESGO'!$B$22),"")</f>
        <v/>
      </c>
      <c r="AE38" s="367"/>
      <c r="AF38" s="367" t="str">
        <f>IF(AND('MAPA DE RIESGO'!$I$28="Muy Baja",'MAPA DE RIESGO'!$M$28="Mayor"),CONCATENATE("R",'MAPA DE RIESGO'!$B$28),"")</f>
        <v/>
      </c>
      <c r="AG38" s="369"/>
      <c r="AH38" s="382" t="str">
        <f>IF(AND('MAPA DE RIESGO'!$I$16="Muy Baja",'MAPA DE RIESGO'!$M$16="Catastrófico"),CONCATENATE("R",'MAPA DE RIESGO'!$B$16),"")</f>
        <v/>
      </c>
      <c r="AI38" s="383"/>
      <c r="AJ38" s="383" t="str">
        <f>IF(AND('MAPA DE RIESGO'!$I$22="Muy Baja",'MAPA DE RIESGO'!$M$22="Catastrófico"),CONCATENATE("R",'MAPA DE RIESGO'!$B$22),"")</f>
        <v/>
      </c>
      <c r="AK38" s="383"/>
      <c r="AL38" s="383" t="str">
        <f>IF(AND('MAPA DE RIESGO'!$I$28="Muy Baja",'MAPA DE RIESGO'!$M$28="Catastrófico"),CONCATENATE("R",'MAPA DE RIESGO'!$B$28),"")</f>
        <v/>
      </c>
      <c r="AM38" s="38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row>
    <row r="39" spans="1:80" x14ac:dyDescent="0.25">
      <c r="A39" s="54"/>
      <c r="B39" s="316"/>
      <c r="C39" s="316"/>
      <c r="D39" s="317"/>
      <c r="E39" s="357"/>
      <c r="F39" s="358"/>
      <c r="G39" s="358"/>
      <c r="H39" s="358"/>
      <c r="I39" s="359"/>
      <c r="J39" s="396"/>
      <c r="K39" s="394"/>
      <c r="L39" s="394"/>
      <c r="M39" s="394"/>
      <c r="N39" s="394"/>
      <c r="O39" s="395"/>
      <c r="P39" s="396"/>
      <c r="Q39" s="394"/>
      <c r="R39" s="394"/>
      <c r="S39" s="394"/>
      <c r="T39" s="394"/>
      <c r="U39" s="395"/>
      <c r="V39" s="385"/>
      <c r="W39" s="386"/>
      <c r="X39" s="386"/>
      <c r="Y39" s="386"/>
      <c r="Z39" s="386"/>
      <c r="AA39" s="387"/>
      <c r="AB39" s="368"/>
      <c r="AC39" s="365"/>
      <c r="AD39" s="365"/>
      <c r="AE39" s="365"/>
      <c r="AF39" s="365"/>
      <c r="AG39" s="364"/>
      <c r="AH39" s="376"/>
      <c r="AI39" s="377"/>
      <c r="AJ39" s="377"/>
      <c r="AK39" s="377"/>
      <c r="AL39" s="377"/>
      <c r="AM39" s="378"/>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row>
    <row r="40" spans="1:80" x14ac:dyDescent="0.25">
      <c r="A40" s="54"/>
      <c r="B40" s="316"/>
      <c r="C40" s="316"/>
      <c r="D40" s="317"/>
      <c r="E40" s="357"/>
      <c r="F40" s="358"/>
      <c r="G40" s="358"/>
      <c r="H40" s="358"/>
      <c r="I40" s="359"/>
      <c r="J40" s="396" t="str">
        <f>IF(AND('MAPA DE RIESGO'!$I$34="Muy Baja",'MAPA DE RIESGO'!$M$34="Leve"),CONCATENATE("R",'MAPA DE RIESGO'!$B$34),"")</f>
        <v/>
      </c>
      <c r="K40" s="394"/>
      <c r="L40" s="394" t="str">
        <f>IF(AND('MAPA DE RIESGO'!$I$40="Muy Baja",'MAPA DE RIESGO'!$M$40="Leve"),CONCATENATE("R",'MAPA DE RIESGO'!$B$40),"")</f>
        <v/>
      </c>
      <c r="M40" s="394"/>
      <c r="N40" s="394" t="str">
        <f>IF(AND('MAPA DE RIESGO'!$I$46="Muy Baja",'MAPA DE RIESGO'!$M$46="Leve"),CONCATENATE("R",'MAPA DE RIESGO'!$B$46),"")</f>
        <v/>
      </c>
      <c r="O40" s="395"/>
      <c r="P40" s="396" t="str">
        <f>IF(AND('MAPA DE RIESGO'!$I$34="Muy Baja",'MAPA DE RIESGO'!$M$34="Menor"),CONCATENATE("R",'MAPA DE RIESGO'!$B$34),"")</f>
        <v/>
      </c>
      <c r="Q40" s="394"/>
      <c r="R40" s="394" t="str">
        <f>IF(AND('MAPA DE RIESGO'!$I$40="Muy Baja",'MAPA DE RIESGO'!$M$40="Menor"),CONCATENATE("R",'MAPA DE RIESGO'!$B$40),"")</f>
        <v/>
      </c>
      <c r="S40" s="394"/>
      <c r="T40" s="394" t="str">
        <f>IF(AND('MAPA DE RIESGO'!$I$46="Muy Baja",'MAPA DE RIESGO'!$M$46="Menor"),CONCATENATE("R",'MAPA DE RIESGO'!$B$46),"")</f>
        <v/>
      </c>
      <c r="U40" s="395"/>
      <c r="V40" s="385" t="str">
        <f>IF(AND('MAPA DE RIESGO'!$I$34="Muy Baja",'MAPA DE RIESGO'!$M$34="Moderado"),CONCATENATE("R",'MAPA DE RIESGO'!$B$34),"")</f>
        <v/>
      </c>
      <c r="W40" s="386"/>
      <c r="X40" s="386" t="str">
        <f>IF(AND('MAPA DE RIESGO'!$I$40="Muy Baja",'MAPA DE RIESGO'!$M$40="Moderado"),CONCATENATE("R",'MAPA DE RIESGO'!$B$40),"")</f>
        <v/>
      </c>
      <c r="Y40" s="386"/>
      <c r="Z40" s="386" t="str">
        <f>IF(AND('MAPA DE RIESGO'!$I$46="Muy Baja",'MAPA DE RIESGO'!$M$46="Moderado"),CONCATENATE("R",'MAPA DE RIESGO'!$B$46),"")</f>
        <v/>
      </c>
      <c r="AA40" s="387"/>
      <c r="AB40" s="368" t="str">
        <f>IF(AND('MAPA DE RIESGO'!$I$34="Muy Baja",'MAPA DE RIESGO'!$M$34="Mayor"),CONCATENATE("R",'MAPA DE RIESGO'!$B$34),"")</f>
        <v/>
      </c>
      <c r="AC40" s="365"/>
      <c r="AD40" s="363" t="str">
        <f>IF(AND('MAPA DE RIESGO'!$I$40="Muy Baja",'MAPA DE RIESGO'!$M$40="Mayor"),CONCATENATE("R",'MAPA DE RIESGO'!$B$40),"")</f>
        <v/>
      </c>
      <c r="AE40" s="363"/>
      <c r="AF40" s="363" t="str">
        <f>IF(AND('MAPA DE RIESGO'!$I$46="Muy Baja",'MAPA DE RIESGO'!$M$46="Mayor"),CONCATENATE("R",'MAPA DE RIESGO'!$B$46),"")</f>
        <v/>
      </c>
      <c r="AG40" s="364"/>
      <c r="AH40" s="376" t="str">
        <f>IF(AND('MAPA DE RIESGO'!$I$34="Muy Baja",'MAPA DE RIESGO'!$M$34="Catastrófico"),CONCATENATE("R",'MAPA DE RIESGO'!$B$34),"")</f>
        <v/>
      </c>
      <c r="AI40" s="377"/>
      <c r="AJ40" s="377" t="str">
        <f>IF(AND('MAPA DE RIESGO'!$I$40="Muy Baja",'MAPA DE RIESGO'!$M$40="Catastrófico"),CONCATENATE("R",'MAPA DE RIESGO'!$B$40),"")</f>
        <v/>
      </c>
      <c r="AK40" s="377"/>
      <c r="AL40" s="377" t="str">
        <f>IF(AND('MAPA DE RIESGO'!$I$46="Muy Baja",'MAPA DE RIESGO'!$M$46="Catastrófico"),CONCATENATE("R",'MAPA DE RIESGO'!$B$46),"")</f>
        <v/>
      </c>
      <c r="AM40" s="378"/>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row>
    <row r="41" spans="1:80" x14ac:dyDescent="0.25">
      <c r="A41" s="54"/>
      <c r="B41" s="316"/>
      <c r="C41" s="316"/>
      <c r="D41" s="317"/>
      <c r="E41" s="357"/>
      <c r="F41" s="358"/>
      <c r="G41" s="358"/>
      <c r="H41" s="358"/>
      <c r="I41" s="359"/>
      <c r="J41" s="396"/>
      <c r="K41" s="394"/>
      <c r="L41" s="394"/>
      <c r="M41" s="394"/>
      <c r="N41" s="394"/>
      <c r="O41" s="395"/>
      <c r="P41" s="396"/>
      <c r="Q41" s="394"/>
      <c r="R41" s="394"/>
      <c r="S41" s="394"/>
      <c r="T41" s="394"/>
      <c r="U41" s="395"/>
      <c r="V41" s="385"/>
      <c r="W41" s="386"/>
      <c r="X41" s="386"/>
      <c r="Y41" s="386"/>
      <c r="Z41" s="386"/>
      <c r="AA41" s="387"/>
      <c r="AB41" s="368"/>
      <c r="AC41" s="365"/>
      <c r="AD41" s="363"/>
      <c r="AE41" s="363"/>
      <c r="AF41" s="363"/>
      <c r="AG41" s="364"/>
      <c r="AH41" s="376"/>
      <c r="AI41" s="377"/>
      <c r="AJ41" s="377"/>
      <c r="AK41" s="377"/>
      <c r="AL41" s="377"/>
      <c r="AM41" s="378"/>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row>
    <row r="42" spans="1:80" x14ac:dyDescent="0.25">
      <c r="A42" s="54"/>
      <c r="B42" s="316"/>
      <c r="C42" s="316"/>
      <c r="D42" s="317"/>
      <c r="E42" s="357"/>
      <c r="F42" s="358"/>
      <c r="G42" s="358"/>
      <c r="H42" s="358"/>
      <c r="I42" s="359"/>
      <c r="J42" s="396" t="str">
        <f>IF(AND('MAPA DE RIESGO'!$I$52="Muy Baja",'MAPA DE RIESGO'!$M$52="Leve"),CONCATENATE("R",'MAPA DE RIESGO'!$B$52),"")</f>
        <v/>
      </c>
      <c r="K42" s="394"/>
      <c r="L42" s="394" t="str">
        <f>IF(AND('MAPA DE RIESGO'!$I$58="Muy Baja",'MAPA DE RIESGO'!$M$58="Leve"),CONCATENATE("R",'MAPA DE RIESGO'!$B$58),"")</f>
        <v/>
      </c>
      <c r="M42" s="394"/>
      <c r="N42" s="394" t="str">
        <f>IF(AND('MAPA DE RIESGO'!$I$64="Muy Baja",'MAPA DE RIESGO'!$M$64="Leve"),CONCATENATE("R",'MAPA DE RIESGO'!$B$64),"")</f>
        <v/>
      </c>
      <c r="O42" s="395"/>
      <c r="P42" s="396" t="str">
        <f>IF(AND('MAPA DE RIESGO'!$I$52="Muy Baja",'MAPA DE RIESGO'!$M$52="Menor"),CONCATENATE("R",'MAPA DE RIESGO'!$B$52),"")</f>
        <v/>
      </c>
      <c r="Q42" s="394"/>
      <c r="R42" s="394" t="str">
        <f>IF(AND('MAPA DE RIESGO'!$I$58="Muy Baja",'MAPA DE RIESGO'!$M$58="Menor"),CONCATENATE("R",'MAPA DE RIESGO'!$B$58),"")</f>
        <v/>
      </c>
      <c r="S42" s="394"/>
      <c r="T42" s="394" t="str">
        <f>IF(AND('MAPA DE RIESGO'!$I$64="Muy Baja",'MAPA DE RIESGO'!$M$64="Menor"),CONCATENATE("R",'MAPA DE RIESGO'!$B$64),"")</f>
        <v/>
      </c>
      <c r="U42" s="395"/>
      <c r="V42" s="385" t="str">
        <f>IF(AND('MAPA DE RIESGO'!$I$52="Muy Baja",'MAPA DE RIESGO'!$M$52="Moderado"),CONCATENATE("R",'MAPA DE RIESGO'!$B$52),"")</f>
        <v/>
      </c>
      <c r="W42" s="386"/>
      <c r="X42" s="386" t="str">
        <f>IF(AND('MAPA DE RIESGO'!$I$58="Muy Baja",'MAPA DE RIESGO'!$M$58="Moderado"),CONCATENATE("R",'MAPA DE RIESGO'!$B$58),"")</f>
        <v/>
      </c>
      <c r="Y42" s="386"/>
      <c r="Z42" s="386" t="str">
        <f>IF(AND('MAPA DE RIESGO'!$I$64="Muy Baja",'MAPA DE RIESGO'!$M$64="Moderado"),CONCATENATE("R",'MAPA DE RIESGO'!$B$64),"")</f>
        <v/>
      </c>
      <c r="AA42" s="387"/>
      <c r="AB42" s="368" t="str">
        <f>IF(AND('MAPA DE RIESGO'!$I$52="Muy Baja",'MAPA DE RIESGO'!$M$52="Mayor"),CONCATENATE("R",'MAPA DE RIESGO'!$B$52),"")</f>
        <v/>
      </c>
      <c r="AC42" s="365"/>
      <c r="AD42" s="363" t="str">
        <f>IF(AND('MAPA DE RIESGO'!$I$58="Muy Baja",'MAPA DE RIESGO'!$M$58="Mayor"),CONCATENATE("R",'MAPA DE RIESGO'!$B$58),"")</f>
        <v/>
      </c>
      <c r="AE42" s="363"/>
      <c r="AF42" s="363" t="str">
        <f>IF(AND('MAPA DE RIESGO'!$I$64="Muy Baja",'MAPA DE RIESGO'!$M$64="Mayor"),CONCATENATE("R",'MAPA DE RIESGO'!$B$64),"")</f>
        <v/>
      </c>
      <c r="AG42" s="364"/>
      <c r="AH42" s="376" t="str">
        <f>IF(AND('MAPA DE RIESGO'!$I$52="Muy Baja",'MAPA DE RIESGO'!$M$52="Catastrófico"),CONCATENATE("R",'MAPA DE RIESGO'!$B$52),"")</f>
        <v/>
      </c>
      <c r="AI42" s="377"/>
      <c r="AJ42" s="377" t="str">
        <f>IF(AND('MAPA DE RIESGO'!$I$58="Muy Baja",'MAPA DE RIESGO'!$M$58="Catastrófico"),CONCATENATE("R",'MAPA DE RIESGO'!$B$58),"")</f>
        <v/>
      </c>
      <c r="AK42" s="377"/>
      <c r="AL42" s="377" t="str">
        <f>IF(AND('MAPA DE RIESGO'!$I$64="Muy Baja",'MAPA DE RIESGO'!$M$64="Catastrófico"),CONCATENATE("R",'MAPA DE RIESGO'!$B$64),"")</f>
        <v/>
      </c>
      <c r="AM42" s="378"/>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row>
    <row r="43" spans="1:80" x14ac:dyDescent="0.25">
      <c r="A43" s="54"/>
      <c r="B43" s="316"/>
      <c r="C43" s="316"/>
      <c r="D43" s="317"/>
      <c r="E43" s="357"/>
      <c r="F43" s="358"/>
      <c r="G43" s="358"/>
      <c r="H43" s="358"/>
      <c r="I43" s="359"/>
      <c r="J43" s="396"/>
      <c r="K43" s="394"/>
      <c r="L43" s="394"/>
      <c r="M43" s="394"/>
      <c r="N43" s="394"/>
      <c r="O43" s="395"/>
      <c r="P43" s="396"/>
      <c r="Q43" s="394"/>
      <c r="R43" s="394"/>
      <c r="S43" s="394"/>
      <c r="T43" s="394"/>
      <c r="U43" s="395"/>
      <c r="V43" s="385"/>
      <c r="W43" s="386"/>
      <c r="X43" s="386"/>
      <c r="Y43" s="386"/>
      <c r="Z43" s="386"/>
      <c r="AA43" s="387"/>
      <c r="AB43" s="368"/>
      <c r="AC43" s="365"/>
      <c r="AD43" s="363"/>
      <c r="AE43" s="363"/>
      <c r="AF43" s="363"/>
      <c r="AG43" s="364"/>
      <c r="AH43" s="376"/>
      <c r="AI43" s="377"/>
      <c r="AJ43" s="377"/>
      <c r="AK43" s="377"/>
      <c r="AL43" s="377"/>
      <c r="AM43" s="378"/>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row>
    <row r="44" spans="1:80" x14ac:dyDescent="0.25">
      <c r="A44" s="54"/>
      <c r="B44" s="316"/>
      <c r="C44" s="316"/>
      <c r="D44" s="317"/>
      <c r="E44" s="357"/>
      <c r="F44" s="358"/>
      <c r="G44" s="358"/>
      <c r="H44" s="358"/>
      <c r="I44" s="359"/>
      <c r="J44" s="396" t="str">
        <f>IF(AND('MAPA DE RIESGO'!$I$70="Muy Baja",'MAPA DE RIESGO'!$M$70="Leve"),CONCATENATE("R",'MAPA DE RIESGO'!$B$70),"")</f>
        <v/>
      </c>
      <c r="K44" s="394"/>
      <c r="L44" s="394" t="str">
        <f>IF(AND('MAPA DE RIESGO'!$I$76="Muy Baja",'MAPA DE RIESGO'!$M$76="Leve"),CONCATENATE("R",'MAPA DE RIESGO'!$B$76),"")</f>
        <v/>
      </c>
      <c r="M44" s="394"/>
      <c r="N44" s="394" t="str">
        <f>IF(AND('MAPA DE RIESGO'!$I$82="Muy Baja",'MAPA DE RIESGO'!$M$82="Leve"),CONCATENATE("R",'MAPA DE RIESGO'!$B$82),"")</f>
        <v/>
      </c>
      <c r="O44" s="395"/>
      <c r="P44" s="396" t="str">
        <f>IF(AND('MAPA DE RIESGO'!$I$70="Muy Baja",'MAPA DE RIESGO'!$M$70="Menor"),CONCATENATE("R",'MAPA DE RIESGO'!$B$70),"")</f>
        <v/>
      </c>
      <c r="Q44" s="394"/>
      <c r="R44" s="394" t="str">
        <f>IF(AND('MAPA DE RIESGO'!$I$76="Muy Baja",'MAPA DE RIESGO'!$M$76="Menor"),CONCATENATE("R",'MAPA DE RIESGO'!$B$76),"")</f>
        <v/>
      </c>
      <c r="S44" s="394"/>
      <c r="T44" s="394" t="str">
        <f>IF(AND('MAPA DE RIESGO'!$I$82="Muy Baja",'MAPA DE RIESGO'!$M$82="Menor"),CONCATENATE("R",'MAPA DE RIESGO'!$B$82),"")</f>
        <v/>
      </c>
      <c r="U44" s="395"/>
      <c r="V44" s="385" t="str">
        <f>IF(AND('MAPA DE RIESGO'!$I$70="Muy Baja",'MAPA DE RIESGO'!$M$70="Moderado"),CONCATENATE("R",'MAPA DE RIESGO'!$B$70),"")</f>
        <v/>
      </c>
      <c r="W44" s="386"/>
      <c r="X44" s="386" t="str">
        <f>IF(AND('MAPA DE RIESGO'!$I$76="Muy Baja",'MAPA DE RIESGO'!$M$76="Moderado"),CONCATENATE("R",'MAPA DE RIESGO'!$B$76),"")</f>
        <v/>
      </c>
      <c r="Y44" s="386"/>
      <c r="Z44" s="386" t="str">
        <f>IF(AND('MAPA DE RIESGO'!$I$82="Muy Baja",'MAPA DE RIESGO'!$M$82="Moderado"),CONCATENATE("R",'MAPA DE RIESGO'!$B$82),"")</f>
        <v/>
      </c>
      <c r="AA44" s="387"/>
      <c r="AB44" s="368" t="str">
        <f>IF(AND('MAPA DE RIESGO'!$I$70="Muy Baja",'MAPA DE RIESGO'!$M$70="Mayor"),CONCATENATE("R",'MAPA DE RIESGO'!$B$70),"")</f>
        <v/>
      </c>
      <c r="AC44" s="365"/>
      <c r="AD44" s="363" t="str">
        <f>IF(AND('MAPA DE RIESGO'!$I$76="Muy Baja",'MAPA DE RIESGO'!$M$76="Mayor"),CONCATENATE("R",'MAPA DE RIESGO'!$B$76),"")</f>
        <v/>
      </c>
      <c r="AE44" s="363"/>
      <c r="AF44" s="363" t="str">
        <f>IF(AND('MAPA DE RIESGO'!$I$82="Muy Baja",'MAPA DE RIESGO'!$M$82="Mayor"),CONCATENATE("R",'MAPA DE RIESGO'!$B$82),"")</f>
        <v/>
      </c>
      <c r="AG44" s="364"/>
      <c r="AH44" s="376" t="str">
        <f>IF(AND('MAPA DE RIESGO'!$I$70="Muy Baja",'MAPA DE RIESGO'!$M$70="Catastrófico"),CONCATENATE("R",'MAPA DE RIESGO'!$B$70),"")</f>
        <v/>
      </c>
      <c r="AI44" s="377"/>
      <c r="AJ44" s="377" t="str">
        <f>IF(AND('MAPA DE RIESGO'!$I$76="Muy Baja",'MAPA DE RIESGO'!$M$76="Catastrófico"),CONCATENATE("R",'MAPA DE RIESGO'!$B$76),"")</f>
        <v/>
      </c>
      <c r="AK44" s="377"/>
      <c r="AL44" s="377" t="str">
        <f>IF(AND('MAPA DE RIESGO'!$I$82="Muy Baja",'MAPA DE RIESGO'!$M$82="Catastrófico"),CONCATENATE("R",'MAPA DE RIESGO'!$B$82),"")</f>
        <v/>
      </c>
      <c r="AM44" s="378"/>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row>
    <row r="45" spans="1:80" ht="15.75" thickBot="1" x14ac:dyDescent="0.3">
      <c r="A45" s="54"/>
      <c r="B45" s="316"/>
      <c r="C45" s="316"/>
      <c r="D45" s="317"/>
      <c r="E45" s="360"/>
      <c r="F45" s="361"/>
      <c r="G45" s="361"/>
      <c r="H45" s="361"/>
      <c r="I45" s="362"/>
      <c r="J45" s="397"/>
      <c r="K45" s="398"/>
      <c r="L45" s="398"/>
      <c r="M45" s="398"/>
      <c r="N45" s="398"/>
      <c r="O45" s="399"/>
      <c r="P45" s="397"/>
      <c r="Q45" s="398"/>
      <c r="R45" s="398"/>
      <c r="S45" s="398"/>
      <c r="T45" s="398"/>
      <c r="U45" s="399"/>
      <c r="V45" s="388"/>
      <c r="W45" s="389"/>
      <c r="X45" s="389"/>
      <c r="Y45" s="389"/>
      <c r="Z45" s="389"/>
      <c r="AA45" s="390"/>
      <c r="AB45" s="373"/>
      <c r="AC45" s="374"/>
      <c r="AD45" s="374"/>
      <c r="AE45" s="374"/>
      <c r="AF45" s="374"/>
      <c r="AG45" s="375"/>
      <c r="AH45" s="379"/>
      <c r="AI45" s="380"/>
      <c r="AJ45" s="380"/>
      <c r="AK45" s="380"/>
      <c r="AL45" s="380"/>
      <c r="AM45" s="381"/>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row>
    <row r="46" spans="1:80" x14ac:dyDescent="0.25">
      <c r="A46" s="54"/>
      <c r="B46" s="54"/>
      <c r="C46" s="54"/>
      <c r="D46" s="54"/>
      <c r="E46" s="54"/>
      <c r="F46" s="54"/>
      <c r="G46" s="54"/>
      <c r="H46" s="54"/>
      <c r="I46" s="54"/>
      <c r="J46" s="354" t="s">
        <v>103</v>
      </c>
      <c r="K46" s="355"/>
      <c r="L46" s="355"/>
      <c r="M46" s="355"/>
      <c r="N46" s="355"/>
      <c r="O46" s="356"/>
      <c r="P46" s="354" t="s">
        <v>102</v>
      </c>
      <c r="Q46" s="355"/>
      <c r="R46" s="355"/>
      <c r="S46" s="355"/>
      <c r="T46" s="355"/>
      <c r="U46" s="356"/>
      <c r="V46" s="354" t="s">
        <v>101</v>
      </c>
      <c r="W46" s="355"/>
      <c r="X46" s="355"/>
      <c r="Y46" s="355"/>
      <c r="Z46" s="355"/>
      <c r="AA46" s="356"/>
      <c r="AB46" s="354" t="s">
        <v>100</v>
      </c>
      <c r="AC46" s="372"/>
      <c r="AD46" s="355"/>
      <c r="AE46" s="355"/>
      <c r="AF46" s="355"/>
      <c r="AG46" s="356"/>
      <c r="AH46" s="354" t="s">
        <v>99</v>
      </c>
      <c r="AI46" s="355"/>
      <c r="AJ46" s="355"/>
      <c r="AK46" s="355"/>
      <c r="AL46" s="355"/>
      <c r="AM46" s="356"/>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row>
    <row r="47" spans="1:80" x14ac:dyDescent="0.25">
      <c r="A47" s="54"/>
      <c r="B47" s="54"/>
      <c r="C47" s="54"/>
      <c r="D47" s="54"/>
      <c r="E47" s="54"/>
      <c r="F47" s="54"/>
      <c r="G47" s="54"/>
      <c r="H47" s="54"/>
      <c r="I47" s="54"/>
      <c r="J47" s="357"/>
      <c r="K47" s="358"/>
      <c r="L47" s="358"/>
      <c r="M47" s="358"/>
      <c r="N47" s="358"/>
      <c r="O47" s="359"/>
      <c r="P47" s="357"/>
      <c r="Q47" s="358"/>
      <c r="R47" s="358"/>
      <c r="S47" s="358"/>
      <c r="T47" s="358"/>
      <c r="U47" s="359"/>
      <c r="V47" s="357"/>
      <c r="W47" s="358"/>
      <c r="X47" s="358"/>
      <c r="Y47" s="358"/>
      <c r="Z47" s="358"/>
      <c r="AA47" s="359"/>
      <c r="AB47" s="357"/>
      <c r="AC47" s="358"/>
      <c r="AD47" s="358"/>
      <c r="AE47" s="358"/>
      <c r="AF47" s="358"/>
      <c r="AG47" s="359"/>
      <c r="AH47" s="357"/>
      <c r="AI47" s="358"/>
      <c r="AJ47" s="358"/>
      <c r="AK47" s="358"/>
      <c r="AL47" s="358"/>
      <c r="AM47" s="359"/>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row>
    <row r="48" spans="1:80" x14ac:dyDescent="0.25">
      <c r="A48" s="54"/>
      <c r="B48" s="54"/>
      <c r="C48" s="54"/>
      <c r="D48" s="54"/>
      <c r="E48" s="54"/>
      <c r="F48" s="54"/>
      <c r="G48" s="54"/>
      <c r="H48" s="54"/>
      <c r="I48" s="54"/>
      <c r="J48" s="357"/>
      <c r="K48" s="358"/>
      <c r="L48" s="358"/>
      <c r="M48" s="358"/>
      <c r="N48" s="358"/>
      <c r="O48" s="359"/>
      <c r="P48" s="357"/>
      <c r="Q48" s="358"/>
      <c r="R48" s="358"/>
      <c r="S48" s="358"/>
      <c r="T48" s="358"/>
      <c r="U48" s="359"/>
      <c r="V48" s="357"/>
      <c r="W48" s="358"/>
      <c r="X48" s="358"/>
      <c r="Y48" s="358"/>
      <c r="Z48" s="358"/>
      <c r="AA48" s="359"/>
      <c r="AB48" s="357"/>
      <c r="AC48" s="358"/>
      <c r="AD48" s="358"/>
      <c r="AE48" s="358"/>
      <c r="AF48" s="358"/>
      <c r="AG48" s="359"/>
      <c r="AH48" s="357"/>
      <c r="AI48" s="358"/>
      <c r="AJ48" s="358"/>
      <c r="AK48" s="358"/>
      <c r="AL48" s="358"/>
      <c r="AM48" s="359"/>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row>
    <row r="49" spans="1:80" x14ac:dyDescent="0.25">
      <c r="A49" s="54"/>
      <c r="B49" s="54"/>
      <c r="C49" s="54"/>
      <c r="D49" s="54"/>
      <c r="E49" s="54"/>
      <c r="F49" s="54"/>
      <c r="G49" s="54"/>
      <c r="H49" s="54"/>
      <c r="I49" s="54"/>
      <c r="J49" s="357"/>
      <c r="K49" s="358"/>
      <c r="L49" s="358"/>
      <c r="M49" s="358"/>
      <c r="N49" s="358"/>
      <c r="O49" s="359"/>
      <c r="P49" s="357"/>
      <c r="Q49" s="358"/>
      <c r="R49" s="358"/>
      <c r="S49" s="358"/>
      <c r="T49" s="358"/>
      <c r="U49" s="359"/>
      <c r="V49" s="357"/>
      <c r="W49" s="358"/>
      <c r="X49" s="358"/>
      <c r="Y49" s="358"/>
      <c r="Z49" s="358"/>
      <c r="AA49" s="359"/>
      <c r="AB49" s="357"/>
      <c r="AC49" s="358"/>
      <c r="AD49" s="358"/>
      <c r="AE49" s="358"/>
      <c r="AF49" s="358"/>
      <c r="AG49" s="359"/>
      <c r="AH49" s="357"/>
      <c r="AI49" s="358"/>
      <c r="AJ49" s="358"/>
      <c r="AK49" s="358"/>
      <c r="AL49" s="358"/>
      <c r="AM49" s="359"/>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row>
    <row r="50" spans="1:80" x14ac:dyDescent="0.25">
      <c r="A50" s="54"/>
      <c r="B50" s="54"/>
      <c r="C50" s="54"/>
      <c r="D50" s="54"/>
      <c r="E50" s="54"/>
      <c r="F50" s="54"/>
      <c r="G50" s="54"/>
      <c r="H50" s="54"/>
      <c r="I50" s="54"/>
      <c r="J50" s="357"/>
      <c r="K50" s="358"/>
      <c r="L50" s="358"/>
      <c r="M50" s="358"/>
      <c r="N50" s="358"/>
      <c r="O50" s="359"/>
      <c r="P50" s="357"/>
      <c r="Q50" s="358"/>
      <c r="R50" s="358"/>
      <c r="S50" s="358"/>
      <c r="T50" s="358"/>
      <c r="U50" s="359"/>
      <c r="V50" s="357"/>
      <c r="W50" s="358"/>
      <c r="X50" s="358"/>
      <c r="Y50" s="358"/>
      <c r="Z50" s="358"/>
      <c r="AA50" s="359"/>
      <c r="AB50" s="357"/>
      <c r="AC50" s="358"/>
      <c r="AD50" s="358"/>
      <c r="AE50" s="358"/>
      <c r="AF50" s="358"/>
      <c r="AG50" s="359"/>
      <c r="AH50" s="357"/>
      <c r="AI50" s="358"/>
      <c r="AJ50" s="358"/>
      <c r="AK50" s="358"/>
      <c r="AL50" s="358"/>
      <c r="AM50" s="359"/>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row>
    <row r="51" spans="1:80" ht="15.75" thickBot="1" x14ac:dyDescent="0.3">
      <c r="A51" s="54"/>
      <c r="B51" s="54"/>
      <c r="C51" s="54"/>
      <c r="D51" s="54"/>
      <c r="E51" s="54"/>
      <c r="F51" s="54"/>
      <c r="G51" s="54"/>
      <c r="H51" s="54"/>
      <c r="I51" s="54"/>
      <c r="J51" s="360"/>
      <c r="K51" s="361"/>
      <c r="L51" s="361"/>
      <c r="M51" s="361"/>
      <c r="N51" s="361"/>
      <c r="O51" s="362"/>
      <c r="P51" s="360"/>
      <c r="Q51" s="361"/>
      <c r="R51" s="361"/>
      <c r="S51" s="361"/>
      <c r="T51" s="361"/>
      <c r="U51" s="362"/>
      <c r="V51" s="360"/>
      <c r="W51" s="361"/>
      <c r="X51" s="361"/>
      <c r="Y51" s="361"/>
      <c r="Z51" s="361"/>
      <c r="AA51" s="362"/>
      <c r="AB51" s="360"/>
      <c r="AC51" s="361"/>
      <c r="AD51" s="361"/>
      <c r="AE51" s="361"/>
      <c r="AF51" s="361"/>
      <c r="AG51" s="362"/>
      <c r="AH51" s="360"/>
      <c r="AI51" s="361"/>
      <c r="AJ51" s="361"/>
      <c r="AK51" s="361"/>
      <c r="AL51" s="361"/>
      <c r="AM51" s="362"/>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row>
    <row r="52" spans="1:80" x14ac:dyDescent="0.2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row>
    <row r="53" spans="1:80" ht="15" customHeight="1" x14ac:dyDescent="0.25">
      <c r="A53" s="54"/>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row>
    <row r="54" spans="1:80" ht="15" customHeight="1" x14ac:dyDescent="0.25">
      <c r="A54" s="54"/>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row>
    <row r="55" spans="1:80" x14ac:dyDescent="0.2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row>
    <row r="56" spans="1:80" x14ac:dyDescent="0.2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row>
    <row r="57" spans="1:80" x14ac:dyDescent="0.2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row>
    <row r="58" spans="1:80" x14ac:dyDescent="0.2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row>
    <row r="59" spans="1:80" x14ac:dyDescent="0.2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row>
    <row r="60" spans="1:80" x14ac:dyDescent="0.25">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row>
    <row r="61" spans="1:80" x14ac:dyDescent="0.2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row>
    <row r="62" spans="1:80" x14ac:dyDescent="0.2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row>
    <row r="63" spans="1:80" x14ac:dyDescent="0.2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row>
    <row r="64" spans="1:80" x14ac:dyDescent="0.2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row>
    <row r="65" spans="1:80" x14ac:dyDescent="0.2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row>
    <row r="66" spans="1:80" x14ac:dyDescent="0.2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row>
    <row r="67" spans="1:80" x14ac:dyDescent="0.2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row>
    <row r="68" spans="1:80" x14ac:dyDescent="0.2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row>
    <row r="69" spans="1:80" x14ac:dyDescent="0.2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row>
    <row r="70" spans="1:80" x14ac:dyDescent="0.2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row>
    <row r="71" spans="1:80" x14ac:dyDescent="0.2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row>
    <row r="72" spans="1:80" x14ac:dyDescent="0.2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row>
    <row r="73" spans="1:80" x14ac:dyDescent="0.2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row>
    <row r="74" spans="1:80" x14ac:dyDescent="0.2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row>
    <row r="75" spans="1:80" x14ac:dyDescent="0.2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row>
    <row r="76" spans="1:80" x14ac:dyDescent="0.2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row>
    <row r="77" spans="1:80" x14ac:dyDescent="0.2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row>
    <row r="78" spans="1:80" x14ac:dyDescent="0.2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row>
    <row r="79" spans="1:80" x14ac:dyDescent="0.25">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row>
    <row r="80" spans="1:80" x14ac:dyDescent="0.2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row>
    <row r="81" spans="1:63" x14ac:dyDescent="0.2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row>
    <row r="82" spans="1:63" x14ac:dyDescent="0.2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row>
    <row r="83" spans="1:63" x14ac:dyDescent="0.2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row>
    <row r="84" spans="1:63" x14ac:dyDescent="0.2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row>
    <row r="85" spans="1:63" x14ac:dyDescent="0.2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row>
    <row r="86" spans="1:63" x14ac:dyDescent="0.2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row>
    <row r="87" spans="1:63" x14ac:dyDescent="0.2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row>
    <row r="88" spans="1:63" x14ac:dyDescent="0.2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row>
    <row r="89" spans="1:63" x14ac:dyDescent="0.2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row>
    <row r="90" spans="1:63" x14ac:dyDescent="0.2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row>
    <row r="91" spans="1:63" x14ac:dyDescent="0.2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row>
    <row r="92" spans="1:63" x14ac:dyDescent="0.2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row>
    <row r="93" spans="1:63" x14ac:dyDescent="0.2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row>
    <row r="94" spans="1:63" x14ac:dyDescent="0.25">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row>
    <row r="95" spans="1:63" x14ac:dyDescent="0.25">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row>
    <row r="96" spans="1:63" x14ac:dyDescent="0.25">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row>
    <row r="97" spans="1:63" x14ac:dyDescent="0.25">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row>
    <row r="98" spans="1:63" x14ac:dyDescent="0.25">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row>
    <row r="99" spans="1:63" x14ac:dyDescent="0.25">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row>
    <row r="100" spans="1:63" x14ac:dyDescent="0.2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row>
    <row r="101" spans="1:63" x14ac:dyDescent="0.2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row>
    <row r="102" spans="1:63" x14ac:dyDescent="0.2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row>
    <row r="103" spans="1:63" x14ac:dyDescent="0.2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row>
    <row r="104" spans="1:63" x14ac:dyDescent="0.2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row>
    <row r="105" spans="1:63" x14ac:dyDescent="0.2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row>
    <row r="106" spans="1:63" x14ac:dyDescent="0.2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row>
    <row r="107" spans="1:63" x14ac:dyDescent="0.2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row>
    <row r="108" spans="1:63" x14ac:dyDescent="0.2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row>
    <row r="109" spans="1:63" x14ac:dyDescent="0.2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row>
    <row r="110" spans="1:63" x14ac:dyDescent="0.2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row>
    <row r="111" spans="1:63" x14ac:dyDescent="0.2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row>
    <row r="112" spans="1:63" x14ac:dyDescent="0.2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row>
    <row r="113" spans="1:63" x14ac:dyDescent="0.2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row>
    <row r="114" spans="1:63" x14ac:dyDescent="0.2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row>
    <row r="115" spans="1:63" x14ac:dyDescent="0.2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row>
    <row r="116" spans="1:63" x14ac:dyDescent="0.2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row>
    <row r="117" spans="1:63" x14ac:dyDescent="0.2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row>
    <row r="118" spans="1:63" x14ac:dyDescent="0.2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row>
    <row r="119" spans="1:63" x14ac:dyDescent="0.2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row>
    <row r="120" spans="1:63" x14ac:dyDescent="0.2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row>
    <row r="121" spans="1:63" x14ac:dyDescent="0.2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row>
    <row r="122" spans="1:63" x14ac:dyDescent="0.25">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row>
    <row r="123" spans="1:63" x14ac:dyDescent="0.25">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row>
    <row r="124" spans="1:63" x14ac:dyDescent="0.25">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row>
    <row r="125" spans="1:63" x14ac:dyDescent="0.25">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row>
    <row r="126" spans="1:63" x14ac:dyDescent="0.25">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row>
    <row r="127" spans="1:63" x14ac:dyDescent="0.25">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row>
    <row r="128" spans="1:63" x14ac:dyDescent="0.25">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row>
    <row r="129" spans="2:63" x14ac:dyDescent="0.25">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row>
    <row r="130" spans="2:63" x14ac:dyDescent="0.25">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row>
    <row r="131" spans="2:63" x14ac:dyDescent="0.25">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row>
    <row r="132" spans="2:63" x14ac:dyDescent="0.25">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row>
    <row r="133" spans="2:63" x14ac:dyDescent="0.25">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row>
    <row r="134" spans="2:63" x14ac:dyDescent="0.25">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row>
    <row r="135" spans="2:63" x14ac:dyDescent="0.25">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row>
    <row r="136" spans="2:63" x14ac:dyDescent="0.25">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row>
    <row r="137" spans="2:63" x14ac:dyDescent="0.25">
      <c r="B137" s="54"/>
      <c r="C137" s="54"/>
      <c r="D137" s="54"/>
      <c r="E137" s="54"/>
      <c r="F137" s="54"/>
      <c r="G137" s="54"/>
      <c r="H137" s="54"/>
      <c r="I137" s="54"/>
    </row>
    <row r="138" spans="2:63" x14ac:dyDescent="0.25">
      <c r="B138" s="54"/>
      <c r="C138" s="54"/>
      <c r="D138" s="54"/>
      <c r="E138" s="54"/>
      <c r="F138" s="54"/>
      <c r="G138" s="54"/>
      <c r="H138" s="54"/>
      <c r="I138" s="54"/>
    </row>
    <row r="139" spans="2:63" x14ac:dyDescent="0.25">
      <c r="B139" s="54"/>
      <c r="C139" s="54"/>
      <c r="D139" s="54"/>
      <c r="E139" s="54"/>
      <c r="F139" s="54"/>
      <c r="G139" s="54"/>
      <c r="H139" s="54"/>
      <c r="I139" s="54"/>
    </row>
    <row r="140" spans="2:63" x14ac:dyDescent="0.25">
      <c r="B140" s="54"/>
      <c r="C140" s="54"/>
      <c r="D140" s="54"/>
      <c r="E140" s="54"/>
      <c r="F140" s="54"/>
      <c r="G140" s="54"/>
      <c r="H140" s="54"/>
      <c r="I140" s="54"/>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40" zoomScaleNormal="40" workbookViewId="0">
      <selection activeCell="AZ27" sqref="AZ27"/>
    </sheetView>
  </sheetViews>
  <sheetFormatPr baseColWidth="10" defaultRowHeight="15" x14ac:dyDescent="0.25"/>
  <cols>
    <col min="2" max="18" width="5.7109375" customWidth="1" collapsed="1"/>
    <col min="19" max="19" width="8.42578125" customWidth="1" collapsed="1"/>
    <col min="20" max="23" width="5.7109375" customWidth="1" collapsed="1"/>
    <col min="24" max="24" width="8.5703125" customWidth="1" collapsed="1"/>
    <col min="25" max="26" width="5.7109375" customWidth="1" collapsed="1"/>
    <col min="27" max="27" width="10.7109375" customWidth="1" collapsed="1"/>
    <col min="28" max="28" width="7.28515625" customWidth="1" collapsed="1"/>
    <col min="29" max="29" width="7.42578125" customWidth="1" collapsed="1"/>
    <col min="30" max="33" width="5.7109375" customWidth="1" collapsed="1"/>
    <col min="34" max="34" width="8.5703125" customWidth="1" collapsed="1"/>
    <col min="35" max="39" width="5.7109375" customWidth="1" collapsed="1"/>
    <col min="41" max="46" width="5.7109375" customWidth="1" collapsed="1"/>
  </cols>
  <sheetData>
    <row r="1" spans="1:91" x14ac:dyDescent="0.25">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row>
    <row r="2" spans="1:91" ht="18" customHeight="1" x14ac:dyDescent="0.25">
      <c r="A2" s="54"/>
      <c r="B2" s="403" t="s">
        <v>141</v>
      </c>
      <c r="C2" s="403"/>
      <c r="D2" s="403"/>
      <c r="E2" s="403"/>
      <c r="F2" s="403"/>
      <c r="G2" s="403"/>
      <c r="H2" s="403"/>
      <c r="I2" s="403"/>
      <c r="J2" s="370" t="s">
        <v>2</v>
      </c>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row>
    <row r="3" spans="1:91" ht="18.75" customHeight="1" x14ac:dyDescent="0.25">
      <c r="A3" s="54"/>
      <c r="B3" s="403"/>
      <c r="C3" s="403"/>
      <c r="D3" s="403"/>
      <c r="E3" s="403"/>
      <c r="F3" s="403"/>
      <c r="G3" s="403"/>
      <c r="H3" s="403"/>
      <c r="I3" s="403"/>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row>
    <row r="4" spans="1:91" ht="15" customHeight="1" x14ac:dyDescent="0.25">
      <c r="A4" s="54"/>
      <c r="B4" s="403"/>
      <c r="C4" s="403"/>
      <c r="D4" s="403"/>
      <c r="E4" s="403"/>
      <c r="F4" s="403"/>
      <c r="G4" s="403"/>
      <c r="H4" s="403"/>
      <c r="I4" s="403"/>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row>
    <row r="5" spans="1:91" ht="15.75" thickBot="1" x14ac:dyDescent="0.3">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row>
    <row r="6" spans="1:91" ht="15" customHeight="1" x14ac:dyDescent="0.25">
      <c r="A6" s="54"/>
      <c r="B6" s="316" t="s">
        <v>4</v>
      </c>
      <c r="C6" s="316"/>
      <c r="D6" s="317"/>
      <c r="E6" s="413" t="s">
        <v>107</v>
      </c>
      <c r="F6" s="414"/>
      <c r="G6" s="414"/>
      <c r="H6" s="414"/>
      <c r="I6" s="430"/>
      <c r="J6" s="17" t="str">
        <f>IF(AND('MAPA DE RIESGO'!$Z$16="Muy Alta",'MAPA DE RIESGO'!$AB$16="Leve"),CONCATENATE("R1C",'MAPA DE RIESGO'!$P$16),"")</f>
        <v/>
      </c>
      <c r="K6" s="18" t="str">
        <f>IF(AND('MAPA DE RIESGO'!$Z$17="Muy Alta",'MAPA DE RIESGO'!$AB$17="Leve"),CONCATENATE("R1C",'MAPA DE RIESGO'!$P$17),"")</f>
        <v/>
      </c>
      <c r="L6" s="18" t="str">
        <f>IF(AND('MAPA DE RIESGO'!$Z$18="Muy Alta",'MAPA DE RIESGO'!$AB$18="Leve"),CONCATENATE("R1C",'MAPA DE RIESGO'!$P$18),"")</f>
        <v/>
      </c>
      <c r="M6" s="18" t="str">
        <f>IF(AND('MAPA DE RIESGO'!$Z$19="Muy Alta",'MAPA DE RIESGO'!$AB$19="Leve"),CONCATENATE("R1C",'MAPA DE RIESGO'!$P$19),"")</f>
        <v/>
      </c>
      <c r="N6" s="18" t="str">
        <f>IF(AND('MAPA DE RIESGO'!$Z$20="Muy Alta",'MAPA DE RIESGO'!$AB$20="Leve"),CONCATENATE("R1C",'MAPA DE RIESGO'!$P$20),"")</f>
        <v/>
      </c>
      <c r="O6" s="19" t="str">
        <f>IF(AND('MAPA DE RIESGO'!$Z$21="Muy Alta",'MAPA DE RIESGO'!$AB$21="Leve"),CONCATENATE("R1C",'MAPA DE RIESGO'!$P$21),"")</f>
        <v/>
      </c>
      <c r="P6" s="17" t="str">
        <f>IF(AND('MAPA DE RIESGO'!$Z$16="Muy Alta",'MAPA DE RIESGO'!$AB$16="Menor"),CONCATENATE("R1C",'MAPA DE RIESGO'!$P$16),"")</f>
        <v/>
      </c>
      <c r="Q6" s="18" t="str">
        <f>IF(AND('MAPA DE RIESGO'!$Z$17="Muy Alta",'MAPA DE RIESGO'!$AB$17="Menor"),CONCATENATE("R1C",'MAPA DE RIESGO'!$P$17),"")</f>
        <v/>
      </c>
      <c r="R6" s="18" t="str">
        <f>IF(AND('MAPA DE RIESGO'!$Z$18="Muy Alta",'MAPA DE RIESGO'!$AB$18="Menor"),CONCATENATE("R1C",'MAPA DE RIESGO'!$P$18),"")</f>
        <v/>
      </c>
      <c r="S6" s="18" t="str">
        <f>IF(AND('MAPA DE RIESGO'!$Z$19="Muy Alta",'MAPA DE RIESGO'!$AB$19="Menor"),CONCATENATE("R1C",'MAPA DE RIESGO'!$P$19),"")</f>
        <v/>
      </c>
      <c r="T6" s="18" t="str">
        <f>IF(AND('MAPA DE RIESGO'!$Z$20="Muy Alta",'MAPA DE RIESGO'!$AB$20="Menor"),CONCATENATE("R1C",'MAPA DE RIESGO'!$P$20),"")</f>
        <v/>
      </c>
      <c r="U6" s="19" t="str">
        <f>IF(AND('MAPA DE RIESGO'!$Z$21="Muy Alta",'MAPA DE RIESGO'!$AB$21="Menor"),CONCATENATE("R1C",'MAPA DE RIESGO'!$P$21),"")</f>
        <v/>
      </c>
      <c r="V6" s="17" t="str">
        <f>IF(AND('MAPA DE RIESGO'!$Z$16="Muy Alta",'MAPA DE RIESGO'!$AB$16="Moderado"),CONCATENATE("R1C",'MAPA DE RIESGO'!$P$16),"")</f>
        <v/>
      </c>
      <c r="W6" s="18" t="str">
        <f>IF(AND('MAPA DE RIESGO'!$Z$17="Muy Alta",'MAPA DE RIESGO'!$AB$17="Moderado"),CONCATENATE("R1C",'MAPA DE RIESGO'!$P$17),"")</f>
        <v/>
      </c>
      <c r="X6" s="18" t="str">
        <f>IF(AND('MAPA DE RIESGO'!$Z$18="Muy Alta",'MAPA DE RIESGO'!$AB$18="Moderado"),CONCATENATE("R1C",'MAPA DE RIESGO'!$P$18),"")</f>
        <v/>
      </c>
      <c r="Y6" s="18" t="str">
        <f>IF(AND('MAPA DE RIESGO'!$Z$19="Muy Alta",'MAPA DE RIESGO'!$AB$19="Moderado"),CONCATENATE("R1C",'MAPA DE RIESGO'!$P$19),"")</f>
        <v/>
      </c>
      <c r="Z6" s="18" t="str">
        <f>IF(AND('MAPA DE RIESGO'!$Z$20="Muy Alta",'MAPA DE RIESGO'!$AB$20="Moderado"),CONCATENATE("R1C",'MAPA DE RIESGO'!$P$20),"")</f>
        <v/>
      </c>
      <c r="AA6" s="19" t="str">
        <f>IF(AND('MAPA DE RIESGO'!$Z$21="Muy Alta",'MAPA DE RIESGO'!$AB$21="Moderado"),CONCATENATE("R1C",'MAPA DE RIESGO'!$P$21),"")</f>
        <v/>
      </c>
      <c r="AB6" s="17" t="str">
        <f>IF(AND('MAPA DE RIESGO'!$Z$16="Muy Alta",'MAPA DE RIESGO'!$AB$16="Mayor"),CONCATENATE("R1C",'MAPA DE RIESGO'!$P$16),"")</f>
        <v/>
      </c>
      <c r="AC6" s="18" t="str">
        <f>IF(AND('MAPA DE RIESGO'!$Z$17="Muy Alta",'MAPA DE RIESGO'!$AB$17="Mayor"),CONCATENATE("R1C",'MAPA DE RIESGO'!$P$17),"")</f>
        <v/>
      </c>
      <c r="AD6" s="18" t="str">
        <f>IF(AND('MAPA DE RIESGO'!$Z$18="Muy Alta",'MAPA DE RIESGO'!$AB$18="Mayor"),CONCATENATE("R1C",'MAPA DE RIESGO'!$P$18),"")</f>
        <v/>
      </c>
      <c r="AE6" s="18" t="str">
        <f>IF(AND('MAPA DE RIESGO'!$Z$19="Muy Alta",'MAPA DE RIESGO'!$AB$19="Mayor"),CONCATENATE("R1C",'MAPA DE RIESGO'!$P$19),"")</f>
        <v/>
      </c>
      <c r="AF6" s="18" t="str">
        <f>IF(AND('MAPA DE RIESGO'!$Z$20="Muy Alta",'MAPA DE RIESGO'!$AB$20="Mayor"),CONCATENATE("R1C",'MAPA DE RIESGO'!$P$20),"")</f>
        <v/>
      </c>
      <c r="AG6" s="19" t="str">
        <f>IF(AND('MAPA DE RIESGO'!$Z$21="Muy Alta",'MAPA DE RIESGO'!$AB$21="Mayor"),CONCATENATE("R1C",'MAPA DE RIESGO'!$P$21),"")</f>
        <v/>
      </c>
      <c r="AH6" s="20" t="str">
        <f>IF(AND('MAPA DE RIESGO'!$Z$16="Muy Alta",'MAPA DE RIESGO'!$AB$16="Catastrófico"),CONCATENATE("R1C",'MAPA DE RIESGO'!$P$16),"")</f>
        <v/>
      </c>
      <c r="AI6" s="21" t="str">
        <f>IF(AND('MAPA DE RIESGO'!$Z$17="Muy Alta",'MAPA DE RIESGO'!$AB$17="Catastrófico"),CONCATENATE("R1C",'MAPA DE RIESGO'!$P$17),"")</f>
        <v/>
      </c>
      <c r="AJ6" s="21" t="str">
        <f>IF(AND('MAPA DE RIESGO'!$Z$18="Muy Alta",'MAPA DE RIESGO'!$AB$18="Catastrófico"),CONCATENATE("R1C",'MAPA DE RIESGO'!$P$18),"")</f>
        <v/>
      </c>
      <c r="AK6" s="21" t="str">
        <f>IF(AND('MAPA DE RIESGO'!$Z$19="Muy Alta",'MAPA DE RIESGO'!$AB$19="Catastrófico"),CONCATENATE("R1C",'MAPA DE RIESGO'!$P$19),"")</f>
        <v/>
      </c>
      <c r="AL6" s="21" t="str">
        <f>IF(AND('MAPA DE RIESGO'!$Z$20="Muy Alta",'MAPA DE RIESGO'!$AB$20="Catastrófico"),CONCATENATE("R1C",'MAPA DE RIESGO'!$P$20),"")</f>
        <v/>
      </c>
      <c r="AM6" s="22" t="str">
        <f>IF(AND('MAPA DE RIESGO'!$Z$21="Muy Alta",'MAPA DE RIESGO'!$AB$21="Catastrófico"),CONCATENATE("R1C",'MAPA DE RIESGO'!$P$21),"")</f>
        <v/>
      </c>
      <c r="AN6" s="54"/>
      <c r="AO6" s="421" t="s">
        <v>71</v>
      </c>
      <c r="AP6" s="422"/>
      <c r="AQ6" s="422"/>
      <c r="AR6" s="422"/>
      <c r="AS6" s="422"/>
      <c r="AT6" s="423"/>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row>
    <row r="7" spans="1:91" ht="15" customHeight="1" x14ac:dyDescent="0.25">
      <c r="A7" s="54"/>
      <c r="B7" s="316"/>
      <c r="C7" s="316"/>
      <c r="D7" s="317"/>
      <c r="E7" s="417"/>
      <c r="F7" s="418"/>
      <c r="G7" s="418"/>
      <c r="H7" s="418"/>
      <c r="I7" s="431"/>
      <c r="J7" s="23" t="str">
        <f>IF(AND('MAPA DE RIESGO'!$Z$22="Muy Alta",'MAPA DE RIESGO'!$AB$22="Leve"),CONCATENATE("R2C",'MAPA DE RIESGO'!$P$22),"")</f>
        <v/>
      </c>
      <c r="K7" s="24" t="str">
        <f>IF(AND('MAPA DE RIESGO'!$Z$23="Muy Alta",'MAPA DE RIESGO'!$AB$23="Leve"),CONCATENATE("R2C",'MAPA DE RIESGO'!$P$23),"")</f>
        <v/>
      </c>
      <c r="L7" s="24" t="str">
        <f>IF(AND('MAPA DE RIESGO'!$Z$24="Muy Alta",'MAPA DE RIESGO'!$AB$24="Leve"),CONCATENATE("R2C",'MAPA DE RIESGO'!$P$24),"")</f>
        <v/>
      </c>
      <c r="M7" s="24" t="str">
        <f>IF(AND('MAPA DE RIESGO'!$Z$25="Muy Alta",'MAPA DE RIESGO'!$AB$25="Leve"),CONCATENATE("R2C",'MAPA DE RIESGO'!$P$25),"")</f>
        <v/>
      </c>
      <c r="N7" s="24" t="str">
        <f>IF(AND('MAPA DE RIESGO'!$Z$26="Muy Alta",'MAPA DE RIESGO'!$AB$26="Leve"),CONCATENATE("R2C",'MAPA DE RIESGO'!$P$26),"")</f>
        <v/>
      </c>
      <c r="O7" s="25" t="str">
        <f>IF(AND('MAPA DE RIESGO'!$Z$27="Muy Alta",'MAPA DE RIESGO'!$AB$27="Leve"),CONCATENATE("R2C",'MAPA DE RIESGO'!$P$27),"")</f>
        <v/>
      </c>
      <c r="P7" s="23" t="str">
        <f>IF(AND('MAPA DE RIESGO'!$Z$22="Muy Alta",'MAPA DE RIESGO'!$AB$22="Menor"),CONCATENATE("R2C",'MAPA DE RIESGO'!$P$22),"")</f>
        <v/>
      </c>
      <c r="Q7" s="24" t="str">
        <f>IF(AND('MAPA DE RIESGO'!$Z$23="Muy Alta",'MAPA DE RIESGO'!$AB$23="Menor"),CONCATENATE("R2C",'MAPA DE RIESGO'!$P$23),"")</f>
        <v/>
      </c>
      <c r="R7" s="24" t="str">
        <f>IF(AND('MAPA DE RIESGO'!$Z$24="Muy Alta",'MAPA DE RIESGO'!$AB$24="Menor"),CONCATENATE("R2C",'MAPA DE RIESGO'!$P$24),"")</f>
        <v/>
      </c>
      <c r="S7" s="24" t="str">
        <f>IF(AND('MAPA DE RIESGO'!$Z$25="Muy Alta",'MAPA DE RIESGO'!$AB$25="Menor"),CONCATENATE("R2C",'MAPA DE RIESGO'!$P$25),"")</f>
        <v/>
      </c>
      <c r="T7" s="24" t="str">
        <f>IF(AND('MAPA DE RIESGO'!$Z$26="Muy Alta",'MAPA DE RIESGO'!$AB$26="Menor"),CONCATENATE("R2C",'MAPA DE RIESGO'!$P$26),"")</f>
        <v/>
      </c>
      <c r="U7" s="25" t="str">
        <f>IF(AND('MAPA DE RIESGO'!$Z$27="Muy Alta",'MAPA DE RIESGO'!$AB$27="Menor"),CONCATENATE("R2C",'MAPA DE RIESGO'!$P$27),"")</f>
        <v/>
      </c>
      <c r="V7" s="23" t="str">
        <f>IF(AND('MAPA DE RIESGO'!$Z$22="Muy Alta",'MAPA DE RIESGO'!$AB$22="Moderado"),CONCATENATE("R2C",'MAPA DE RIESGO'!$P$22),"")</f>
        <v/>
      </c>
      <c r="W7" s="24" t="str">
        <f>IF(AND('MAPA DE RIESGO'!$Z$23="Muy Alta",'MAPA DE RIESGO'!$AB$23="Moderado"),CONCATENATE("R2C",'MAPA DE RIESGO'!$P$23),"")</f>
        <v/>
      </c>
      <c r="X7" s="24" t="str">
        <f>IF(AND('MAPA DE RIESGO'!$Z$24="Muy Alta",'MAPA DE RIESGO'!$AB$24="Moderado"),CONCATENATE("R2C",'MAPA DE RIESGO'!$P$24),"")</f>
        <v/>
      </c>
      <c r="Y7" s="24" t="str">
        <f>IF(AND('MAPA DE RIESGO'!$Z$25="Muy Alta",'MAPA DE RIESGO'!$AB$25="Moderado"),CONCATENATE("R2C",'MAPA DE RIESGO'!$P$25),"")</f>
        <v/>
      </c>
      <c r="Z7" s="24" t="str">
        <f>IF(AND('MAPA DE RIESGO'!$Z$26="Muy Alta",'MAPA DE RIESGO'!$AB$26="Moderado"),CONCATENATE("R2C",'MAPA DE RIESGO'!$P$26),"")</f>
        <v/>
      </c>
      <c r="AA7" s="25" t="str">
        <f>IF(AND('MAPA DE RIESGO'!$Z$27="Muy Alta",'MAPA DE RIESGO'!$AB$27="Moderado"),CONCATENATE("R2C",'MAPA DE RIESGO'!$P$27),"")</f>
        <v/>
      </c>
      <c r="AB7" s="23" t="str">
        <f>IF(AND('MAPA DE RIESGO'!$Z$22="Muy Alta",'MAPA DE RIESGO'!$AB$22="Mayor"),CONCATENATE("R2C",'MAPA DE RIESGO'!$P$22),"")</f>
        <v/>
      </c>
      <c r="AC7" s="24" t="str">
        <f>IF(AND('MAPA DE RIESGO'!$Z$23="Muy Alta",'MAPA DE RIESGO'!$AB$23="Mayor"),CONCATENATE("R2C",'MAPA DE RIESGO'!$P$23),"")</f>
        <v/>
      </c>
      <c r="AD7" s="24" t="str">
        <f>IF(AND('MAPA DE RIESGO'!$Z$24="Muy Alta",'MAPA DE RIESGO'!$AB$24="Mayor"),CONCATENATE("R2C",'MAPA DE RIESGO'!$P$24),"")</f>
        <v/>
      </c>
      <c r="AE7" s="24" t="str">
        <f>IF(AND('MAPA DE RIESGO'!$Z$25="Muy Alta",'MAPA DE RIESGO'!$AB$25="Mayor"),CONCATENATE("R2C",'MAPA DE RIESGO'!$P$25),"")</f>
        <v/>
      </c>
      <c r="AF7" s="24" t="str">
        <f>IF(AND('MAPA DE RIESGO'!$Z$26="Muy Alta",'MAPA DE RIESGO'!$AB$26="Mayor"),CONCATENATE("R2C",'MAPA DE RIESGO'!$P$26),"")</f>
        <v/>
      </c>
      <c r="AG7" s="25" t="str">
        <f>IF(AND('MAPA DE RIESGO'!$Z$27="Muy Alta",'MAPA DE RIESGO'!$AB$27="Mayor"),CONCATENATE("R2C",'MAPA DE RIESGO'!$P$27),"")</f>
        <v/>
      </c>
      <c r="AH7" s="26" t="str">
        <f>IF(AND('MAPA DE RIESGO'!$Z$22="Muy Alta",'MAPA DE RIESGO'!$AB$22="Catastrófico"),CONCATENATE("R2C",'MAPA DE RIESGO'!$P$22),"")</f>
        <v/>
      </c>
      <c r="AI7" s="27" t="str">
        <f>IF(AND('MAPA DE RIESGO'!$Z$23="Muy Alta",'MAPA DE RIESGO'!$AB$23="Catastrófico"),CONCATENATE("R2C",'MAPA DE RIESGO'!$P$23),"")</f>
        <v/>
      </c>
      <c r="AJ7" s="27" t="str">
        <f>IF(AND('MAPA DE RIESGO'!$Z$24="Muy Alta",'MAPA DE RIESGO'!$AB$24="Catastrófico"),CONCATENATE("R2C",'MAPA DE RIESGO'!$P$24),"")</f>
        <v/>
      </c>
      <c r="AK7" s="27" t="str">
        <f>IF(AND('MAPA DE RIESGO'!$Z$25="Muy Alta",'MAPA DE RIESGO'!$AB$25="Catastrófico"),CONCATENATE("R2C",'MAPA DE RIESGO'!$P$25),"")</f>
        <v/>
      </c>
      <c r="AL7" s="27" t="str">
        <f>IF(AND('MAPA DE RIESGO'!$Z$26="Muy Alta",'MAPA DE RIESGO'!$AB$26="Catastrófico"),CONCATENATE("R2C",'MAPA DE RIESGO'!$P$26),"")</f>
        <v/>
      </c>
      <c r="AM7" s="28" t="str">
        <f>IF(AND('MAPA DE RIESGO'!$Z$27="Muy Alta",'MAPA DE RIESGO'!$AB$27="Catastrófico"),CONCATENATE("R2C",'MAPA DE RIESGO'!$P$27),"")</f>
        <v/>
      </c>
      <c r="AN7" s="54"/>
      <c r="AO7" s="424"/>
      <c r="AP7" s="425"/>
      <c r="AQ7" s="425"/>
      <c r="AR7" s="425"/>
      <c r="AS7" s="425"/>
      <c r="AT7" s="426"/>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row>
    <row r="8" spans="1:91" ht="15" customHeight="1" x14ac:dyDescent="0.25">
      <c r="A8" s="54"/>
      <c r="B8" s="316"/>
      <c r="C8" s="316"/>
      <c r="D8" s="317"/>
      <c r="E8" s="417"/>
      <c r="F8" s="418"/>
      <c r="G8" s="418"/>
      <c r="H8" s="418"/>
      <c r="I8" s="431"/>
      <c r="J8" s="23" t="str">
        <f>IF(AND('MAPA DE RIESGO'!$Z$28="Muy Alta",'MAPA DE RIESGO'!$AB$28="Leve"),CONCATENATE("R3C",'MAPA DE RIESGO'!$P$28),"")</f>
        <v/>
      </c>
      <c r="K8" s="24" t="str">
        <f>IF(AND('MAPA DE RIESGO'!$Z$29="Muy Alta",'MAPA DE RIESGO'!$AB$29="Leve"),CONCATENATE("R3C",'MAPA DE RIESGO'!$P$29),"")</f>
        <v/>
      </c>
      <c r="L8" s="24" t="str">
        <f>IF(AND('MAPA DE RIESGO'!$Z$30="Muy Alta",'MAPA DE RIESGO'!$AB$30="Leve"),CONCATENATE("R3C",'MAPA DE RIESGO'!$P$30),"")</f>
        <v/>
      </c>
      <c r="M8" s="24" t="str">
        <f>IF(AND('MAPA DE RIESGO'!$Z$31="Muy Alta",'MAPA DE RIESGO'!$AB$31="Leve"),CONCATENATE("R3C",'MAPA DE RIESGO'!$P$31),"")</f>
        <v/>
      </c>
      <c r="N8" s="24" t="str">
        <f>IF(AND('MAPA DE RIESGO'!$Z$32="Muy Alta",'MAPA DE RIESGO'!$AB$32="Leve"),CONCATENATE("R3C",'MAPA DE RIESGO'!$P$32),"")</f>
        <v/>
      </c>
      <c r="O8" s="25" t="str">
        <f>IF(AND('MAPA DE RIESGO'!$Z$33="Muy Alta",'MAPA DE RIESGO'!$AB$33="Leve"),CONCATENATE("R3C",'MAPA DE RIESGO'!$P$33),"")</f>
        <v/>
      </c>
      <c r="P8" s="23" t="str">
        <f>IF(AND('MAPA DE RIESGO'!$Z$28="Muy Alta",'MAPA DE RIESGO'!$AB$28="Menor"),CONCATENATE("R3C",'MAPA DE RIESGO'!$P$28),"")</f>
        <v/>
      </c>
      <c r="Q8" s="24" t="str">
        <f>IF(AND('MAPA DE RIESGO'!$Z$29="Muy Alta",'MAPA DE RIESGO'!$AB$29="Menor"),CONCATENATE("R3C",'MAPA DE RIESGO'!$P$29),"")</f>
        <v/>
      </c>
      <c r="R8" s="24" t="str">
        <f>IF(AND('MAPA DE RIESGO'!$Z$30="Muy Alta",'MAPA DE RIESGO'!$AB$30="Menor"),CONCATENATE("R3C",'MAPA DE RIESGO'!$P$30),"")</f>
        <v/>
      </c>
      <c r="S8" s="24" t="str">
        <f>IF(AND('MAPA DE RIESGO'!$Z$31="Muy Alta",'MAPA DE RIESGO'!$AB$31="Menor"),CONCATENATE("R3C",'MAPA DE RIESGO'!$P$31),"")</f>
        <v/>
      </c>
      <c r="T8" s="24" t="str">
        <f>IF(AND('MAPA DE RIESGO'!$Z$32="Muy Alta",'MAPA DE RIESGO'!$AB$32="Menor"),CONCATENATE("R3C",'MAPA DE RIESGO'!$P$32),"")</f>
        <v/>
      </c>
      <c r="U8" s="25" t="str">
        <f>IF(AND('MAPA DE RIESGO'!$Z$33="Muy Alta",'MAPA DE RIESGO'!$AB$33="Menor"),CONCATENATE("R3C",'MAPA DE RIESGO'!$P$33),"")</f>
        <v/>
      </c>
      <c r="V8" s="23" t="str">
        <f>IF(AND('MAPA DE RIESGO'!$Z$28="Muy Alta",'MAPA DE RIESGO'!$AB$28="Moderado"),CONCATENATE("R3C",'MAPA DE RIESGO'!$P$28),"")</f>
        <v/>
      </c>
      <c r="W8" s="24" t="str">
        <f>IF(AND('MAPA DE RIESGO'!$Z$29="Muy Alta",'MAPA DE RIESGO'!$AB$29="Moderado"),CONCATENATE("R3C",'MAPA DE RIESGO'!$P$29),"")</f>
        <v/>
      </c>
      <c r="X8" s="24" t="str">
        <f>IF(AND('MAPA DE RIESGO'!$Z$30="Muy Alta",'MAPA DE RIESGO'!$AB$30="Moderado"),CONCATENATE("R3C",'MAPA DE RIESGO'!$P$30),"")</f>
        <v/>
      </c>
      <c r="Y8" s="24" t="str">
        <f>IF(AND('MAPA DE RIESGO'!$Z$31="Muy Alta",'MAPA DE RIESGO'!$AB$31="Moderado"),CONCATENATE("R3C",'MAPA DE RIESGO'!$P$31),"")</f>
        <v/>
      </c>
      <c r="Z8" s="24" t="str">
        <f>IF(AND('MAPA DE RIESGO'!$Z$32="Muy Alta",'MAPA DE RIESGO'!$AB$32="Moderado"),CONCATENATE("R3C",'MAPA DE RIESGO'!$P$32),"")</f>
        <v/>
      </c>
      <c r="AA8" s="25" t="str">
        <f>IF(AND('MAPA DE RIESGO'!$Z$33="Muy Alta",'MAPA DE RIESGO'!$AB$33="Moderado"),CONCATENATE("R3C",'MAPA DE RIESGO'!$P$33),"")</f>
        <v/>
      </c>
      <c r="AB8" s="23" t="str">
        <f>IF(AND('MAPA DE RIESGO'!$Z$28="Muy Alta",'MAPA DE RIESGO'!$AB$28="Mayor"),CONCATENATE("R3C",'MAPA DE RIESGO'!$P$28),"")</f>
        <v/>
      </c>
      <c r="AC8" s="24" t="str">
        <f>IF(AND('MAPA DE RIESGO'!$Z$29="Muy Alta",'MAPA DE RIESGO'!$AB$29="Mayor"),CONCATENATE("R3C",'MAPA DE RIESGO'!$P$29),"")</f>
        <v/>
      </c>
      <c r="AD8" s="24" t="str">
        <f>IF(AND('MAPA DE RIESGO'!$Z$30="Muy Alta",'MAPA DE RIESGO'!$AB$30="Mayor"),CONCATENATE("R3C",'MAPA DE RIESGO'!$P$30),"")</f>
        <v/>
      </c>
      <c r="AE8" s="24" t="str">
        <f>IF(AND('MAPA DE RIESGO'!$Z$31="Muy Alta",'MAPA DE RIESGO'!$AB$31="Mayor"),CONCATENATE("R3C",'MAPA DE RIESGO'!$P$31),"")</f>
        <v/>
      </c>
      <c r="AF8" s="24" t="str">
        <f>IF(AND('MAPA DE RIESGO'!$Z$32="Muy Alta",'MAPA DE RIESGO'!$AB$32="Mayor"),CONCATENATE("R3C",'MAPA DE RIESGO'!$P$32),"")</f>
        <v/>
      </c>
      <c r="AG8" s="25" t="str">
        <f>IF(AND('MAPA DE RIESGO'!$Z$33="Muy Alta",'MAPA DE RIESGO'!$AB$33="Mayor"),CONCATENATE("R3C",'MAPA DE RIESGO'!$P$33),"")</f>
        <v/>
      </c>
      <c r="AH8" s="26" t="str">
        <f>IF(AND('MAPA DE RIESGO'!$Z$28="Muy Alta",'MAPA DE RIESGO'!$AB$28="Catastrófico"),CONCATENATE("R3C",'MAPA DE RIESGO'!$P$28),"")</f>
        <v/>
      </c>
      <c r="AI8" s="27" t="str">
        <f>IF(AND('MAPA DE RIESGO'!$Z$29="Muy Alta",'MAPA DE RIESGO'!$AB$29="Catastrófico"),CONCATENATE("R3C",'MAPA DE RIESGO'!$P$29),"")</f>
        <v/>
      </c>
      <c r="AJ8" s="27" t="str">
        <f>IF(AND('MAPA DE RIESGO'!$Z$30="Muy Alta",'MAPA DE RIESGO'!$AB$30="Catastrófico"),CONCATENATE("R3C",'MAPA DE RIESGO'!$P$30),"")</f>
        <v/>
      </c>
      <c r="AK8" s="27" t="str">
        <f>IF(AND('MAPA DE RIESGO'!$Z$31="Muy Alta",'MAPA DE RIESGO'!$AB$31="Catastrófico"),CONCATENATE("R3C",'MAPA DE RIESGO'!$P$31),"")</f>
        <v/>
      </c>
      <c r="AL8" s="27" t="str">
        <f>IF(AND('MAPA DE RIESGO'!$Z$32="Muy Alta",'MAPA DE RIESGO'!$AB$32="Catastrófico"),CONCATENATE("R3C",'MAPA DE RIESGO'!$P$32),"")</f>
        <v/>
      </c>
      <c r="AM8" s="28" t="str">
        <f>IF(AND('MAPA DE RIESGO'!$Z$33="Muy Alta",'MAPA DE RIESGO'!$AB$33="Catastrófico"),CONCATENATE("R3C",'MAPA DE RIESGO'!$P$33),"")</f>
        <v/>
      </c>
      <c r="AN8" s="54"/>
      <c r="AO8" s="424"/>
      <c r="AP8" s="425"/>
      <c r="AQ8" s="425"/>
      <c r="AR8" s="425"/>
      <c r="AS8" s="425"/>
      <c r="AT8" s="426"/>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91" ht="15" customHeight="1" x14ac:dyDescent="0.25">
      <c r="A9" s="54"/>
      <c r="B9" s="316"/>
      <c r="C9" s="316"/>
      <c r="D9" s="317"/>
      <c r="E9" s="417"/>
      <c r="F9" s="418"/>
      <c r="G9" s="418"/>
      <c r="H9" s="418"/>
      <c r="I9" s="431"/>
      <c r="J9" s="23" t="str">
        <f>IF(AND('MAPA DE RIESGO'!$Z$34="Muy Alta",'MAPA DE RIESGO'!$AB$34="Leve"),CONCATENATE("R4C",'MAPA DE RIESGO'!$P$34),"")</f>
        <v/>
      </c>
      <c r="K9" s="24" t="str">
        <f>IF(AND('MAPA DE RIESGO'!$Z$35="Muy Alta",'MAPA DE RIESGO'!$AB$35="Leve"),CONCATENATE("R4C",'MAPA DE RIESGO'!$P$35),"")</f>
        <v/>
      </c>
      <c r="L9" s="29" t="str">
        <f>IF(AND('MAPA DE RIESGO'!$Z$36="Muy Alta",'MAPA DE RIESGO'!$AB$36="Leve"),CONCATENATE("R4C",'MAPA DE RIESGO'!$P$36),"")</f>
        <v/>
      </c>
      <c r="M9" s="29" t="str">
        <f>IF(AND('MAPA DE RIESGO'!$Z$37="Muy Alta",'MAPA DE RIESGO'!$AB$37="Leve"),CONCATENATE("R4C",'MAPA DE RIESGO'!$P$37),"")</f>
        <v/>
      </c>
      <c r="N9" s="29" t="str">
        <f>IF(AND('MAPA DE RIESGO'!$Z$38="Muy Alta",'MAPA DE RIESGO'!$AB$38="Leve"),CONCATENATE("R4C",'MAPA DE RIESGO'!$P$38),"")</f>
        <v/>
      </c>
      <c r="O9" s="25" t="str">
        <f>IF(AND('MAPA DE RIESGO'!$Z$39="Muy Alta",'MAPA DE RIESGO'!$AB$39="Leve"),CONCATENATE("R4C",'MAPA DE RIESGO'!$P$39),"")</f>
        <v/>
      </c>
      <c r="P9" s="23" t="str">
        <f>IF(AND('MAPA DE RIESGO'!$Z$34="Muy Alta",'MAPA DE RIESGO'!$AB$34="Menor"),CONCATENATE("R4C",'MAPA DE RIESGO'!$P$34),"")</f>
        <v/>
      </c>
      <c r="Q9" s="24" t="str">
        <f>IF(AND('MAPA DE RIESGO'!$Z$35="Muy Alta",'MAPA DE RIESGO'!$AB$35="Menor"),CONCATENATE("R4C",'MAPA DE RIESGO'!$P$35),"")</f>
        <v/>
      </c>
      <c r="R9" s="29" t="str">
        <f>IF(AND('MAPA DE RIESGO'!$Z$36="Muy Alta",'MAPA DE RIESGO'!$AB$36="Menor"),CONCATENATE("R4C",'MAPA DE RIESGO'!$P$36),"")</f>
        <v/>
      </c>
      <c r="S9" s="29" t="str">
        <f>IF(AND('MAPA DE RIESGO'!$Z$37="Muy Alta",'MAPA DE RIESGO'!$AB$37="Menor"),CONCATENATE("R4C",'MAPA DE RIESGO'!$P$37),"")</f>
        <v/>
      </c>
      <c r="T9" s="29" t="str">
        <f>IF(AND('MAPA DE RIESGO'!$Z$38="Muy Alta",'MAPA DE RIESGO'!$AB$38="Menor"),CONCATENATE("R4C",'MAPA DE RIESGO'!$P$38),"")</f>
        <v/>
      </c>
      <c r="U9" s="25" t="str">
        <f>IF(AND('MAPA DE RIESGO'!$Z$39="Muy Alta",'MAPA DE RIESGO'!$AB$39="Menor"),CONCATENATE("R4C",'MAPA DE RIESGO'!$P$39),"")</f>
        <v/>
      </c>
      <c r="V9" s="23" t="str">
        <f>IF(AND('MAPA DE RIESGO'!$Z$34="Muy Alta",'MAPA DE RIESGO'!$AB$34="Moderado"),CONCATENATE("R4C",'MAPA DE RIESGO'!$P$34),"")</f>
        <v/>
      </c>
      <c r="W9" s="24" t="str">
        <f>IF(AND('MAPA DE RIESGO'!$Z$35="Muy Alta",'MAPA DE RIESGO'!$AB$35="Moderado"),CONCATENATE("R4C",'MAPA DE RIESGO'!$P$35),"")</f>
        <v/>
      </c>
      <c r="X9" s="29" t="str">
        <f>IF(AND('MAPA DE RIESGO'!$Z$36="Muy Alta",'MAPA DE RIESGO'!$AB$36="Moderado"),CONCATENATE("R4C",'MAPA DE RIESGO'!$P$36),"")</f>
        <v/>
      </c>
      <c r="Y9" s="29" t="str">
        <f>IF(AND('MAPA DE RIESGO'!$Z$37="Muy Alta",'MAPA DE RIESGO'!$AB$37="Moderado"),CONCATENATE("R4C",'MAPA DE RIESGO'!$P$37),"")</f>
        <v/>
      </c>
      <c r="Z9" s="29" t="str">
        <f>IF(AND('MAPA DE RIESGO'!$Z$38="Muy Alta",'MAPA DE RIESGO'!$AB$38="Moderado"),CONCATENATE("R4C",'MAPA DE RIESGO'!$P$38),"")</f>
        <v/>
      </c>
      <c r="AA9" s="25" t="str">
        <f>IF(AND('MAPA DE RIESGO'!$Z$39="Muy Alta",'MAPA DE RIESGO'!$AB$39="Moderado"),CONCATENATE("R4C",'MAPA DE RIESGO'!$P$39),"")</f>
        <v/>
      </c>
      <c r="AB9" s="23" t="str">
        <f>IF(AND('MAPA DE RIESGO'!$Z$34="Muy Alta",'MAPA DE RIESGO'!$AB$34="Mayor"),CONCATENATE("R4C",'MAPA DE RIESGO'!$P$34),"")</f>
        <v/>
      </c>
      <c r="AC9" s="24" t="str">
        <f>IF(AND('MAPA DE RIESGO'!$Z$35="Muy Alta",'MAPA DE RIESGO'!$AB$35="Mayor"),CONCATENATE("R4C",'MAPA DE RIESGO'!$P$35),"")</f>
        <v/>
      </c>
      <c r="AD9" s="29" t="str">
        <f>IF(AND('MAPA DE RIESGO'!$Z$36="Muy Alta",'MAPA DE RIESGO'!$AB$36="Mayor"),CONCATENATE("R4C",'MAPA DE RIESGO'!$P$36),"")</f>
        <v/>
      </c>
      <c r="AE9" s="29" t="str">
        <f>IF(AND('MAPA DE RIESGO'!$Z$37="Muy Alta",'MAPA DE RIESGO'!$AB$37="Mayor"),CONCATENATE("R4C",'MAPA DE RIESGO'!$P$37),"")</f>
        <v/>
      </c>
      <c r="AF9" s="29" t="str">
        <f>IF(AND('MAPA DE RIESGO'!$Z$38="Muy Alta",'MAPA DE RIESGO'!$AB$38="Mayor"),CONCATENATE("R4C",'MAPA DE RIESGO'!$P$38),"")</f>
        <v/>
      </c>
      <c r="AG9" s="25" t="str">
        <f>IF(AND('MAPA DE RIESGO'!$Z$39="Muy Alta",'MAPA DE RIESGO'!$AB$39="Mayor"),CONCATENATE("R4C",'MAPA DE RIESGO'!$P$39),"")</f>
        <v/>
      </c>
      <c r="AH9" s="26" t="str">
        <f>IF(AND('MAPA DE RIESGO'!$Z$34="Muy Alta",'MAPA DE RIESGO'!$AB$34="Catastrófico"),CONCATENATE("R4C",'MAPA DE RIESGO'!$P$34),"")</f>
        <v/>
      </c>
      <c r="AI9" s="27" t="str">
        <f>IF(AND('MAPA DE RIESGO'!$Z$35="Muy Alta",'MAPA DE RIESGO'!$AB$35="Catastrófico"),CONCATENATE("R4C",'MAPA DE RIESGO'!$P$35),"")</f>
        <v/>
      </c>
      <c r="AJ9" s="27" t="str">
        <f>IF(AND('MAPA DE RIESGO'!$Z$36="Muy Alta",'MAPA DE RIESGO'!$AB$36="Catastrófico"),CONCATENATE("R4C",'MAPA DE RIESGO'!$P$36),"")</f>
        <v/>
      </c>
      <c r="AK9" s="27" t="str">
        <f>IF(AND('MAPA DE RIESGO'!$Z$37="Muy Alta",'MAPA DE RIESGO'!$AB$37="Catastrófico"),CONCATENATE("R4C",'MAPA DE RIESGO'!$P$37),"")</f>
        <v/>
      </c>
      <c r="AL9" s="27" t="str">
        <f>IF(AND('MAPA DE RIESGO'!$Z$38="Muy Alta",'MAPA DE RIESGO'!$AB$38="Catastrófico"),CONCATENATE("R4C",'MAPA DE RIESGO'!$P$38),"")</f>
        <v/>
      </c>
      <c r="AM9" s="28" t="str">
        <f>IF(AND('MAPA DE RIESGO'!$Z$39="Muy Alta",'MAPA DE RIESGO'!$AB$39="Catastrófico"),CONCATENATE("R4C",'MAPA DE RIESGO'!$P$39),"")</f>
        <v/>
      </c>
      <c r="AN9" s="54"/>
      <c r="AO9" s="424"/>
      <c r="AP9" s="425"/>
      <c r="AQ9" s="425"/>
      <c r="AR9" s="425"/>
      <c r="AS9" s="425"/>
      <c r="AT9" s="426"/>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91" ht="15" customHeight="1" x14ac:dyDescent="0.25">
      <c r="A10" s="54"/>
      <c r="B10" s="316"/>
      <c r="C10" s="316"/>
      <c r="D10" s="317"/>
      <c r="E10" s="417"/>
      <c r="F10" s="418"/>
      <c r="G10" s="418"/>
      <c r="H10" s="418"/>
      <c r="I10" s="431"/>
      <c r="J10" s="23" t="str">
        <f>IF(AND('MAPA DE RIESGO'!$Z$40="Muy Alta",'MAPA DE RIESGO'!$AB$40="Leve"),CONCATENATE("R5C",'MAPA DE RIESGO'!$P$40),"")</f>
        <v/>
      </c>
      <c r="K10" s="24" t="str">
        <f>IF(AND('MAPA DE RIESGO'!$Z$41="Muy Alta",'MAPA DE RIESGO'!$AB$41="Leve"),CONCATENATE("R5C",'MAPA DE RIESGO'!$P$41),"")</f>
        <v/>
      </c>
      <c r="L10" s="29" t="str">
        <f>IF(AND('MAPA DE RIESGO'!$Z$42="Muy Alta",'MAPA DE RIESGO'!$AB$42="Leve"),CONCATENATE("R5C",'MAPA DE RIESGO'!$P$42),"")</f>
        <v/>
      </c>
      <c r="M10" s="29" t="str">
        <f>IF(AND('MAPA DE RIESGO'!$Z$43="Muy Alta",'MAPA DE RIESGO'!$AB$43="Leve"),CONCATENATE("R5C",'MAPA DE RIESGO'!$P$43),"")</f>
        <v/>
      </c>
      <c r="N10" s="29" t="str">
        <f>IF(AND('MAPA DE RIESGO'!$Z$44="Muy Alta",'MAPA DE RIESGO'!$AB$44="Leve"),CONCATENATE("R5C",'MAPA DE RIESGO'!$P$44),"")</f>
        <v/>
      </c>
      <c r="O10" s="25" t="str">
        <f>IF(AND('MAPA DE RIESGO'!$Z$45="Muy Alta",'MAPA DE RIESGO'!$AB$45="Leve"),CONCATENATE("R5C",'MAPA DE RIESGO'!$P$45),"")</f>
        <v/>
      </c>
      <c r="P10" s="23" t="str">
        <f>IF(AND('MAPA DE RIESGO'!$Z$40="Muy Alta",'MAPA DE RIESGO'!$AB$40="Menor"),CONCATENATE("R5C",'MAPA DE RIESGO'!$P$40),"")</f>
        <v/>
      </c>
      <c r="Q10" s="24" t="str">
        <f>IF(AND('MAPA DE RIESGO'!$Z$41="Muy Alta",'MAPA DE RIESGO'!$AB$41="Menor"),CONCATENATE("R5C",'MAPA DE RIESGO'!$P$41),"")</f>
        <v/>
      </c>
      <c r="R10" s="29" t="str">
        <f>IF(AND('MAPA DE RIESGO'!$Z$42="Muy Alta",'MAPA DE RIESGO'!$AB$42="Menor"),CONCATENATE("R5C",'MAPA DE RIESGO'!$P$42),"")</f>
        <v/>
      </c>
      <c r="S10" s="29" t="str">
        <f>IF(AND('MAPA DE RIESGO'!$Z$43="Muy Alta",'MAPA DE RIESGO'!$AB$43="Menor"),CONCATENATE("R5C",'MAPA DE RIESGO'!$P$43),"")</f>
        <v/>
      </c>
      <c r="T10" s="29" t="str">
        <f>IF(AND('MAPA DE RIESGO'!$Z$44="Muy Alta",'MAPA DE RIESGO'!$AB$44="Menor"),CONCATENATE("R5C",'MAPA DE RIESGO'!$P$44),"")</f>
        <v/>
      </c>
      <c r="U10" s="25" t="str">
        <f>IF(AND('MAPA DE RIESGO'!$Z$45="Muy Alta",'MAPA DE RIESGO'!$AB$45="Menor"),CONCATENATE("R5C",'MAPA DE RIESGO'!$P$45),"")</f>
        <v/>
      </c>
      <c r="V10" s="23" t="str">
        <f>IF(AND('MAPA DE RIESGO'!$Z$40="Muy Alta",'MAPA DE RIESGO'!$AB$40="Moderado"),CONCATENATE("R5C",'MAPA DE RIESGO'!$P$40),"")</f>
        <v/>
      </c>
      <c r="W10" s="24" t="str">
        <f>IF(AND('MAPA DE RIESGO'!$Z$41="Muy Alta",'MAPA DE RIESGO'!$AB$41="Moderado"),CONCATENATE("R5C",'MAPA DE RIESGO'!$P$41),"")</f>
        <v/>
      </c>
      <c r="X10" s="29" t="str">
        <f>IF(AND('MAPA DE RIESGO'!$Z$42="Muy Alta",'MAPA DE RIESGO'!$AB$42="Moderado"),CONCATENATE("R5C",'MAPA DE RIESGO'!$P$42),"")</f>
        <v/>
      </c>
      <c r="Y10" s="29" t="str">
        <f>IF(AND('MAPA DE RIESGO'!$Z$43="Muy Alta",'MAPA DE RIESGO'!$AB$43="Moderado"),CONCATENATE("R5C",'MAPA DE RIESGO'!$P$43),"")</f>
        <v/>
      </c>
      <c r="Z10" s="29" t="str">
        <f>IF(AND('MAPA DE RIESGO'!$Z$44="Muy Alta",'MAPA DE RIESGO'!$AB$44="Moderado"),CONCATENATE("R5C",'MAPA DE RIESGO'!$P$44),"")</f>
        <v/>
      </c>
      <c r="AA10" s="25" t="str">
        <f>IF(AND('MAPA DE RIESGO'!$Z$45="Muy Alta",'MAPA DE RIESGO'!$AB$45="Moderado"),CONCATENATE("R5C",'MAPA DE RIESGO'!$P$45),"")</f>
        <v/>
      </c>
      <c r="AB10" s="23" t="str">
        <f>IF(AND('MAPA DE RIESGO'!$Z$40="Muy Alta",'MAPA DE RIESGO'!$AB$40="Mayor"),CONCATENATE("R5C",'MAPA DE RIESGO'!$P$40),"")</f>
        <v/>
      </c>
      <c r="AC10" s="24" t="str">
        <f>IF(AND('MAPA DE RIESGO'!$Z$41="Muy Alta",'MAPA DE RIESGO'!$AB$41="Mayor"),CONCATENATE("R5C",'MAPA DE RIESGO'!$P$41),"")</f>
        <v/>
      </c>
      <c r="AD10" s="29" t="str">
        <f>IF(AND('MAPA DE RIESGO'!$Z$42="Muy Alta",'MAPA DE RIESGO'!$AB$42="Mayor"),CONCATENATE("R5C",'MAPA DE RIESGO'!$P$42),"")</f>
        <v/>
      </c>
      <c r="AE10" s="29" t="str">
        <f>IF(AND('MAPA DE RIESGO'!$Z$43="Muy Alta",'MAPA DE RIESGO'!$AB$43="Mayor"),CONCATENATE("R5C",'MAPA DE RIESGO'!$P$43),"")</f>
        <v/>
      </c>
      <c r="AF10" s="29" t="str">
        <f>IF(AND('MAPA DE RIESGO'!$Z$44="Muy Alta",'MAPA DE RIESGO'!$AB$44="Mayor"),CONCATENATE("R5C",'MAPA DE RIESGO'!$P$44),"")</f>
        <v/>
      </c>
      <c r="AG10" s="25" t="str">
        <f>IF(AND('MAPA DE RIESGO'!$Z$45="Muy Alta",'MAPA DE RIESGO'!$AB$45="Mayor"),CONCATENATE("R5C",'MAPA DE RIESGO'!$P$45),"")</f>
        <v/>
      </c>
      <c r="AH10" s="26" t="str">
        <f>IF(AND('MAPA DE RIESGO'!$Z$40="Muy Alta",'MAPA DE RIESGO'!$AB$40="Catastrófico"),CONCATENATE("R5C",'MAPA DE RIESGO'!$P$40),"")</f>
        <v/>
      </c>
      <c r="AI10" s="27" t="str">
        <f>IF(AND('MAPA DE RIESGO'!$Z$41="Muy Alta",'MAPA DE RIESGO'!$AB$41="Catastrófico"),CONCATENATE("R5C",'MAPA DE RIESGO'!$P$41),"")</f>
        <v/>
      </c>
      <c r="AJ10" s="27" t="str">
        <f>IF(AND('MAPA DE RIESGO'!$Z$42="Muy Alta",'MAPA DE RIESGO'!$AB$42="Catastrófico"),CONCATENATE("R5C",'MAPA DE RIESGO'!$P$42),"")</f>
        <v/>
      </c>
      <c r="AK10" s="27" t="str">
        <f>IF(AND('MAPA DE RIESGO'!$Z$43="Muy Alta",'MAPA DE RIESGO'!$AB$43="Catastrófico"),CONCATENATE("R5C",'MAPA DE RIESGO'!$P$43),"")</f>
        <v/>
      </c>
      <c r="AL10" s="27" t="str">
        <f>IF(AND('MAPA DE RIESGO'!$Z$44="Muy Alta",'MAPA DE RIESGO'!$AB$44="Catastrófico"),CONCATENATE("R5C",'MAPA DE RIESGO'!$P$44),"")</f>
        <v/>
      </c>
      <c r="AM10" s="28" t="str">
        <f>IF(AND('MAPA DE RIESGO'!$Z$45="Muy Alta",'MAPA DE RIESGO'!$AB$45="Catastrófico"),CONCATENATE("R5C",'MAPA DE RIESGO'!$P$45),"")</f>
        <v/>
      </c>
      <c r="AN10" s="54"/>
      <c r="AO10" s="424"/>
      <c r="AP10" s="425"/>
      <c r="AQ10" s="425"/>
      <c r="AR10" s="425"/>
      <c r="AS10" s="425"/>
      <c r="AT10" s="426"/>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91" ht="15" customHeight="1" x14ac:dyDescent="0.25">
      <c r="A11" s="54"/>
      <c r="B11" s="316"/>
      <c r="C11" s="316"/>
      <c r="D11" s="317"/>
      <c r="E11" s="417"/>
      <c r="F11" s="418"/>
      <c r="G11" s="418"/>
      <c r="H11" s="418"/>
      <c r="I11" s="431"/>
      <c r="J11" s="23" t="str">
        <f>IF(AND('MAPA DE RIESGO'!$Z$46="Muy Alta",'MAPA DE RIESGO'!$AB$46="Leve"),CONCATENATE("R6C",'MAPA DE RIESGO'!$P$46),"")</f>
        <v/>
      </c>
      <c r="K11" s="24" t="str">
        <f>IF(AND('MAPA DE RIESGO'!$Z$47="Muy Alta",'MAPA DE RIESGO'!$AB$47="Leve"),CONCATENATE("R6C",'MAPA DE RIESGO'!$P$47),"")</f>
        <v/>
      </c>
      <c r="L11" s="29" t="str">
        <f>IF(AND('MAPA DE RIESGO'!$Z$48="Muy Alta",'MAPA DE RIESGO'!$AB$48="Leve"),CONCATENATE("R6C",'MAPA DE RIESGO'!$P$48),"")</f>
        <v/>
      </c>
      <c r="M11" s="29" t="str">
        <f>IF(AND('MAPA DE RIESGO'!$Z$49="Muy Alta",'MAPA DE RIESGO'!$AB$49="Leve"),CONCATENATE("R6C",'MAPA DE RIESGO'!$P$49),"")</f>
        <v/>
      </c>
      <c r="N11" s="29" t="str">
        <f>IF(AND('MAPA DE RIESGO'!$Z$50="Muy Alta",'MAPA DE RIESGO'!$AB$50="Leve"),CONCATENATE("R6C",'MAPA DE RIESGO'!$P$50),"")</f>
        <v/>
      </c>
      <c r="O11" s="25" t="str">
        <f>IF(AND('MAPA DE RIESGO'!$Z$51="Muy Alta",'MAPA DE RIESGO'!$AB$51="Leve"),CONCATENATE("R6C",'MAPA DE RIESGO'!$P$51),"")</f>
        <v/>
      </c>
      <c r="P11" s="23" t="str">
        <f>IF(AND('MAPA DE RIESGO'!$Z$46="Muy Alta",'MAPA DE RIESGO'!$AB$46="Menor"),CONCATENATE("R6C",'MAPA DE RIESGO'!$P$46),"")</f>
        <v/>
      </c>
      <c r="Q11" s="24" t="str">
        <f>IF(AND('MAPA DE RIESGO'!$Z$47="Muy Alta",'MAPA DE RIESGO'!$AB$47="Menor"),CONCATENATE("R6C",'MAPA DE RIESGO'!$P$47),"")</f>
        <v/>
      </c>
      <c r="R11" s="29" t="str">
        <f>IF(AND('MAPA DE RIESGO'!$Z$48="Muy Alta",'MAPA DE RIESGO'!$AB$48="Menor"),CONCATENATE("R6C",'MAPA DE RIESGO'!$P$48),"")</f>
        <v/>
      </c>
      <c r="S11" s="29" t="str">
        <f>IF(AND('MAPA DE RIESGO'!$Z$49="Muy Alta",'MAPA DE RIESGO'!$AB$49="Menor"),CONCATENATE("R6C",'MAPA DE RIESGO'!$P$49),"")</f>
        <v/>
      </c>
      <c r="T11" s="29" t="str">
        <f>IF(AND('MAPA DE RIESGO'!$Z$50="Muy Alta",'MAPA DE RIESGO'!$AB$50="Menor"),CONCATENATE("R6C",'MAPA DE RIESGO'!$P$50),"")</f>
        <v/>
      </c>
      <c r="U11" s="25" t="str">
        <f>IF(AND('MAPA DE RIESGO'!$Z$51="Muy Alta",'MAPA DE RIESGO'!$AB$51="Menor"),CONCATENATE("R6C",'MAPA DE RIESGO'!$P$51),"")</f>
        <v/>
      </c>
      <c r="V11" s="23" t="str">
        <f>IF(AND('MAPA DE RIESGO'!$Z$46="Muy Alta",'MAPA DE RIESGO'!$AB$46="Moderado"),CONCATENATE("R6C",'MAPA DE RIESGO'!$P$46),"")</f>
        <v/>
      </c>
      <c r="W11" s="24" t="str">
        <f>IF(AND('MAPA DE RIESGO'!$Z$47="Muy Alta",'MAPA DE RIESGO'!$AB$47="Moderado"),CONCATENATE("R6C",'MAPA DE RIESGO'!$P$47),"")</f>
        <v/>
      </c>
      <c r="X11" s="29" t="str">
        <f>IF(AND('MAPA DE RIESGO'!$Z$48="Muy Alta",'MAPA DE RIESGO'!$AB$48="Moderado"),CONCATENATE("R6C",'MAPA DE RIESGO'!$P$48),"")</f>
        <v/>
      </c>
      <c r="Y11" s="29" t="str">
        <f>IF(AND('MAPA DE RIESGO'!$Z$49="Muy Alta",'MAPA DE RIESGO'!$AB$49="Moderado"),CONCATENATE("R6C",'MAPA DE RIESGO'!$P$49),"")</f>
        <v/>
      </c>
      <c r="Z11" s="29" t="str">
        <f>IF(AND('MAPA DE RIESGO'!$Z$50="Muy Alta",'MAPA DE RIESGO'!$AB$50="Moderado"),CONCATENATE("R6C",'MAPA DE RIESGO'!$P$50),"")</f>
        <v/>
      </c>
      <c r="AA11" s="25" t="str">
        <f>IF(AND('MAPA DE RIESGO'!$Z$51="Muy Alta",'MAPA DE RIESGO'!$AB$51="Moderado"),CONCATENATE("R6C",'MAPA DE RIESGO'!$P$51),"")</f>
        <v/>
      </c>
      <c r="AB11" s="23" t="str">
        <f>IF(AND('MAPA DE RIESGO'!$Z$46="Muy Alta",'MAPA DE RIESGO'!$AB$46="Mayor"),CONCATENATE("R6C",'MAPA DE RIESGO'!$P$46),"")</f>
        <v/>
      </c>
      <c r="AC11" s="24" t="str">
        <f>IF(AND('MAPA DE RIESGO'!$Z$47="Muy Alta",'MAPA DE RIESGO'!$AB$47="Mayor"),CONCATENATE("R6C",'MAPA DE RIESGO'!$P$47),"")</f>
        <v/>
      </c>
      <c r="AD11" s="29" t="str">
        <f>IF(AND('MAPA DE RIESGO'!$Z$48="Muy Alta",'MAPA DE RIESGO'!$AB$48="Mayor"),CONCATENATE("R6C",'MAPA DE RIESGO'!$P$48),"")</f>
        <v/>
      </c>
      <c r="AE11" s="29" t="str">
        <f>IF(AND('MAPA DE RIESGO'!$Z$49="Muy Alta",'MAPA DE RIESGO'!$AB$49="Mayor"),CONCATENATE("R6C",'MAPA DE RIESGO'!$P$49),"")</f>
        <v/>
      </c>
      <c r="AF11" s="29" t="str">
        <f>IF(AND('MAPA DE RIESGO'!$Z$50="Muy Alta",'MAPA DE RIESGO'!$AB$50="Mayor"),CONCATENATE("R6C",'MAPA DE RIESGO'!$P$50),"")</f>
        <v/>
      </c>
      <c r="AG11" s="25" t="str">
        <f>IF(AND('MAPA DE RIESGO'!$Z$51="Muy Alta",'MAPA DE RIESGO'!$AB$51="Mayor"),CONCATENATE("R6C",'MAPA DE RIESGO'!$P$51),"")</f>
        <v/>
      </c>
      <c r="AH11" s="26" t="str">
        <f>IF(AND('MAPA DE RIESGO'!$Z$46="Muy Alta",'MAPA DE RIESGO'!$AB$46="Catastrófico"),CONCATENATE("R6C",'MAPA DE RIESGO'!$P$46),"")</f>
        <v/>
      </c>
      <c r="AI11" s="27" t="str">
        <f>IF(AND('MAPA DE RIESGO'!$Z$47="Muy Alta",'MAPA DE RIESGO'!$AB$47="Catastrófico"),CONCATENATE("R6C",'MAPA DE RIESGO'!$P$47),"")</f>
        <v/>
      </c>
      <c r="AJ11" s="27" t="str">
        <f>IF(AND('MAPA DE RIESGO'!$Z$48="Muy Alta",'MAPA DE RIESGO'!$AB$48="Catastrófico"),CONCATENATE("R6C",'MAPA DE RIESGO'!$P$48),"")</f>
        <v/>
      </c>
      <c r="AK11" s="27" t="str">
        <f>IF(AND('MAPA DE RIESGO'!$Z$49="Muy Alta",'MAPA DE RIESGO'!$AB$49="Catastrófico"),CONCATENATE("R6C",'MAPA DE RIESGO'!$P$49),"")</f>
        <v/>
      </c>
      <c r="AL11" s="27" t="str">
        <f>IF(AND('MAPA DE RIESGO'!$Z$50="Muy Alta",'MAPA DE RIESGO'!$AB$50="Catastrófico"),CONCATENATE("R6C",'MAPA DE RIESGO'!$P$50),"")</f>
        <v/>
      </c>
      <c r="AM11" s="28" t="str">
        <f>IF(AND('MAPA DE RIESGO'!$Z$51="Muy Alta",'MAPA DE RIESGO'!$AB$51="Catastrófico"),CONCATENATE("R6C",'MAPA DE RIESGO'!$P$51),"")</f>
        <v/>
      </c>
      <c r="AN11" s="54"/>
      <c r="AO11" s="424"/>
      <c r="AP11" s="425"/>
      <c r="AQ11" s="425"/>
      <c r="AR11" s="425"/>
      <c r="AS11" s="425"/>
      <c r="AT11" s="426"/>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91" ht="15" customHeight="1" x14ac:dyDescent="0.25">
      <c r="A12" s="54"/>
      <c r="B12" s="316"/>
      <c r="C12" s="316"/>
      <c r="D12" s="317"/>
      <c r="E12" s="417"/>
      <c r="F12" s="418"/>
      <c r="G12" s="418"/>
      <c r="H12" s="418"/>
      <c r="I12" s="431"/>
      <c r="J12" s="23" t="str">
        <f>IF(AND('MAPA DE RIESGO'!$Z$52="Muy Alta",'MAPA DE RIESGO'!$AB$52="Leve"),CONCATENATE("R7C",'MAPA DE RIESGO'!$P$52),"")</f>
        <v/>
      </c>
      <c r="K12" s="24" t="str">
        <f>IF(AND('MAPA DE RIESGO'!$Z$53="Muy Alta",'MAPA DE RIESGO'!$AB$53="Leve"),CONCATENATE("R7C",'MAPA DE RIESGO'!$P$53),"")</f>
        <v/>
      </c>
      <c r="L12" s="29" t="str">
        <f>IF(AND('MAPA DE RIESGO'!$Z$54="Muy Alta",'MAPA DE RIESGO'!$AB$54="Leve"),CONCATENATE("R7C",'MAPA DE RIESGO'!$P$54),"")</f>
        <v/>
      </c>
      <c r="M12" s="29" t="str">
        <f>IF(AND('MAPA DE RIESGO'!$Z$55="Muy Alta",'MAPA DE RIESGO'!$AB$55="Leve"),CONCATENATE("R7C",'MAPA DE RIESGO'!$P$55),"")</f>
        <v/>
      </c>
      <c r="N12" s="29" t="str">
        <f>IF(AND('MAPA DE RIESGO'!$Z$56="Muy Alta",'MAPA DE RIESGO'!$AB$56="Leve"),CONCATENATE("R7C",'MAPA DE RIESGO'!$P$56),"")</f>
        <v/>
      </c>
      <c r="O12" s="25" t="str">
        <f>IF(AND('MAPA DE RIESGO'!$Z$57="Muy Alta",'MAPA DE RIESGO'!$AB$57="Leve"),CONCATENATE("R7C",'MAPA DE RIESGO'!$P$57),"")</f>
        <v/>
      </c>
      <c r="P12" s="23" t="str">
        <f>IF(AND('MAPA DE RIESGO'!$Z$52="Muy Alta",'MAPA DE RIESGO'!$AB$52="Menor"),CONCATENATE("R7C",'MAPA DE RIESGO'!$P$52),"")</f>
        <v/>
      </c>
      <c r="Q12" s="24" t="str">
        <f>IF(AND('MAPA DE RIESGO'!$Z$53="Muy Alta",'MAPA DE RIESGO'!$AB$53="Menor"),CONCATENATE("R7C",'MAPA DE RIESGO'!$P$53),"")</f>
        <v/>
      </c>
      <c r="R12" s="29" t="str">
        <f>IF(AND('MAPA DE RIESGO'!$Z$54="Muy Alta",'MAPA DE RIESGO'!$AB$54="Menor"),CONCATENATE("R7C",'MAPA DE RIESGO'!$P$54),"")</f>
        <v/>
      </c>
      <c r="S12" s="29" t="str">
        <f>IF(AND('MAPA DE RIESGO'!$Z$55="Muy Alta",'MAPA DE RIESGO'!$AB$55="Menor"),CONCATENATE("R7C",'MAPA DE RIESGO'!$P$55),"")</f>
        <v/>
      </c>
      <c r="T12" s="29" t="str">
        <f>IF(AND('MAPA DE RIESGO'!$Z$56="Muy Alta",'MAPA DE RIESGO'!$AB$56="Menor"),CONCATENATE("R7C",'MAPA DE RIESGO'!$P$56),"")</f>
        <v/>
      </c>
      <c r="U12" s="25" t="str">
        <f>IF(AND('MAPA DE RIESGO'!$Z$57="Muy Alta",'MAPA DE RIESGO'!$AB$57="Menor"),CONCATENATE("R7C",'MAPA DE RIESGO'!$P$57),"")</f>
        <v/>
      </c>
      <c r="V12" s="23" t="str">
        <f>IF(AND('MAPA DE RIESGO'!$Z$52="Muy Alta",'MAPA DE RIESGO'!$AB$52="Moderado"),CONCATENATE("R7C",'MAPA DE RIESGO'!$P$52),"")</f>
        <v/>
      </c>
      <c r="W12" s="24" t="str">
        <f>IF(AND('MAPA DE RIESGO'!$Z$53="Muy Alta",'MAPA DE RIESGO'!$AB$53="Moderado"),CONCATENATE("R7C",'MAPA DE RIESGO'!$P$53),"")</f>
        <v/>
      </c>
      <c r="X12" s="29" t="str">
        <f>IF(AND('MAPA DE RIESGO'!$Z$54="Muy Alta",'MAPA DE RIESGO'!$AB$54="Moderado"),CONCATENATE("R7C",'MAPA DE RIESGO'!$P$54),"")</f>
        <v/>
      </c>
      <c r="Y12" s="29" t="str">
        <f>IF(AND('MAPA DE RIESGO'!$Z$55="Muy Alta",'MAPA DE RIESGO'!$AB$55="Moderado"),CONCATENATE("R7C",'MAPA DE RIESGO'!$P$55),"")</f>
        <v/>
      </c>
      <c r="Z12" s="29" t="str">
        <f>IF(AND('MAPA DE RIESGO'!$Z$56="Muy Alta",'MAPA DE RIESGO'!$AB$56="Moderado"),CONCATENATE("R7C",'MAPA DE RIESGO'!$P$56),"")</f>
        <v/>
      </c>
      <c r="AA12" s="25" t="str">
        <f>IF(AND('MAPA DE RIESGO'!$Z$57="Muy Alta",'MAPA DE RIESGO'!$AB$57="Moderado"),CONCATENATE("R7C",'MAPA DE RIESGO'!$P$57),"")</f>
        <v/>
      </c>
      <c r="AB12" s="23" t="str">
        <f>IF(AND('MAPA DE RIESGO'!$Z$52="Muy Alta",'MAPA DE RIESGO'!$AB$52="Mayor"),CONCATENATE("R7C",'MAPA DE RIESGO'!$P$52),"")</f>
        <v/>
      </c>
      <c r="AC12" s="24" t="str">
        <f>IF(AND('MAPA DE RIESGO'!$Z$53="Muy Alta",'MAPA DE RIESGO'!$AB$53="Mayor"),CONCATENATE("R7C",'MAPA DE RIESGO'!$P$53),"")</f>
        <v/>
      </c>
      <c r="AD12" s="29" t="str">
        <f>IF(AND('MAPA DE RIESGO'!$Z$54="Muy Alta",'MAPA DE RIESGO'!$AB$54="Mayor"),CONCATENATE("R7C",'MAPA DE RIESGO'!$P$54),"")</f>
        <v/>
      </c>
      <c r="AE12" s="29" t="str">
        <f>IF(AND('MAPA DE RIESGO'!$Z$55="Muy Alta",'MAPA DE RIESGO'!$AB$55="Mayor"),CONCATENATE("R7C",'MAPA DE RIESGO'!$P$55),"")</f>
        <v/>
      </c>
      <c r="AF12" s="29" t="str">
        <f>IF(AND('MAPA DE RIESGO'!$Z$56="Muy Alta",'MAPA DE RIESGO'!$AB$56="Mayor"),CONCATENATE("R7C",'MAPA DE RIESGO'!$P$56),"")</f>
        <v/>
      </c>
      <c r="AG12" s="25" t="str">
        <f>IF(AND('MAPA DE RIESGO'!$Z$57="Muy Alta",'MAPA DE RIESGO'!$AB$57="Mayor"),CONCATENATE("R7C",'MAPA DE RIESGO'!$P$57),"")</f>
        <v/>
      </c>
      <c r="AH12" s="26" t="str">
        <f>IF(AND('MAPA DE RIESGO'!$Z$52="Muy Alta",'MAPA DE RIESGO'!$AB$52="Catastrófico"),CONCATENATE("R7C",'MAPA DE RIESGO'!$P$52),"")</f>
        <v/>
      </c>
      <c r="AI12" s="27" t="str">
        <f>IF(AND('MAPA DE RIESGO'!$Z$53="Muy Alta",'MAPA DE RIESGO'!$AB$53="Catastrófico"),CONCATENATE("R7C",'MAPA DE RIESGO'!$P$53),"")</f>
        <v/>
      </c>
      <c r="AJ12" s="27" t="str">
        <f>IF(AND('MAPA DE RIESGO'!$Z$54="Muy Alta",'MAPA DE RIESGO'!$AB$54="Catastrófico"),CONCATENATE("R7C",'MAPA DE RIESGO'!$P$54),"")</f>
        <v/>
      </c>
      <c r="AK12" s="27" t="str">
        <f>IF(AND('MAPA DE RIESGO'!$Z$55="Muy Alta",'MAPA DE RIESGO'!$AB$55="Catastrófico"),CONCATENATE("R7C",'MAPA DE RIESGO'!$P$55),"")</f>
        <v/>
      </c>
      <c r="AL12" s="27" t="str">
        <f>IF(AND('MAPA DE RIESGO'!$Z$56="Muy Alta",'MAPA DE RIESGO'!$AB$56="Catastrófico"),CONCATENATE("R7C",'MAPA DE RIESGO'!$P$56),"")</f>
        <v/>
      </c>
      <c r="AM12" s="28" t="str">
        <f>IF(AND('MAPA DE RIESGO'!$Z$57="Muy Alta",'MAPA DE RIESGO'!$AB$57="Catastrófico"),CONCATENATE("R7C",'MAPA DE RIESGO'!$P$57),"")</f>
        <v/>
      </c>
      <c r="AN12" s="54"/>
      <c r="AO12" s="424"/>
      <c r="AP12" s="425"/>
      <c r="AQ12" s="425"/>
      <c r="AR12" s="425"/>
      <c r="AS12" s="425"/>
      <c r="AT12" s="426"/>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row>
    <row r="13" spans="1:91" ht="15" customHeight="1" x14ac:dyDescent="0.25">
      <c r="A13" s="54"/>
      <c r="B13" s="316"/>
      <c r="C13" s="316"/>
      <c r="D13" s="317"/>
      <c r="E13" s="417"/>
      <c r="F13" s="418"/>
      <c r="G13" s="418"/>
      <c r="H13" s="418"/>
      <c r="I13" s="431"/>
      <c r="J13" s="23" t="str">
        <f>IF(AND('MAPA DE RIESGO'!$Z$58="Muy Alta",'MAPA DE RIESGO'!$AB$58="Leve"),CONCATENATE("R8C",'MAPA DE RIESGO'!$P$58),"")</f>
        <v/>
      </c>
      <c r="K13" s="24" t="str">
        <f>IF(AND('MAPA DE RIESGO'!$Z$59="Muy Alta",'MAPA DE RIESGO'!$AB$59="Leve"),CONCATENATE("R8C",'MAPA DE RIESGO'!$P$59),"")</f>
        <v/>
      </c>
      <c r="L13" s="29" t="str">
        <f>IF(AND('MAPA DE RIESGO'!$Z$60="Muy Alta",'MAPA DE RIESGO'!$AB$60="Leve"),CONCATENATE("R8C",'MAPA DE RIESGO'!$P$60),"")</f>
        <v/>
      </c>
      <c r="M13" s="29" t="str">
        <f>IF(AND('MAPA DE RIESGO'!$Z$61="Muy Alta",'MAPA DE RIESGO'!$AB$61="Leve"),CONCATENATE("R8C",'MAPA DE RIESGO'!$P$61),"")</f>
        <v/>
      </c>
      <c r="N13" s="29" t="str">
        <f>IF(AND('MAPA DE RIESGO'!$Z$62="Muy Alta",'MAPA DE RIESGO'!$AB$62="Leve"),CONCATENATE("R8C",'MAPA DE RIESGO'!$P$62),"")</f>
        <v/>
      </c>
      <c r="O13" s="25" t="str">
        <f>IF(AND('MAPA DE RIESGO'!$Z$63="Muy Alta",'MAPA DE RIESGO'!$AB$63="Leve"),CONCATENATE("R8C",'MAPA DE RIESGO'!$P$63),"")</f>
        <v/>
      </c>
      <c r="P13" s="23" t="str">
        <f>IF(AND('MAPA DE RIESGO'!$Z$58="Muy Alta",'MAPA DE RIESGO'!$AB$58="Menor"),CONCATENATE("R8C",'MAPA DE RIESGO'!$P$58),"")</f>
        <v/>
      </c>
      <c r="Q13" s="24" t="str">
        <f>IF(AND('MAPA DE RIESGO'!$Z$59="Muy Alta",'MAPA DE RIESGO'!$AB$59="Menor"),CONCATENATE("R8C",'MAPA DE RIESGO'!$P$59),"")</f>
        <v/>
      </c>
      <c r="R13" s="29" t="str">
        <f>IF(AND('MAPA DE RIESGO'!$Z$60="Muy Alta",'MAPA DE RIESGO'!$AB$60="Menor"),CONCATENATE("R8C",'MAPA DE RIESGO'!$P$60),"")</f>
        <v/>
      </c>
      <c r="S13" s="29" t="str">
        <f>IF(AND('MAPA DE RIESGO'!$Z$61="Muy Alta",'MAPA DE RIESGO'!$AB$61="Menor"),CONCATENATE("R8C",'MAPA DE RIESGO'!$P$61),"")</f>
        <v/>
      </c>
      <c r="T13" s="29" t="str">
        <f>IF(AND('MAPA DE RIESGO'!$Z$62="Muy Alta",'MAPA DE RIESGO'!$AB$62="Menor"),CONCATENATE("R8C",'MAPA DE RIESGO'!$P$62),"")</f>
        <v/>
      </c>
      <c r="U13" s="25" t="str">
        <f>IF(AND('MAPA DE RIESGO'!$Z$63="Muy Alta",'MAPA DE RIESGO'!$AB$63="Menor"),CONCATENATE("R8C",'MAPA DE RIESGO'!$P$63),"")</f>
        <v/>
      </c>
      <c r="V13" s="23" t="str">
        <f>IF(AND('MAPA DE RIESGO'!$Z$58="Muy Alta",'MAPA DE RIESGO'!$AB$58="Moderado"),CONCATENATE("R8C",'MAPA DE RIESGO'!$P$58),"")</f>
        <v/>
      </c>
      <c r="W13" s="24" t="str">
        <f>IF(AND('MAPA DE RIESGO'!$Z$59="Muy Alta",'MAPA DE RIESGO'!$AB$59="Moderado"),CONCATENATE("R8C",'MAPA DE RIESGO'!$P$59),"")</f>
        <v/>
      </c>
      <c r="X13" s="29" t="str">
        <f>IF(AND('MAPA DE RIESGO'!$Z$60="Muy Alta",'MAPA DE RIESGO'!$AB$60="Moderado"),CONCATENATE("R8C",'MAPA DE RIESGO'!$P$60),"")</f>
        <v/>
      </c>
      <c r="Y13" s="29" t="str">
        <f>IF(AND('MAPA DE RIESGO'!$Z$61="Muy Alta",'MAPA DE RIESGO'!$AB$61="Moderado"),CONCATENATE("R8C",'MAPA DE RIESGO'!$P$61),"")</f>
        <v/>
      </c>
      <c r="Z13" s="29" t="str">
        <f>IF(AND('MAPA DE RIESGO'!$Z$62="Muy Alta",'MAPA DE RIESGO'!$AB$62="Moderado"),CONCATENATE("R8C",'MAPA DE RIESGO'!$P$62),"")</f>
        <v/>
      </c>
      <c r="AA13" s="25" t="str">
        <f>IF(AND('MAPA DE RIESGO'!$Z$63="Muy Alta",'MAPA DE RIESGO'!$AB$63="Moderado"),CONCATENATE("R8C",'MAPA DE RIESGO'!$P$63),"")</f>
        <v/>
      </c>
      <c r="AB13" s="23" t="str">
        <f>IF(AND('MAPA DE RIESGO'!$Z$58="Muy Alta",'MAPA DE RIESGO'!$AB$58="Mayor"),CONCATENATE("R8C",'MAPA DE RIESGO'!$P$58),"")</f>
        <v/>
      </c>
      <c r="AC13" s="24" t="str">
        <f>IF(AND('MAPA DE RIESGO'!$Z$59="Muy Alta",'MAPA DE RIESGO'!$AB$59="Mayor"),CONCATENATE("R8C",'MAPA DE RIESGO'!$P$59),"")</f>
        <v/>
      </c>
      <c r="AD13" s="29" t="str">
        <f>IF(AND('MAPA DE RIESGO'!$Z$60="Muy Alta",'MAPA DE RIESGO'!$AB$60="Mayor"),CONCATENATE("R8C",'MAPA DE RIESGO'!$P$60),"")</f>
        <v/>
      </c>
      <c r="AE13" s="29" t="str">
        <f>IF(AND('MAPA DE RIESGO'!$Z$61="Muy Alta",'MAPA DE RIESGO'!$AB$61="Mayor"),CONCATENATE("R8C",'MAPA DE RIESGO'!$P$61),"")</f>
        <v/>
      </c>
      <c r="AF13" s="29" t="str">
        <f>IF(AND('MAPA DE RIESGO'!$Z$62="Muy Alta",'MAPA DE RIESGO'!$AB$62="Mayor"),CONCATENATE("R8C",'MAPA DE RIESGO'!$P$62),"")</f>
        <v/>
      </c>
      <c r="AG13" s="25" t="str">
        <f>IF(AND('MAPA DE RIESGO'!$Z$63="Muy Alta",'MAPA DE RIESGO'!$AB$63="Mayor"),CONCATENATE("R8C",'MAPA DE RIESGO'!$P$63),"")</f>
        <v/>
      </c>
      <c r="AH13" s="26" t="str">
        <f>IF(AND('MAPA DE RIESGO'!$Z$58="Muy Alta",'MAPA DE RIESGO'!$AB$58="Catastrófico"),CONCATENATE("R8C",'MAPA DE RIESGO'!$P$58),"")</f>
        <v/>
      </c>
      <c r="AI13" s="27" t="str">
        <f>IF(AND('MAPA DE RIESGO'!$Z$59="Muy Alta",'MAPA DE RIESGO'!$AB$59="Catastrófico"),CONCATENATE("R8C",'MAPA DE RIESGO'!$P$59),"")</f>
        <v/>
      </c>
      <c r="AJ13" s="27" t="str">
        <f>IF(AND('MAPA DE RIESGO'!$Z$60="Muy Alta",'MAPA DE RIESGO'!$AB$60="Catastrófico"),CONCATENATE("R8C",'MAPA DE RIESGO'!$P$60),"")</f>
        <v/>
      </c>
      <c r="AK13" s="27" t="str">
        <f>IF(AND('MAPA DE RIESGO'!$Z$61="Muy Alta",'MAPA DE RIESGO'!$AB$61="Catastrófico"),CONCATENATE("R8C",'MAPA DE RIESGO'!$P$61),"")</f>
        <v/>
      </c>
      <c r="AL13" s="27" t="str">
        <f>IF(AND('MAPA DE RIESGO'!$Z$62="Muy Alta",'MAPA DE RIESGO'!$AB$62="Catastrófico"),CONCATENATE("R8C",'MAPA DE RIESGO'!$P$62),"")</f>
        <v/>
      </c>
      <c r="AM13" s="28" t="str">
        <f>IF(AND('MAPA DE RIESGO'!$Z$63="Muy Alta",'MAPA DE RIESGO'!$AB$63="Catastrófico"),CONCATENATE("R8C",'MAPA DE RIESGO'!$P$63),"")</f>
        <v/>
      </c>
      <c r="AN13" s="54"/>
      <c r="AO13" s="424"/>
      <c r="AP13" s="425"/>
      <c r="AQ13" s="425"/>
      <c r="AR13" s="425"/>
      <c r="AS13" s="425"/>
      <c r="AT13" s="426"/>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91" ht="15" customHeight="1" x14ac:dyDescent="0.25">
      <c r="A14" s="54"/>
      <c r="B14" s="316"/>
      <c r="C14" s="316"/>
      <c r="D14" s="317"/>
      <c r="E14" s="417"/>
      <c r="F14" s="418"/>
      <c r="G14" s="418"/>
      <c r="H14" s="418"/>
      <c r="I14" s="431"/>
      <c r="J14" s="23" t="str">
        <f>IF(AND('MAPA DE RIESGO'!$Z$64="Muy Alta",'MAPA DE RIESGO'!$AB$64="Leve"),CONCATENATE("R9C",'MAPA DE RIESGO'!$P$64),"")</f>
        <v/>
      </c>
      <c r="K14" s="24" t="str">
        <f>IF(AND('MAPA DE RIESGO'!$Z$65="Muy Alta",'MAPA DE RIESGO'!$AB$65="Leve"),CONCATENATE("R9C",'MAPA DE RIESGO'!$P$65),"")</f>
        <v/>
      </c>
      <c r="L14" s="29" t="str">
        <f>IF(AND('MAPA DE RIESGO'!$Z$66="Muy Alta",'MAPA DE RIESGO'!$AB$66="Leve"),CONCATENATE("R9C",'MAPA DE RIESGO'!$P$66),"")</f>
        <v/>
      </c>
      <c r="M14" s="29" t="str">
        <f>IF(AND('MAPA DE RIESGO'!$Z$67="Muy Alta",'MAPA DE RIESGO'!$AB$67="Leve"),CONCATENATE("R9C",'MAPA DE RIESGO'!$P$67),"")</f>
        <v/>
      </c>
      <c r="N14" s="29" t="str">
        <f>IF(AND('MAPA DE RIESGO'!$Z$68="Muy Alta",'MAPA DE RIESGO'!$AB$68="Leve"),CONCATENATE("R9C",'MAPA DE RIESGO'!$P$68),"")</f>
        <v/>
      </c>
      <c r="O14" s="25" t="str">
        <f>IF(AND('MAPA DE RIESGO'!$Z$69="Muy Alta",'MAPA DE RIESGO'!$AB$69="Leve"),CONCATENATE("R9C",'MAPA DE RIESGO'!$P$69),"")</f>
        <v/>
      </c>
      <c r="P14" s="23" t="str">
        <f>IF(AND('MAPA DE RIESGO'!$Z$64="Muy Alta",'MAPA DE RIESGO'!$AB$64="Menor"),CONCATENATE("R9C",'MAPA DE RIESGO'!$P$64),"")</f>
        <v/>
      </c>
      <c r="Q14" s="24" t="str">
        <f>IF(AND('MAPA DE RIESGO'!$Z$65="Muy Alta",'MAPA DE RIESGO'!$AB$65="Menor"),CONCATENATE("R9C",'MAPA DE RIESGO'!$P$65),"")</f>
        <v/>
      </c>
      <c r="R14" s="29" t="str">
        <f>IF(AND('MAPA DE RIESGO'!$Z$66="Muy Alta",'MAPA DE RIESGO'!$AB$66="Menor"),CONCATENATE("R9C",'MAPA DE RIESGO'!$P$66),"")</f>
        <v/>
      </c>
      <c r="S14" s="29" t="str">
        <f>IF(AND('MAPA DE RIESGO'!$Z$67="Muy Alta",'MAPA DE RIESGO'!$AB$67="Menor"),CONCATENATE("R9C",'MAPA DE RIESGO'!$P$67),"")</f>
        <v/>
      </c>
      <c r="T14" s="29" t="str">
        <f>IF(AND('MAPA DE RIESGO'!$Z$68="Muy Alta",'MAPA DE RIESGO'!$AB$68="Menor"),CONCATENATE("R9C",'MAPA DE RIESGO'!$P$68),"")</f>
        <v/>
      </c>
      <c r="U14" s="25" t="str">
        <f>IF(AND('MAPA DE RIESGO'!$Z$69="Muy Alta",'MAPA DE RIESGO'!$AB$69="Menor"),CONCATENATE("R9C",'MAPA DE RIESGO'!$P$69),"")</f>
        <v/>
      </c>
      <c r="V14" s="23" t="str">
        <f>IF(AND('MAPA DE RIESGO'!$Z$64="Muy Alta",'MAPA DE RIESGO'!$AB$64="Moderado"),CONCATENATE("R9C",'MAPA DE RIESGO'!$P$64),"")</f>
        <v/>
      </c>
      <c r="W14" s="24" t="str">
        <f>IF(AND('MAPA DE RIESGO'!$Z$65="Muy Alta",'MAPA DE RIESGO'!$AB$65="Moderado"),CONCATENATE("R9C",'MAPA DE RIESGO'!$P$65),"")</f>
        <v/>
      </c>
      <c r="X14" s="29" t="str">
        <f>IF(AND('MAPA DE RIESGO'!$Z$66="Muy Alta",'MAPA DE RIESGO'!$AB$66="Moderado"),CONCATENATE("R9C",'MAPA DE RIESGO'!$P$66),"")</f>
        <v/>
      </c>
      <c r="Y14" s="29" t="str">
        <f>IF(AND('MAPA DE RIESGO'!$Z$67="Muy Alta",'MAPA DE RIESGO'!$AB$67="Moderado"),CONCATENATE("R9C",'MAPA DE RIESGO'!$P$67),"")</f>
        <v/>
      </c>
      <c r="Z14" s="29" t="str">
        <f>IF(AND('MAPA DE RIESGO'!$Z$68="Muy Alta",'MAPA DE RIESGO'!$AB$68="Moderado"),CONCATENATE("R9C",'MAPA DE RIESGO'!$P$68),"")</f>
        <v/>
      </c>
      <c r="AA14" s="25" t="str">
        <f>IF(AND('MAPA DE RIESGO'!$Z$69="Muy Alta",'MAPA DE RIESGO'!$AB$69="Moderado"),CONCATENATE("R9C",'MAPA DE RIESGO'!$P$69),"")</f>
        <v/>
      </c>
      <c r="AB14" s="23" t="str">
        <f>IF(AND('MAPA DE RIESGO'!$Z$64="Muy Alta",'MAPA DE RIESGO'!$AB$64="Mayor"),CONCATENATE("R9C",'MAPA DE RIESGO'!$P$64),"")</f>
        <v/>
      </c>
      <c r="AC14" s="24" t="str">
        <f>IF(AND('MAPA DE RIESGO'!$Z$65="Muy Alta",'MAPA DE RIESGO'!$AB$65="Mayor"),CONCATENATE("R9C",'MAPA DE RIESGO'!$P$65),"")</f>
        <v/>
      </c>
      <c r="AD14" s="29" t="str">
        <f>IF(AND('MAPA DE RIESGO'!$Z$66="Muy Alta",'MAPA DE RIESGO'!$AB$66="Mayor"),CONCATENATE("R9C",'MAPA DE RIESGO'!$P$66),"")</f>
        <v/>
      </c>
      <c r="AE14" s="29" t="str">
        <f>IF(AND('MAPA DE RIESGO'!$Z$67="Muy Alta",'MAPA DE RIESGO'!$AB$67="Mayor"),CONCATENATE("R9C",'MAPA DE RIESGO'!$P$67),"")</f>
        <v/>
      </c>
      <c r="AF14" s="29" t="str">
        <f>IF(AND('MAPA DE RIESGO'!$Z$68="Muy Alta",'MAPA DE RIESGO'!$AB$68="Mayor"),CONCATENATE("R9C",'MAPA DE RIESGO'!$P$68),"")</f>
        <v/>
      </c>
      <c r="AG14" s="25" t="str">
        <f>IF(AND('MAPA DE RIESGO'!$Z$69="Muy Alta",'MAPA DE RIESGO'!$AB$69="Mayor"),CONCATENATE("R9C",'MAPA DE RIESGO'!$P$69),"")</f>
        <v/>
      </c>
      <c r="AH14" s="26" t="str">
        <f>IF(AND('MAPA DE RIESGO'!$Z$64="Muy Alta",'MAPA DE RIESGO'!$AB$64="Catastrófico"),CONCATENATE("R9C",'MAPA DE RIESGO'!$P$64),"")</f>
        <v/>
      </c>
      <c r="AI14" s="27" t="str">
        <f>IF(AND('MAPA DE RIESGO'!$Z$65="Muy Alta",'MAPA DE RIESGO'!$AB$65="Catastrófico"),CONCATENATE("R9C",'MAPA DE RIESGO'!$P$65),"")</f>
        <v/>
      </c>
      <c r="AJ14" s="27" t="str">
        <f>IF(AND('MAPA DE RIESGO'!$Z$66="Muy Alta",'MAPA DE RIESGO'!$AB$66="Catastrófico"),CONCATENATE("R9C",'MAPA DE RIESGO'!$P$66),"")</f>
        <v/>
      </c>
      <c r="AK14" s="27" t="str">
        <f>IF(AND('MAPA DE RIESGO'!$Z$67="Muy Alta",'MAPA DE RIESGO'!$AB$67="Catastrófico"),CONCATENATE("R9C",'MAPA DE RIESGO'!$P$67),"")</f>
        <v/>
      </c>
      <c r="AL14" s="27" t="str">
        <f>IF(AND('MAPA DE RIESGO'!$Z$68="Muy Alta",'MAPA DE RIESGO'!$AB$68="Catastrófico"),CONCATENATE("R9C",'MAPA DE RIESGO'!$P$68),"")</f>
        <v/>
      </c>
      <c r="AM14" s="28" t="str">
        <f>IF(AND('MAPA DE RIESGO'!$Z$69="Muy Alta",'MAPA DE RIESGO'!$AB$69="Catastrófico"),CONCATENATE("R9C",'MAPA DE RIESGO'!$P$69),"")</f>
        <v/>
      </c>
      <c r="AN14" s="54"/>
      <c r="AO14" s="424"/>
      <c r="AP14" s="425"/>
      <c r="AQ14" s="425"/>
      <c r="AR14" s="425"/>
      <c r="AS14" s="425"/>
      <c r="AT14" s="426"/>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91" ht="15.75" customHeight="1" thickBot="1" x14ac:dyDescent="0.3">
      <c r="A15" s="54"/>
      <c r="B15" s="316"/>
      <c r="C15" s="316"/>
      <c r="D15" s="317"/>
      <c r="E15" s="419"/>
      <c r="F15" s="420"/>
      <c r="G15" s="420"/>
      <c r="H15" s="420"/>
      <c r="I15" s="432"/>
      <c r="J15" s="30" t="str">
        <f>IF(AND('MAPA DE RIESGO'!$Z$70="Muy Alta",'MAPA DE RIESGO'!$AB$70="Leve"),CONCATENATE("R10C",'MAPA DE RIESGO'!$P$70),"")</f>
        <v/>
      </c>
      <c r="K15" s="31" t="str">
        <f>IF(AND('MAPA DE RIESGO'!$Z$71="Muy Alta",'MAPA DE RIESGO'!$AB$71="Leve"),CONCATENATE("R10C",'MAPA DE RIESGO'!$P$71),"")</f>
        <v/>
      </c>
      <c r="L15" s="31" t="str">
        <f>IF(AND('MAPA DE RIESGO'!$Z$72="Muy Alta",'MAPA DE RIESGO'!$AB$72="Leve"),CONCATENATE("R10C",'MAPA DE RIESGO'!$P$72),"")</f>
        <v/>
      </c>
      <c r="M15" s="31" t="str">
        <f>IF(AND('MAPA DE RIESGO'!$Z$73="Muy Alta",'MAPA DE RIESGO'!$AB$73="Leve"),CONCATENATE("R10C",'MAPA DE RIESGO'!$P$73),"")</f>
        <v/>
      </c>
      <c r="N15" s="31" t="str">
        <f>IF(AND('MAPA DE RIESGO'!$Z$74="Muy Alta",'MAPA DE RIESGO'!$AB$74="Leve"),CONCATENATE("R10C",'MAPA DE RIESGO'!$P$74),"")</f>
        <v/>
      </c>
      <c r="O15" s="32" t="str">
        <f>IF(AND('MAPA DE RIESGO'!$Z$75="Muy Alta",'MAPA DE RIESGO'!$AB$75="Leve"),CONCATENATE("R10C",'MAPA DE RIESGO'!$P$75),"")</f>
        <v/>
      </c>
      <c r="P15" s="23" t="str">
        <f>IF(AND('MAPA DE RIESGO'!$Z$70="Muy Alta",'MAPA DE RIESGO'!$AB$70="Menor"),CONCATENATE("R10C",'MAPA DE RIESGO'!$P$70),"")</f>
        <v/>
      </c>
      <c r="Q15" s="24" t="str">
        <f>IF(AND('MAPA DE RIESGO'!$Z$71="Muy Alta",'MAPA DE RIESGO'!$AB$71="Menor"),CONCATENATE("R10C",'MAPA DE RIESGO'!$P$71),"")</f>
        <v/>
      </c>
      <c r="R15" s="24" t="str">
        <f>IF(AND('MAPA DE RIESGO'!$Z$72="Muy Alta",'MAPA DE RIESGO'!$AB$72="Menor"),CONCATENATE("R10C",'MAPA DE RIESGO'!$P$72),"")</f>
        <v/>
      </c>
      <c r="S15" s="24" t="str">
        <f>IF(AND('MAPA DE RIESGO'!$Z$73="Muy Alta",'MAPA DE RIESGO'!$AB$73="Menor"),CONCATENATE("R10C",'MAPA DE RIESGO'!$P$73),"")</f>
        <v/>
      </c>
      <c r="T15" s="24" t="str">
        <f>IF(AND('MAPA DE RIESGO'!$Z$74="Muy Alta",'MAPA DE RIESGO'!$AB$74="Menor"),CONCATENATE("R10C",'MAPA DE RIESGO'!$P$74),"")</f>
        <v/>
      </c>
      <c r="U15" s="25" t="str">
        <f>IF(AND('MAPA DE RIESGO'!$Z$75="Muy Alta",'MAPA DE RIESGO'!$AB$75="Menor"),CONCATENATE("R10C",'MAPA DE RIESGO'!$P$75),"")</f>
        <v/>
      </c>
      <c r="V15" s="30" t="str">
        <f>IF(AND('MAPA DE RIESGO'!$Z$70="Muy Alta",'MAPA DE RIESGO'!$AB$70="Moderado"),CONCATENATE("R10C",'MAPA DE RIESGO'!$P$70),"")</f>
        <v/>
      </c>
      <c r="W15" s="31" t="str">
        <f>IF(AND('MAPA DE RIESGO'!$Z$71="Muy Alta",'MAPA DE RIESGO'!$AB$71="Moderado"),CONCATENATE("R10C",'MAPA DE RIESGO'!$P$71),"")</f>
        <v/>
      </c>
      <c r="X15" s="31" t="str">
        <f>IF(AND('MAPA DE RIESGO'!$Z$72="Muy Alta",'MAPA DE RIESGO'!$AB$72="Moderado"),CONCATENATE("R10C",'MAPA DE RIESGO'!$P$72),"")</f>
        <v/>
      </c>
      <c r="Y15" s="31" t="str">
        <f>IF(AND('MAPA DE RIESGO'!$Z$73="Muy Alta",'MAPA DE RIESGO'!$AB$73="Moderado"),CONCATENATE("R10C",'MAPA DE RIESGO'!$P$73),"")</f>
        <v/>
      </c>
      <c r="Z15" s="31" t="str">
        <f>IF(AND('MAPA DE RIESGO'!$Z$74="Muy Alta",'MAPA DE RIESGO'!$AB$74="Moderado"),CONCATENATE("R10C",'MAPA DE RIESGO'!$P$74),"")</f>
        <v/>
      </c>
      <c r="AA15" s="32" t="str">
        <f>IF(AND('MAPA DE RIESGO'!$Z$75="Muy Alta",'MAPA DE RIESGO'!$AB$75="Moderado"),CONCATENATE("R10C",'MAPA DE RIESGO'!$P$75),"")</f>
        <v/>
      </c>
      <c r="AB15" s="23" t="str">
        <f>IF(AND('MAPA DE RIESGO'!$Z$70="Muy Alta",'MAPA DE RIESGO'!$AB$70="Mayor"),CONCATENATE("R10C",'MAPA DE RIESGO'!$P$70),"")</f>
        <v/>
      </c>
      <c r="AC15" s="24" t="str">
        <f>IF(AND('MAPA DE RIESGO'!$Z$71="Muy Alta",'MAPA DE RIESGO'!$AB$71="Mayor"),CONCATENATE("R10C",'MAPA DE RIESGO'!$P$71),"")</f>
        <v/>
      </c>
      <c r="AD15" s="24" t="str">
        <f>IF(AND('MAPA DE RIESGO'!$Z$72="Muy Alta",'MAPA DE RIESGO'!$AB$72="Mayor"),CONCATENATE("R10C",'MAPA DE RIESGO'!$P$72),"")</f>
        <v/>
      </c>
      <c r="AE15" s="24" t="str">
        <f>IF(AND('MAPA DE RIESGO'!$Z$73="Muy Alta",'MAPA DE RIESGO'!$AB$73="Mayor"),CONCATENATE("R10C",'MAPA DE RIESGO'!$P$73),"")</f>
        <v/>
      </c>
      <c r="AF15" s="24" t="str">
        <f>IF(AND('MAPA DE RIESGO'!$Z$74="Muy Alta",'MAPA DE RIESGO'!$AB$74="Mayor"),CONCATENATE("R10C",'MAPA DE RIESGO'!$P$74),"")</f>
        <v/>
      </c>
      <c r="AG15" s="25" t="str">
        <f>IF(AND('MAPA DE RIESGO'!$Z$75="Muy Alta",'MAPA DE RIESGO'!$AB$75="Mayor"),CONCATENATE("R10C",'MAPA DE RIESGO'!$P$75),"")</f>
        <v/>
      </c>
      <c r="AH15" s="33" t="str">
        <f>IF(AND('MAPA DE RIESGO'!$Z$70="Muy Alta",'MAPA DE RIESGO'!$AB$70="Catastrófico"),CONCATENATE("R10C",'MAPA DE RIESGO'!$P$70),"")</f>
        <v/>
      </c>
      <c r="AI15" s="34" t="str">
        <f>IF(AND('MAPA DE RIESGO'!$Z$71="Muy Alta",'MAPA DE RIESGO'!$AB$71="Catastrófico"),CONCATENATE("R10C",'MAPA DE RIESGO'!$P$71),"")</f>
        <v/>
      </c>
      <c r="AJ15" s="34" t="str">
        <f>IF(AND('MAPA DE RIESGO'!$Z$72="Muy Alta",'MAPA DE RIESGO'!$AB$72="Catastrófico"),CONCATENATE("R10C",'MAPA DE RIESGO'!$P$72),"")</f>
        <v/>
      </c>
      <c r="AK15" s="34" t="str">
        <f>IF(AND('MAPA DE RIESGO'!$Z$73="Muy Alta",'MAPA DE RIESGO'!$AB$73="Catastrófico"),CONCATENATE("R10C",'MAPA DE RIESGO'!$P$73),"")</f>
        <v/>
      </c>
      <c r="AL15" s="34" t="str">
        <f>IF(AND('MAPA DE RIESGO'!$Z$74="Muy Alta",'MAPA DE RIESGO'!$AB$74="Catastrófico"),CONCATENATE("R10C",'MAPA DE RIESGO'!$P$74),"")</f>
        <v/>
      </c>
      <c r="AM15" s="35" t="str">
        <f>IF(AND('MAPA DE RIESGO'!$Z$75="Muy Alta",'MAPA DE RIESGO'!$AB$75="Catastrófico"),CONCATENATE("R10C",'MAPA DE RIESGO'!$P$75),"")</f>
        <v/>
      </c>
      <c r="AN15" s="54"/>
      <c r="AO15" s="427"/>
      <c r="AP15" s="428"/>
      <c r="AQ15" s="428"/>
      <c r="AR15" s="428"/>
      <c r="AS15" s="428"/>
      <c r="AT15" s="429"/>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91" ht="15" customHeight="1" x14ac:dyDescent="0.25">
      <c r="A16" s="54"/>
      <c r="B16" s="316"/>
      <c r="C16" s="316"/>
      <c r="D16" s="317"/>
      <c r="E16" s="413" t="s">
        <v>106</v>
      </c>
      <c r="F16" s="414"/>
      <c r="G16" s="414"/>
      <c r="H16" s="414"/>
      <c r="I16" s="414"/>
      <c r="J16" s="36" t="str">
        <f>IF(AND('MAPA DE RIESGO'!$Z$16="Alta",'MAPA DE RIESGO'!$AB$16="Leve"),CONCATENATE("R1C",'MAPA DE RIESGO'!$P$16),"")</f>
        <v/>
      </c>
      <c r="K16" s="37" t="str">
        <f>IF(AND('MAPA DE RIESGO'!$Z$17="Alta",'MAPA DE RIESGO'!$AB$17="Leve"),CONCATENATE("R1C",'MAPA DE RIESGO'!$P$17),"")</f>
        <v/>
      </c>
      <c r="L16" s="37" t="str">
        <f>IF(AND('MAPA DE RIESGO'!$Z$18="Alta",'MAPA DE RIESGO'!$AB$18="Leve"),CONCATENATE("R1C",'MAPA DE RIESGO'!$P$18),"")</f>
        <v/>
      </c>
      <c r="M16" s="37" t="str">
        <f>IF(AND('MAPA DE RIESGO'!$Z$19="Alta",'MAPA DE RIESGO'!$AB$19="Leve"),CONCATENATE("R1C",'MAPA DE RIESGO'!$P$19),"")</f>
        <v/>
      </c>
      <c r="N16" s="37" t="str">
        <f>IF(AND('MAPA DE RIESGO'!$Z$20="Alta",'MAPA DE RIESGO'!$AB$20="Leve"),CONCATENATE("R1C",'MAPA DE RIESGO'!$P$20),"")</f>
        <v/>
      </c>
      <c r="O16" s="38" t="str">
        <f>IF(AND('MAPA DE RIESGO'!$Z$21="Alta",'MAPA DE RIESGO'!$AB$21="Leve"),CONCATENATE("R1C",'MAPA DE RIESGO'!$P$21),"")</f>
        <v/>
      </c>
      <c r="P16" s="36" t="str">
        <f>IF(AND('MAPA DE RIESGO'!$Z$16="Alta",'MAPA DE RIESGO'!$AB$16="Menor"),CONCATENATE("R1C",'MAPA DE RIESGO'!$P$16),"")</f>
        <v/>
      </c>
      <c r="Q16" s="37" t="str">
        <f>IF(AND('MAPA DE RIESGO'!$Z$17="Alta",'MAPA DE RIESGO'!$AB$17="Menor"),CONCATENATE("R1C",'MAPA DE RIESGO'!$P$17),"")</f>
        <v/>
      </c>
      <c r="R16" s="37" t="str">
        <f>IF(AND('MAPA DE RIESGO'!$Z$18="Alta",'MAPA DE RIESGO'!$AB$18="Menor"),CONCATENATE("R1C",'MAPA DE RIESGO'!$P$18),"")</f>
        <v/>
      </c>
      <c r="S16" s="37" t="str">
        <f>IF(AND('MAPA DE RIESGO'!$Z$19="Alta",'MAPA DE RIESGO'!$AB$19="Menor"),CONCATENATE("R1C",'MAPA DE RIESGO'!$P$19),"")</f>
        <v/>
      </c>
      <c r="T16" s="37" t="str">
        <f>IF(AND('MAPA DE RIESGO'!$Z$20="Alta",'MAPA DE RIESGO'!$AB$20="Menor"),CONCATENATE("R1C",'MAPA DE RIESGO'!$P$20),"")</f>
        <v/>
      </c>
      <c r="U16" s="38" t="str">
        <f>IF(AND('MAPA DE RIESGO'!$Z$21="Alta",'MAPA DE RIESGO'!$AB$21="Menor"),CONCATENATE("R1C",'MAPA DE RIESGO'!$P$21),"")</f>
        <v/>
      </c>
      <c r="V16" s="17" t="str">
        <f>IF(AND('MAPA DE RIESGO'!$Z$16="Alta",'MAPA DE RIESGO'!$AB$16="Moderado"),CONCATENATE("R1C",'MAPA DE RIESGO'!$P$16),"")</f>
        <v/>
      </c>
      <c r="W16" s="18" t="str">
        <f>IF(AND('MAPA DE RIESGO'!$Z$17="Alta",'MAPA DE RIESGO'!$AB$17="Moderado"),CONCATENATE("R1C",'MAPA DE RIESGO'!$P$17),"")</f>
        <v/>
      </c>
      <c r="X16" s="18" t="str">
        <f>IF(AND('MAPA DE RIESGO'!$Z$18="Alta",'MAPA DE RIESGO'!$AB$18="Moderado"),CONCATENATE("R1C",'MAPA DE RIESGO'!$P$18),"")</f>
        <v/>
      </c>
      <c r="Y16" s="18" t="str">
        <f>IF(AND('MAPA DE RIESGO'!$Z$19="Alta",'MAPA DE RIESGO'!$AB$19="Moderado"),CONCATENATE("R1C",'MAPA DE RIESGO'!$P$19),"")</f>
        <v/>
      </c>
      <c r="Z16" s="18" t="str">
        <f>IF(AND('MAPA DE RIESGO'!$Z$20="Alta",'MAPA DE RIESGO'!$AB$20="Moderado"),CONCATENATE("R1C",'MAPA DE RIESGO'!$P$20),"")</f>
        <v/>
      </c>
      <c r="AA16" s="19" t="str">
        <f>IF(AND('MAPA DE RIESGO'!$Z$21="Alta",'MAPA DE RIESGO'!$AB$21="Moderado"),CONCATENATE("R1C",'MAPA DE RIESGO'!$P$21),"")</f>
        <v/>
      </c>
      <c r="AB16" s="17" t="str">
        <f>IF(AND('MAPA DE RIESGO'!$Z$16="Alta",'MAPA DE RIESGO'!$AB$16="Mayor"),CONCATENATE("R1C",'MAPA DE RIESGO'!$P$16),"")</f>
        <v/>
      </c>
      <c r="AC16" s="18" t="str">
        <f>IF(AND('MAPA DE RIESGO'!$Z$17="Alta",'MAPA DE RIESGO'!$AB$17="Mayor"),CONCATENATE("R1C",'MAPA DE RIESGO'!$P$17),"")</f>
        <v/>
      </c>
      <c r="AD16" s="18" t="str">
        <f>IF(AND('MAPA DE RIESGO'!$Z$18="Alta",'MAPA DE RIESGO'!$AB$18="Mayor"),CONCATENATE("R1C",'MAPA DE RIESGO'!$P$18),"")</f>
        <v/>
      </c>
      <c r="AE16" s="18" t="str">
        <f>IF(AND('MAPA DE RIESGO'!$Z$19="Alta",'MAPA DE RIESGO'!$AB$19="Mayor"),CONCATENATE("R1C",'MAPA DE RIESGO'!$P$19),"")</f>
        <v/>
      </c>
      <c r="AF16" s="18" t="str">
        <f>IF(AND('MAPA DE RIESGO'!$Z$20="Alta",'MAPA DE RIESGO'!$AB$20="Mayor"),CONCATENATE("R1C",'MAPA DE RIESGO'!$P$20),"")</f>
        <v/>
      </c>
      <c r="AG16" s="19" t="str">
        <f>IF(AND('MAPA DE RIESGO'!$Z$21="Alta",'MAPA DE RIESGO'!$AB$21="Mayor"),CONCATENATE("R1C",'MAPA DE RIESGO'!$P$21),"")</f>
        <v/>
      </c>
      <c r="AH16" s="20" t="str">
        <f>IF(AND('MAPA DE RIESGO'!$Z$16="Alta",'MAPA DE RIESGO'!$AB$16="Catastrófico"),CONCATENATE("R1C",'MAPA DE RIESGO'!$P$16),"")</f>
        <v/>
      </c>
      <c r="AI16" s="21" t="str">
        <f>IF(AND('MAPA DE RIESGO'!$Z$17="Alta",'MAPA DE RIESGO'!$AB$17="Catastrófico"),CONCATENATE("R1C",'MAPA DE RIESGO'!$P$17),"")</f>
        <v/>
      </c>
      <c r="AJ16" s="21" t="str">
        <f>IF(AND('MAPA DE RIESGO'!$Z$18="Alta",'MAPA DE RIESGO'!$AB$18="Catastrófico"),CONCATENATE("R1C",'MAPA DE RIESGO'!$P$18),"")</f>
        <v/>
      </c>
      <c r="AK16" s="21" t="str">
        <f>IF(AND('MAPA DE RIESGO'!$Z$19="Alta",'MAPA DE RIESGO'!$AB$19="Catastrófico"),CONCATENATE("R1C",'MAPA DE RIESGO'!$P$19),"")</f>
        <v/>
      </c>
      <c r="AL16" s="21" t="str">
        <f>IF(AND('MAPA DE RIESGO'!$Z$20="Alta",'MAPA DE RIESGO'!$AB$20="Catastrófico"),CONCATENATE("R1C",'MAPA DE RIESGO'!$P$20),"")</f>
        <v/>
      </c>
      <c r="AM16" s="22" t="str">
        <f>IF(AND('MAPA DE RIESGO'!$Z$21="Alta",'MAPA DE RIESGO'!$AB$21="Catastrófico"),CONCATENATE("R1C",'MAPA DE RIESGO'!$P$21),"")</f>
        <v/>
      </c>
      <c r="AN16" s="54"/>
      <c r="AO16" s="404" t="s">
        <v>72</v>
      </c>
      <c r="AP16" s="405"/>
      <c r="AQ16" s="405"/>
      <c r="AR16" s="405"/>
      <c r="AS16" s="405"/>
      <c r="AT16" s="406"/>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15" customHeight="1" x14ac:dyDescent="0.25">
      <c r="A17" s="54"/>
      <c r="B17" s="316"/>
      <c r="C17" s="316"/>
      <c r="D17" s="317"/>
      <c r="E17" s="415"/>
      <c r="F17" s="416"/>
      <c r="G17" s="416"/>
      <c r="H17" s="416"/>
      <c r="I17" s="416"/>
      <c r="J17" s="39" t="str">
        <f>IF(AND('MAPA DE RIESGO'!$Z$22="Alta",'MAPA DE RIESGO'!$AB$22="Leve"),CONCATENATE("R2C",'MAPA DE RIESGO'!$P$22),"")</f>
        <v/>
      </c>
      <c r="K17" s="40" t="str">
        <f>IF(AND('MAPA DE RIESGO'!$Z$23="Alta",'MAPA DE RIESGO'!$AB$23="Leve"),CONCATENATE("R2C",'MAPA DE RIESGO'!$P$23),"")</f>
        <v/>
      </c>
      <c r="L17" s="40" t="str">
        <f>IF(AND('MAPA DE RIESGO'!$Z$24="Alta",'MAPA DE RIESGO'!$AB$24="Leve"),CONCATENATE("R2C",'MAPA DE RIESGO'!$P$24),"")</f>
        <v/>
      </c>
      <c r="M17" s="40" t="str">
        <f>IF(AND('MAPA DE RIESGO'!$Z$25="Alta",'MAPA DE RIESGO'!$AB$25="Leve"),CONCATENATE("R2C",'MAPA DE RIESGO'!$P$25),"")</f>
        <v/>
      </c>
      <c r="N17" s="40" t="str">
        <f>IF(AND('MAPA DE RIESGO'!$Z$26="Alta",'MAPA DE RIESGO'!$AB$26="Leve"),CONCATENATE("R2C",'MAPA DE RIESGO'!$P$26),"")</f>
        <v/>
      </c>
      <c r="O17" s="41" t="str">
        <f>IF(AND('MAPA DE RIESGO'!$Z$27="Alta",'MAPA DE RIESGO'!$AB$27="Leve"),CONCATENATE("R2C",'MAPA DE RIESGO'!$P$27),"")</f>
        <v/>
      </c>
      <c r="P17" s="39" t="str">
        <f>IF(AND('MAPA DE RIESGO'!$Z$22="Alta",'MAPA DE RIESGO'!$AB$22="Menor"),CONCATENATE("R2C",'MAPA DE RIESGO'!$P$22),"")</f>
        <v/>
      </c>
      <c r="Q17" s="40" t="str">
        <f>IF(AND('MAPA DE RIESGO'!$Z$23="Alta",'MAPA DE RIESGO'!$AB$23="Menor"),CONCATENATE("R2C",'MAPA DE RIESGO'!$P$23),"")</f>
        <v/>
      </c>
      <c r="R17" s="40" t="str">
        <f>IF(AND('MAPA DE RIESGO'!$Z$24="Alta",'MAPA DE RIESGO'!$AB$24="Menor"),CONCATENATE("R2C",'MAPA DE RIESGO'!$P$24),"")</f>
        <v/>
      </c>
      <c r="S17" s="40" t="str">
        <f>IF(AND('MAPA DE RIESGO'!$Z$25="Alta",'MAPA DE RIESGO'!$AB$25="Menor"),CONCATENATE("R2C",'MAPA DE RIESGO'!$P$25),"")</f>
        <v/>
      </c>
      <c r="T17" s="40" t="str">
        <f>IF(AND('MAPA DE RIESGO'!$Z$26="Alta",'MAPA DE RIESGO'!$AB$26="Menor"),CONCATENATE("R2C",'MAPA DE RIESGO'!$P$26),"")</f>
        <v/>
      </c>
      <c r="U17" s="41" t="str">
        <f>IF(AND('MAPA DE RIESGO'!$Z$27="Alta",'MAPA DE RIESGO'!$AB$27="Menor"),CONCATENATE("R2C",'MAPA DE RIESGO'!$P$27),"")</f>
        <v/>
      </c>
      <c r="V17" s="23" t="str">
        <f>IF(AND('MAPA DE RIESGO'!$Z$22="Alta",'MAPA DE RIESGO'!$AB$22="Moderado"),CONCATENATE("R2C",'MAPA DE RIESGO'!$P$22),"")</f>
        <v/>
      </c>
      <c r="W17" s="24" t="str">
        <f>IF(AND('MAPA DE RIESGO'!$Z$23="Alta",'MAPA DE RIESGO'!$AB$23="Moderado"),CONCATENATE("R2C",'MAPA DE RIESGO'!$P$23),"")</f>
        <v/>
      </c>
      <c r="X17" s="24" t="str">
        <f>IF(AND('MAPA DE RIESGO'!$Z$24="Alta",'MAPA DE RIESGO'!$AB$24="Moderado"),CONCATENATE("R2C",'MAPA DE RIESGO'!$P$24),"")</f>
        <v/>
      </c>
      <c r="Y17" s="24" t="str">
        <f>IF(AND('MAPA DE RIESGO'!$Z$25="Alta",'MAPA DE RIESGO'!$AB$25="Moderado"),CONCATENATE("R2C",'MAPA DE RIESGO'!$P$25),"")</f>
        <v/>
      </c>
      <c r="Z17" s="24" t="str">
        <f>IF(AND('MAPA DE RIESGO'!$Z$26="Alta",'MAPA DE RIESGO'!$AB$26="Moderado"),CONCATENATE("R2C",'MAPA DE RIESGO'!$P$26),"")</f>
        <v/>
      </c>
      <c r="AA17" s="25" t="str">
        <f>IF(AND('MAPA DE RIESGO'!$Z$27="Alta",'MAPA DE RIESGO'!$AB$27="Moderado"),CONCATENATE("R2C",'MAPA DE RIESGO'!$P$27),"")</f>
        <v/>
      </c>
      <c r="AB17" s="23" t="str">
        <f>IF(AND('MAPA DE RIESGO'!$Z$22="Alta",'MAPA DE RIESGO'!$AB$22="Mayor"),CONCATENATE("R2C",'MAPA DE RIESGO'!$P$22),"")</f>
        <v/>
      </c>
      <c r="AC17" s="24" t="str">
        <f>IF(AND('MAPA DE RIESGO'!$Z$23="Alta",'MAPA DE RIESGO'!$AB$23="Mayor"),CONCATENATE("R2C",'MAPA DE RIESGO'!$P$23),"")</f>
        <v/>
      </c>
      <c r="AD17" s="24" t="str">
        <f>IF(AND('MAPA DE RIESGO'!$Z$24="Alta",'MAPA DE RIESGO'!$AB$24="Mayor"),CONCATENATE("R2C",'MAPA DE RIESGO'!$P$24),"")</f>
        <v/>
      </c>
      <c r="AE17" s="24" t="str">
        <f>IF(AND('MAPA DE RIESGO'!$Z$25="Alta",'MAPA DE RIESGO'!$AB$25="Mayor"),CONCATENATE("R2C",'MAPA DE RIESGO'!$P$25),"")</f>
        <v/>
      </c>
      <c r="AF17" s="24" t="str">
        <f>IF(AND('MAPA DE RIESGO'!$Z$26="Alta",'MAPA DE RIESGO'!$AB$26="Mayor"),CONCATENATE("R2C",'MAPA DE RIESGO'!$P$26),"")</f>
        <v/>
      </c>
      <c r="AG17" s="25" t="str">
        <f>IF(AND('MAPA DE RIESGO'!$Z$27="Alta",'MAPA DE RIESGO'!$AB$27="Mayor"),CONCATENATE("R2C",'MAPA DE RIESGO'!$P$27),"")</f>
        <v/>
      </c>
      <c r="AH17" s="26" t="str">
        <f>IF(AND('MAPA DE RIESGO'!$Z$22="Alta",'MAPA DE RIESGO'!$AB$22="Catastrófico"),CONCATENATE("R2C",'MAPA DE RIESGO'!$P$22),"")</f>
        <v/>
      </c>
      <c r="AI17" s="27" t="str">
        <f>IF(AND('MAPA DE RIESGO'!$Z$23="Alta",'MAPA DE RIESGO'!$AB$23="Catastrófico"),CONCATENATE("R2C",'MAPA DE RIESGO'!$P$23),"")</f>
        <v/>
      </c>
      <c r="AJ17" s="27" t="str">
        <f>IF(AND('MAPA DE RIESGO'!$Z$24="Alta",'MAPA DE RIESGO'!$AB$24="Catastrófico"),CONCATENATE("R2C",'MAPA DE RIESGO'!$P$24),"")</f>
        <v/>
      </c>
      <c r="AK17" s="27" t="str">
        <f>IF(AND('MAPA DE RIESGO'!$Z$25="Alta",'MAPA DE RIESGO'!$AB$25="Catastrófico"),CONCATENATE("R2C",'MAPA DE RIESGO'!$P$25),"")</f>
        <v/>
      </c>
      <c r="AL17" s="27" t="str">
        <f>IF(AND('MAPA DE RIESGO'!$Z$26="Alta",'MAPA DE RIESGO'!$AB$26="Catastrófico"),CONCATENATE("R2C",'MAPA DE RIESGO'!$P$26),"")</f>
        <v/>
      </c>
      <c r="AM17" s="28" t="str">
        <f>IF(AND('MAPA DE RIESGO'!$Z$27="Alta",'MAPA DE RIESGO'!$AB$27="Catastrófico"),CONCATENATE("R2C",'MAPA DE RIESGO'!$P$27),"")</f>
        <v/>
      </c>
      <c r="AN17" s="54"/>
      <c r="AO17" s="407"/>
      <c r="AP17" s="408"/>
      <c r="AQ17" s="408"/>
      <c r="AR17" s="408"/>
      <c r="AS17" s="408"/>
      <c r="AT17" s="409"/>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15" customHeight="1" x14ac:dyDescent="0.25">
      <c r="A18" s="54"/>
      <c r="B18" s="316"/>
      <c r="C18" s="316"/>
      <c r="D18" s="317"/>
      <c r="E18" s="417"/>
      <c r="F18" s="418"/>
      <c r="G18" s="418"/>
      <c r="H18" s="418"/>
      <c r="I18" s="416"/>
      <c r="J18" s="39" t="str">
        <f>IF(AND('MAPA DE RIESGO'!$Z$28="Alta",'MAPA DE RIESGO'!$AB$28="Leve"),CONCATENATE("R3C",'MAPA DE RIESGO'!$P$28),"")</f>
        <v/>
      </c>
      <c r="K18" s="40" t="str">
        <f>IF(AND('MAPA DE RIESGO'!$Z$29="Alta",'MAPA DE RIESGO'!$AB$29="Leve"),CONCATENATE("R3C",'MAPA DE RIESGO'!$P$29),"")</f>
        <v/>
      </c>
      <c r="L18" s="40" t="str">
        <f>IF(AND('MAPA DE RIESGO'!$Z$30="Alta",'MAPA DE RIESGO'!$AB$30="Leve"),CONCATENATE("R3C",'MAPA DE RIESGO'!$P$30),"")</f>
        <v/>
      </c>
      <c r="M18" s="40" t="str">
        <f>IF(AND('MAPA DE RIESGO'!$Z$31="Alta",'MAPA DE RIESGO'!$AB$31="Leve"),CONCATENATE("R3C",'MAPA DE RIESGO'!$P$31),"")</f>
        <v/>
      </c>
      <c r="N18" s="40" t="str">
        <f>IF(AND('MAPA DE RIESGO'!$Z$32="Alta",'MAPA DE RIESGO'!$AB$32="Leve"),CONCATENATE("R3C",'MAPA DE RIESGO'!$P$32),"")</f>
        <v/>
      </c>
      <c r="O18" s="41" t="str">
        <f>IF(AND('MAPA DE RIESGO'!$Z$33="Alta",'MAPA DE RIESGO'!$AB$33="Leve"),CONCATENATE("R3C",'MAPA DE RIESGO'!$P$33),"")</f>
        <v/>
      </c>
      <c r="P18" s="39" t="str">
        <f>IF(AND('MAPA DE RIESGO'!$Z$28="Alta",'MAPA DE RIESGO'!$AB$28="Menor"),CONCATENATE("R3C",'MAPA DE RIESGO'!$P$28),"")</f>
        <v/>
      </c>
      <c r="Q18" s="40" t="str">
        <f>IF(AND('MAPA DE RIESGO'!$Z$29="Alta",'MAPA DE RIESGO'!$AB$29="Menor"),CONCATENATE("R3C",'MAPA DE RIESGO'!$P$29),"")</f>
        <v/>
      </c>
      <c r="R18" s="40" t="str">
        <f>IF(AND('MAPA DE RIESGO'!$Z$30="Alta",'MAPA DE RIESGO'!$AB$30="Menor"),CONCATENATE("R3C",'MAPA DE RIESGO'!$P$30),"")</f>
        <v/>
      </c>
      <c r="S18" s="40" t="str">
        <f>IF(AND('MAPA DE RIESGO'!$Z$31="Alta",'MAPA DE RIESGO'!$AB$31="Menor"),CONCATENATE("R3C",'MAPA DE RIESGO'!$P$31),"")</f>
        <v/>
      </c>
      <c r="T18" s="40" t="str">
        <f>IF(AND('MAPA DE RIESGO'!$Z$32="Alta",'MAPA DE RIESGO'!$AB$32="Menor"),CONCATENATE("R3C",'MAPA DE RIESGO'!$P$32),"")</f>
        <v/>
      </c>
      <c r="U18" s="41" t="str">
        <f>IF(AND('MAPA DE RIESGO'!$Z$33="Alta",'MAPA DE RIESGO'!$AB$33="Menor"),CONCATENATE("R3C",'MAPA DE RIESGO'!$P$33),"")</f>
        <v/>
      </c>
      <c r="V18" s="23" t="str">
        <f>IF(AND('MAPA DE RIESGO'!$Z$28="Alta",'MAPA DE RIESGO'!$AB$28="Moderado"),CONCATENATE("R3C",'MAPA DE RIESGO'!$P$28),"")</f>
        <v/>
      </c>
      <c r="W18" s="24" t="str">
        <f>IF(AND('MAPA DE RIESGO'!$Z$29="Alta",'MAPA DE RIESGO'!$AB$29="Moderado"),CONCATENATE("R3C",'MAPA DE RIESGO'!$P$29),"")</f>
        <v/>
      </c>
      <c r="X18" s="24" t="str">
        <f>IF(AND('MAPA DE RIESGO'!$Z$30="Alta",'MAPA DE RIESGO'!$AB$30="Moderado"),CONCATENATE("R3C",'MAPA DE RIESGO'!$P$30),"")</f>
        <v/>
      </c>
      <c r="Y18" s="24" t="str">
        <f>IF(AND('MAPA DE RIESGO'!$Z$31="Alta",'MAPA DE RIESGO'!$AB$31="Moderado"),CONCATENATE("R3C",'MAPA DE RIESGO'!$P$31),"")</f>
        <v/>
      </c>
      <c r="Z18" s="24" t="str">
        <f>IF(AND('MAPA DE RIESGO'!$Z$32="Alta",'MAPA DE RIESGO'!$AB$32="Moderado"),CONCATENATE("R3C",'MAPA DE RIESGO'!$P$32),"")</f>
        <v/>
      </c>
      <c r="AA18" s="25" t="str">
        <f>IF(AND('MAPA DE RIESGO'!$Z$33="Alta",'MAPA DE RIESGO'!$AB$33="Moderado"),CONCATENATE("R3C",'MAPA DE RIESGO'!$P$33),"")</f>
        <v/>
      </c>
      <c r="AB18" s="23" t="str">
        <f>IF(AND('MAPA DE RIESGO'!$Z$28="Alta",'MAPA DE RIESGO'!$AB$28="Mayor"),CONCATENATE("R3C",'MAPA DE RIESGO'!$P$28),"")</f>
        <v/>
      </c>
      <c r="AC18" s="24" t="str">
        <f>IF(AND('MAPA DE RIESGO'!$Z$29="Alta",'MAPA DE RIESGO'!$AB$29="Mayor"),CONCATENATE("R3C",'MAPA DE RIESGO'!$P$29),"")</f>
        <v/>
      </c>
      <c r="AD18" s="24" t="str">
        <f>IF(AND('MAPA DE RIESGO'!$Z$30="Alta",'MAPA DE RIESGO'!$AB$30="Mayor"),CONCATENATE("R3C",'MAPA DE RIESGO'!$P$30),"")</f>
        <v/>
      </c>
      <c r="AE18" s="24" t="str">
        <f>IF(AND('MAPA DE RIESGO'!$Z$31="Alta",'MAPA DE RIESGO'!$AB$31="Mayor"),CONCATENATE("R3C",'MAPA DE RIESGO'!$P$31),"")</f>
        <v/>
      </c>
      <c r="AF18" s="24" t="str">
        <f>IF(AND('MAPA DE RIESGO'!$Z$32="Alta",'MAPA DE RIESGO'!$AB$32="Mayor"),CONCATENATE("R3C",'MAPA DE RIESGO'!$P$32),"")</f>
        <v/>
      </c>
      <c r="AG18" s="25" t="str">
        <f>IF(AND('MAPA DE RIESGO'!$Z$33="Alta",'MAPA DE RIESGO'!$AB$33="Mayor"),CONCATENATE("R3C",'MAPA DE RIESGO'!$P$33),"")</f>
        <v/>
      </c>
      <c r="AH18" s="26" t="str">
        <f>IF(AND('MAPA DE RIESGO'!$Z$28="Alta",'MAPA DE RIESGO'!$AB$28="Catastrófico"),CONCATENATE("R3C",'MAPA DE RIESGO'!$P$28),"")</f>
        <v/>
      </c>
      <c r="AI18" s="27" t="str">
        <f>IF(AND('MAPA DE RIESGO'!$Z$29="Alta",'MAPA DE RIESGO'!$AB$29="Catastrófico"),CONCATENATE("R3C",'MAPA DE RIESGO'!$P$29),"")</f>
        <v/>
      </c>
      <c r="AJ18" s="27" t="str">
        <f>IF(AND('MAPA DE RIESGO'!$Z$30="Alta",'MAPA DE RIESGO'!$AB$30="Catastrófico"),CONCATENATE("R3C",'MAPA DE RIESGO'!$P$30),"")</f>
        <v/>
      </c>
      <c r="AK18" s="27" t="str">
        <f>IF(AND('MAPA DE RIESGO'!$Z$31="Alta",'MAPA DE RIESGO'!$AB$31="Catastrófico"),CONCATENATE("R3C",'MAPA DE RIESGO'!$P$31),"")</f>
        <v/>
      </c>
      <c r="AL18" s="27" t="str">
        <f>IF(AND('MAPA DE RIESGO'!$Z$32="Alta",'MAPA DE RIESGO'!$AB$32="Catastrófico"),CONCATENATE("R3C",'MAPA DE RIESGO'!$P$32),"")</f>
        <v/>
      </c>
      <c r="AM18" s="28" t="str">
        <f>IF(AND('MAPA DE RIESGO'!$Z$33="Alta",'MAPA DE RIESGO'!$AB$33="Catastrófico"),CONCATENATE("R3C",'MAPA DE RIESGO'!$P$33),"")</f>
        <v/>
      </c>
      <c r="AN18" s="54"/>
      <c r="AO18" s="407"/>
      <c r="AP18" s="408"/>
      <c r="AQ18" s="408"/>
      <c r="AR18" s="408"/>
      <c r="AS18" s="408"/>
      <c r="AT18" s="409"/>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5" customHeight="1" x14ac:dyDescent="0.25">
      <c r="A19" s="54"/>
      <c r="B19" s="316"/>
      <c r="C19" s="316"/>
      <c r="D19" s="317"/>
      <c r="E19" s="417"/>
      <c r="F19" s="418"/>
      <c r="G19" s="418"/>
      <c r="H19" s="418"/>
      <c r="I19" s="416"/>
      <c r="J19" s="39" t="str">
        <f>IF(AND('MAPA DE RIESGO'!$Z$34="Alta",'MAPA DE RIESGO'!$AB$34="Leve"),CONCATENATE("R4C",'MAPA DE RIESGO'!$P$34),"")</f>
        <v/>
      </c>
      <c r="K19" s="40" t="str">
        <f>IF(AND('MAPA DE RIESGO'!$Z$35="Alta",'MAPA DE RIESGO'!$AB$35="Leve"),CONCATENATE("R4C",'MAPA DE RIESGO'!$P$35),"")</f>
        <v/>
      </c>
      <c r="L19" s="40" t="str">
        <f>IF(AND('MAPA DE RIESGO'!$Z$36="Alta",'MAPA DE RIESGO'!$AB$36="Leve"),CONCATENATE("R4C",'MAPA DE RIESGO'!$P$36),"")</f>
        <v/>
      </c>
      <c r="M19" s="40" t="str">
        <f>IF(AND('MAPA DE RIESGO'!$Z$37="Alta",'MAPA DE RIESGO'!$AB$37="Leve"),CONCATENATE("R4C",'MAPA DE RIESGO'!$P$37),"")</f>
        <v/>
      </c>
      <c r="N19" s="40" t="str">
        <f>IF(AND('MAPA DE RIESGO'!$Z$38="Alta",'MAPA DE RIESGO'!$AB$38="Leve"),CONCATENATE("R4C",'MAPA DE RIESGO'!$P$38),"")</f>
        <v/>
      </c>
      <c r="O19" s="41" t="str">
        <f>IF(AND('MAPA DE RIESGO'!$Z$39="Alta",'MAPA DE RIESGO'!$AB$39="Leve"),CONCATENATE("R4C",'MAPA DE RIESGO'!$P$39),"")</f>
        <v/>
      </c>
      <c r="P19" s="39" t="str">
        <f>IF(AND('MAPA DE RIESGO'!$Z$34="Alta",'MAPA DE RIESGO'!$AB$34="Menor"),CONCATENATE("R4C",'MAPA DE RIESGO'!$P$34),"")</f>
        <v/>
      </c>
      <c r="Q19" s="40" t="str">
        <f>IF(AND('MAPA DE RIESGO'!$Z$35="Alta",'MAPA DE RIESGO'!$AB$35="Menor"),CONCATENATE("R4C",'MAPA DE RIESGO'!$P$35),"")</f>
        <v/>
      </c>
      <c r="R19" s="40" t="str">
        <f>IF(AND('MAPA DE RIESGO'!$Z$36="Alta",'MAPA DE RIESGO'!$AB$36="Menor"),CONCATENATE("R4C",'MAPA DE RIESGO'!$P$36),"")</f>
        <v/>
      </c>
      <c r="S19" s="40" t="str">
        <f>IF(AND('MAPA DE RIESGO'!$Z$37="Alta",'MAPA DE RIESGO'!$AB$37="Menor"),CONCATENATE("R4C",'MAPA DE RIESGO'!$P$37),"")</f>
        <v/>
      </c>
      <c r="T19" s="40" t="str">
        <f>IF(AND('MAPA DE RIESGO'!$Z$38="Alta",'MAPA DE RIESGO'!$AB$38="Menor"),CONCATENATE("R4C",'MAPA DE RIESGO'!$P$38),"")</f>
        <v/>
      </c>
      <c r="U19" s="41" t="str">
        <f>IF(AND('MAPA DE RIESGO'!$Z$39="Alta",'MAPA DE RIESGO'!$AB$39="Menor"),CONCATENATE("R4C",'MAPA DE RIESGO'!$P$39),"")</f>
        <v/>
      </c>
      <c r="V19" s="23" t="str">
        <f>IF(AND('MAPA DE RIESGO'!$Z$34="Alta",'MAPA DE RIESGO'!$AB$34="Moderado"),CONCATENATE("R4C",'MAPA DE RIESGO'!$P$34),"")</f>
        <v/>
      </c>
      <c r="W19" s="24" t="str">
        <f>IF(AND('MAPA DE RIESGO'!$Z$35="Alta",'MAPA DE RIESGO'!$AB$35="Moderado"),CONCATENATE("R4C",'MAPA DE RIESGO'!$P$35),"")</f>
        <v/>
      </c>
      <c r="X19" s="29" t="str">
        <f>IF(AND('MAPA DE RIESGO'!$Z$36="Alta",'MAPA DE RIESGO'!$AB$36="Moderado"),CONCATENATE("R4C",'MAPA DE RIESGO'!$P$36),"")</f>
        <v/>
      </c>
      <c r="Y19" s="29" t="str">
        <f>IF(AND('MAPA DE RIESGO'!$Z$37="Alta",'MAPA DE RIESGO'!$AB$37="Moderado"),CONCATENATE("R4C",'MAPA DE RIESGO'!$P$37),"")</f>
        <v/>
      </c>
      <c r="Z19" s="29" t="str">
        <f>IF(AND('MAPA DE RIESGO'!$Z$38="Alta",'MAPA DE RIESGO'!$AB$38="Moderado"),CONCATENATE("R4C",'MAPA DE RIESGO'!$P$38),"")</f>
        <v/>
      </c>
      <c r="AA19" s="25" t="str">
        <f>IF(AND('MAPA DE RIESGO'!$Z$39="Alta",'MAPA DE RIESGO'!$AB$39="Moderado"),CONCATENATE("R4C",'MAPA DE RIESGO'!$P$39),"")</f>
        <v/>
      </c>
      <c r="AB19" s="23" t="str">
        <f>IF(AND('MAPA DE RIESGO'!$Z$34="Alta",'MAPA DE RIESGO'!$AB$34="Mayor"),CONCATENATE("R4C",'MAPA DE RIESGO'!$P$34),"")</f>
        <v/>
      </c>
      <c r="AC19" s="24" t="str">
        <f>IF(AND('MAPA DE RIESGO'!$Z$35="Alta",'MAPA DE RIESGO'!$AB$35="Mayor"),CONCATENATE("R4C",'MAPA DE RIESGO'!$P$35),"")</f>
        <v/>
      </c>
      <c r="AD19" s="29" t="str">
        <f>IF(AND('MAPA DE RIESGO'!$Z$36="Alta",'MAPA DE RIESGO'!$AB$36="Mayor"),CONCATENATE("R4C",'MAPA DE RIESGO'!$P$36),"")</f>
        <v/>
      </c>
      <c r="AE19" s="29" t="str">
        <f>IF(AND('MAPA DE RIESGO'!$Z$37="Alta",'MAPA DE RIESGO'!$AB$37="Mayor"),CONCATENATE("R4C",'MAPA DE RIESGO'!$P$37),"")</f>
        <v/>
      </c>
      <c r="AF19" s="29" t="str">
        <f>IF(AND('MAPA DE RIESGO'!$Z$38="Alta",'MAPA DE RIESGO'!$AB$38="Mayor"),CONCATENATE("R4C",'MAPA DE RIESGO'!$P$38),"")</f>
        <v/>
      </c>
      <c r="AG19" s="25" t="str">
        <f>IF(AND('MAPA DE RIESGO'!$Z$39="Alta",'MAPA DE RIESGO'!$AB$39="Mayor"),CONCATENATE("R4C",'MAPA DE RIESGO'!$P$39),"")</f>
        <v/>
      </c>
      <c r="AH19" s="26" t="str">
        <f>IF(AND('MAPA DE RIESGO'!$Z$34="Alta",'MAPA DE RIESGO'!$AB$34="Catastrófico"),CONCATENATE("R4C",'MAPA DE RIESGO'!$P$34),"")</f>
        <v/>
      </c>
      <c r="AI19" s="27" t="str">
        <f>IF(AND('MAPA DE RIESGO'!$Z$35="Alta",'MAPA DE RIESGO'!$AB$35="Catastrófico"),CONCATENATE("R4C",'MAPA DE RIESGO'!$P$35),"")</f>
        <v/>
      </c>
      <c r="AJ19" s="27" t="str">
        <f>IF(AND('MAPA DE RIESGO'!$Z$36="Alta",'MAPA DE RIESGO'!$AB$36="Catastrófico"),CONCATENATE("R4C",'MAPA DE RIESGO'!$P$36),"")</f>
        <v/>
      </c>
      <c r="AK19" s="27" t="str">
        <f>IF(AND('MAPA DE RIESGO'!$Z$37="Alta",'MAPA DE RIESGO'!$AB$37="Catastrófico"),CONCATENATE("R4C",'MAPA DE RIESGO'!$P$37),"")</f>
        <v/>
      </c>
      <c r="AL19" s="27" t="str">
        <f>IF(AND('MAPA DE RIESGO'!$Z$38="Alta",'MAPA DE RIESGO'!$AB$38="Catastrófico"),CONCATENATE("R4C",'MAPA DE RIESGO'!$P$38),"")</f>
        <v/>
      </c>
      <c r="AM19" s="28" t="str">
        <f>IF(AND('MAPA DE RIESGO'!$Z$39="Alta",'MAPA DE RIESGO'!$AB$39="Catastrófico"),CONCATENATE("R4C",'MAPA DE RIESGO'!$P$39),"")</f>
        <v/>
      </c>
      <c r="AN19" s="54"/>
      <c r="AO19" s="407"/>
      <c r="AP19" s="408"/>
      <c r="AQ19" s="408"/>
      <c r="AR19" s="408"/>
      <c r="AS19" s="408"/>
      <c r="AT19" s="409"/>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15" customHeight="1" x14ac:dyDescent="0.25">
      <c r="A20" s="54"/>
      <c r="B20" s="316"/>
      <c r="C20" s="316"/>
      <c r="D20" s="317"/>
      <c r="E20" s="417"/>
      <c r="F20" s="418"/>
      <c r="G20" s="418"/>
      <c r="H20" s="418"/>
      <c r="I20" s="416"/>
      <c r="J20" s="39" t="str">
        <f>IF(AND('MAPA DE RIESGO'!$Z$40="Alta",'MAPA DE RIESGO'!$AB$40="Leve"),CONCATENATE("R5C",'MAPA DE RIESGO'!$P$40),"")</f>
        <v/>
      </c>
      <c r="K20" s="40" t="str">
        <f>IF(AND('MAPA DE RIESGO'!$Z$41="Alta",'MAPA DE RIESGO'!$AB$41="Leve"),CONCATENATE("R5C",'MAPA DE RIESGO'!$P$41),"")</f>
        <v/>
      </c>
      <c r="L20" s="40" t="str">
        <f>IF(AND('MAPA DE RIESGO'!$Z$42="Alta",'MAPA DE RIESGO'!$AB$42="Leve"),CONCATENATE("R5C",'MAPA DE RIESGO'!$P$42),"")</f>
        <v/>
      </c>
      <c r="M20" s="40" t="str">
        <f>IF(AND('MAPA DE RIESGO'!$Z$43="Alta",'MAPA DE RIESGO'!$AB$43="Leve"),CONCATENATE("R5C",'MAPA DE RIESGO'!$P$43),"")</f>
        <v/>
      </c>
      <c r="N20" s="40" t="str">
        <f>IF(AND('MAPA DE RIESGO'!$Z$44="Alta",'MAPA DE RIESGO'!$AB$44="Leve"),CONCATENATE("R5C",'MAPA DE RIESGO'!$P$44),"")</f>
        <v/>
      </c>
      <c r="O20" s="41" t="str">
        <f>IF(AND('MAPA DE RIESGO'!$Z$45="Alta",'MAPA DE RIESGO'!$AB$45="Leve"),CONCATENATE("R5C",'MAPA DE RIESGO'!$P$45),"")</f>
        <v/>
      </c>
      <c r="P20" s="39" t="str">
        <f>IF(AND('MAPA DE RIESGO'!$Z$40="Alta",'MAPA DE RIESGO'!$AB$40="Menor"),CONCATENATE("R5C",'MAPA DE RIESGO'!$P$40),"")</f>
        <v/>
      </c>
      <c r="Q20" s="40" t="str">
        <f>IF(AND('MAPA DE RIESGO'!$Z$41="Alta",'MAPA DE RIESGO'!$AB$41="Menor"),CONCATENATE("R5C",'MAPA DE RIESGO'!$P$41),"")</f>
        <v/>
      </c>
      <c r="R20" s="40" t="str">
        <f>IF(AND('MAPA DE RIESGO'!$Z$42="Alta",'MAPA DE RIESGO'!$AB$42="Menor"),CONCATENATE("R5C",'MAPA DE RIESGO'!$P$42),"")</f>
        <v/>
      </c>
      <c r="S20" s="40" t="str">
        <f>IF(AND('MAPA DE RIESGO'!$Z$43="Alta",'MAPA DE RIESGO'!$AB$43="Menor"),CONCATENATE("R5C",'MAPA DE RIESGO'!$P$43),"")</f>
        <v/>
      </c>
      <c r="T20" s="40" t="str">
        <f>IF(AND('MAPA DE RIESGO'!$Z$44="Alta",'MAPA DE RIESGO'!$AB$44="Menor"),CONCATENATE("R5C",'MAPA DE RIESGO'!$P$44),"")</f>
        <v/>
      </c>
      <c r="U20" s="41" t="str">
        <f>IF(AND('MAPA DE RIESGO'!$Z$45="Alta",'MAPA DE RIESGO'!$AB$45="Menor"),CONCATENATE("R5C",'MAPA DE RIESGO'!$P$45),"")</f>
        <v/>
      </c>
      <c r="V20" s="23" t="str">
        <f>IF(AND('MAPA DE RIESGO'!$Z$40="Alta",'MAPA DE RIESGO'!$AB$40="Moderado"),CONCATENATE("R5C",'MAPA DE RIESGO'!$P$40),"")</f>
        <v/>
      </c>
      <c r="W20" s="24" t="str">
        <f>IF(AND('MAPA DE RIESGO'!$Z$41="Alta",'MAPA DE RIESGO'!$AB$41="Moderado"),CONCATENATE("R5C",'MAPA DE RIESGO'!$P$41),"")</f>
        <v/>
      </c>
      <c r="X20" s="29" t="str">
        <f>IF(AND('MAPA DE RIESGO'!$Z$42="Alta",'MAPA DE RIESGO'!$AB$42="Moderado"),CONCATENATE("R5C",'MAPA DE RIESGO'!$P$42),"")</f>
        <v/>
      </c>
      <c r="Y20" s="29" t="str">
        <f>IF(AND('MAPA DE RIESGO'!$Z$43="Alta",'MAPA DE RIESGO'!$AB$43="Moderado"),CONCATENATE("R5C",'MAPA DE RIESGO'!$P$43),"")</f>
        <v/>
      </c>
      <c r="Z20" s="29" t="str">
        <f>IF(AND('MAPA DE RIESGO'!$Z$44="Alta",'MAPA DE RIESGO'!$AB$44="Moderado"),CONCATENATE("R5C",'MAPA DE RIESGO'!$P$44),"")</f>
        <v/>
      </c>
      <c r="AA20" s="25" t="str">
        <f>IF(AND('MAPA DE RIESGO'!$Z$45="Alta",'MAPA DE RIESGO'!$AB$45="Moderado"),CONCATENATE("R5C",'MAPA DE RIESGO'!$P$45),"")</f>
        <v/>
      </c>
      <c r="AB20" s="23" t="str">
        <f>IF(AND('MAPA DE RIESGO'!$Z$40="Alta",'MAPA DE RIESGO'!$AB$40="Mayor"),CONCATENATE("R5C",'MAPA DE RIESGO'!$P$40),"")</f>
        <v/>
      </c>
      <c r="AC20" s="24" t="str">
        <f>IF(AND('MAPA DE RIESGO'!$Z$41="Alta",'MAPA DE RIESGO'!$AB$41="Mayor"),CONCATENATE("R5C",'MAPA DE RIESGO'!$P$41),"")</f>
        <v/>
      </c>
      <c r="AD20" s="29" t="str">
        <f>IF(AND('MAPA DE RIESGO'!$Z$42="Alta",'MAPA DE RIESGO'!$AB$42="Mayor"),CONCATENATE("R5C",'MAPA DE RIESGO'!$P$42),"")</f>
        <v/>
      </c>
      <c r="AE20" s="29" t="str">
        <f>IF(AND('MAPA DE RIESGO'!$Z$43="Alta",'MAPA DE RIESGO'!$AB$43="Mayor"),CONCATENATE("R5C",'MAPA DE RIESGO'!$P$43),"")</f>
        <v/>
      </c>
      <c r="AF20" s="29" t="str">
        <f>IF(AND('MAPA DE RIESGO'!$Z$44="Alta",'MAPA DE RIESGO'!$AB$44="Mayor"),CONCATENATE("R5C",'MAPA DE RIESGO'!$P$44),"")</f>
        <v/>
      </c>
      <c r="AG20" s="25" t="str">
        <f>IF(AND('MAPA DE RIESGO'!$Z$45="Alta",'MAPA DE RIESGO'!$AB$45="Mayor"),CONCATENATE("R5C",'MAPA DE RIESGO'!$P$45),"")</f>
        <v/>
      </c>
      <c r="AH20" s="26" t="str">
        <f>IF(AND('MAPA DE RIESGO'!$Z$40="Alta",'MAPA DE RIESGO'!$AB$40="Catastrófico"),CONCATENATE("R5C",'MAPA DE RIESGO'!$P$40),"")</f>
        <v/>
      </c>
      <c r="AI20" s="27" t="str">
        <f>IF(AND('MAPA DE RIESGO'!$Z$41="Alta",'MAPA DE RIESGO'!$AB$41="Catastrófico"),CONCATENATE("R5C",'MAPA DE RIESGO'!$P$41),"")</f>
        <v/>
      </c>
      <c r="AJ20" s="27" t="str">
        <f>IF(AND('MAPA DE RIESGO'!$Z$42="Alta",'MAPA DE RIESGO'!$AB$42="Catastrófico"),CONCATENATE("R5C",'MAPA DE RIESGO'!$P$42),"")</f>
        <v/>
      </c>
      <c r="AK20" s="27" t="str">
        <f>IF(AND('MAPA DE RIESGO'!$Z$43="Alta",'MAPA DE RIESGO'!$AB$43="Catastrófico"),CONCATENATE("R5C",'MAPA DE RIESGO'!$P$43),"")</f>
        <v/>
      </c>
      <c r="AL20" s="27" t="str">
        <f>IF(AND('MAPA DE RIESGO'!$Z$44="Alta",'MAPA DE RIESGO'!$AB$44="Catastrófico"),CONCATENATE("R5C",'MAPA DE RIESGO'!$P$44),"")</f>
        <v/>
      </c>
      <c r="AM20" s="28" t="str">
        <f>IF(AND('MAPA DE RIESGO'!$Z$45="Alta",'MAPA DE RIESGO'!$AB$45="Catastrófico"),CONCATENATE("R5C",'MAPA DE RIESGO'!$P$45),"")</f>
        <v/>
      </c>
      <c r="AN20" s="54"/>
      <c r="AO20" s="407"/>
      <c r="AP20" s="408"/>
      <c r="AQ20" s="408"/>
      <c r="AR20" s="408"/>
      <c r="AS20" s="408"/>
      <c r="AT20" s="409"/>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5" customHeight="1" x14ac:dyDescent="0.25">
      <c r="A21" s="54"/>
      <c r="B21" s="316"/>
      <c r="C21" s="316"/>
      <c r="D21" s="317"/>
      <c r="E21" s="417"/>
      <c r="F21" s="418"/>
      <c r="G21" s="418"/>
      <c r="H21" s="418"/>
      <c r="I21" s="416"/>
      <c r="J21" s="39" t="str">
        <f>IF(AND('MAPA DE RIESGO'!$Z$46="Alta",'MAPA DE RIESGO'!$AB$46="Leve"),CONCATENATE("R6C",'MAPA DE RIESGO'!$P$46),"")</f>
        <v/>
      </c>
      <c r="K21" s="40" t="str">
        <f>IF(AND('MAPA DE RIESGO'!$Z$47="Alta",'MAPA DE RIESGO'!$AB$47="Leve"),CONCATENATE("R6C",'MAPA DE RIESGO'!$P$47),"")</f>
        <v/>
      </c>
      <c r="L21" s="40" t="str">
        <f>IF(AND('MAPA DE RIESGO'!$Z$48="Alta",'MAPA DE RIESGO'!$AB$48="Leve"),CONCATENATE("R6C",'MAPA DE RIESGO'!$P$48),"")</f>
        <v/>
      </c>
      <c r="M21" s="40" t="str">
        <f>IF(AND('MAPA DE RIESGO'!$Z$49="Alta",'MAPA DE RIESGO'!$AB$49="Leve"),CONCATENATE("R6C",'MAPA DE RIESGO'!$P$49),"")</f>
        <v/>
      </c>
      <c r="N21" s="40" t="str">
        <f>IF(AND('MAPA DE RIESGO'!$Z$50="Alta",'MAPA DE RIESGO'!$AB$50="Leve"),CONCATENATE("R6C",'MAPA DE RIESGO'!$P$50),"")</f>
        <v/>
      </c>
      <c r="O21" s="41" t="str">
        <f>IF(AND('MAPA DE RIESGO'!$Z$51="Alta",'MAPA DE RIESGO'!$AB$51="Leve"),CONCATENATE("R6C",'MAPA DE RIESGO'!$P$51),"")</f>
        <v/>
      </c>
      <c r="P21" s="39" t="str">
        <f>IF(AND('MAPA DE RIESGO'!$Z$46="Alta",'MAPA DE RIESGO'!$AB$46="Menor"),CONCATENATE("R6C",'MAPA DE RIESGO'!$P$46),"")</f>
        <v/>
      </c>
      <c r="Q21" s="40" t="str">
        <f>IF(AND('MAPA DE RIESGO'!$Z$47="Alta",'MAPA DE RIESGO'!$AB$47="Menor"),CONCATENATE("R6C",'MAPA DE RIESGO'!$P$47),"")</f>
        <v/>
      </c>
      <c r="R21" s="40" t="str">
        <f>IF(AND('MAPA DE RIESGO'!$Z$48="Alta",'MAPA DE RIESGO'!$AB$48="Menor"),CONCATENATE("R6C",'MAPA DE RIESGO'!$P$48),"")</f>
        <v/>
      </c>
      <c r="S21" s="40" t="str">
        <f>IF(AND('MAPA DE RIESGO'!$Z$49="Alta",'MAPA DE RIESGO'!$AB$49="Menor"),CONCATENATE("R6C",'MAPA DE RIESGO'!$P$49),"")</f>
        <v/>
      </c>
      <c r="T21" s="40" t="str">
        <f>IF(AND('MAPA DE RIESGO'!$Z$50="Alta",'MAPA DE RIESGO'!$AB$50="Menor"),CONCATENATE("R6C",'MAPA DE RIESGO'!$P$50),"")</f>
        <v/>
      </c>
      <c r="U21" s="41" t="str">
        <f>IF(AND('MAPA DE RIESGO'!$Z$51="Alta",'MAPA DE RIESGO'!$AB$51="Menor"),CONCATENATE("R6C",'MAPA DE RIESGO'!$P$51),"")</f>
        <v/>
      </c>
      <c r="V21" s="23" t="str">
        <f>IF(AND('MAPA DE RIESGO'!$Z$46="Alta",'MAPA DE RIESGO'!$AB$46="Moderado"),CONCATENATE("R6C",'MAPA DE RIESGO'!$P$46),"")</f>
        <v/>
      </c>
      <c r="W21" s="24" t="str">
        <f>IF(AND('MAPA DE RIESGO'!$Z$47="Alta",'MAPA DE RIESGO'!$AB$47="Moderado"),CONCATENATE("R6C",'MAPA DE RIESGO'!$P$47),"")</f>
        <v/>
      </c>
      <c r="X21" s="29" t="str">
        <f>IF(AND('MAPA DE RIESGO'!$Z$48="Alta",'MAPA DE RIESGO'!$AB$48="Moderado"),CONCATENATE("R6C",'MAPA DE RIESGO'!$P$48),"")</f>
        <v/>
      </c>
      <c r="Y21" s="29" t="str">
        <f>IF(AND('MAPA DE RIESGO'!$Z$49="Alta",'MAPA DE RIESGO'!$AB$49="Moderado"),CONCATENATE("R6C",'MAPA DE RIESGO'!$P$49),"")</f>
        <v/>
      </c>
      <c r="Z21" s="29" t="str">
        <f>IF(AND('MAPA DE RIESGO'!$Z$50="Alta",'MAPA DE RIESGO'!$AB$50="Moderado"),CONCATENATE("R6C",'MAPA DE RIESGO'!$P$50),"")</f>
        <v/>
      </c>
      <c r="AA21" s="25" t="str">
        <f>IF(AND('MAPA DE RIESGO'!$Z$51="Alta",'MAPA DE RIESGO'!$AB$51="Moderado"),CONCATENATE("R6C",'MAPA DE RIESGO'!$P$51),"")</f>
        <v/>
      </c>
      <c r="AB21" s="23" t="str">
        <f>IF(AND('MAPA DE RIESGO'!$Z$46="Alta",'MAPA DE RIESGO'!$AB$46="Mayor"),CONCATENATE("R6C",'MAPA DE RIESGO'!$P$46),"")</f>
        <v/>
      </c>
      <c r="AC21" s="24" t="str">
        <f>IF(AND('MAPA DE RIESGO'!$Z$47="Alta",'MAPA DE RIESGO'!$AB$47="Mayor"),CONCATENATE("R6C",'MAPA DE RIESGO'!$P$47),"")</f>
        <v/>
      </c>
      <c r="AD21" s="29" t="str">
        <f>IF(AND('MAPA DE RIESGO'!$Z$48="Alta",'MAPA DE RIESGO'!$AB$48="Mayor"),CONCATENATE("R6C",'MAPA DE RIESGO'!$P$48),"")</f>
        <v/>
      </c>
      <c r="AE21" s="29" t="str">
        <f>IF(AND('MAPA DE RIESGO'!$Z$49="Alta",'MAPA DE RIESGO'!$AB$49="Mayor"),CONCATENATE("R6C",'MAPA DE RIESGO'!$P$49),"")</f>
        <v/>
      </c>
      <c r="AF21" s="29" t="str">
        <f>IF(AND('MAPA DE RIESGO'!$Z$50="Alta",'MAPA DE RIESGO'!$AB$50="Mayor"),CONCATENATE("R6C",'MAPA DE RIESGO'!$P$50),"")</f>
        <v/>
      </c>
      <c r="AG21" s="25" t="str">
        <f>IF(AND('MAPA DE RIESGO'!$Z$51="Alta",'MAPA DE RIESGO'!$AB$51="Mayor"),CONCATENATE("R6C",'MAPA DE RIESGO'!$P$51),"")</f>
        <v/>
      </c>
      <c r="AH21" s="26" t="str">
        <f>IF(AND('MAPA DE RIESGO'!$Z$46="Alta",'MAPA DE RIESGO'!$AB$46="Catastrófico"),CONCATENATE("R6C",'MAPA DE RIESGO'!$P$46),"")</f>
        <v/>
      </c>
      <c r="AI21" s="27" t="str">
        <f>IF(AND('MAPA DE RIESGO'!$Z$47="Alta",'MAPA DE RIESGO'!$AB$47="Catastrófico"),CONCATENATE("R6C",'MAPA DE RIESGO'!$P$47),"")</f>
        <v/>
      </c>
      <c r="AJ21" s="27" t="str">
        <f>IF(AND('MAPA DE RIESGO'!$Z$48="Alta",'MAPA DE RIESGO'!$AB$48="Catastrófico"),CONCATENATE("R6C",'MAPA DE RIESGO'!$P$48),"")</f>
        <v/>
      </c>
      <c r="AK21" s="27" t="str">
        <f>IF(AND('MAPA DE RIESGO'!$Z$49="Alta",'MAPA DE RIESGO'!$AB$49="Catastrófico"),CONCATENATE("R6C",'MAPA DE RIESGO'!$P$49),"")</f>
        <v/>
      </c>
      <c r="AL21" s="27" t="str">
        <f>IF(AND('MAPA DE RIESGO'!$Z$50="Alta",'MAPA DE RIESGO'!$AB$50="Catastrófico"),CONCATENATE("R6C",'MAPA DE RIESGO'!$P$50),"")</f>
        <v/>
      </c>
      <c r="AM21" s="28" t="str">
        <f>IF(AND('MAPA DE RIESGO'!$Z$51="Alta",'MAPA DE RIESGO'!$AB$51="Catastrófico"),CONCATENATE("R6C",'MAPA DE RIESGO'!$P$51),"")</f>
        <v/>
      </c>
      <c r="AN21" s="54"/>
      <c r="AO21" s="407"/>
      <c r="AP21" s="408"/>
      <c r="AQ21" s="408"/>
      <c r="AR21" s="408"/>
      <c r="AS21" s="408"/>
      <c r="AT21" s="409"/>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5" customHeight="1" x14ac:dyDescent="0.25">
      <c r="A22" s="54"/>
      <c r="B22" s="316"/>
      <c r="C22" s="316"/>
      <c r="D22" s="317"/>
      <c r="E22" s="417"/>
      <c r="F22" s="418"/>
      <c r="G22" s="418"/>
      <c r="H22" s="418"/>
      <c r="I22" s="416"/>
      <c r="J22" s="39" t="str">
        <f>IF(AND('MAPA DE RIESGO'!$Z$52="Alta",'MAPA DE RIESGO'!$AB$52="Leve"),CONCATENATE("R7C",'MAPA DE RIESGO'!$P$52),"")</f>
        <v/>
      </c>
      <c r="K22" s="40" t="str">
        <f>IF(AND('MAPA DE RIESGO'!$Z$53="Alta",'MAPA DE RIESGO'!$AB$53="Leve"),CONCATENATE("R7C",'MAPA DE RIESGO'!$P$53),"")</f>
        <v/>
      </c>
      <c r="L22" s="40" t="str">
        <f>IF(AND('MAPA DE RIESGO'!$Z$54="Alta",'MAPA DE RIESGO'!$AB$54="Leve"),CONCATENATE("R7C",'MAPA DE RIESGO'!$P$54),"")</f>
        <v/>
      </c>
      <c r="M22" s="40" t="str">
        <f>IF(AND('MAPA DE RIESGO'!$Z$55="Alta",'MAPA DE RIESGO'!$AB$55="Leve"),CONCATENATE("R7C",'MAPA DE RIESGO'!$P$55),"")</f>
        <v/>
      </c>
      <c r="N22" s="40" t="str">
        <f>IF(AND('MAPA DE RIESGO'!$Z$56="Alta",'MAPA DE RIESGO'!$AB$56="Leve"),CONCATENATE("R7C",'MAPA DE RIESGO'!$P$56),"")</f>
        <v/>
      </c>
      <c r="O22" s="41" t="str">
        <f>IF(AND('MAPA DE RIESGO'!$Z$57="Alta",'MAPA DE RIESGO'!$AB$57="Leve"),CONCATENATE("R7C",'MAPA DE RIESGO'!$P$57),"")</f>
        <v/>
      </c>
      <c r="P22" s="39" t="str">
        <f>IF(AND('MAPA DE RIESGO'!$Z$52="Alta",'MAPA DE RIESGO'!$AB$52="Menor"),CONCATENATE("R7C",'MAPA DE RIESGO'!$P$52),"")</f>
        <v/>
      </c>
      <c r="Q22" s="40" t="str">
        <f>IF(AND('MAPA DE RIESGO'!$Z$53="Alta",'MAPA DE RIESGO'!$AB$53="Menor"),CONCATENATE("R7C",'MAPA DE RIESGO'!$P$53),"")</f>
        <v/>
      </c>
      <c r="R22" s="40" t="str">
        <f>IF(AND('MAPA DE RIESGO'!$Z$54="Alta",'MAPA DE RIESGO'!$AB$54="Menor"),CONCATENATE("R7C",'MAPA DE RIESGO'!$P$54),"")</f>
        <v/>
      </c>
      <c r="S22" s="40" t="str">
        <f>IF(AND('MAPA DE RIESGO'!$Z$55="Alta",'MAPA DE RIESGO'!$AB$55="Menor"),CONCATENATE("R7C",'MAPA DE RIESGO'!$P$55),"")</f>
        <v/>
      </c>
      <c r="T22" s="40" t="str">
        <f>IF(AND('MAPA DE RIESGO'!$Z$56="Alta",'MAPA DE RIESGO'!$AB$56="Menor"),CONCATENATE("R7C",'MAPA DE RIESGO'!$P$56),"")</f>
        <v/>
      </c>
      <c r="U22" s="41" t="str">
        <f>IF(AND('MAPA DE RIESGO'!$Z$57="Alta",'MAPA DE RIESGO'!$AB$57="Menor"),CONCATENATE("R7C",'MAPA DE RIESGO'!$P$57),"")</f>
        <v/>
      </c>
      <c r="V22" s="23" t="str">
        <f>IF(AND('MAPA DE RIESGO'!$Z$52="Alta",'MAPA DE RIESGO'!$AB$52="Moderado"),CONCATENATE("R7C",'MAPA DE RIESGO'!$P$52),"")</f>
        <v/>
      </c>
      <c r="W22" s="24" t="str">
        <f>IF(AND('MAPA DE RIESGO'!$Z$53="Alta",'MAPA DE RIESGO'!$AB$53="Moderado"),CONCATENATE("R7C",'MAPA DE RIESGO'!$P$53),"")</f>
        <v/>
      </c>
      <c r="X22" s="29" t="str">
        <f>IF(AND('MAPA DE RIESGO'!$Z$54="Alta",'MAPA DE RIESGO'!$AB$54="Moderado"),CONCATENATE("R7C",'MAPA DE RIESGO'!$P$54),"")</f>
        <v/>
      </c>
      <c r="Y22" s="29" t="str">
        <f>IF(AND('MAPA DE RIESGO'!$Z$55="Alta",'MAPA DE RIESGO'!$AB$55="Moderado"),CONCATENATE("R7C",'MAPA DE RIESGO'!$P$55),"")</f>
        <v/>
      </c>
      <c r="Z22" s="29" t="str">
        <f>IF(AND('MAPA DE RIESGO'!$Z$56="Alta",'MAPA DE RIESGO'!$AB$56="Moderado"),CONCATENATE("R7C",'MAPA DE RIESGO'!$P$56),"")</f>
        <v/>
      </c>
      <c r="AA22" s="25" t="str">
        <f>IF(AND('MAPA DE RIESGO'!$Z$57="Alta",'MAPA DE RIESGO'!$AB$57="Moderado"),CONCATENATE("R7C",'MAPA DE RIESGO'!$P$57),"")</f>
        <v/>
      </c>
      <c r="AB22" s="23" t="str">
        <f>IF(AND('MAPA DE RIESGO'!$Z$52="Alta",'MAPA DE RIESGO'!$AB$52="Mayor"),CONCATENATE("R7C",'MAPA DE RIESGO'!$P$52),"")</f>
        <v/>
      </c>
      <c r="AC22" s="24" t="str">
        <f>IF(AND('MAPA DE RIESGO'!$Z$53="Alta",'MAPA DE RIESGO'!$AB$53="Mayor"),CONCATENATE("R7C",'MAPA DE RIESGO'!$P$53),"")</f>
        <v/>
      </c>
      <c r="AD22" s="29" t="str">
        <f>IF(AND('MAPA DE RIESGO'!$Z$54="Alta",'MAPA DE RIESGO'!$AB$54="Mayor"),CONCATENATE("R7C",'MAPA DE RIESGO'!$P$54),"")</f>
        <v/>
      </c>
      <c r="AE22" s="29" t="str">
        <f>IF(AND('MAPA DE RIESGO'!$Z$55="Alta",'MAPA DE RIESGO'!$AB$55="Mayor"),CONCATENATE("R7C",'MAPA DE RIESGO'!$P$55),"")</f>
        <v/>
      </c>
      <c r="AF22" s="29" t="str">
        <f>IF(AND('MAPA DE RIESGO'!$Z$56="Alta",'MAPA DE RIESGO'!$AB$56="Mayor"),CONCATENATE("R7C",'MAPA DE RIESGO'!$P$56),"")</f>
        <v/>
      </c>
      <c r="AG22" s="25" t="str">
        <f>IF(AND('MAPA DE RIESGO'!$Z$57="Alta",'MAPA DE RIESGO'!$AB$57="Mayor"),CONCATENATE("R7C",'MAPA DE RIESGO'!$P$57),"")</f>
        <v/>
      </c>
      <c r="AH22" s="26" t="str">
        <f>IF(AND('MAPA DE RIESGO'!$Z$52="Alta",'MAPA DE RIESGO'!$AB$52="Catastrófico"),CONCATENATE("R7C",'MAPA DE RIESGO'!$P$52),"")</f>
        <v/>
      </c>
      <c r="AI22" s="27" t="str">
        <f>IF(AND('MAPA DE RIESGO'!$Z$53="Alta",'MAPA DE RIESGO'!$AB$53="Catastrófico"),CONCATENATE("R7C",'MAPA DE RIESGO'!$P$53),"")</f>
        <v/>
      </c>
      <c r="AJ22" s="27" t="str">
        <f>IF(AND('MAPA DE RIESGO'!$Z$54="Alta",'MAPA DE RIESGO'!$AB$54="Catastrófico"),CONCATENATE("R7C",'MAPA DE RIESGO'!$P$54),"")</f>
        <v/>
      </c>
      <c r="AK22" s="27" t="str">
        <f>IF(AND('MAPA DE RIESGO'!$Z$55="Alta",'MAPA DE RIESGO'!$AB$55="Catastrófico"),CONCATENATE("R7C",'MAPA DE RIESGO'!$P$55),"")</f>
        <v/>
      </c>
      <c r="AL22" s="27" t="str">
        <f>IF(AND('MAPA DE RIESGO'!$Z$56="Alta",'MAPA DE RIESGO'!$AB$56="Catastrófico"),CONCATENATE("R7C",'MAPA DE RIESGO'!$P$56),"")</f>
        <v/>
      </c>
      <c r="AM22" s="28" t="str">
        <f>IF(AND('MAPA DE RIESGO'!$Z$57="Alta",'MAPA DE RIESGO'!$AB$57="Catastrófico"),CONCATENATE("R7C",'MAPA DE RIESGO'!$P$57),"")</f>
        <v/>
      </c>
      <c r="AN22" s="54"/>
      <c r="AO22" s="407"/>
      <c r="AP22" s="408"/>
      <c r="AQ22" s="408"/>
      <c r="AR22" s="408"/>
      <c r="AS22" s="408"/>
      <c r="AT22" s="409"/>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5" customHeight="1" x14ac:dyDescent="0.25">
      <c r="A23" s="54"/>
      <c r="B23" s="316"/>
      <c r="C23" s="316"/>
      <c r="D23" s="317"/>
      <c r="E23" s="417"/>
      <c r="F23" s="418"/>
      <c r="G23" s="418"/>
      <c r="H23" s="418"/>
      <c r="I23" s="416"/>
      <c r="J23" s="39" t="str">
        <f>IF(AND('MAPA DE RIESGO'!$Z$58="Alta",'MAPA DE RIESGO'!$AB$58="Leve"),CONCATENATE("R8C",'MAPA DE RIESGO'!$P$58),"")</f>
        <v/>
      </c>
      <c r="K23" s="40" t="str">
        <f>IF(AND('MAPA DE RIESGO'!$Z$59="Alta",'MAPA DE RIESGO'!$AB$59="Leve"),CONCATENATE("R8C",'MAPA DE RIESGO'!$P$59),"")</f>
        <v/>
      </c>
      <c r="L23" s="40" t="str">
        <f>IF(AND('MAPA DE RIESGO'!$Z$60="Alta",'MAPA DE RIESGO'!$AB$60="Leve"),CONCATENATE("R8C",'MAPA DE RIESGO'!$P$60),"")</f>
        <v/>
      </c>
      <c r="M23" s="40" t="str">
        <f>IF(AND('MAPA DE RIESGO'!$Z$61="Alta",'MAPA DE RIESGO'!$AB$61="Leve"),CONCATENATE("R8C",'MAPA DE RIESGO'!$P$61),"")</f>
        <v/>
      </c>
      <c r="N23" s="40" t="str">
        <f>IF(AND('MAPA DE RIESGO'!$Z$62="Alta",'MAPA DE RIESGO'!$AB$62="Leve"),CONCATENATE("R8C",'MAPA DE RIESGO'!$P$62),"")</f>
        <v/>
      </c>
      <c r="O23" s="41" t="str">
        <f>IF(AND('MAPA DE RIESGO'!$Z$63="Alta",'MAPA DE RIESGO'!$AB$63="Leve"),CONCATENATE("R8C",'MAPA DE RIESGO'!$P$63),"")</f>
        <v/>
      </c>
      <c r="P23" s="39" t="str">
        <f>IF(AND('MAPA DE RIESGO'!$Z$58="Alta",'MAPA DE RIESGO'!$AB$58="Menor"),CONCATENATE("R8C",'MAPA DE RIESGO'!$P$58),"")</f>
        <v/>
      </c>
      <c r="Q23" s="40" t="str">
        <f>IF(AND('MAPA DE RIESGO'!$Z$59="Alta",'MAPA DE RIESGO'!$AB$59="Menor"),CONCATENATE("R8C",'MAPA DE RIESGO'!$P$59),"")</f>
        <v/>
      </c>
      <c r="R23" s="40" t="str">
        <f>IF(AND('MAPA DE RIESGO'!$Z$60="Alta",'MAPA DE RIESGO'!$AB$60="Menor"),CONCATENATE("R8C",'MAPA DE RIESGO'!$P$60),"")</f>
        <v/>
      </c>
      <c r="S23" s="40" t="str">
        <f>IF(AND('MAPA DE RIESGO'!$Z$61="Alta",'MAPA DE RIESGO'!$AB$61="Menor"),CONCATENATE("R8C",'MAPA DE RIESGO'!$P$61),"")</f>
        <v/>
      </c>
      <c r="T23" s="40" t="str">
        <f>IF(AND('MAPA DE RIESGO'!$Z$62="Alta",'MAPA DE RIESGO'!$AB$62="Menor"),CONCATENATE("R8C",'MAPA DE RIESGO'!$P$62),"")</f>
        <v/>
      </c>
      <c r="U23" s="41" t="str">
        <f>IF(AND('MAPA DE RIESGO'!$Z$63="Alta",'MAPA DE RIESGO'!$AB$63="Menor"),CONCATENATE("R8C",'MAPA DE RIESGO'!$P$63),"")</f>
        <v/>
      </c>
      <c r="V23" s="23" t="str">
        <f>IF(AND('MAPA DE RIESGO'!$Z$58="Alta",'MAPA DE RIESGO'!$AB$58="Moderado"),CONCATENATE("R8C",'MAPA DE RIESGO'!$P$58),"")</f>
        <v/>
      </c>
      <c r="W23" s="24" t="str">
        <f>IF(AND('MAPA DE RIESGO'!$Z$59="Alta",'MAPA DE RIESGO'!$AB$59="Moderado"),CONCATENATE("R8C",'MAPA DE RIESGO'!$P$59),"")</f>
        <v/>
      </c>
      <c r="X23" s="29" t="str">
        <f>IF(AND('MAPA DE RIESGO'!$Z$60="Alta",'MAPA DE RIESGO'!$AB$60="Moderado"),CONCATENATE("R8C",'MAPA DE RIESGO'!$P$60),"")</f>
        <v/>
      </c>
      <c r="Y23" s="29" t="str">
        <f>IF(AND('MAPA DE RIESGO'!$Z$61="Alta",'MAPA DE RIESGO'!$AB$61="Moderado"),CONCATENATE("R8C",'MAPA DE RIESGO'!$P$61),"")</f>
        <v/>
      </c>
      <c r="Z23" s="29" t="str">
        <f>IF(AND('MAPA DE RIESGO'!$Z$62="Alta",'MAPA DE RIESGO'!$AB$62="Moderado"),CONCATENATE("R8C",'MAPA DE RIESGO'!$P$62),"")</f>
        <v/>
      </c>
      <c r="AA23" s="25" t="str">
        <f>IF(AND('MAPA DE RIESGO'!$Z$63="Alta",'MAPA DE RIESGO'!$AB$63="Moderado"),CONCATENATE("R8C",'MAPA DE RIESGO'!$P$63),"")</f>
        <v/>
      </c>
      <c r="AB23" s="23" t="str">
        <f>IF(AND('MAPA DE RIESGO'!$Z$58="Alta",'MAPA DE RIESGO'!$AB$58="Mayor"),CONCATENATE("R8C",'MAPA DE RIESGO'!$P$58),"")</f>
        <v/>
      </c>
      <c r="AC23" s="24" t="str">
        <f>IF(AND('MAPA DE RIESGO'!$Z$59="Alta",'MAPA DE RIESGO'!$AB$59="Mayor"),CONCATENATE("R8C",'MAPA DE RIESGO'!$P$59),"")</f>
        <v/>
      </c>
      <c r="AD23" s="29" t="str">
        <f>IF(AND('MAPA DE RIESGO'!$Z$60="Alta",'MAPA DE RIESGO'!$AB$60="Mayor"),CONCATENATE("R8C",'MAPA DE RIESGO'!$P$60),"")</f>
        <v/>
      </c>
      <c r="AE23" s="29" t="str">
        <f>IF(AND('MAPA DE RIESGO'!$Z$61="Alta",'MAPA DE RIESGO'!$AB$61="Mayor"),CONCATENATE("R8C",'MAPA DE RIESGO'!$P$61),"")</f>
        <v/>
      </c>
      <c r="AF23" s="29" t="str">
        <f>IF(AND('MAPA DE RIESGO'!$Z$62="Alta",'MAPA DE RIESGO'!$AB$62="Mayor"),CONCATENATE("R8C",'MAPA DE RIESGO'!$P$62),"")</f>
        <v/>
      </c>
      <c r="AG23" s="25" t="str">
        <f>IF(AND('MAPA DE RIESGO'!$Z$63="Alta",'MAPA DE RIESGO'!$AB$63="Mayor"),CONCATENATE("R8C",'MAPA DE RIESGO'!$P$63),"")</f>
        <v/>
      </c>
      <c r="AH23" s="26" t="str">
        <f>IF(AND('MAPA DE RIESGO'!$Z$58="Alta",'MAPA DE RIESGO'!$AB$58="Catastrófico"),CONCATENATE("R8C",'MAPA DE RIESGO'!$P$58),"")</f>
        <v/>
      </c>
      <c r="AI23" s="27" t="str">
        <f>IF(AND('MAPA DE RIESGO'!$Z$59="Alta",'MAPA DE RIESGO'!$AB$59="Catastrófico"),CONCATENATE("R8C",'MAPA DE RIESGO'!$P$59),"")</f>
        <v/>
      </c>
      <c r="AJ23" s="27" t="str">
        <f>IF(AND('MAPA DE RIESGO'!$Z$60="Alta",'MAPA DE RIESGO'!$AB$60="Catastrófico"),CONCATENATE("R8C",'MAPA DE RIESGO'!$P$60),"")</f>
        <v/>
      </c>
      <c r="AK23" s="27" t="str">
        <f>IF(AND('MAPA DE RIESGO'!$Z$61="Alta",'MAPA DE RIESGO'!$AB$61="Catastrófico"),CONCATENATE("R8C",'MAPA DE RIESGO'!$P$61),"")</f>
        <v/>
      </c>
      <c r="AL23" s="27" t="str">
        <f>IF(AND('MAPA DE RIESGO'!$Z$62="Alta",'MAPA DE RIESGO'!$AB$62="Catastrófico"),CONCATENATE("R8C",'MAPA DE RIESGO'!$P$62),"")</f>
        <v/>
      </c>
      <c r="AM23" s="28" t="str">
        <f>IF(AND('MAPA DE RIESGO'!$Z$63="Alta",'MAPA DE RIESGO'!$AB$63="Catastrófico"),CONCATENATE("R8C",'MAPA DE RIESGO'!$P$63),"")</f>
        <v/>
      </c>
      <c r="AN23" s="54"/>
      <c r="AO23" s="407"/>
      <c r="AP23" s="408"/>
      <c r="AQ23" s="408"/>
      <c r="AR23" s="408"/>
      <c r="AS23" s="408"/>
      <c r="AT23" s="409"/>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15" customHeight="1" x14ac:dyDescent="0.25">
      <c r="A24" s="54"/>
      <c r="B24" s="316"/>
      <c r="C24" s="316"/>
      <c r="D24" s="317"/>
      <c r="E24" s="417"/>
      <c r="F24" s="418"/>
      <c r="G24" s="418"/>
      <c r="H24" s="418"/>
      <c r="I24" s="416"/>
      <c r="J24" s="39" t="str">
        <f>IF(AND('MAPA DE RIESGO'!$Z$64="Alta",'MAPA DE RIESGO'!$AB$64="Leve"),CONCATENATE("R9C",'MAPA DE RIESGO'!$P$64),"")</f>
        <v/>
      </c>
      <c r="K24" s="40" t="str">
        <f>IF(AND('MAPA DE RIESGO'!$Z$65="Alta",'MAPA DE RIESGO'!$AB$65="Leve"),CONCATENATE("R9C",'MAPA DE RIESGO'!$P$65),"")</f>
        <v/>
      </c>
      <c r="L24" s="40" t="str">
        <f>IF(AND('MAPA DE RIESGO'!$Z$66="Alta",'MAPA DE RIESGO'!$AB$66="Leve"),CONCATENATE("R9C",'MAPA DE RIESGO'!$P$66),"")</f>
        <v/>
      </c>
      <c r="M24" s="40" t="str">
        <f>IF(AND('MAPA DE RIESGO'!$Z$67="Alta",'MAPA DE RIESGO'!$AB$67="Leve"),CONCATENATE("R9C",'MAPA DE RIESGO'!$P$67),"")</f>
        <v/>
      </c>
      <c r="N24" s="40" t="str">
        <f>IF(AND('MAPA DE RIESGO'!$Z$68="Alta",'MAPA DE RIESGO'!$AB$68="Leve"),CONCATENATE("R9C",'MAPA DE RIESGO'!$P$68),"")</f>
        <v/>
      </c>
      <c r="O24" s="41" t="str">
        <f>IF(AND('MAPA DE RIESGO'!$Z$69="Alta",'MAPA DE RIESGO'!$AB$69="Leve"),CONCATENATE("R9C",'MAPA DE RIESGO'!$P$69),"")</f>
        <v/>
      </c>
      <c r="P24" s="39" t="str">
        <f>IF(AND('MAPA DE RIESGO'!$Z$64="Alta",'MAPA DE RIESGO'!$AB$64="Menor"),CONCATENATE("R9C",'MAPA DE RIESGO'!$P$64),"")</f>
        <v/>
      </c>
      <c r="Q24" s="40" t="str">
        <f>IF(AND('MAPA DE RIESGO'!$Z$65="Alta",'MAPA DE RIESGO'!$AB$65="Menor"),CONCATENATE("R9C",'MAPA DE RIESGO'!$P$65),"")</f>
        <v/>
      </c>
      <c r="R24" s="40" t="str">
        <f>IF(AND('MAPA DE RIESGO'!$Z$66="Alta",'MAPA DE RIESGO'!$AB$66="Menor"),CONCATENATE("R9C",'MAPA DE RIESGO'!$P$66),"")</f>
        <v/>
      </c>
      <c r="S24" s="40" t="str">
        <f>IF(AND('MAPA DE RIESGO'!$Z$67="Alta",'MAPA DE RIESGO'!$AB$67="Menor"),CONCATENATE("R9C",'MAPA DE RIESGO'!$P$67),"")</f>
        <v/>
      </c>
      <c r="T24" s="40" t="str">
        <f>IF(AND('MAPA DE RIESGO'!$Z$68="Alta",'MAPA DE RIESGO'!$AB$68="Menor"),CONCATENATE("R9C",'MAPA DE RIESGO'!$P$68),"")</f>
        <v/>
      </c>
      <c r="U24" s="41" t="str">
        <f>IF(AND('MAPA DE RIESGO'!$Z$69="Alta",'MAPA DE RIESGO'!$AB$69="Menor"),CONCATENATE("R9C",'MAPA DE RIESGO'!$P$69),"")</f>
        <v/>
      </c>
      <c r="V24" s="23" t="str">
        <f>IF(AND('MAPA DE RIESGO'!$Z$64="Alta",'MAPA DE RIESGO'!$AB$64="Moderado"),CONCATENATE("R9C",'MAPA DE RIESGO'!$P$64),"")</f>
        <v/>
      </c>
      <c r="W24" s="24" t="str">
        <f>IF(AND('MAPA DE RIESGO'!$Z$65="Alta",'MAPA DE RIESGO'!$AB$65="Moderado"),CONCATENATE("R9C",'MAPA DE RIESGO'!$P$65),"")</f>
        <v/>
      </c>
      <c r="X24" s="29" t="str">
        <f>IF(AND('MAPA DE RIESGO'!$Z$66="Alta",'MAPA DE RIESGO'!$AB$66="Moderado"),CONCATENATE("R9C",'MAPA DE RIESGO'!$P$66),"")</f>
        <v/>
      </c>
      <c r="Y24" s="29" t="str">
        <f>IF(AND('MAPA DE RIESGO'!$Z$67="Alta",'MAPA DE RIESGO'!$AB$67="Moderado"),CONCATENATE("R9C",'MAPA DE RIESGO'!$P$67),"")</f>
        <v/>
      </c>
      <c r="Z24" s="29" t="str">
        <f>IF(AND('MAPA DE RIESGO'!$Z$68="Alta",'MAPA DE RIESGO'!$AB$68="Moderado"),CONCATENATE("R9C",'MAPA DE RIESGO'!$P$68),"")</f>
        <v/>
      </c>
      <c r="AA24" s="25" t="str">
        <f>IF(AND('MAPA DE RIESGO'!$Z$69="Alta",'MAPA DE RIESGO'!$AB$69="Moderado"),CONCATENATE("R9C",'MAPA DE RIESGO'!$P$69),"")</f>
        <v/>
      </c>
      <c r="AB24" s="23" t="str">
        <f>IF(AND('MAPA DE RIESGO'!$Z$64="Alta",'MAPA DE RIESGO'!$AB$64="Mayor"),CONCATENATE("R9C",'MAPA DE RIESGO'!$P$64),"")</f>
        <v/>
      </c>
      <c r="AC24" s="24" t="str">
        <f>IF(AND('MAPA DE RIESGO'!$Z$65="Alta",'MAPA DE RIESGO'!$AB$65="Mayor"),CONCATENATE("R9C",'MAPA DE RIESGO'!$P$65),"")</f>
        <v/>
      </c>
      <c r="AD24" s="29" t="str">
        <f>IF(AND('MAPA DE RIESGO'!$Z$66="Alta",'MAPA DE RIESGO'!$AB$66="Mayor"),CONCATENATE("R9C",'MAPA DE RIESGO'!$P$66),"")</f>
        <v/>
      </c>
      <c r="AE24" s="29" t="str">
        <f>IF(AND('MAPA DE RIESGO'!$Z$67="Alta",'MAPA DE RIESGO'!$AB$67="Mayor"),CONCATENATE("R9C",'MAPA DE RIESGO'!$P$67),"")</f>
        <v/>
      </c>
      <c r="AF24" s="29" t="str">
        <f>IF(AND('MAPA DE RIESGO'!$Z$68="Alta",'MAPA DE RIESGO'!$AB$68="Mayor"),CONCATENATE("R9C",'MAPA DE RIESGO'!$P$68),"")</f>
        <v/>
      </c>
      <c r="AG24" s="25" t="str">
        <f>IF(AND('MAPA DE RIESGO'!$Z$69="Alta",'MAPA DE RIESGO'!$AB$69="Mayor"),CONCATENATE("R9C",'MAPA DE RIESGO'!$P$69),"")</f>
        <v/>
      </c>
      <c r="AH24" s="26" t="str">
        <f>IF(AND('MAPA DE RIESGO'!$Z$64="Alta",'MAPA DE RIESGO'!$AB$64="Catastrófico"),CONCATENATE("R9C",'MAPA DE RIESGO'!$P$64),"")</f>
        <v/>
      </c>
      <c r="AI24" s="27" t="str">
        <f>IF(AND('MAPA DE RIESGO'!$Z$65="Alta",'MAPA DE RIESGO'!$AB$65="Catastrófico"),CONCATENATE("R9C",'MAPA DE RIESGO'!$P$65),"")</f>
        <v/>
      </c>
      <c r="AJ24" s="27" t="str">
        <f>IF(AND('MAPA DE RIESGO'!$Z$66="Alta",'MAPA DE RIESGO'!$AB$66="Catastrófico"),CONCATENATE("R9C",'MAPA DE RIESGO'!$P$66),"")</f>
        <v/>
      </c>
      <c r="AK24" s="27" t="str">
        <f>IF(AND('MAPA DE RIESGO'!$Z$67="Alta",'MAPA DE RIESGO'!$AB$67="Catastrófico"),CONCATENATE("R9C",'MAPA DE RIESGO'!$P$67),"")</f>
        <v/>
      </c>
      <c r="AL24" s="27" t="str">
        <f>IF(AND('MAPA DE RIESGO'!$Z$68="Alta",'MAPA DE RIESGO'!$AB$68="Catastrófico"),CONCATENATE("R9C",'MAPA DE RIESGO'!$P$68),"")</f>
        <v/>
      </c>
      <c r="AM24" s="28" t="str">
        <f>IF(AND('MAPA DE RIESGO'!$Z$69="Alta",'MAPA DE RIESGO'!$AB$69="Catastrófico"),CONCATENATE("R9C",'MAPA DE RIESGO'!$P$69),"")</f>
        <v/>
      </c>
      <c r="AN24" s="54"/>
      <c r="AO24" s="407"/>
      <c r="AP24" s="408"/>
      <c r="AQ24" s="408"/>
      <c r="AR24" s="408"/>
      <c r="AS24" s="408"/>
      <c r="AT24" s="409"/>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5.75" customHeight="1" thickBot="1" x14ac:dyDescent="0.3">
      <c r="A25" s="54"/>
      <c r="B25" s="316"/>
      <c r="C25" s="316"/>
      <c r="D25" s="317"/>
      <c r="E25" s="419"/>
      <c r="F25" s="420"/>
      <c r="G25" s="420"/>
      <c r="H25" s="420"/>
      <c r="I25" s="420"/>
      <c r="J25" s="42" t="str">
        <f>IF(AND('MAPA DE RIESGO'!$Z$70="Alta",'MAPA DE RIESGO'!$AB$70="Leve"),CONCATENATE("R10C",'MAPA DE RIESGO'!$P$70),"")</f>
        <v/>
      </c>
      <c r="K25" s="43" t="str">
        <f>IF(AND('MAPA DE RIESGO'!$Z$71="Alta",'MAPA DE RIESGO'!$AB$71="Leve"),CONCATENATE("R10C",'MAPA DE RIESGO'!$P$71),"")</f>
        <v/>
      </c>
      <c r="L25" s="43" t="str">
        <f>IF(AND('MAPA DE RIESGO'!$Z$72="Alta",'MAPA DE RIESGO'!$AB$72="Leve"),CONCATENATE("R10C",'MAPA DE RIESGO'!$P$72),"")</f>
        <v/>
      </c>
      <c r="M25" s="43" t="str">
        <f>IF(AND('MAPA DE RIESGO'!$Z$73="Alta",'MAPA DE RIESGO'!$AB$73="Leve"),CONCATENATE("R10C",'MAPA DE RIESGO'!$P$73),"")</f>
        <v/>
      </c>
      <c r="N25" s="43" t="str">
        <f>IF(AND('MAPA DE RIESGO'!$Z$74="Alta",'MAPA DE RIESGO'!$AB$74="Leve"),CONCATENATE("R10C",'MAPA DE RIESGO'!$P$74),"")</f>
        <v/>
      </c>
      <c r="O25" s="44" t="str">
        <f>IF(AND('MAPA DE RIESGO'!$Z$75="Alta",'MAPA DE RIESGO'!$AB$75="Leve"),CONCATENATE("R10C",'MAPA DE RIESGO'!$P$75),"")</f>
        <v/>
      </c>
      <c r="P25" s="42" t="str">
        <f>IF(AND('MAPA DE RIESGO'!$Z$70="Alta",'MAPA DE RIESGO'!$AB$70="Menor"),CONCATENATE("R10C",'MAPA DE RIESGO'!$P$70),"")</f>
        <v/>
      </c>
      <c r="Q25" s="43" t="str">
        <f>IF(AND('MAPA DE RIESGO'!$Z$71="Alta",'MAPA DE RIESGO'!$AB$71="Menor"),CONCATENATE("R10C",'MAPA DE RIESGO'!$P$71),"")</f>
        <v/>
      </c>
      <c r="R25" s="43" t="str">
        <f>IF(AND('MAPA DE RIESGO'!$Z$72="Alta",'MAPA DE RIESGO'!$AB$72="Menor"),CONCATENATE("R10C",'MAPA DE RIESGO'!$P$72),"")</f>
        <v/>
      </c>
      <c r="S25" s="43" t="str">
        <f>IF(AND('MAPA DE RIESGO'!$Z$73="Alta",'MAPA DE RIESGO'!$AB$73="Menor"),CONCATENATE("R10C",'MAPA DE RIESGO'!$P$73),"")</f>
        <v/>
      </c>
      <c r="T25" s="43" t="str">
        <f>IF(AND('MAPA DE RIESGO'!$Z$74="Alta",'MAPA DE RIESGO'!$AB$74="Menor"),CONCATENATE("R10C",'MAPA DE RIESGO'!$P$74),"")</f>
        <v/>
      </c>
      <c r="U25" s="44" t="str">
        <f>IF(AND('MAPA DE RIESGO'!$Z$75="Alta",'MAPA DE RIESGO'!$AB$75="Menor"),CONCATENATE("R10C",'MAPA DE RIESGO'!$P$75),"")</f>
        <v/>
      </c>
      <c r="V25" s="30" t="str">
        <f>IF(AND('MAPA DE RIESGO'!$Z$70="Alta",'MAPA DE RIESGO'!$AB$70="Moderado"),CONCATENATE("R10C",'MAPA DE RIESGO'!$P$70),"")</f>
        <v/>
      </c>
      <c r="W25" s="31" t="str">
        <f>IF(AND('MAPA DE RIESGO'!$Z$71="Alta",'MAPA DE RIESGO'!$AB$71="Moderado"),CONCATENATE("R10C",'MAPA DE RIESGO'!$P$71),"")</f>
        <v/>
      </c>
      <c r="X25" s="31" t="str">
        <f>IF(AND('MAPA DE RIESGO'!$Z$72="Alta",'MAPA DE RIESGO'!$AB$72="Moderado"),CONCATENATE("R10C",'MAPA DE RIESGO'!$P$72),"")</f>
        <v/>
      </c>
      <c r="Y25" s="31" t="str">
        <f>IF(AND('MAPA DE RIESGO'!$Z$73="Alta",'MAPA DE RIESGO'!$AB$73="Moderado"),CONCATENATE("R10C",'MAPA DE RIESGO'!$P$73),"")</f>
        <v/>
      </c>
      <c r="Z25" s="31" t="str">
        <f>IF(AND('MAPA DE RIESGO'!$Z$74="Alta",'MAPA DE RIESGO'!$AB$74="Moderado"),CONCATENATE("R10C",'MAPA DE RIESGO'!$P$74),"")</f>
        <v/>
      </c>
      <c r="AA25" s="32" t="str">
        <f>IF(AND('MAPA DE RIESGO'!$Z$75="Alta",'MAPA DE RIESGO'!$AB$75="Moderado"),CONCATENATE("R10C",'MAPA DE RIESGO'!$P$75),"")</f>
        <v/>
      </c>
      <c r="AB25" s="30" t="str">
        <f>IF(AND('MAPA DE RIESGO'!$Z$70="Alta",'MAPA DE RIESGO'!$AB$70="Mayor"),CONCATENATE("R10C",'MAPA DE RIESGO'!$P$70),"")</f>
        <v/>
      </c>
      <c r="AC25" s="31" t="str">
        <f>IF(AND('MAPA DE RIESGO'!$Z$71="Alta",'MAPA DE RIESGO'!$AB$71="Mayor"),CONCATENATE("R10C",'MAPA DE RIESGO'!$P$71),"")</f>
        <v/>
      </c>
      <c r="AD25" s="31" t="str">
        <f>IF(AND('MAPA DE RIESGO'!$Z$72="Alta",'MAPA DE RIESGO'!$AB$72="Mayor"),CONCATENATE("R10C",'MAPA DE RIESGO'!$P$72),"")</f>
        <v/>
      </c>
      <c r="AE25" s="31" t="str">
        <f>IF(AND('MAPA DE RIESGO'!$Z$73="Alta",'MAPA DE RIESGO'!$AB$73="Mayor"),CONCATENATE("R10C",'MAPA DE RIESGO'!$P$73),"")</f>
        <v/>
      </c>
      <c r="AF25" s="31" t="str">
        <f>IF(AND('MAPA DE RIESGO'!$Z$74="Alta",'MAPA DE RIESGO'!$AB$74="Mayor"),CONCATENATE("R10C",'MAPA DE RIESGO'!$P$74),"")</f>
        <v/>
      </c>
      <c r="AG25" s="32" t="str">
        <f>IF(AND('MAPA DE RIESGO'!$Z$75="Alta",'MAPA DE RIESGO'!$AB$75="Mayor"),CONCATENATE("R10C",'MAPA DE RIESGO'!$P$75),"")</f>
        <v/>
      </c>
      <c r="AH25" s="33" t="str">
        <f>IF(AND('MAPA DE RIESGO'!$Z$70="Alta",'MAPA DE RIESGO'!$AB$70="Catastrófico"),CONCATENATE("R10C",'MAPA DE RIESGO'!$P$70),"")</f>
        <v/>
      </c>
      <c r="AI25" s="34" t="str">
        <f>IF(AND('MAPA DE RIESGO'!$Z$71="Alta",'MAPA DE RIESGO'!$AB$71="Catastrófico"),CONCATENATE("R10C",'MAPA DE RIESGO'!$P$71),"")</f>
        <v/>
      </c>
      <c r="AJ25" s="34" t="str">
        <f>IF(AND('MAPA DE RIESGO'!$Z$72="Alta",'MAPA DE RIESGO'!$AB$72="Catastrófico"),CONCATENATE("R10C",'MAPA DE RIESGO'!$P$72),"")</f>
        <v/>
      </c>
      <c r="AK25" s="34" t="str">
        <f>IF(AND('MAPA DE RIESGO'!$Z$73="Alta",'MAPA DE RIESGO'!$AB$73="Catastrófico"),CONCATENATE("R10C",'MAPA DE RIESGO'!$P$73),"")</f>
        <v/>
      </c>
      <c r="AL25" s="34" t="str">
        <f>IF(AND('MAPA DE RIESGO'!$Z$74="Alta",'MAPA DE RIESGO'!$AB$74="Catastrófico"),CONCATENATE("R10C",'MAPA DE RIESGO'!$P$74),"")</f>
        <v/>
      </c>
      <c r="AM25" s="35" t="str">
        <f>IF(AND('MAPA DE RIESGO'!$Z$75="Alta",'MAPA DE RIESGO'!$AB$75="Catastrófico"),CONCATENATE("R10C",'MAPA DE RIESGO'!$P$75),"")</f>
        <v/>
      </c>
      <c r="AN25" s="54"/>
      <c r="AO25" s="410"/>
      <c r="AP25" s="411"/>
      <c r="AQ25" s="411"/>
      <c r="AR25" s="411"/>
      <c r="AS25" s="411"/>
      <c r="AT25" s="412"/>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15" customHeight="1" x14ac:dyDescent="0.25">
      <c r="A26" s="54"/>
      <c r="B26" s="316"/>
      <c r="C26" s="316"/>
      <c r="D26" s="317"/>
      <c r="E26" s="413" t="s">
        <v>108</v>
      </c>
      <c r="F26" s="414"/>
      <c r="G26" s="414"/>
      <c r="H26" s="414"/>
      <c r="I26" s="430"/>
      <c r="J26" s="36" t="str">
        <f>IF(AND('MAPA DE RIESGO'!$Z$16="Media",'MAPA DE RIESGO'!$AB$16="Leve"),CONCATENATE("R1C",'MAPA DE RIESGO'!$P$16),"")</f>
        <v/>
      </c>
      <c r="K26" s="37" t="str">
        <f>IF(AND('MAPA DE RIESGO'!$Z$17="Media",'MAPA DE RIESGO'!$AB$17="Leve"),CONCATENATE("R1C",'MAPA DE RIESGO'!$P$17),"")</f>
        <v/>
      </c>
      <c r="L26" s="37" t="str">
        <f>IF(AND('MAPA DE RIESGO'!$Z$18="Media",'MAPA DE RIESGO'!$AB$18="Leve"),CONCATENATE("R1C",'MAPA DE RIESGO'!$P$18),"")</f>
        <v/>
      </c>
      <c r="M26" s="37" t="str">
        <f>IF(AND('MAPA DE RIESGO'!$Z$19="Media",'MAPA DE RIESGO'!$AB$19="Leve"),CONCATENATE("R1C",'MAPA DE RIESGO'!$P$19),"")</f>
        <v/>
      </c>
      <c r="N26" s="37" t="str">
        <f>IF(AND('MAPA DE RIESGO'!$Z$20="Media",'MAPA DE RIESGO'!$AB$20="Leve"),CONCATENATE("R1C",'MAPA DE RIESGO'!$P$20),"")</f>
        <v/>
      </c>
      <c r="O26" s="38" t="str">
        <f>IF(AND('MAPA DE RIESGO'!$Z$21="Media",'MAPA DE RIESGO'!$AB$21="Leve"),CONCATENATE("R1C",'MAPA DE RIESGO'!$P$21),"")</f>
        <v/>
      </c>
      <c r="P26" s="36" t="str">
        <f>IF(AND('MAPA DE RIESGO'!$Z$16="Media",'MAPA DE RIESGO'!$AB$16="Menor"),CONCATENATE("R1C",'MAPA DE RIESGO'!$P$16),"")</f>
        <v/>
      </c>
      <c r="Q26" s="37" t="str">
        <f>IF(AND('MAPA DE RIESGO'!$Z$17="Media",'MAPA DE RIESGO'!$AB$17="Menor"),CONCATENATE("R1C",'MAPA DE RIESGO'!$P$17),"")</f>
        <v/>
      </c>
      <c r="R26" s="37" t="str">
        <f>IF(AND('MAPA DE RIESGO'!$Z$18="Media",'MAPA DE RIESGO'!$AB$18="Menor"),CONCATENATE("R1C",'MAPA DE RIESGO'!$P$18),"")</f>
        <v/>
      </c>
      <c r="S26" s="37" t="str">
        <f>IF(AND('MAPA DE RIESGO'!$Z$19="Media",'MAPA DE RIESGO'!$AB$19="Menor"),CONCATENATE("R1C",'MAPA DE RIESGO'!$P$19),"")</f>
        <v/>
      </c>
      <c r="T26" s="37" t="str">
        <f>IF(AND('MAPA DE RIESGO'!$Z$20="Media",'MAPA DE RIESGO'!$AB$20="Menor"),CONCATENATE("R1C",'MAPA DE RIESGO'!$P$20),"")</f>
        <v/>
      </c>
      <c r="U26" s="38" t="str">
        <f>IF(AND('MAPA DE RIESGO'!$Z$21="Media",'MAPA DE RIESGO'!$AB$21="Menor"),CONCATENATE("R1C",'MAPA DE RIESGO'!$P$21),"")</f>
        <v/>
      </c>
      <c r="V26" s="36" t="str">
        <f>IF(AND('MAPA DE RIESGO'!$Z$16="Media",'MAPA DE RIESGO'!$AB$16="Moderado"),CONCATENATE("R1C",'MAPA DE RIESGO'!$P$16),"")</f>
        <v/>
      </c>
      <c r="W26" s="37" t="str">
        <f>IF(AND('MAPA DE RIESGO'!$Z$17="Media",'MAPA DE RIESGO'!$AB$17="Moderado"),CONCATENATE("R1C",'MAPA DE RIESGO'!$P$17),"")</f>
        <v/>
      </c>
      <c r="X26" s="37" t="str">
        <f>IF(AND('MAPA DE RIESGO'!$Z$18="Media",'MAPA DE RIESGO'!$AB$18="Moderado"),CONCATENATE("R1C",'MAPA DE RIESGO'!$P$18),"")</f>
        <v/>
      </c>
      <c r="Y26" s="37" t="str">
        <f>IF(AND('MAPA DE RIESGO'!$Z$19="Media",'MAPA DE RIESGO'!$AB$19="Moderado"),CONCATENATE("R1C",'MAPA DE RIESGO'!$P$19),"")</f>
        <v/>
      </c>
      <c r="Z26" s="37" t="str">
        <f>IF(AND('MAPA DE RIESGO'!$Z$20="Media",'MAPA DE RIESGO'!$AB$20="Moderado"),CONCATENATE("R1C",'MAPA DE RIESGO'!$P$20),"")</f>
        <v/>
      </c>
      <c r="AA26" s="38" t="str">
        <f>IF(AND('MAPA DE RIESGO'!$Z$21="Media",'MAPA DE RIESGO'!$AB$21="Moderado"),CONCATENATE("R1C",'MAPA DE RIESGO'!$P$21),"")</f>
        <v/>
      </c>
      <c r="AB26" s="17" t="str">
        <f>IF(AND('MAPA DE RIESGO'!$Z$16="Media",'MAPA DE RIESGO'!$AB$16="Mayor"),CONCATENATE("R1C",'MAPA DE RIESGO'!$P$16),"")</f>
        <v/>
      </c>
      <c r="AC26" s="18" t="str">
        <f>IF(AND('MAPA DE RIESGO'!$Z$17="Media",'MAPA DE RIESGO'!$AB$17="Mayor"),CONCATENATE("R1C",'MAPA DE RIESGO'!$P$17),"")</f>
        <v/>
      </c>
      <c r="AD26" s="18" t="str">
        <f>IF(AND('MAPA DE RIESGO'!$Z$18="Media",'MAPA DE RIESGO'!$AB$18="Mayor"),CONCATENATE("R1C",'MAPA DE RIESGO'!$P$18),"")</f>
        <v/>
      </c>
      <c r="AE26" s="18" t="str">
        <f>IF(AND('MAPA DE RIESGO'!$Z$19="Media",'MAPA DE RIESGO'!$AB$19="Mayor"),CONCATENATE("R1C",'MAPA DE RIESGO'!$P$19),"")</f>
        <v/>
      </c>
      <c r="AF26" s="18" t="str">
        <f>IF(AND('MAPA DE RIESGO'!$Z$20="Media",'MAPA DE RIESGO'!$AB$20="Mayor"),CONCATENATE("R1C",'MAPA DE RIESGO'!$P$20),"")</f>
        <v/>
      </c>
      <c r="AG26" s="19" t="str">
        <f>IF(AND('MAPA DE RIESGO'!$Z$21="Media",'MAPA DE RIESGO'!$AB$21="Mayor"),CONCATENATE("R1C",'MAPA DE RIESGO'!$P$21),"")</f>
        <v/>
      </c>
      <c r="AH26" s="20" t="str">
        <f>IF(AND('MAPA DE RIESGO'!$Z$16="Media",'MAPA DE RIESGO'!$AB$16="Catastrófico"),CONCATENATE("R1C",'MAPA DE RIESGO'!$P$16),"")</f>
        <v/>
      </c>
      <c r="AI26" s="21" t="str">
        <f>IF(AND('MAPA DE RIESGO'!$Z$17="Media",'MAPA DE RIESGO'!$AB$17="Catastrófico"),CONCATENATE("R1C",'MAPA DE RIESGO'!$P$17),"")</f>
        <v/>
      </c>
      <c r="AJ26" s="21" t="str">
        <f>IF(AND('MAPA DE RIESGO'!$Z$18="Media",'MAPA DE RIESGO'!$AB$18="Catastrófico"),CONCATENATE("R1C",'MAPA DE RIESGO'!$P$18),"")</f>
        <v/>
      </c>
      <c r="AK26" s="21" t="str">
        <f>IF(AND('MAPA DE RIESGO'!$Z$19="Media",'MAPA DE RIESGO'!$AB$19="Catastrófico"),CONCATENATE("R1C",'MAPA DE RIESGO'!$P$19),"")</f>
        <v/>
      </c>
      <c r="AL26" s="21" t="str">
        <f>IF(AND('MAPA DE RIESGO'!$Z$20="Media",'MAPA DE RIESGO'!$AB$20="Catastrófico"),CONCATENATE("R1C",'MAPA DE RIESGO'!$P$20),"")</f>
        <v/>
      </c>
      <c r="AM26" s="22" t="str">
        <f>IF(AND('MAPA DE RIESGO'!$Z$21="Media",'MAPA DE RIESGO'!$AB$21="Catastrófico"),CONCATENATE("R1C",'MAPA DE RIESGO'!$P$21),"")</f>
        <v/>
      </c>
      <c r="AN26" s="54"/>
      <c r="AO26" s="442" t="s">
        <v>73</v>
      </c>
      <c r="AP26" s="443"/>
      <c r="AQ26" s="443"/>
      <c r="AR26" s="443"/>
      <c r="AS26" s="443"/>
      <c r="AT26" s="44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5" customHeight="1" x14ac:dyDescent="0.25">
      <c r="A27" s="54"/>
      <c r="B27" s="316"/>
      <c r="C27" s="316"/>
      <c r="D27" s="317"/>
      <c r="E27" s="415"/>
      <c r="F27" s="416"/>
      <c r="G27" s="416"/>
      <c r="H27" s="416"/>
      <c r="I27" s="431"/>
      <c r="J27" s="39" t="str">
        <f>IF(AND('MAPA DE RIESGO'!$Z$22="Media",'MAPA DE RIESGO'!$AB$22="Leve"),CONCATENATE("R2C",'MAPA DE RIESGO'!$P$22),"")</f>
        <v/>
      </c>
      <c r="K27" s="40" t="str">
        <f>IF(AND('MAPA DE RIESGO'!$Z$23="Media",'MAPA DE RIESGO'!$AB$23="Leve"),CONCATENATE("R2C",'MAPA DE RIESGO'!$P$23),"")</f>
        <v/>
      </c>
      <c r="L27" s="40" t="str">
        <f>IF(AND('MAPA DE RIESGO'!$Z$24="Media",'MAPA DE RIESGO'!$AB$24="Leve"),CONCATENATE("R2C",'MAPA DE RIESGO'!$P$24),"")</f>
        <v/>
      </c>
      <c r="M27" s="40" t="str">
        <f>IF(AND('MAPA DE RIESGO'!$Z$25="Media",'MAPA DE RIESGO'!$AB$25="Leve"),CONCATENATE("R2C",'MAPA DE RIESGO'!$P$25),"")</f>
        <v/>
      </c>
      <c r="N27" s="40" t="str">
        <f>IF(AND('MAPA DE RIESGO'!$Z$26="Media",'MAPA DE RIESGO'!$AB$26="Leve"),CONCATENATE("R2C",'MAPA DE RIESGO'!$P$26),"")</f>
        <v/>
      </c>
      <c r="O27" s="41" t="str">
        <f>IF(AND('MAPA DE RIESGO'!$Z$27="Media",'MAPA DE RIESGO'!$AB$27="Leve"),CONCATENATE("R2C",'MAPA DE RIESGO'!$P$27),"")</f>
        <v/>
      </c>
      <c r="P27" s="39" t="str">
        <f>IF(AND('MAPA DE RIESGO'!$Z$22="Media",'MAPA DE RIESGO'!$AB$22="Menor"),CONCATENATE("R2C",'MAPA DE RIESGO'!$P$22),"")</f>
        <v/>
      </c>
      <c r="Q27" s="40" t="str">
        <f>IF(AND('MAPA DE RIESGO'!$Z$23="Media",'MAPA DE RIESGO'!$AB$23="Menor"),CONCATENATE("R2C",'MAPA DE RIESGO'!$P$23),"")</f>
        <v/>
      </c>
      <c r="R27" s="40" t="str">
        <f>IF(AND('MAPA DE RIESGO'!$Z$24="Media",'MAPA DE RIESGO'!$AB$24="Menor"),CONCATENATE("R2C",'MAPA DE RIESGO'!$P$24),"")</f>
        <v/>
      </c>
      <c r="S27" s="40" t="str">
        <f>IF(AND('MAPA DE RIESGO'!$Z$25="Media",'MAPA DE RIESGO'!$AB$25="Menor"),CONCATENATE("R2C",'MAPA DE RIESGO'!$P$25),"")</f>
        <v/>
      </c>
      <c r="T27" s="40" t="str">
        <f>IF(AND('MAPA DE RIESGO'!$Z$26="Media",'MAPA DE RIESGO'!$AB$26="Menor"),CONCATENATE("R2C",'MAPA DE RIESGO'!$P$26),"")</f>
        <v/>
      </c>
      <c r="U27" s="41" t="str">
        <f>IF(AND('MAPA DE RIESGO'!$Z$27="Media",'MAPA DE RIESGO'!$AB$27="Menor"),CONCATENATE("R2C",'MAPA DE RIESGO'!$P$27),"")</f>
        <v/>
      </c>
      <c r="V27" s="39" t="str">
        <f>IF(AND('MAPA DE RIESGO'!$Z$22="Media",'MAPA DE RIESGO'!$AB$22="Moderado"),CONCATENATE("R2C",'MAPA DE RIESGO'!$P$22),"")</f>
        <v/>
      </c>
      <c r="W27" s="40" t="str">
        <f>IF(AND('MAPA DE RIESGO'!$Z$23="Media",'MAPA DE RIESGO'!$AB$23="Moderado"),CONCATENATE("R2C",'MAPA DE RIESGO'!$P$23),"")</f>
        <v/>
      </c>
      <c r="X27" s="40" t="str">
        <f>IF(AND('MAPA DE RIESGO'!$Z$24="Media",'MAPA DE RIESGO'!$AB$24="Moderado"),CONCATENATE("R2C",'MAPA DE RIESGO'!$P$24),"")</f>
        <v/>
      </c>
      <c r="Y27" s="40" t="str">
        <f>IF(AND('MAPA DE RIESGO'!$Z$25="Media",'MAPA DE RIESGO'!$AB$25="Moderado"),CONCATENATE("R2C",'MAPA DE RIESGO'!$P$25),"")</f>
        <v/>
      </c>
      <c r="Z27" s="40" t="str">
        <f>IF(AND('MAPA DE RIESGO'!$Z$26="Media",'MAPA DE RIESGO'!$AB$26="Moderado"),CONCATENATE("R2C",'MAPA DE RIESGO'!$P$26),"")</f>
        <v/>
      </c>
      <c r="AA27" s="41" t="str">
        <f>IF(AND('MAPA DE RIESGO'!$Z$27="Media",'MAPA DE RIESGO'!$AB$27="Moderado"),CONCATENATE("R2C",'MAPA DE RIESGO'!$P$27),"")</f>
        <v/>
      </c>
      <c r="AB27" s="23" t="str">
        <f>IF(AND('MAPA DE RIESGO'!$Z$22="Media",'MAPA DE RIESGO'!$AB$22="Mayor"),CONCATENATE("R2C",'MAPA DE RIESGO'!$P$22),"")</f>
        <v/>
      </c>
      <c r="AC27" s="24" t="str">
        <f>IF(AND('MAPA DE RIESGO'!$Z$23="Media",'MAPA DE RIESGO'!$AB$23="Mayor"),CONCATENATE("R2C",'MAPA DE RIESGO'!$P$23),"")</f>
        <v/>
      </c>
      <c r="AD27" s="24" t="str">
        <f>IF(AND('MAPA DE RIESGO'!$Z$24="Media",'MAPA DE RIESGO'!$AB$24="Mayor"),CONCATENATE("R2C",'MAPA DE RIESGO'!$P$24),"")</f>
        <v/>
      </c>
      <c r="AE27" s="24" t="str">
        <f>IF(AND('MAPA DE RIESGO'!$Z$25="Media",'MAPA DE RIESGO'!$AB$25="Mayor"),CONCATENATE("R2C",'MAPA DE RIESGO'!$P$25),"")</f>
        <v/>
      </c>
      <c r="AF27" s="24" t="str">
        <f>IF(AND('MAPA DE RIESGO'!$Z$26="Media",'MAPA DE RIESGO'!$AB$26="Mayor"),CONCATENATE("R2C",'MAPA DE RIESGO'!$P$26),"")</f>
        <v/>
      </c>
      <c r="AG27" s="25" t="str">
        <f>IF(AND('MAPA DE RIESGO'!$Z$27="Media",'MAPA DE RIESGO'!$AB$27="Mayor"),CONCATENATE("R2C",'MAPA DE RIESGO'!$P$27),"")</f>
        <v/>
      </c>
      <c r="AH27" s="26" t="str">
        <f>IF(AND('MAPA DE RIESGO'!$Z$22="Media",'MAPA DE RIESGO'!$AB$22="Catastrófico"),CONCATENATE("R2C",'MAPA DE RIESGO'!$P$22),"")</f>
        <v/>
      </c>
      <c r="AI27" s="27" t="str">
        <f>IF(AND('MAPA DE RIESGO'!$Z$23="Media",'MAPA DE RIESGO'!$AB$23="Catastrófico"),CONCATENATE("R2C",'MAPA DE RIESGO'!$P$23),"")</f>
        <v/>
      </c>
      <c r="AJ27" s="27" t="str">
        <f>IF(AND('MAPA DE RIESGO'!$Z$24="Media",'MAPA DE RIESGO'!$AB$24="Catastrófico"),CONCATENATE("R2C",'MAPA DE RIESGO'!$P$24),"")</f>
        <v/>
      </c>
      <c r="AK27" s="27" t="str">
        <f>IF(AND('MAPA DE RIESGO'!$Z$25="Media",'MAPA DE RIESGO'!$AB$25="Catastrófico"),CONCATENATE("R2C",'MAPA DE RIESGO'!$P$25),"")</f>
        <v/>
      </c>
      <c r="AL27" s="27" t="str">
        <f>IF(AND('MAPA DE RIESGO'!$Z$26="Media",'MAPA DE RIESGO'!$AB$26="Catastrófico"),CONCATENATE("R2C",'MAPA DE RIESGO'!$P$26),"")</f>
        <v/>
      </c>
      <c r="AM27" s="28" t="str">
        <f>IF(AND('MAPA DE RIESGO'!$Z$27="Media",'MAPA DE RIESGO'!$AB$27="Catastrófico"),CONCATENATE("R2C",'MAPA DE RIESGO'!$P$27),"")</f>
        <v/>
      </c>
      <c r="AN27" s="54"/>
      <c r="AO27" s="445"/>
      <c r="AP27" s="446"/>
      <c r="AQ27" s="446"/>
      <c r="AR27" s="446"/>
      <c r="AS27" s="446"/>
      <c r="AT27" s="447"/>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5" customHeight="1" x14ac:dyDescent="0.25">
      <c r="A28" s="54"/>
      <c r="B28" s="316"/>
      <c r="C28" s="316"/>
      <c r="D28" s="317"/>
      <c r="E28" s="417"/>
      <c r="F28" s="418"/>
      <c r="G28" s="418"/>
      <c r="H28" s="418"/>
      <c r="I28" s="431"/>
      <c r="J28" s="39" t="str">
        <f>IF(AND('MAPA DE RIESGO'!$Z$28="Media",'MAPA DE RIESGO'!$AB$28="Leve"),CONCATENATE("R3C",'MAPA DE RIESGO'!$P$28),"")</f>
        <v/>
      </c>
      <c r="K28" s="40" t="str">
        <f>IF(AND('MAPA DE RIESGO'!$Z$29="Media",'MAPA DE RIESGO'!$AB$29="Leve"),CONCATENATE("R3C",'MAPA DE RIESGO'!$P$29),"")</f>
        <v/>
      </c>
      <c r="L28" s="40" t="str">
        <f>IF(AND('MAPA DE RIESGO'!$Z$30="Media",'MAPA DE RIESGO'!$AB$30="Leve"),CONCATENATE("R3C",'MAPA DE RIESGO'!$P$30),"")</f>
        <v/>
      </c>
      <c r="M28" s="40" t="str">
        <f>IF(AND('MAPA DE RIESGO'!$Z$31="Media",'MAPA DE RIESGO'!$AB$31="Leve"),CONCATENATE("R3C",'MAPA DE RIESGO'!$P$31),"")</f>
        <v/>
      </c>
      <c r="N28" s="40" t="str">
        <f>IF(AND('MAPA DE RIESGO'!$Z$32="Media",'MAPA DE RIESGO'!$AB$32="Leve"),CONCATENATE("R3C",'MAPA DE RIESGO'!$P$32),"")</f>
        <v/>
      </c>
      <c r="O28" s="41" t="str">
        <f>IF(AND('MAPA DE RIESGO'!$Z$33="Media",'MAPA DE RIESGO'!$AB$33="Leve"),CONCATENATE("R3C",'MAPA DE RIESGO'!$P$33),"")</f>
        <v/>
      </c>
      <c r="P28" s="39" t="str">
        <f>IF(AND('MAPA DE RIESGO'!$Z$28="Media",'MAPA DE RIESGO'!$AB$28="Menor"),CONCATENATE("R3C",'MAPA DE RIESGO'!$P$28),"")</f>
        <v/>
      </c>
      <c r="Q28" s="40" t="str">
        <f>IF(AND('MAPA DE RIESGO'!$Z$29="Media",'MAPA DE RIESGO'!$AB$29="Menor"),CONCATENATE("R3C",'MAPA DE RIESGO'!$P$29),"")</f>
        <v/>
      </c>
      <c r="R28" s="40" t="str">
        <f>IF(AND('MAPA DE RIESGO'!$Z$30="Media",'MAPA DE RIESGO'!$AB$30="Menor"),CONCATENATE("R3C",'MAPA DE RIESGO'!$P$30),"")</f>
        <v/>
      </c>
      <c r="S28" s="40" t="str">
        <f>IF(AND('MAPA DE RIESGO'!$Z$31="Media",'MAPA DE RIESGO'!$AB$31="Menor"),CONCATENATE("R3C",'MAPA DE RIESGO'!$P$31),"")</f>
        <v/>
      </c>
      <c r="T28" s="40" t="str">
        <f>IF(AND('MAPA DE RIESGO'!$Z$32="Media",'MAPA DE RIESGO'!$AB$32="Menor"),CONCATENATE("R3C",'MAPA DE RIESGO'!$P$32),"")</f>
        <v/>
      </c>
      <c r="U28" s="41" t="str">
        <f>IF(AND('MAPA DE RIESGO'!$Z$33="Media",'MAPA DE RIESGO'!$AB$33="Menor"),CONCATENATE("R3C",'MAPA DE RIESGO'!$P$33),"")</f>
        <v/>
      </c>
      <c r="V28" s="39" t="str">
        <f>IF(AND('MAPA DE RIESGO'!$Z$28="Media",'MAPA DE RIESGO'!$AB$28="Moderado"),CONCATENATE("R3C",'MAPA DE RIESGO'!$P$28),"")</f>
        <v/>
      </c>
      <c r="W28" s="40" t="str">
        <f>IF(AND('MAPA DE RIESGO'!$Z$29="Media",'MAPA DE RIESGO'!$AB$29="Moderado"),CONCATENATE("R3C",'MAPA DE RIESGO'!$P$29),"")</f>
        <v/>
      </c>
      <c r="X28" s="40" t="str">
        <f>IF(AND('MAPA DE RIESGO'!$Z$30="Media",'MAPA DE RIESGO'!$AB$30="Moderado"),CONCATENATE("R3C",'MAPA DE RIESGO'!$P$30),"")</f>
        <v/>
      </c>
      <c r="Y28" s="40" t="str">
        <f>IF(AND('MAPA DE RIESGO'!$Z$31="Media",'MAPA DE RIESGO'!$AB$31="Moderado"),CONCATENATE("R3C",'MAPA DE RIESGO'!$P$31),"")</f>
        <v/>
      </c>
      <c r="Z28" s="40" t="str">
        <f>IF(AND('MAPA DE RIESGO'!$Z$32="Media",'MAPA DE RIESGO'!$AB$32="Moderado"),CONCATENATE("R3C",'MAPA DE RIESGO'!$P$32),"")</f>
        <v/>
      </c>
      <c r="AA28" s="41" t="str">
        <f>IF(AND('MAPA DE RIESGO'!$Z$33="Media",'MAPA DE RIESGO'!$AB$33="Moderado"),CONCATENATE("R3C",'MAPA DE RIESGO'!$P$33),"")</f>
        <v/>
      </c>
      <c r="AB28" s="23" t="str">
        <f>IF(AND('MAPA DE RIESGO'!$Z$28="Media",'MAPA DE RIESGO'!$AB$28="Mayor"),CONCATENATE("R3C",'MAPA DE RIESGO'!$P$28),"")</f>
        <v/>
      </c>
      <c r="AC28" s="24" t="str">
        <f>IF(AND('MAPA DE RIESGO'!$Z$29="Media",'MAPA DE RIESGO'!$AB$29="Mayor"),CONCATENATE("R3C",'MAPA DE RIESGO'!$P$29),"")</f>
        <v/>
      </c>
      <c r="AD28" s="24" t="str">
        <f>IF(AND('MAPA DE RIESGO'!$Z$30="Media",'MAPA DE RIESGO'!$AB$30="Mayor"),CONCATENATE("R3C",'MAPA DE RIESGO'!$P$30),"")</f>
        <v/>
      </c>
      <c r="AE28" s="24" t="str">
        <f>IF(AND('MAPA DE RIESGO'!$Z$31="Media",'MAPA DE RIESGO'!$AB$31="Mayor"),CONCATENATE("R3C",'MAPA DE RIESGO'!$P$31),"")</f>
        <v/>
      </c>
      <c r="AF28" s="24" t="str">
        <f>IF(AND('MAPA DE RIESGO'!$Z$32="Media",'MAPA DE RIESGO'!$AB$32="Mayor"),CONCATENATE("R3C",'MAPA DE RIESGO'!$P$32),"")</f>
        <v/>
      </c>
      <c r="AG28" s="25" t="str">
        <f>IF(AND('MAPA DE RIESGO'!$Z$33="Media",'MAPA DE RIESGO'!$AB$33="Mayor"),CONCATENATE("R3C",'MAPA DE RIESGO'!$P$33),"")</f>
        <v/>
      </c>
      <c r="AH28" s="26" t="str">
        <f>IF(AND('MAPA DE RIESGO'!$Z$28="Media",'MAPA DE RIESGO'!$AB$28="Catastrófico"),CONCATENATE("R3C",'MAPA DE RIESGO'!$P$28),"")</f>
        <v/>
      </c>
      <c r="AI28" s="27" t="str">
        <f>IF(AND('MAPA DE RIESGO'!$Z$29="Media",'MAPA DE RIESGO'!$AB$29="Catastrófico"),CONCATENATE("R3C",'MAPA DE RIESGO'!$P$29),"")</f>
        <v/>
      </c>
      <c r="AJ28" s="27" t="str">
        <f>IF(AND('MAPA DE RIESGO'!$Z$30="Media",'MAPA DE RIESGO'!$AB$30="Catastrófico"),CONCATENATE("R3C",'MAPA DE RIESGO'!$P$30),"")</f>
        <v/>
      </c>
      <c r="AK28" s="27" t="str">
        <f>IF(AND('MAPA DE RIESGO'!$Z$31="Media",'MAPA DE RIESGO'!$AB$31="Catastrófico"),CONCATENATE("R3C",'MAPA DE RIESGO'!$P$31),"")</f>
        <v/>
      </c>
      <c r="AL28" s="27" t="str">
        <f>IF(AND('MAPA DE RIESGO'!$Z$32="Media",'MAPA DE RIESGO'!$AB$32="Catastrófico"),CONCATENATE("R3C",'MAPA DE RIESGO'!$P$32),"")</f>
        <v/>
      </c>
      <c r="AM28" s="28" t="str">
        <f>IF(AND('MAPA DE RIESGO'!$Z$33="Media",'MAPA DE RIESGO'!$AB$33="Catastrófico"),CONCATENATE("R3C",'MAPA DE RIESGO'!$P$33),"")</f>
        <v/>
      </c>
      <c r="AN28" s="54"/>
      <c r="AO28" s="445"/>
      <c r="AP28" s="446"/>
      <c r="AQ28" s="446"/>
      <c r="AR28" s="446"/>
      <c r="AS28" s="446"/>
      <c r="AT28" s="447"/>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15" customHeight="1" x14ac:dyDescent="0.25">
      <c r="A29" s="54"/>
      <c r="B29" s="316"/>
      <c r="C29" s="316"/>
      <c r="D29" s="317"/>
      <c r="E29" s="417"/>
      <c r="F29" s="418"/>
      <c r="G29" s="418"/>
      <c r="H29" s="418"/>
      <c r="I29" s="431"/>
      <c r="J29" s="39" t="str">
        <f>IF(AND('MAPA DE RIESGO'!$Z$34="Media",'MAPA DE RIESGO'!$AB$34="Leve"),CONCATENATE("R4C",'MAPA DE RIESGO'!$P$34),"")</f>
        <v/>
      </c>
      <c r="K29" s="40" t="str">
        <f>IF(AND('MAPA DE RIESGO'!$Z$35="Media",'MAPA DE RIESGO'!$AB$35="Leve"),CONCATENATE("R4C",'MAPA DE RIESGO'!$P$35),"")</f>
        <v/>
      </c>
      <c r="L29" s="40" t="str">
        <f>IF(AND('MAPA DE RIESGO'!$Z$36="Media",'MAPA DE RIESGO'!$AB$36="Leve"),CONCATENATE("R4C",'MAPA DE RIESGO'!$P$36),"")</f>
        <v/>
      </c>
      <c r="M29" s="40" t="str">
        <f>IF(AND('MAPA DE RIESGO'!$Z$37="Media",'MAPA DE RIESGO'!$AB$37="Leve"),CONCATENATE("R4C",'MAPA DE RIESGO'!$P$37),"")</f>
        <v/>
      </c>
      <c r="N29" s="40" t="str">
        <f>IF(AND('MAPA DE RIESGO'!$Z$38="Media",'MAPA DE RIESGO'!$AB$38="Leve"),CONCATENATE("R4C",'MAPA DE RIESGO'!$P$38),"")</f>
        <v/>
      </c>
      <c r="O29" s="41" t="str">
        <f>IF(AND('MAPA DE RIESGO'!$Z$39="Media",'MAPA DE RIESGO'!$AB$39="Leve"),CONCATENATE("R4C",'MAPA DE RIESGO'!$P$39),"")</f>
        <v/>
      </c>
      <c r="P29" s="39" t="str">
        <f>IF(AND('MAPA DE RIESGO'!$Z$34="Media",'MAPA DE RIESGO'!$AB$34="Menor"),CONCATENATE("R4C",'MAPA DE RIESGO'!$P$34),"")</f>
        <v/>
      </c>
      <c r="Q29" s="40" t="str">
        <f>IF(AND('MAPA DE RIESGO'!$Z$35="Media",'MAPA DE RIESGO'!$AB$35="Menor"),CONCATENATE("R4C",'MAPA DE RIESGO'!$P$35),"")</f>
        <v/>
      </c>
      <c r="R29" s="40" t="str">
        <f>IF(AND('MAPA DE RIESGO'!$Z$36="Media",'MAPA DE RIESGO'!$AB$36="Menor"),CONCATENATE("R4C",'MAPA DE RIESGO'!$P$36),"")</f>
        <v/>
      </c>
      <c r="S29" s="40" t="str">
        <f>IF(AND('MAPA DE RIESGO'!$Z$37="Media",'MAPA DE RIESGO'!$AB$37="Menor"),CONCATENATE("R4C",'MAPA DE RIESGO'!$P$37),"")</f>
        <v/>
      </c>
      <c r="T29" s="40" t="str">
        <f>IF(AND('MAPA DE RIESGO'!$Z$38="Media",'MAPA DE RIESGO'!$AB$38="Menor"),CONCATENATE("R4C",'MAPA DE RIESGO'!$P$38),"")</f>
        <v/>
      </c>
      <c r="U29" s="41" t="str">
        <f>IF(AND('MAPA DE RIESGO'!$Z$39="Media",'MAPA DE RIESGO'!$AB$39="Menor"),CONCATENATE("R4C",'MAPA DE RIESGO'!$P$39),"")</f>
        <v/>
      </c>
      <c r="V29" s="39" t="str">
        <f>IF(AND('MAPA DE RIESGO'!$Z$34="Media",'MAPA DE RIESGO'!$AB$34="Moderado"),CONCATENATE("R4C",'MAPA DE RIESGO'!$P$34),"")</f>
        <v/>
      </c>
      <c r="W29" s="40" t="str">
        <f>IF(AND('MAPA DE RIESGO'!$Z$35="Media",'MAPA DE RIESGO'!$AB$35="Moderado"),CONCATENATE("R4C",'MAPA DE RIESGO'!$P$35),"")</f>
        <v/>
      </c>
      <c r="X29" s="40" t="str">
        <f>IF(AND('MAPA DE RIESGO'!$Z$36="Media",'MAPA DE RIESGO'!$AB$36="Moderado"),CONCATENATE("R4C",'MAPA DE RIESGO'!$P$36),"")</f>
        <v/>
      </c>
      <c r="Y29" s="40" t="str">
        <f>IF(AND('MAPA DE RIESGO'!$Z$37="Media",'MAPA DE RIESGO'!$AB$37="Moderado"),CONCATENATE("R4C",'MAPA DE RIESGO'!$P$37),"")</f>
        <v/>
      </c>
      <c r="Z29" s="40" t="str">
        <f>IF(AND('MAPA DE RIESGO'!$Z$38="Media",'MAPA DE RIESGO'!$AB$38="Moderado"),CONCATENATE("R4C",'MAPA DE RIESGO'!$P$38),"")</f>
        <v/>
      </c>
      <c r="AA29" s="41" t="str">
        <f>IF(AND('MAPA DE RIESGO'!$Z$39="Media",'MAPA DE RIESGO'!$AB$39="Moderado"),CONCATENATE("R4C",'MAPA DE RIESGO'!$P$39),"")</f>
        <v/>
      </c>
      <c r="AB29" s="23" t="str">
        <f>IF(AND('MAPA DE RIESGO'!$Z$34="Media",'MAPA DE RIESGO'!$AB$34="Mayor"),CONCATENATE("R4C",'MAPA DE RIESGO'!$P$34),"")</f>
        <v/>
      </c>
      <c r="AC29" s="24" t="str">
        <f>IF(AND('MAPA DE RIESGO'!$Z$35="Media",'MAPA DE RIESGO'!$AB$35="Mayor"),CONCATENATE("R4C",'MAPA DE RIESGO'!$P$35),"")</f>
        <v/>
      </c>
      <c r="AD29" s="29" t="str">
        <f>IF(AND('MAPA DE RIESGO'!$Z$36="Media",'MAPA DE RIESGO'!$AB$36="Mayor"),CONCATENATE("R4C",'MAPA DE RIESGO'!$P$36),"")</f>
        <v/>
      </c>
      <c r="AE29" s="29" t="str">
        <f>IF(AND('MAPA DE RIESGO'!$Z$37="Media",'MAPA DE RIESGO'!$AB$37="Mayor"),CONCATENATE("R4C",'MAPA DE RIESGO'!$P$37),"")</f>
        <v/>
      </c>
      <c r="AF29" s="29" t="str">
        <f>IF(AND('MAPA DE RIESGO'!$Z$38="Media",'MAPA DE RIESGO'!$AB$38="Mayor"),CONCATENATE("R4C",'MAPA DE RIESGO'!$P$38),"")</f>
        <v/>
      </c>
      <c r="AG29" s="25" t="str">
        <f>IF(AND('MAPA DE RIESGO'!$Z$39="Media",'MAPA DE RIESGO'!$AB$39="Mayor"),CONCATENATE("R4C",'MAPA DE RIESGO'!$P$39),"")</f>
        <v/>
      </c>
      <c r="AH29" s="26" t="str">
        <f>IF(AND('MAPA DE RIESGO'!$Z$34="Media",'MAPA DE RIESGO'!$AB$34="Catastrófico"),CONCATENATE("R4C",'MAPA DE RIESGO'!$P$34),"")</f>
        <v/>
      </c>
      <c r="AI29" s="27" t="str">
        <f>IF(AND('MAPA DE RIESGO'!$Z$35="Media",'MAPA DE RIESGO'!$AB$35="Catastrófico"),CONCATENATE("R4C",'MAPA DE RIESGO'!$P$35),"")</f>
        <v/>
      </c>
      <c r="AJ29" s="27" t="str">
        <f>IF(AND('MAPA DE RIESGO'!$Z$36="Media",'MAPA DE RIESGO'!$AB$36="Catastrófico"),CONCATENATE("R4C",'MAPA DE RIESGO'!$P$36),"")</f>
        <v/>
      </c>
      <c r="AK29" s="27" t="str">
        <f>IF(AND('MAPA DE RIESGO'!$Z$37="Media",'MAPA DE RIESGO'!$AB$37="Catastrófico"),CONCATENATE("R4C",'MAPA DE RIESGO'!$P$37),"")</f>
        <v/>
      </c>
      <c r="AL29" s="27" t="str">
        <f>IF(AND('MAPA DE RIESGO'!$Z$38="Media",'MAPA DE RIESGO'!$AB$38="Catastrófico"),CONCATENATE("R4C",'MAPA DE RIESGO'!$P$38),"")</f>
        <v/>
      </c>
      <c r="AM29" s="28" t="str">
        <f>IF(AND('MAPA DE RIESGO'!$Z$39="Media",'MAPA DE RIESGO'!$AB$39="Catastrófico"),CONCATENATE("R4C",'MAPA DE RIESGO'!$P$39),"")</f>
        <v/>
      </c>
      <c r="AN29" s="54"/>
      <c r="AO29" s="445"/>
      <c r="AP29" s="446"/>
      <c r="AQ29" s="446"/>
      <c r="AR29" s="446"/>
      <c r="AS29" s="446"/>
      <c r="AT29" s="447"/>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row>
    <row r="30" spans="1:76" ht="15" customHeight="1" x14ac:dyDescent="0.25">
      <c r="A30" s="54"/>
      <c r="B30" s="316"/>
      <c r="C30" s="316"/>
      <c r="D30" s="317"/>
      <c r="E30" s="417"/>
      <c r="F30" s="418"/>
      <c r="G30" s="418"/>
      <c r="H30" s="418"/>
      <c r="I30" s="431"/>
      <c r="J30" s="39" t="str">
        <f>IF(AND('MAPA DE RIESGO'!$Z$40="Media",'MAPA DE RIESGO'!$AB$40="Leve"),CONCATENATE("R5C",'MAPA DE RIESGO'!$P$40),"")</f>
        <v/>
      </c>
      <c r="K30" s="40" t="str">
        <f>IF(AND('MAPA DE RIESGO'!$Z$41="Media",'MAPA DE RIESGO'!$AB$41="Leve"),CONCATENATE("R5C",'MAPA DE RIESGO'!$P$41),"")</f>
        <v/>
      </c>
      <c r="L30" s="40" t="str">
        <f>IF(AND('MAPA DE RIESGO'!$Z$42="Media",'MAPA DE RIESGO'!$AB$42="Leve"),CONCATENATE("R5C",'MAPA DE RIESGO'!$P$42),"")</f>
        <v/>
      </c>
      <c r="M30" s="40" t="str">
        <f>IF(AND('MAPA DE RIESGO'!$Z$43="Media",'MAPA DE RIESGO'!$AB$43="Leve"),CONCATENATE("R5C",'MAPA DE RIESGO'!$P$43),"")</f>
        <v/>
      </c>
      <c r="N30" s="40" t="str">
        <f>IF(AND('MAPA DE RIESGO'!$Z$44="Media",'MAPA DE RIESGO'!$AB$44="Leve"),CONCATENATE("R5C",'MAPA DE RIESGO'!$P$44),"")</f>
        <v/>
      </c>
      <c r="O30" s="41" t="str">
        <f>IF(AND('MAPA DE RIESGO'!$Z$45="Media",'MAPA DE RIESGO'!$AB$45="Leve"),CONCATENATE("R5C",'MAPA DE RIESGO'!$P$45),"")</f>
        <v/>
      </c>
      <c r="P30" s="39" t="str">
        <f>IF(AND('MAPA DE RIESGO'!$Z$40="Media",'MAPA DE RIESGO'!$AB$40="Menor"),CONCATENATE("R5C",'MAPA DE RIESGO'!$P$40),"")</f>
        <v/>
      </c>
      <c r="Q30" s="40" t="str">
        <f>IF(AND('MAPA DE RIESGO'!$Z$41="Media",'MAPA DE RIESGO'!$AB$41="Menor"),CONCATENATE("R5C",'MAPA DE RIESGO'!$P$41),"")</f>
        <v/>
      </c>
      <c r="R30" s="40" t="str">
        <f>IF(AND('MAPA DE RIESGO'!$Z$42="Media",'MAPA DE RIESGO'!$AB$42="Menor"),CONCATENATE("R5C",'MAPA DE RIESGO'!$P$42),"")</f>
        <v/>
      </c>
      <c r="S30" s="40" t="str">
        <f>IF(AND('MAPA DE RIESGO'!$Z$43="Media",'MAPA DE RIESGO'!$AB$43="Menor"),CONCATENATE("R5C",'MAPA DE RIESGO'!$P$43),"")</f>
        <v/>
      </c>
      <c r="T30" s="40" t="str">
        <f>IF(AND('MAPA DE RIESGO'!$Z$44="Media",'MAPA DE RIESGO'!$AB$44="Menor"),CONCATENATE("R5C",'MAPA DE RIESGO'!$P$44),"")</f>
        <v/>
      </c>
      <c r="U30" s="41" t="str">
        <f>IF(AND('MAPA DE RIESGO'!$Z$45="Media",'MAPA DE RIESGO'!$AB$45="Menor"),CONCATENATE("R5C",'MAPA DE RIESGO'!$P$45),"")</f>
        <v/>
      </c>
      <c r="V30" s="39" t="str">
        <f>IF(AND('MAPA DE RIESGO'!$Z$40="Media",'MAPA DE RIESGO'!$AB$40="Moderado"),CONCATENATE("R5C",'MAPA DE RIESGO'!$P$40),"")</f>
        <v/>
      </c>
      <c r="W30" s="40" t="str">
        <f>IF(AND('MAPA DE RIESGO'!$Z$41="Media",'MAPA DE RIESGO'!$AB$41="Moderado"),CONCATENATE("R5C",'MAPA DE RIESGO'!$P$41),"")</f>
        <v/>
      </c>
      <c r="X30" s="40" t="str">
        <f>IF(AND('MAPA DE RIESGO'!$Z$42="Media",'MAPA DE RIESGO'!$AB$42="Moderado"),CONCATENATE("R5C",'MAPA DE RIESGO'!$P$42),"")</f>
        <v/>
      </c>
      <c r="Y30" s="40" t="str">
        <f>IF(AND('MAPA DE RIESGO'!$Z$43="Media",'MAPA DE RIESGO'!$AB$43="Moderado"),CONCATENATE("R5C",'MAPA DE RIESGO'!$P$43),"")</f>
        <v/>
      </c>
      <c r="Z30" s="40" t="str">
        <f>IF(AND('MAPA DE RIESGO'!$Z$44="Media",'MAPA DE RIESGO'!$AB$44="Moderado"),CONCATENATE("R5C",'MAPA DE RIESGO'!$P$44),"")</f>
        <v/>
      </c>
      <c r="AA30" s="41" t="str">
        <f>IF(AND('MAPA DE RIESGO'!$Z$45="Media",'MAPA DE RIESGO'!$AB$45="Moderado"),CONCATENATE("R5C",'MAPA DE RIESGO'!$P$45),"")</f>
        <v/>
      </c>
      <c r="AB30" s="23" t="str">
        <f>IF(AND('MAPA DE RIESGO'!$Z$40="Media",'MAPA DE RIESGO'!$AB$40="Mayor"),CONCATENATE("R5C",'MAPA DE RIESGO'!$P$40),"")</f>
        <v/>
      </c>
      <c r="AC30" s="24" t="str">
        <f>IF(AND('MAPA DE RIESGO'!$Z$41="Media",'MAPA DE RIESGO'!$AB$41="Mayor"),CONCATENATE("R5C",'MAPA DE RIESGO'!$P$41),"")</f>
        <v/>
      </c>
      <c r="AD30" s="29" t="str">
        <f>IF(AND('MAPA DE RIESGO'!$Z$42="Media",'MAPA DE RIESGO'!$AB$42="Mayor"),CONCATENATE("R5C",'MAPA DE RIESGO'!$P$42),"")</f>
        <v/>
      </c>
      <c r="AE30" s="29" t="str">
        <f>IF(AND('MAPA DE RIESGO'!$Z$43="Media",'MAPA DE RIESGO'!$AB$43="Mayor"),CONCATENATE("R5C",'MAPA DE RIESGO'!$P$43),"")</f>
        <v/>
      </c>
      <c r="AF30" s="29" t="str">
        <f>IF(AND('MAPA DE RIESGO'!$Z$44="Media",'MAPA DE RIESGO'!$AB$44="Mayor"),CONCATENATE("R5C",'MAPA DE RIESGO'!$P$44),"")</f>
        <v/>
      </c>
      <c r="AG30" s="25" t="str">
        <f>IF(AND('MAPA DE RIESGO'!$Z$45="Media",'MAPA DE RIESGO'!$AB$45="Mayor"),CONCATENATE("R5C",'MAPA DE RIESGO'!$P$45),"")</f>
        <v/>
      </c>
      <c r="AH30" s="26" t="str">
        <f>IF(AND('MAPA DE RIESGO'!$Z$40="Media",'MAPA DE RIESGO'!$AB$40="Catastrófico"),CONCATENATE("R5C",'MAPA DE RIESGO'!$P$40),"")</f>
        <v/>
      </c>
      <c r="AI30" s="27" t="str">
        <f>IF(AND('MAPA DE RIESGO'!$Z$41="Media",'MAPA DE RIESGO'!$AB$41="Catastrófico"),CONCATENATE("R5C",'MAPA DE RIESGO'!$P$41),"")</f>
        <v/>
      </c>
      <c r="AJ30" s="27" t="str">
        <f>IF(AND('MAPA DE RIESGO'!$Z$42="Media",'MAPA DE RIESGO'!$AB$42="Catastrófico"),CONCATENATE("R5C",'MAPA DE RIESGO'!$P$42),"")</f>
        <v/>
      </c>
      <c r="AK30" s="27" t="str">
        <f>IF(AND('MAPA DE RIESGO'!$Z$43="Media",'MAPA DE RIESGO'!$AB$43="Catastrófico"),CONCATENATE("R5C",'MAPA DE RIESGO'!$P$43),"")</f>
        <v/>
      </c>
      <c r="AL30" s="27" t="str">
        <f>IF(AND('MAPA DE RIESGO'!$Z$44="Media",'MAPA DE RIESGO'!$AB$44="Catastrófico"),CONCATENATE("R5C",'MAPA DE RIESGO'!$P$44),"")</f>
        <v/>
      </c>
      <c r="AM30" s="28" t="str">
        <f>IF(AND('MAPA DE RIESGO'!$Z$45="Media",'MAPA DE RIESGO'!$AB$45="Catastrófico"),CONCATENATE("R5C",'MAPA DE RIESGO'!$P$45),"")</f>
        <v/>
      </c>
      <c r="AN30" s="54"/>
      <c r="AO30" s="445"/>
      <c r="AP30" s="446"/>
      <c r="AQ30" s="446"/>
      <c r="AR30" s="446"/>
      <c r="AS30" s="446"/>
      <c r="AT30" s="447"/>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row>
    <row r="31" spans="1:76" ht="15" customHeight="1" x14ac:dyDescent="0.25">
      <c r="A31" s="54"/>
      <c r="B31" s="316"/>
      <c r="C31" s="316"/>
      <c r="D31" s="317"/>
      <c r="E31" s="417"/>
      <c r="F31" s="418"/>
      <c r="G31" s="418"/>
      <c r="H31" s="418"/>
      <c r="I31" s="431"/>
      <c r="J31" s="39" t="str">
        <f>IF(AND('MAPA DE RIESGO'!$Z$46="Media",'MAPA DE RIESGO'!$AB$46="Leve"),CONCATENATE("R6C",'MAPA DE RIESGO'!$P$46),"")</f>
        <v/>
      </c>
      <c r="K31" s="40" t="str">
        <f>IF(AND('MAPA DE RIESGO'!$Z$47="Media",'MAPA DE RIESGO'!$AB$47="Leve"),CONCATENATE("R6C",'MAPA DE RIESGO'!$P$47),"")</f>
        <v/>
      </c>
      <c r="L31" s="40" t="str">
        <f>IF(AND('MAPA DE RIESGO'!$Z$48="Media",'MAPA DE RIESGO'!$AB$48="Leve"),CONCATENATE("R6C",'MAPA DE RIESGO'!$P$48),"")</f>
        <v/>
      </c>
      <c r="M31" s="40" t="str">
        <f>IF(AND('MAPA DE RIESGO'!$Z$49="Media",'MAPA DE RIESGO'!$AB$49="Leve"),CONCATENATE("R6C",'MAPA DE RIESGO'!$P$49),"")</f>
        <v/>
      </c>
      <c r="N31" s="40" t="str">
        <f>IF(AND('MAPA DE RIESGO'!$Z$50="Media",'MAPA DE RIESGO'!$AB$50="Leve"),CONCATENATE("R6C",'MAPA DE RIESGO'!$P$50),"")</f>
        <v/>
      </c>
      <c r="O31" s="41" t="str">
        <f>IF(AND('MAPA DE RIESGO'!$Z$51="Media",'MAPA DE RIESGO'!$AB$51="Leve"),CONCATENATE("R6C",'MAPA DE RIESGO'!$P$51),"")</f>
        <v/>
      </c>
      <c r="P31" s="39" t="str">
        <f>IF(AND('MAPA DE RIESGO'!$Z$46="Media",'MAPA DE RIESGO'!$AB$46="Menor"),CONCATENATE("R6C",'MAPA DE RIESGO'!$P$46),"")</f>
        <v/>
      </c>
      <c r="Q31" s="40" t="str">
        <f>IF(AND('MAPA DE RIESGO'!$Z$47="Media",'MAPA DE RIESGO'!$AB$47="Menor"),CONCATENATE("R6C",'MAPA DE RIESGO'!$P$47),"")</f>
        <v/>
      </c>
      <c r="R31" s="40" t="str">
        <f>IF(AND('MAPA DE RIESGO'!$Z$48="Media",'MAPA DE RIESGO'!$AB$48="Menor"),CONCATENATE("R6C",'MAPA DE RIESGO'!$P$48),"")</f>
        <v/>
      </c>
      <c r="S31" s="40" t="str">
        <f>IF(AND('MAPA DE RIESGO'!$Z$49="Media",'MAPA DE RIESGO'!$AB$49="Menor"),CONCATENATE("R6C",'MAPA DE RIESGO'!$P$49),"")</f>
        <v/>
      </c>
      <c r="T31" s="40" t="str">
        <f>IF(AND('MAPA DE RIESGO'!$Z$50="Media",'MAPA DE RIESGO'!$AB$50="Menor"),CONCATENATE("R6C",'MAPA DE RIESGO'!$P$50),"")</f>
        <v/>
      </c>
      <c r="U31" s="41" t="str">
        <f>IF(AND('MAPA DE RIESGO'!$Z$51="Media",'MAPA DE RIESGO'!$AB$51="Menor"),CONCATENATE("R6C",'MAPA DE RIESGO'!$P$51),"")</f>
        <v/>
      </c>
      <c r="V31" s="39" t="str">
        <f>IF(AND('MAPA DE RIESGO'!$Z$46="Media",'MAPA DE RIESGO'!$AB$46="Moderado"),CONCATENATE("R6C",'MAPA DE RIESGO'!$P$46),"")</f>
        <v/>
      </c>
      <c r="W31" s="40" t="str">
        <f>IF(AND('MAPA DE RIESGO'!$Z$47="Media",'MAPA DE RIESGO'!$AB$47="Moderado"),CONCATENATE("R6C",'MAPA DE RIESGO'!$P$47),"")</f>
        <v/>
      </c>
      <c r="X31" s="40" t="str">
        <f>IF(AND('MAPA DE RIESGO'!$Z$48="Media",'MAPA DE RIESGO'!$AB$48="Moderado"),CONCATENATE("R6C",'MAPA DE RIESGO'!$P$48),"")</f>
        <v/>
      </c>
      <c r="Y31" s="40" t="str">
        <f>IF(AND('MAPA DE RIESGO'!$Z$49="Media",'MAPA DE RIESGO'!$AB$49="Moderado"),CONCATENATE("R6C",'MAPA DE RIESGO'!$P$49),"")</f>
        <v/>
      </c>
      <c r="Z31" s="40" t="str">
        <f>IF(AND('MAPA DE RIESGO'!$Z$50="Media",'MAPA DE RIESGO'!$AB$50="Moderado"),CONCATENATE("R6C",'MAPA DE RIESGO'!$P$50),"")</f>
        <v/>
      </c>
      <c r="AA31" s="41" t="str">
        <f>IF(AND('MAPA DE RIESGO'!$Z$51="Media",'MAPA DE RIESGO'!$AB$51="Moderado"),CONCATENATE("R6C",'MAPA DE RIESGO'!$P$51),"")</f>
        <v/>
      </c>
      <c r="AB31" s="23" t="str">
        <f>IF(AND('MAPA DE RIESGO'!$Z$46="Media",'MAPA DE RIESGO'!$AB$46="Mayor"),CONCATENATE("R6C",'MAPA DE RIESGO'!$P$46),"")</f>
        <v/>
      </c>
      <c r="AC31" s="24" t="str">
        <f>IF(AND('MAPA DE RIESGO'!$Z$47="Media",'MAPA DE RIESGO'!$AB$47="Mayor"),CONCATENATE("R6C",'MAPA DE RIESGO'!$P$47),"")</f>
        <v/>
      </c>
      <c r="AD31" s="29" t="str">
        <f>IF(AND('MAPA DE RIESGO'!$Z$48="Media",'MAPA DE RIESGO'!$AB$48="Mayor"),CONCATENATE("R6C",'MAPA DE RIESGO'!$P$48),"")</f>
        <v/>
      </c>
      <c r="AE31" s="29" t="str">
        <f>IF(AND('MAPA DE RIESGO'!$Z$49="Media",'MAPA DE RIESGO'!$AB$49="Mayor"),CONCATENATE("R6C",'MAPA DE RIESGO'!$P$49),"")</f>
        <v/>
      </c>
      <c r="AF31" s="29" t="str">
        <f>IF(AND('MAPA DE RIESGO'!$Z$50="Media",'MAPA DE RIESGO'!$AB$50="Mayor"),CONCATENATE("R6C",'MAPA DE RIESGO'!$P$50),"")</f>
        <v/>
      </c>
      <c r="AG31" s="25" t="str">
        <f>IF(AND('MAPA DE RIESGO'!$Z$51="Media",'MAPA DE RIESGO'!$AB$51="Mayor"),CONCATENATE("R6C",'MAPA DE RIESGO'!$P$51),"")</f>
        <v/>
      </c>
      <c r="AH31" s="26" t="str">
        <f>IF(AND('MAPA DE RIESGO'!$Z$46="Media",'MAPA DE RIESGO'!$AB$46="Catastrófico"),CONCATENATE("R6C",'MAPA DE RIESGO'!$P$46),"")</f>
        <v/>
      </c>
      <c r="AI31" s="27" t="str">
        <f>IF(AND('MAPA DE RIESGO'!$Z$47="Media",'MAPA DE RIESGO'!$AB$47="Catastrófico"),CONCATENATE("R6C",'MAPA DE RIESGO'!$P$47),"")</f>
        <v/>
      </c>
      <c r="AJ31" s="27" t="str">
        <f>IF(AND('MAPA DE RIESGO'!$Z$48="Media",'MAPA DE RIESGO'!$AB$48="Catastrófico"),CONCATENATE("R6C",'MAPA DE RIESGO'!$P$48),"")</f>
        <v/>
      </c>
      <c r="AK31" s="27" t="str">
        <f>IF(AND('MAPA DE RIESGO'!$Z$49="Media",'MAPA DE RIESGO'!$AB$49="Catastrófico"),CONCATENATE("R6C",'MAPA DE RIESGO'!$P$49),"")</f>
        <v/>
      </c>
      <c r="AL31" s="27" t="str">
        <f>IF(AND('MAPA DE RIESGO'!$Z$50="Media",'MAPA DE RIESGO'!$AB$50="Catastrófico"),CONCATENATE("R6C",'MAPA DE RIESGO'!$P$50),"")</f>
        <v/>
      </c>
      <c r="AM31" s="28" t="str">
        <f>IF(AND('MAPA DE RIESGO'!$Z$51="Media",'MAPA DE RIESGO'!$AB$51="Catastrófico"),CONCATENATE("R6C",'MAPA DE RIESGO'!$P$51),"")</f>
        <v/>
      </c>
      <c r="AN31" s="54"/>
      <c r="AO31" s="445"/>
      <c r="AP31" s="446"/>
      <c r="AQ31" s="446"/>
      <c r="AR31" s="446"/>
      <c r="AS31" s="446"/>
      <c r="AT31" s="447"/>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15" customHeight="1" x14ac:dyDescent="0.25">
      <c r="A32" s="54"/>
      <c r="B32" s="316"/>
      <c r="C32" s="316"/>
      <c r="D32" s="317"/>
      <c r="E32" s="417"/>
      <c r="F32" s="418"/>
      <c r="G32" s="418"/>
      <c r="H32" s="418"/>
      <c r="I32" s="431"/>
      <c r="J32" s="39" t="str">
        <f>IF(AND('MAPA DE RIESGO'!$Z$52="Media",'MAPA DE RIESGO'!$AB$52="Leve"),CONCATENATE("R7C",'MAPA DE RIESGO'!$P$52),"")</f>
        <v/>
      </c>
      <c r="K32" s="40" t="str">
        <f>IF(AND('MAPA DE RIESGO'!$Z$53="Media",'MAPA DE RIESGO'!$AB$53="Leve"),CONCATENATE("R7C",'MAPA DE RIESGO'!$P$53),"")</f>
        <v/>
      </c>
      <c r="L32" s="40" t="str">
        <f>IF(AND('MAPA DE RIESGO'!$Z$54="Media",'MAPA DE RIESGO'!$AB$54="Leve"),CONCATENATE("R7C",'MAPA DE RIESGO'!$P$54),"")</f>
        <v/>
      </c>
      <c r="M32" s="40" t="str">
        <f>IF(AND('MAPA DE RIESGO'!$Z$55="Media",'MAPA DE RIESGO'!$AB$55="Leve"),CONCATENATE("R7C",'MAPA DE RIESGO'!$P$55),"")</f>
        <v/>
      </c>
      <c r="N32" s="40" t="str">
        <f>IF(AND('MAPA DE RIESGO'!$Z$56="Media",'MAPA DE RIESGO'!$AB$56="Leve"),CONCATENATE("R7C",'MAPA DE RIESGO'!$P$56),"")</f>
        <v/>
      </c>
      <c r="O32" s="41" t="str">
        <f>IF(AND('MAPA DE RIESGO'!$Z$57="Media",'MAPA DE RIESGO'!$AB$57="Leve"),CONCATENATE("R7C",'MAPA DE RIESGO'!$P$57),"")</f>
        <v/>
      </c>
      <c r="P32" s="39" t="str">
        <f>IF(AND('MAPA DE RIESGO'!$Z$52="Media",'MAPA DE RIESGO'!$AB$52="Menor"),CONCATENATE("R7C",'MAPA DE RIESGO'!$P$52),"")</f>
        <v/>
      </c>
      <c r="Q32" s="40" t="str">
        <f>IF(AND('MAPA DE RIESGO'!$Z$53="Media",'MAPA DE RIESGO'!$AB$53="Menor"),CONCATENATE("R7C",'MAPA DE RIESGO'!$P$53),"")</f>
        <v/>
      </c>
      <c r="R32" s="40" t="str">
        <f>IF(AND('MAPA DE RIESGO'!$Z$54="Media",'MAPA DE RIESGO'!$AB$54="Menor"),CONCATENATE("R7C",'MAPA DE RIESGO'!$P$54),"")</f>
        <v/>
      </c>
      <c r="S32" s="40" t="str">
        <f>IF(AND('MAPA DE RIESGO'!$Z$55="Media",'MAPA DE RIESGO'!$AB$55="Menor"),CONCATENATE("R7C",'MAPA DE RIESGO'!$P$55),"")</f>
        <v/>
      </c>
      <c r="T32" s="40" t="str">
        <f>IF(AND('MAPA DE RIESGO'!$Z$56="Media",'MAPA DE RIESGO'!$AB$56="Menor"),CONCATENATE("R7C",'MAPA DE RIESGO'!$P$56),"")</f>
        <v/>
      </c>
      <c r="U32" s="41" t="str">
        <f>IF(AND('MAPA DE RIESGO'!$Z$57="Media",'MAPA DE RIESGO'!$AB$57="Menor"),CONCATENATE("R7C",'MAPA DE RIESGO'!$P$57),"")</f>
        <v/>
      </c>
      <c r="V32" s="39" t="str">
        <f>IF(AND('MAPA DE RIESGO'!$Z$52="Media",'MAPA DE RIESGO'!$AB$52="Moderado"),CONCATENATE("R7C",'MAPA DE RIESGO'!$P$52),"")</f>
        <v/>
      </c>
      <c r="W32" s="40" t="str">
        <f>IF(AND('MAPA DE RIESGO'!$Z$53="Media",'MAPA DE RIESGO'!$AB$53="Moderado"),CONCATENATE("R7C",'MAPA DE RIESGO'!$P$53),"")</f>
        <v/>
      </c>
      <c r="X32" s="40" t="str">
        <f>IF(AND('MAPA DE RIESGO'!$Z$54="Media",'MAPA DE RIESGO'!$AB$54="Moderado"),CONCATENATE("R7C",'MAPA DE RIESGO'!$P$54),"")</f>
        <v/>
      </c>
      <c r="Y32" s="40" t="str">
        <f>IF(AND('MAPA DE RIESGO'!$Z$55="Media",'MAPA DE RIESGO'!$AB$55="Moderado"),CONCATENATE("R7C",'MAPA DE RIESGO'!$P$55),"")</f>
        <v/>
      </c>
      <c r="Z32" s="40" t="str">
        <f>IF(AND('MAPA DE RIESGO'!$Z$56="Media",'MAPA DE RIESGO'!$AB$56="Moderado"),CONCATENATE("R7C",'MAPA DE RIESGO'!$P$56),"")</f>
        <v/>
      </c>
      <c r="AA32" s="41" t="str">
        <f>IF(AND('MAPA DE RIESGO'!$Z$57="Media",'MAPA DE RIESGO'!$AB$57="Moderado"),CONCATENATE("R7C",'MAPA DE RIESGO'!$P$57),"")</f>
        <v/>
      </c>
      <c r="AB32" s="23" t="str">
        <f>IF(AND('MAPA DE RIESGO'!$Z$52="Media",'MAPA DE RIESGO'!$AB$52="Mayor"),CONCATENATE("R7C",'MAPA DE RIESGO'!$P$52),"")</f>
        <v/>
      </c>
      <c r="AC32" s="24" t="str">
        <f>IF(AND('MAPA DE RIESGO'!$Z$53="Media",'MAPA DE RIESGO'!$AB$53="Mayor"),CONCATENATE("R7C",'MAPA DE RIESGO'!$P$53),"")</f>
        <v/>
      </c>
      <c r="AD32" s="29" t="str">
        <f>IF(AND('MAPA DE RIESGO'!$Z$54="Media",'MAPA DE RIESGO'!$AB$54="Mayor"),CONCATENATE("R7C",'MAPA DE RIESGO'!$P$54),"")</f>
        <v/>
      </c>
      <c r="AE32" s="29" t="str">
        <f>IF(AND('MAPA DE RIESGO'!$Z$55="Media",'MAPA DE RIESGO'!$AB$55="Mayor"),CONCATENATE("R7C",'MAPA DE RIESGO'!$P$55),"")</f>
        <v/>
      </c>
      <c r="AF32" s="29" t="str">
        <f>IF(AND('MAPA DE RIESGO'!$Z$56="Media",'MAPA DE RIESGO'!$AB$56="Mayor"),CONCATENATE("R7C",'MAPA DE RIESGO'!$P$56),"")</f>
        <v/>
      </c>
      <c r="AG32" s="25" t="str">
        <f>IF(AND('MAPA DE RIESGO'!$Z$57="Media",'MAPA DE RIESGO'!$AB$57="Mayor"),CONCATENATE("R7C",'MAPA DE RIESGO'!$P$57),"")</f>
        <v/>
      </c>
      <c r="AH32" s="26" t="str">
        <f>IF(AND('MAPA DE RIESGO'!$Z$52="Media",'MAPA DE RIESGO'!$AB$52="Catastrófico"),CONCATENATE("R7C",'MAPA DE RIESGO'!$P$52),"")</f>
        <v/>
      </c>
      <c r="AI32" s="27" t="str">
        <f>IF(AND('MAPA DE RIESGO'!$Z$53="Media",'MAPA DE RIESGO'!$AB$53="Catastrófico"),CONCATENATE("R7C",'MAPA DE RIESGO'!$P$53),"")</f>
        <v/>
      </c>
      <c r="AJ32" s="27" t="str">
        <f>IF(AND('MAPA DE RIESGO'!$Z$54="Media",'MAPA DE RIESGO'!$AB$54="Catastrófico"),CONCATENATE("R7C",'MAPA DE RIESGO'!$P$54),"")</f>
        <v/>
      </c>
      <c r="AK32" s="27" t="str">
        <f>IF(AND('MAPA DE RIESGO'!$Z$55="Media",'MAPA DE RIESGO'!$AB$55="Catastrófico"),CONCATENATE("R7C",'MAPA DE RIESGO'!$P$55),"")</f>
        <v/>
      </c>
      <c r="AL32" s="27" t="str">
        <f>IF(AND('MAPA DE RIESGO'!$Z$56="Media",'MAPA DE RIESGO'!$AB$56="Catastrófico"),CONCATENATE("R7C",'MAPA DE RIESGO'!$P$56),"")</f>
        <v/>
      </c>
      <c r="AM32" s="28" t="str">
        <f>IF(AND('MAPA DE RIESGO'!$Z$57="Media",'MAPA DE RIESGO'!$AB$57="Catastrófico"),CONCATENATE("R7C",'MAPA DE RIESGO'!$P$57),"")</f>
        <v/>
      </c>
      <c r="AN32" s="54"/>
      <c r="AO32" s="445"/>
      <c r="AP32" s="446"/>
      <c r="AQ32" s="446"/>
      <c r="AR32" s="446"/>
      <c r="AS32" s="446"/>
      <c r="AT32" s="447"/>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80" ht="15" customHeight="1" x14ac:dyDescent="0.25">
      <c r="A33" s="54"/>
      <c r="B33" s="316"/>
      <c r="C33" s="316"/>
      <c r="D33" s="317"/>
      <c r="E33" s="417"/>
      <c r="F33" s="418"/>
      <c r="G33" s="418"/>
      <c r="H33" s="418"/>
      <c r="I33" s="431"/>
      <c r="J33" s="39" t="str">
        <f>IF(AND('MAPA DE RIESGO'!$Z$58="Media",'MAPA DE RIESGO'!$AB$58="Leve"),CONCATENATE("R8C",'MAPA DE RIESGO'!$P$58),"")</f>
        <v/>
      </c>
      <c r="K33" s="40" t="str">
        <f>IF(AND('MAPA DE RIESGO'!$Z$59="Media",'MAPA DE RIESGO'!$AB$59="Leve"),CONCATENATE("R8C",'MAPA DE RIESGO'!$P$59),"")</f>
        <v/>
      </c>
      <c r="L33" s="40" t="str">
        <f>IF(AND('MAPA DE RIESGO'!$Z$60="Media",'MAPA DE RIESGO'!$AB$60="Leve"),CONCATENATE("R8C",'MAPA DE RIESGO'!$P$60),"")</f>
        <v/>
      </c>
      <c r="M33" s="40" t="str">
        <f>IF(AND('MAPA DE RIESGO'!$Z$61="Media",'MAPA DE RIESGO'!$AB$61="Leve"),CONCATENATE("R8C",'MAPA DE RIESGO'!$P$61),"")</f>
        <v/>
      </c>
      <c r="N33" s="40" t="str">
        <f>IF(AND('MAPA DE RIESGO'!$Z$62="Media",'MAPA DE RIESGO'!$AB$62="Leve"),CONCATENATE("R8C",'MAPA DE RIESGO'!$P$62),"")</f>
        <v/>
      </c>
      <c r="O33" s="41" t="str">
        <f>IF(AND('MAPA DE RIESGO'!$Z$63="Media",'MAPA DE RIESGO'!$AB$63="Leve"),CONCATENATE("R8C",'MAPA DE RIESGO'!$P$63),"")</f>
        <v/>
      </c>
      <c r="P33" s="39" t="str">
        <f>IF(AND('MAPA DE RIESGO'!$Z$58="Media",'MAPA DE RIESGO'!$AB$58="Menor"),CONCATENATE("R8C",'MAPA DE RIESGO'!$P$58),"")</f>
        <v/>
      </c>
      <c r="Q33" s="40" t="str">
        <f>IF(AND('MAPA DE RIESGO'!$Z$59="Media",'MAPA DE RIESGO'!$AB$59="Menor"),CONCATENATE("R8C",'MAPA DE RIESGO'!$P$59),"")</f>
        <v/>
      </c>
      <c r="R33" s="40" t="str">
        <f>IF(AND('MAPA DE RIESGO'!$Z$60="Media",'MAPA DE RIESGO'!$AB$60="Menor"),CONCATENATE("R8C",'MAPA DE RIESGO'!$P$60),"")</f>
        <v/>
      </c>
      <c r="S33" s="40" t="str">
        <f>IF(AND('MAPA DE RIESGO'!$Z$61="Media",'MAPA DE RIESGO'!$AB$61="Menor"),CONCATENATE("R8C",'MAPA DE RIESGO'!$P$61),"")</f>
        <v/>
      </c>
      <c r="T33" s="40" t="str">
        <f>IF(AND('MAPA DE RIESGO'!$Z$62="Media",'MAPA DE RIESGO'!$AB$62="Menor"),CONCATENATE("R8C",'MAPA DE RIESGO'!$P$62),"")</f>
        <v/>
      </c>
      <c r="U33" s="41" t="str">
        <f>IF(AND('MAPA DE RIESGO'!$Z$63="Media",'MAPA DE RIESGO'!$AB$63="Menor"),CONCATENATE("R8C",'MAPA DE RIESGO'!$P$63),"")</f>
        <v/>
      </c>
      <c r="V33" s="39" t="str">
        <f>IF(AND('MAPA DE RIESGO'!$Z$58="Media",'MAPA DE RIESGO'!$AB$58="Moderado"),CONCATENATE("R8C",'MAPA DE RIESGO'!$P$58),"")</f>
        <v/>
      </c>
      <c r="W33" s="40" t="str">
        <f>IF(AND('MAPA DE RIESGO'!$Z$59="Media",'MAPA DE RIESGO'!$AB$59="Moderado"),CONCATENATE("R8C",'MAPA DE RIESGO'!$P$59),"")</f>
        <v/>
      </c>
      <c r="X33" s="40" t="str">
        <f>IF(AND('MAPA DE RIESGO'!$Z$60="Media",'MAPA DE RIESGO'!$AB$60="Moderado"),CONCATENATE("R8C",'MAPA DE RIESGO'!$P$60),"")</f>
        <v/>
      </c>
      <c r="Y33" s="40" t="str">
        <f>IF(AND('MAPA DE RIESGO'!$Z$61="Media",'MAPA DE RIESGO'!$AB$61="Moderado"),CONCATENATE("R8C",'MAPA DE RIESGO'!$P$61),"")</f>
        <v/>
      </c>
      <c r="Z33" s="40" t="str">
        <f>IF(AND('MAPA DE RIESGO'!$Z$62="Media",'MAPA DE RIESGO'!$AB$62="Moderado"),CONCATENATE("R8C",'MAPA DE RIESGO'!$P$62),"")</f>
        <v/>
      </c>
      <c r="AA33" s="41" t="str">
        <f>IF(AND('MAPA DE RIESGO'!$Z$63="Media",'MAPA DE RIESGO'!$AB$63="Moderado"),CONCATENATE("R8C",'MAPA DE RIESGO'!$P$63),"")</f>
        <v/>
      </c>
      <c r="AB33" s="23" t="str">
        <f>IF(AND('MAPA DE RIESGO'!$Z$58="Media",'MAPA DE RIESGO'!$AB$58="Mayor"),CONCATENATE("R8C",'MAPA DE RIESGO'!$P$58),"")</f>
        <v/>
      </c>
      <c r="AC33" s="24" t="str">
        <f>IF(AND('MAPA DE RIESGO'!$Z$59="Media",'MAPA DE RIESGO'!$AB$59="Mayor"),CONCATENATE("R8C",'MAPA DE RIESGO'!$P$59),"")</f>
        <v/>
      </c>
      <c r="AD33" s="29" t="str">
        <f>IF(AND('MAPA DE RIESGO'!$Z$60="Media",'MAPA DE RIESGO'!$AB$60="Mayor"),CONCATENATE("R8C",'MAPA DE RIESGO'!$P$60),"")</f>
        <v/>
      </c>
      <c r="AE33" s="29" t="str">
        <f>IF(AND('MAPA DE RIESGO'!$Z$61="Media",'MAPA DE RIESGO'!$AB$61="Mayor"),CONCATENATE("R8C",'MAPA DE RIESGO'!$P$61),"")</f>
        <v/>
      </c>
      <c r="AF33" s="29" t="str">
        <f>IF(AND('MAPA DE RIESGO'!$Z$62="Media",'MAPA DE RIESGO'!$AB$62="Mayor"),CONCATENATE("R8C",'MAPA DE RIESGO'!$P$62),"")</f>
        <v/>
      </c>
      <c r="AG33" s="25" t="str">
        <f>IF(AND('MAPA DE RIESGO'!$Z$63="Media",'MAPA DE RIESGO'!$AB$63="Mayor"),CONCATENATE("R8C",'MAPA DE RIESGO'!$P$63),"")</f>
        <v/>
      </c>
      <c r="AH33" s="26" t="str">
        <f>IF(AND('MAPA DE RIESGO'!$Z$58="Media",'MAPA DE RIESGO'!$AB$58="Catastrófico"),CONCATENATE("R8C",'MAPA DE RIESGO'!$P$58),"")</f>
        <v/>
      </c>
      <c r="AI33" s="27" t="str">
        <f>IF(AND('MAPA DE RIESGO'!$Z$59="Media",'MAPA DE RIESGO'!$AB$59="Catastrófico"),CONCATENATE("R8C",'MAPA DE RIESGO'!$P$59),"")</f>
        <v/>
      </c>
      <c r="AJ33" s="27" t="str">
        <f>IF(AND('MAPA DE RIESGO'!$Z$60="Media",'MAPA DE RIESGO'!$AB$60="Catastrófico"),CONCATENATE("R8C",'MAPA DE RIESGO'!$P$60),"")</f>
        <v/>
      </c>
      <c r="AK33" s="27" t="str">
        <f>IF(AND('MAPA DE RIESGO'!$Z$61="Media",'MAPA DE RIESGO'!$AB$61="Catastrófico"),CONCATENATE("R8C",'MAPA DE RIESGO'!$P$61),"")</f>
        <v/>
      </c>
      <c r="AL33" s="27" t="str">
        <f>IF(AND('MAPA DE RIESGO'!$Z$62="Media",'MAPA DE RIESGO'!$AB$62="Catastrófico"),CONCATENATE("R8C",'MAPA DE RIESGO'!$P$62),"")</f>
        <v/>
      </c>
      <c r="AM33" s="28" t="str">
        <f>IF(AND('MAPA DE RIESGO'!$Z$63="Media",'MAPA DE RIESGO'!$AB$63="Catastrófico"),CONCATENATE("R8C",'MAPA DE RIESGO'!$P$63),"")</f>
        <v/>
      </c>
      <c r="AN33" s="54"/>
      <c r="AO33" s="445"/>
      <c r="AP33" s="446"/>
      <c r="AQ33" s="446"/>
      <c r="AR33" s="446"/>
      <c r="AS33" s="446"/>
      <c r="AT33" s="447"/>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80" ht="15" customHeight="1" x14ac:dyDescent="0.25">
      <c r="A34" s="54"/>
      <c r="B34" s="316"/>
      <c r="C34" s="316"/>
      <c r="D34" s="317"/>
      <c r="E34" s="417"/>
      <c r="F34" s="418"/>
      <c r="G34" s="418"/>
      <c r="H34" s="418"/>
      <c r="I34" s="431"/>
      <c r="J34" s="39" t="str">
        <f>IF(AND('MAPA DE RIESGO'!$Z$64="Media",'MAPA DE RIESGO'!$AB$64="Leve"),CONCATENATE("R9C",'MAPA DE RIESGO'!$P$64),"")</f>
        <v/>
      </c>
      <c r="K34" s="40" t="str">
        <f>IF(AND('MAPA DE RIESGO'!$Z$65="Media",'MAPA DE RIESGO'!$AB$65="Leve"),CONCATENATE("R9C",'MAPA DE RIESGO'!$P$65),"")</f>
        <v/>
      </c>
      <c r="L34" s="40" t="str">
        <f>IF(AND('MAPA DE RIESGO'!$Z$66="Media",'MAPA DE RIESGO'!$AB$66="Leve"),CONCATENATE("R9C",'MAPA DE RIESGO'!$P$66),"")</f>
        <v/>
      </c>
      <c r="M34" s="40" t="str">
        <f>IF(AND('MAPA DE RIESGO'!$Z$67="Media",'MAPA DE RIESGO'!$AB$67="Leve"),CONCATENATE("R9C",'MAPA DE RIESGO'!$P$67),"")</f>
        <v/>
      </c>
      <c r="N34" s="40" t="str">
        <f>IF(AND('MAPA DE RIESGO'!$Z$68="Media",'MAPA DE RIESGO'!$AB$68="Leve"),CONCATENATE("R9C",'MAPA DE RIESGO'!$P$68),"")</f>
        <v/>
      </c>
      <c r="O34" s="41" t="str">
        <f>IF(AND('MAPA DE RIESGO'!$Z$69="Media",'MAPA DE RIESGO'!$AB$69="Leve"),CONCATENATE("R9C",'MAPA DE RIESGO'!$P$69),"")</f>
        <v/>
      </c>
      <c r="P34" s="39" t="str">
        <f>IF(AND('MAPA DE RIESGO'!$Z$64="Media",'MAPA DE RIESGO'!$AB$64="Menor"),CONCATENATE("R9C",'MAPA DE RIESGO'!$P$64),"")</f>
        <v/>
      </c>
      <c r="Q34" s="40" t="str">
        <f>IF(AND('MAPA DE RIESGO'!$Z$65="Media",'MAPA DE RIESGO'!$AB$65="Menor"),CONCATENATE("R9C",'MAPA DE RIESGO'!$P$65),"")</f>
        <v/>
      </c>
      <c r="R34" s="40" t="str">
        <f>IF(AND('MAPA DE RIESGO'!$Z$66="Media",'MAPA DE RIESGO'!$AB$66="Menor"),CONCATENATE("R9C",'MAPA DE RIESGO'!$P$66),"")</f>
        <v/>
      </c>
      <c r="S34" s="40" t="str">
        <f>IF(AND('MAPA DE RIESGO'!$Z$67="Media",'MAPA DE RIESGO'!$AB$67="Menor"),CONCATENATE("R9C",'MAPA DE RIESGO'!$P$67),"")</f>
        <v/>
      </c>
      <c r="T34" s="40" t="str">
        <f>IF(AND('MAPA DE RIESGO'!$Z$68="Media",'MAPA DE RIESGO'!$AB$68="Menor"),CONCATENATE("R9C",'MAPA DE RIESGO'!$P$68),"")</f>
        <v/>
      </c>
      <c r="U34" s="41" t="str">
        <f>IF(AND('MAPA DE RIESGO'!$Z$69="Media",'MAPA DE RIESGO'!$AB$69="Menor"),CONCATENATE("R9C",'MAPA DE RIESGO'!$P$69),"")</f>
        <v/>
      </c>
      <c r="V34" s="39" t="str">
        <f>IF(AND('MAPA DE RIESGO'!$Z$64="Media",'MAPA DE RIESGO'!$AB$64="Moderado"),CONCATENATE("R9C",'MAPA DE RIESGO'!$P$64),"")</f>
        <v/>
      </c>
      <c r="W34" s="40" t="str">
        <f>IF(AND('MAPA DE RIESGO'!$Z$65="Media",'MAPA DE RIESGO'!$AB$65="Moderado"),CONCATENATE("R9C",'MAPA DE RIESGO'!$P$65),"")</f>
        <v/>
      </c>
      <c r="X34" s="40" t="str">
        <f>IF(AND('MAPA DE RIESGO'!$Z$66="Media",'MAPA DE RIESGO'!$AB$66="Moderado"),CONCATENATE("R9C",'MAPA DE RIESGO'!$P$66),"")</f>
        <v/>
      </c>
      <c r="Y34" s="40" t="str">
        <f>IF(AND('MAPA DE RIESGO'!$Z$67="Media",'MAPA DE RIESGO'!$AB$67="Moderado"),CONCATENATE("R9C",'MAPA DE RIESGO'!$P$67),"")</f>
        <v/>
      </c>
      <c r="Z34" s="40" t="str">
        <f>IF(AND('MAPA DE RIESGO'!$Z$68="Media",'MAPA DE RIESGO'!$AB$68="Moderado"),CONCATENATE("R9C",'MAPA DE RIESGO'!$P$68),"")</f>
        <v/>
      </c>
      <c r="AA34" s="41" t="str">
        <f>IF(AND('MAPA DE RIESGO'!$Z$69="Media",'MAPA DE RIESGO'!$AB$69="Moderado"),CONCATENATE("R9C",'MAPA DE RIESGO'!$P$69),"")</f>
        <v/>
      </c>
      <c r="AB34" s="23" t="str">
        <f>IF(AND('MAPA DE RIESGO'!$Z$64="Media",'MAPA DE RIESGO'!$AB$64="Mayor"),CONCATENATE("R9C",'MAPA DE RIESGO'!$P$64),"")</f>
        <v/>
      </c>
      <c r="AC34" s="24" t="str">
        <f>IF(AND('MAPA DE RIESGO'!$Z$65="Media",'MAPA DE RIESGO'!$AB$65="Mayor"),CONCATENATE("R9C",'MAPA DE RIESGO'!$P$65),"")</f>
        <v/>
      </c>
      <c r="AD34" s="29" t="str">
        <f>IF(AND('MAPA DE RIESGO'!$Z$66="Media",'MAPA DE RIESGO'!$AB$66="Mayor"),CONCATENATE("R9C",'MAPA DE RIESGO'!$P$66),"")</f>
        <v/>
      </c>
      <c r="AE34" s="29" t="str">
        <f>IF(AND('MAPA DE RIESGO'!$Z$67="Media",'MAPA DE RIESGO'!$AB$67="Mayor"),CONCATENATE("R9C",'MAPA DE RIESGO'!$P$67),"")</f>
        <v/>
      </c>
      <c r="AF34" s="29" t="str">
        <f>IF(AND('MAPA DE RIESGO'!$Z$68="Media",'MAPA DE RIESGO'!$AB$68="Mayor"),CONCATENATE("R9C",'MAPA DE RIESGO'!$P$68),"")</f>
        <v/>
      </c>
      <c r="AG34" s="25" t="str">
        <f>IF(AND('MAPA DE RIESGO'!$Z$69="Media",'MAPA DE RIESGO'!$AB$69="Mayor"),CONCATENATE("R9C",'MAPA DE RIESGO'!$P$69),"")</f>
        <v/>
      </c>
      <c r="AH34" s="26" t="str">
        <f>IF(AND('MAPA DE RIESGO'!$Z$64="Media",'MAPA DE RIESGO'!$AB$64="Catastrófico"),CONCATENATE("R9C",'MAPA DE RIESGO'!$P$64),"")</f>
        <v/>
      </c>
      <c r="AI34" s="27" t="str">
        <f>IF(AND('MAPA DE RIESGO'!$Z$65="Media",'MAPA DE RIESGO'!$AB$65="Catastrófico"),CONCATENATE("R9C",'MAPA DE RIESGO'!$P$65),"")</f>
        <v/>
      </c>
      <c r="AJ34" s="27" t="str">
        <f>IF(AND('MAPA DE RIESGO'!$Z$66="Media",'MAPA DE RIESGO'!$AB$66="Catastrófico"),CONCATENATE("R9C",'MAPA DE RIESGO'!$P$66),"")</f>
        <v/>
      </c>
      <c r="AK34" s="27" t="str">
        <f>IF(AND('MAPA DE RIESGO'!$Z$67="Media",'MAPA DE RIESGO'!$AB$67="Catastrófico"),CONCATENATE("R9C",'MAPA DE RIESGO'!$P$67),"")</f>
        <v/>
      </c>
      <c r="AL34" s="27" t="str">
        <f>IF(AND('MAPA DE RIESGO'!$Z$68="Media",'MAPA DE RIESGO'!$AB$68="Catastrófico"),CONCATENATE("R9C",'MAPA DE RIESGO'!$P$68),"")</f>
        <v/>
      </c>
      <c r="AM34" s="28" t="str">
        <f>IF(AND('MAPA DE RIESGO'!$Z$69="Media",'MAPA DE RIESGO'!$AB$69="Catastrófico"),CONCATENATE("R9C",'MAPA DE RIESGO'!$P$69),"")</f>
        <v/>
      </c>
      <c r="AN34" s="54"/>
      <c r="AO34" s="445"/>
      <c r="AP34" s="446"/>
      <c r="AQ34" s="446"/>
      <c r="AR34" s="446"/>
      <c r="AS34" s="446"/>
      <c r="AT34" s="447"/>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80" ht="15.75" customHeight="1" thickBot="1" x14ac:dyDescent="0.3">
      <c r="A35" s="54"/>
      <c r="B35" s="316"/>
      <c r="C35" s="316"/>
      <c r="D35" s="317"/>
      <c r="E35" s="419"/>
      <c r="F35" s="420"/>
      <c r="G35" s="420"/>
      <c r="H35" s="420"/>
      <c r="I35" s="432"/>
      <c r="J35" s="39" t="str">
        <f>IF(AND('MAPA DE RIESGO'!$Z$70="Media",'MAPA DE RIESGO'!$AB$70="Leve"),CONCATENATE("R10C",'MAPA DE RIESGO'!$P$70),"")</f>
        <v/>
      </c>
      <c r="K35" s="40" t="str">
        <f>IF(AND('MAPA DE RIESGO'!$Z$71="Media",'MAPA DE RIESGO'!$AB$71="Leve"),CONCATENATE("R10C",'MAPA DE RIESGO'!$P$71),"")</f>
        <v/>
      </c>
      <c r="L35" s="40" t="str">
        <f>IF(AND('MAPA DE RIESGO'!$Z$72="Media",'MAPA DE RIESGO'!$AB$72="Leve"),CONCATENATE("R10C",'MAPA DE RIESGO'!$P$72),"")</f>
        <v/>
      </c>
      <c r="M35" s="40" t="str">
        <f>IF(AND('MAPA DE RIESGO'!$Z$73="Media",'MAPA DE RIESGO'!$AB$73="Leve"),CONCATENATE("R10C",'MAPA DE RIESGO'!$P$73),"")</f>
        <v/>
      </c>
      <c r="N35" s="40" t="str">
        <f>IF(AND('MAPA DE RIESGO'!$Z$74="Media",'MAPA DE RIESGO'!$AB$74="Leve"),CONCATENATE("R10C",'MAPA DE RIESGO'!$P$74),"")</f>
        <v/>
      </c>
      <c r="O35" s="41" t="str">
        <f>IF(AND('MAPA DE RIESGO'!$Z$75="Media",'MAPA DE RIESGO'!$AB$75="Leve"),CONCATENATE("R10C",'MAPA DE RIESGO'!$P$75),"")</f>
        <v/>
      </c>
      <c r="P35" s="39" t="str">
        <f>IF(AND('MAPA DE RIESGO'!$Z$70="Media",'MAPA DE RIESGO'!$AB$70="Menor"),CONCATENATE("R10C",'MAPA DE RIESGO'!$P$70),"")</f>
        <v/>
      </c>
      <c r="Q35" s="40" t="str">
        <f>IF(AND('MAPA DE RIESGO'!$Z$71="Media",'MAPA DE RIESGO'!$AB$71="Menor"),CONCATENATE("R10C",'MAPA DE RIESGO'!$P$71),"")</f>
        <v/>
      </c>
      <c r="R35" s="40" t="str">
        <f>IF(AND('MAPA DE RIESGO'!$Z$72="Media",'MAPA DE RIESGO'!$AB$72="Menor"),CONCATENATE("R10C",'MAPA DE RIESGO'!$P$72),"")</f>
        <v/>
      </c>
      <c r="S35" s="40" t="str">
        <f>IF(AND('MAPA DE RIESGO'!$Z$73="Media",'MAPA DE RIESGO'!$AB$73="Menor"),CONCATENATE("R10C",'MAPA DE RIESGO'!$P$73),"")</f>
        <v/>
      </c>
      <c r="T35" s="40" t="str">
        <f>IF(AND('MAPA DE RIESGO'!$Z$74="Media",'MAPA DE RIESGO'!$AB$74="Menor"),CONCATENATE("R10C",'MAPA DE RIESGO'!$P$74),"")</f>
        <v/>
      </c>
      <c r="U35" s="41" t="str">
        <f>IF(AND('MAPA DE RIESGO'!$Z$75="Media",'MAPA DE RIESGO'!$AB$75="Menor"),CONCATENATE("R10C",'MAPA DE RIESGO'!$P$75),"")</f>
        <v/>
      </c>
      <c r="V35" s="39" t="str">
        <f>IF(AND('MAPA DE RIESGO'!$Z$70="Media",'MAPA DE RIESGO'!$AB$70="Moderado"),CONCATENATE("R10C",'MAPA DE RIESGO'!$P$70),"")</f>
        <v/>
      </c>
      <c r="W35" s="40" t="str">
        <f>IF(AND('MAPA DE RIESGO'!$Z$71="Media",'MAPA DE RIESGO'!$AB$71="Moderado"),CONCATENATE("R10C",'MAPA DE RIESGO'!$P$71),"")</f>
        <v/>
      </c>
      <c r="X35" s="40" t="str">
        <f>IF(AND('MAPA DE RIESGO'!$Z$72="Media",'MAPA DE RIESGO'!$AB$72="Moderado"),CONCATENATE("R10C",'MAPA DE RIESGO'!$P$72),"")</f>
        <v/>
      </c>
      <c r="Y35" s="40" t="str">
        <f>IF(AND('MAPA DE RIESGO'!$Z$73="Media",'MAPA DE RIESGO'!$AB$73="Moderado"),CONCATENATE("R10C",'MAPA DE RIESGO'!$P$73),"")</f>
        <v/>
      </c>
      <c r="Z35" s="40" t="str">
        <f>IF(AND('MAPA DE RIESGO'!$Z$74="Media",'MAPA DE RIESGO'!$AB$74="Moderado"),CONCATENATE("R10C",'MAPA DE RIESGO'!$P$74),"")</f>
        <v/>
      </c>
      <c r="AA35" s="41" t="str">
        <f>IF(AND('MAPA DE RIESGO'!$Z$75="Media",'MAPA DE RIESGO'!$AB$75="Moderado"),CONCATENATE("R10C",'MAPA DE RIESGO'!$P$75),"")</f>
        <v/>
      </c>
      <c r="AB35" s="30" t="str">
        <f>IF(AND('MAPA DE RIESGO'!$Z$70="Media",'MAPA DE RIESGO'!$AB$70="Mayor"),CONCATENATE("R10C",'MAPA DE RIESGO'!$P$70),"")</f>
        <v/>
      </c>
      <c r="AC35" s="31" t="str">
        <f>IF(AND('MAPA DE RIESGO'!$Z$71="Media",'MAPA DE RIESGO'!$AB$71="Mayor"),CONCATENATE("R10C",'MAPA DE RIESGO'!$P$71),"")</f>
        <v/>
      </c>
      <c r="AD35" s="31" t="str">
        <f>IF(AND('MAPA DE RIESGO'!$Z$72="Media",'MAPA DE RIESGO'!$AB$72="Mayor"),CONCATENATE("R10C",'MAPA DE RIESGO'!$P$72),"")</f>
        <v/>
      </c>
      <c r="AE35" s="31" t="str">
        <f>IF(AND('MAPA DE RIESGO'!$Z$73="Media",'MAPA DE RIESGO'!$AB$73="Mayor"),CONCATENATE("R10C",'MAPA DE RIESGO'!$P$73),"")</f>
        <v/>
      </c>
      <c r="AF35" s="31" t="str">
        <f>IF(AND('MAPA DE RIESGO'!$Z$74="Media",'MAPA DE RIESGO'!$AB$74="Mayor"),CONCATENATE("R10C",'MAPA DE RIESGO'!$P$74),"")</f>
        <v/>
      </c>
      <c r="AG35" s="32" t="str">
        <f>IF(AND('MAPA DE RIESGO'!$Z$75="Media",'MAPA DE RIESGO'!$AB$75="Mayor"),CONCATENATE("R10C",'MAPA DE RIESGO'!$P$75),"")</f>
        <v/>
      </c>
      <c r="AH35" s="33" t="str">
        <f>IF(AND('MAPA DE RIESGO'!$Z$70="Media",'MAPA DE RIESGO'!$AB$70="Catastrófico"),CONCATENATE("R10C",'MAPA DE RIESGO'!$P$70),"")</f>
        <v/>
      </c>
      <c r="AI35" s="34" t="str">
        <f>IF(AND('MAPA DE RIESGO'!$Z$71="Media",'MAPA DE RIESGO'!$AB$71="Catastrófico"),CONCATENATE("R10C",'MAPA DE RIESGO'!$P$71),"")</f>
        <v/>
      </c>
      <c r="AJ35" s="34" t="str">
        <f>IF(AND('MAPA DE RIESGO'!$Z$72="Media",'MAPA DE RIESGO'!$AB$72="Catastrófico"),CONCATENATE("R10C",'MAPA DE RIESGO'!$P$72),"")</f>
        <v/>
      </c>
      <c r="AK35" s="34" t="str">
        <f>IF(AND('MAPA DE RIESGO'!$Z$73="Media",'MAPA DE RIESGO'!$AB$73="Catastrófico"),CONCATENATE("R10C",'MAPA DE RIESGO'!$P$73),"")</f>
        <v/>
      </c>
      <c r="AL35" s="34" t="str">
        <f>IF(AND('MAPA DE RIESGO'!$Z$74="Media",'MAPA DE RIESGO'!$AB$74="Catastrófico"),CONCATENATE("R10C",'MAPA DE RIESGO'!$P$74),"")</f>
        <v/>
      </c>
      <c r="AM35" s="35" t="str">
        <f>IF(AND('MAPA DE RIESGO'!$Z$75="Media",'MAPA DE RIESGO'!$AB$75="Catastrófico"),CONCATENATE("R10C",'MAPA DE RIESGO'!$P$75),"")</f>
        <v/>
      </c>
      <c r="AN35" s="54"/>
      <c r="AO35" s="448"/>
      <c r="AP35" s="449"/>
      <c r="AQ35" s="449"/>
      <c r="AR35" s="449"/>
      <c r="AS35" s="449"/>
      <c r="AT35" s="450"/>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80" ht="15" customHeight="1" x14ac:dyDescent="0.25">
      <c r="A36" s="54"/>
      <c r="B36" s="316"/>
      <c r="C36" s="316"/>
      <c r="D36" s="317"/>
      <c r="E36" s="413" t="s">
        <v>105</v>
      </c>
      <c r="F36" s="414"/>
      <c r="G36" s="414"/>
      <c r="H36" s="414"/>
      <c r="I36" s="414"/>
      <c r="J36" s="45" t="str">
        <f>IF(AND('MAPA DE RIESGO'!$Z$16="Baja",'MAPA DE RIESGO'!$AB$16="Leve"),CONCATENATE("R1C",'MAPA DE RIESGO'!$P$16),"")</f>
        <v/>
      </c>
      <c r="K36" s="46" t="str">
        <f>IF(AND('MAPA DE RIESGO'!$Z$17="Baja",'MAPA DE RIESGO'!$AB$17="Leve"),CONCATENATE("R1C",'MAPA DE RIESGO'!$P$17),"")</f>
        <v/>
      </c>
      <c r="L36" s="46" t="str">
        <f>IF(AND('MAPA DE RIESGO'!$Z$18="Baja",'MAPA DE RIESGO'!$AB$18="Leve"),CONCATENATE("R1C",'MAPA DE RIESGO'!$P$18),"")</f>
        <v/>
      </c>
      <c r="M36" s="46" t="str">
        <f>IF(AND('MAPA DE RIESGO'!$Z$19="Baja",'MAPA DE RIESGO'!$AB$19="Leve"),CONCATENATE("R1C",'MAPA DE RIESGO'!$P$19),"")</f>
        <v/>
      </c>
      <c r="N36" s="46" t="str">
        <f>IF(AND('MAPA DE RIESGO'!$Z$20="Baja",'MAPA DE RIESGO'!$AB$20="Leve"),CONCATENATE("R1C",'MAPA DE RIESGO'!$P$20),"")</f>
        <v/>
      </c>
      <c r="O36" s="47" t="str">
        <f>IF(AND('MAPA DE RIESGO'!$Z$21="Baja",'MAPA DE RIESGO'!$AB$21="Leve"),CONCATENATE("R1C",'MAPA DE RIESGO'!$P$21),"")</f>
        <v/>
      </c>
      <c r="P36" s="36" t="str">
        <f>IF(AND('MAPA DE RIESGO'!$Z$16="Baja",'MAPA DE RIESGO'!$AB$16="Menor"),CONCATENATE("R1C",'MAPA DE RIESGO'!$P$16),"")</f>
        <v/>
      </c>
      <c r="Q36" s="37" t="str">
        <f>IF(AND('MAPA DE RIESGO'!$Z$17="Baja",'MAPA DE RIESGO'!$AB$17="Menor"),CONCATENATE("R1C",'MAPA DE RIESGO'!$P$17),"")</f>
        <v/>
      </c>
      <c r="R36" s="37" t="str">
        <f>IF(AND('MAPA DE RIESGO'!$Z$18="Baja",'MAPA DE RIESGO'!$AB$18="Menor"),CONCATENATE("R1C",'MAPA DE RIESGO'!$P$18),"")</f>
        <v/>
      </c>
      <c r="S36" s="37" t="str">
        <f>IF(AND('MAPA DE RIESGO'!$Z$19="Baja",'MAPA DE RIESGO'!$AB$19="Menor"),CONCATENATE("R1C",'MAPA DE RIESGO'!$P$19),"")</f>
        <v/>
      </c>
      <c r="T36" s="37" t="str">
        <f>IF(AND('MAPA DE RIESGO'!$Z$20="Baja",'MAPA DE RIESGO'!$AB$20="Menor"),CONCATENATE("R1C",'MAPA DE RIESGO'!$P$20),"")</f>
        <v/>
      </c>
      <c r="U36" s="38" t="str">
        <f>IF(AND('MAPA DE RIESGO'!$Z$21="Baja",'MAPA DE RIESGO'!$AB$21="Menor"),CONCATENATE("R1C",'MAPA DE RIESGO'!$P$21),"")</f>
        <v/>
      </c>
      <c r="V36" s="36" t="str">
        <f>IF(AND('MAPA DE RIESGO'!$Z$16="Baja",'MAPA DE RIESGO'!$AB$16="Moderado"),CONCATENATE("R1C",'MAPA DE RIESGO'!$P$16),"")</f>
        <v>R1C1</v>
      </c>
      <c r="W36" s="37" t="str">
        <f>IF(AND('MAPA DE RIESGO'!$Z$17="Baja",'MAPA DE RIESGO'!$AB$17="Moderado"),CONCATENATE("R1C",'MAPA DE RIESGO'!$P$17),"")</f>
        <v/>
      </c>
      <c r="X36" s="37" t="str">
        <f>IF(AND('MAPA DE RIESGO'!$Z$18="Baja",'MAPA DE RIESGO'!$AB$18="Moderado"),CONCATENATE("R1C",'MAPA DE RIESGO'!$P$18),"")</f>
        <v/>
      </c>
      <c r="Y36" s="37" t="str">
        <f>IF(AND('MAPA DE RIESGO'!$Z$19="Baja",'MAPA DE RIESGO'!$AB$19="Moderado"),CONCATENATE("R1C",'MAPA DE RIESGO'!$P$19),"")</f>
        <v/>
      </c>
      <c r="Z36" s="37" t="str">
        <f>IF(AND('MAPA DE RIESGO'!$Z$20="Baja",'MAPA DE RIESGO'!$AB$20="Moderado"),CONCATENATE("R1C",'MAPA DE RIESGO'!$P$20),"")</f>
        <v/>
      </c>
      <c r="AA36" s="38" t="str">
        <f>IF(AND('MAPA DE RIESGO'!$Z$21="Baja",'MAPA DE RIESGO'!$AB$21="Moderado"),CONCATENATE("R1C",'MAPA DE RIESGO'!$P$21),"")</f>
        <v/>
      </c>
      <c r="AB36" s="106" t="str">
        <f>IF(AND('MAPA DE RIESGO'!$Z$16="Baja",'MAPA DE RIESGO'!$AB$16="Mayor"),CONCATENATE("R1C",'MAPA DE RIESGO'!$P$16),"")</f>
        <v/>
      </c>
      <c r="AC36" s="18" t="str">
        <f>IF(AND('MAPA DE RIESGO'!$Z$17="Baja",'MAPA DE RIESGO'!$AB$17="Mayor"),CONCATENATE("R1C",'MAPA DE RIESGO'!$P$17),"")</f>
        <v/>
      </c>
      <c r="AD36" s="18" t="str">
        <f>IF(AND('MAPA DE RIESGO'!$Z$18="Baja",'MAPA DE RIESGO'!$AB$18="Mayor"),CONCATENATE("R1C",'MAPA DE RIESGO'!$P$18),"")</f>
        <v/>
      </c>
      <c r="AE36" s="18" t="str">
        <f>IF(AND('MAPA DE RIESGO'!$Z$19="Baja",'MAPA DE RIESGO'!$AB$19="Mayor"),CONCATENATE("R1C",'MAPA DE RIESGO'!$P$19),"")</f>
        <v/>
      </c>
      <c r="AF36" s="18" t="str">
        <f>IF(AND('MAPA DE RIESGO'!$Z$20="Baja",'MAPA DE RIESGO'!$AB$20="Mayor"),CONCATENATE("R1C",'MAPA DE RIESGO'!$P$20),"")</f>
        <v/>
      </c>
      <c r="AG36" s="19" t="str">
        <f>IF(AND('MAPA DE RIESGO'!$Z$21="Baja",'MAPA DE RIESGO'!$AB$21="Mayor"),CONCATENATE("R1C",'MAPA DE RIESGO'!$P$21),"")</f>
        <v/>
      </c>
      <c r="AH36" s="20" t="str">
        <f>IF(AND('MAPA DE RIESGO'!$Z$16="Baja",'MAPA DE RIESGO'!$AB$16="Catastrófico"),CONCATENATE("R1C",'MAPA DE RIESGO'!$P$16),"")</f>
        <v/>
      </c>
      <c r="AI36" s="21" t="str">
        <f>IF(AND('MAPA DE RIESGO'!$Z$17="Baja",'MAPA DE RIESGO'!$AB$17="Catastrófico"),CONCATENATE("R1C",'MAPA DE RIESGO'!$P$17),"")</f>
        <v/>
      </c>
      <c r="AJ36" s="21" t="str">
        <f>IF(AND('MAPA DE RIESGO'!$Z$18="Baja",'MAPA DE RIESGO'!$AB$18="Catastrófico"),CONCATENATE("R1C",'MAPA DE RIESGO'!$P$18),"")</f>
        <v/>
      </c>
      <c r="AK36" s="21" t="str">
        <f>IF(AND('MAPA DE RIESGO'!$Z$19="Baja",'MAPA DE RIESGO'!$AB$19="Catastrófico"),CONCATENATE("R1C",'MAPA DE RIESGO'!$P$19),"")</f>
        <v/>
      </c>
      <c r="AL36" s="21" t="str">
        <f>IF(AND('MAPA DE RIESGO'!$Z$20="Baja",'MAPA DE RIESGO'!$AB$20="Catastrófico"),CONCATENATE("R1C",'MAPA DE RIESGO'!$P$20),"")</f>
        <v/>
      </c>
      <c r="AM36" s="22" t="str">
        <f>IF(AND('MAPA DE RIESGO'!$Z$21="Baja",'MAPA DE RIESGO'!$AB$21="Catastrófico"),CONCATENATE("R1C",'MAPA DE RIESGO'!$P$21),"")</f>
        <v/>
      </c>
      <c r="AN36" s="54"/>
      <c r="AO36" s="433" t="s">
        <v>74</v>
      </c>
      <c r="AP36" s="434"/>
      <c r="AQ36" s="434"/>
      <c r="AR36" s="434"/>
      <c r="AS36" s="434"/>
      <c r="AT36" s="435"/>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80" ht="15" customHeight="1" x14ac:dyDescent="0.25">
      <c r="A37" s="54"/>
      <c r="B37" s="316"/>
      <c r="C37" s="316"/>
      <c r="D37" s="317"/>
      <c r="E37" s="415"/>
      <c r="F37" s="416"/>
      <c r="G37" s="416"/>
      <c r="H37" s="416"/>
      <c r="I37" s="416"/>
      <c r="J37" s="48" t="str">
        <f>IF(AND('MAPA DE RIESGO'!$Z$22="Baja",'MAPA DE RIESGO'!$AB$22="Leve"),CONCATENATE("R2C",'MAPA DE RIESGO'!$P$22),"")</f>
        <v/>
      </c>
      <c r="K37" s="49" t="str">
        <f>IF(AND('MAPA DE RIESGO'!$Z$23="Baja",'MAPA DE RIESGO'!$AB$23="Leve"),CONCATENATE("R2C",'MAPA DE RIESGO'!$P$23),"")</f>
        <v/>
      </c>
      <c r="L37" s="49" t="str">
        <f>IF(AND('MAPA DE RIESGO'!$Z$24="Baja",'MAPA DE RIESGO'!$AB$24="Leve"),CONCATENATE("R2C",'MAPA DE RIESGO'!$P$24),"")</f>
        <v/>
      </c>
      <c r="M37" s="49" t="str">
        <f>IF(AND('MAPA DE RIESGO'!$Z$25="Baja",'MAPA DE RIESGO'!$AB$25="Leve"),CONCATENATE("R2C",'MAPA DE RIESGO'!$P$25),"")</f>
        <v/>
      </c>
      <c r="N37" s="49" t="str">
        <f>IF(AND('MAPA DE RIESGO'!$Z$26="Baja",'MAPA DE RIESGO'!$AB$26="Leve"),CONCATENATE("R2C",'MAPA DE RIESGO'!$P$26),"")</f>
        <v/>
      </c>
      <c r="O37" s="50" t="str">
        <f>IF(AND('MAPA DE RIESGO'!$Z$27="Baja",'MAPA DE RIESGO'!$AB$27="Leve"),CONCATENATE("R2C",'MAPA DE RIESGO'!$P$27),"")</f>
        <v/>
      </c>
      <c r="P37" s="39" t="str">
        <f>IF(AND('MAPA DE RIESGO'!$Z$22="Baja",'MAPA DE RIESGO'!$AB$22="Menor"),CONCATENATE("R2C",'MAPA DE RIESGO'!$P$22),"")</f>
        <v/>
      </c>
      <c r="Q37" s="40" t="str">
        <f>IF(AND('MAPA DE RIESGO'!$Z$23="Baja",'MAPA DE RIESGO'!$AB$23="Menor"),CONCATENATE("R2C",'MAPA DE RIESGO'!$P$23),"")</f>
        <v/>
      </c>
      <c r="R37" s="40" t="str">
        <f>IF(AND('MAPA DE RIESGO'!$Z$24="Baja",'MAPA DE RIESGO'!$AB$24="Menor"),CONCATENATE("R2C",'MAPA DE RIESGO'!$P$24),"")</f>
        <v/>
      </c>
      <c r="S37" s="40" t="str">
        <f>IF(AND('MAPA DE RIESGO'!$Z$25="Baja",'MAPA DE RIESGO'!$AB$25="Menor"),CONCATENATE("R2C",'MAPA DE RIESGO'!$P$25),"")</f>
        <v/>
      </c>
      <c r="T37" s="40" t="str">
        <f>IF(AND('MAPA DE RIESGO'!$Z$26="Baja",'MAPA DE RIESGO'!$AB$26="Menor"),CONCATENATE("R2C",'MAPA DE RIESGO'!$P$26),"")</f>
        <v/>
      </c>
      <c r="U37" s="41" t="str">
        <f>IF(AND('MAPA DE RIESGO'!$Z$27="Baja",'MAPA DE RIESGO'!$AB$27="Menor"),CONCATENATE("R2C",'MAPA DE RIESGO'!$P$27),"")</f>
        <v/>
      </c>
      <c r="V37" s="39" t="str">
        <f>IF(AND('MAPA DE RIESGO'!$Z$22="Baja",'MAPA DE RIESGO'!$AB$22="Moderado"),CONCATENATE("R2C",'MAPA DE RIESGO'!$P$22),"")</f>
        <v>R2C1</v>
      </c>
      <c r="W37" s="40" t="str">
        <f>IF(AND('MAPA DE RIESGO'!$Z$23="Baja",'MAPA DE RIESGO'!$AB$23="Moderado"),CONCATENATE("R2C",'MAPA DE RIESGO'!$P$23),"")</f>
        <v/>
      </c>
      <c r="X37" s="40" t="str">
        <f>IF(AND('MAPA DE RIESGO'!$Z$24="Baja",'MAPA DE RIESGO'!$AB$24="Moderado"),CONCATENATE("R2C",'MAPA DE RIESGO'!$P$24),"")</f>
        <v/>
      </c>
      <c r="Y37" s="40" t="str">
        <f>IF(AND('MAPA DE RIESGO'!$Z$25="Baja",'MAPA DE RIESGO'!$AB$25="Moderado"),CONCATENATE("R2C",'MAPA DE RIESGO'!$P$25),"")</f>
        <v/>
      </c>
      <c r="Z37" s="40" t="str">
        <f>IF(AND('MAPA DE RIESGO'!$Z$26="Baja",'MAPA DE RIESGO'!$AB$26="Moderado"),CONCATENATE("R2C",'MAPA DE RIESGO'!$P$26),"")</f>
        <v/>
      </c>
      <c r="AA37" s="41" t="str">
        <f>IF(AND('MAPA DE RIESGO'!$Z$27="Baja",'MAPA DE RIESGO'!$AB$27="Moderado"),CONCATENATE("R2C",'MAPA DE RIESGO'!$P$27),"")</f>
        <v/>
      </c>
      <c r="AB37" s="23" t="str">
        <f>IF(AND('MAPA DE RIESGO'!$Z$22="Baja",'MAPA DE RIESGO'!$AB$22="Mayor"),CONCATENATE("R2C",'MAPA DE RIESGO'!$P$22),"")</f>
        <v/>
      </c>
      <c r="AC37" s="24" t="str">
        <f>IF(AND('MAPA DE RIESGO'!$Z$23="Baja",'MAPA DE RIESGO'!$AB$23="Mayor"),CONCATENATE("R2C",'MAPA DE RIESGO'!$P$23),"")</f>
        <v/>
      </c>
      <c r="AD37" s="24" t="str">
        <f>IF(AND('MAPA DE RIESGO'!$Z$24="Baja",'MAPA DE RIESGO'!$AB$24="Mayor"),CONCATENATE("R2C",'MAPA DE RIESGO'!$P$24),"")</f>
        <v/>
      </c>
      <c r="AE37" s="24" t="str">
        <f>IF(AND('MAPA DE RIESGO'!$Z$25="Baja",'MAPA DE RIESGO'!$AB$25="Mayor"),CONCATENATE("R2C",'MAPA DE RIESGO'!$P$25),"")</f>
        <v/>
      </c>
      <c r="AF37" s="24" t="str">
        <f>IF(AND('MAPA DE RIESGO'!$Z$26="Baja",'MAPA DE RIESGO'!$AB$26="Mayor"),CONCATENATE("R2C",'MAPA DE RIESGO'!$P$26),"")</f>
        <v/>
      </c>
      <c r="AG37" s="25" t="str">
        <f>IF(AND('MAPA DE RIESGO'!$Z$27="Baja",'MAPA DE RIESGO'!$AB$27="Mayor"),CONCATENATE("R2C",'MAPA DE RIESGO'!$P$27),"")</f>
        <v/>
      </c>
      <c r="AH37" s="26" t="str">
        <f>IF(AND('MAPA DE RIESGO'!$Z$22="Baja",'MAPA DE RIESGO'!$AB$22="Catastrófico"),CONCATENATE("R2C",'MAPA DE RIESGO'!$P$22),"")</f>
        <v/>
      </c>
      <c r="AI37" s="27" t="str">
        <f>IF(AND('MAPA DE RIESGO'!$Z$23="Baja",'MAPA DE RIESGO'!$AB$23="Catastrófico"),CONCATENATE("R2C",'MAPA DE RIESGO'!$P$23),"")</f>
        <v/>
      </c>
      <c r="AJ37" s="27" t="str">
        <f>IF(AND('MAPA DE RIESGO'!$Z$24="Baja",'MAPA DE RIESGO'!$AB$24="Catastrófico"),CONCATENATE("R2C",'MAPA DE RIESGO'!$P$24),"")</f>
        <v/>
      </c>
      <c r="AK37" s="27" t="str">
        <f>IF(AND('MAPA DE RIESGO'!$Z$25="Baja",'MAPA DE RIESGO'!$AB$25="Catastrófico"),CONCATENATE("R2C",'MAPA DE RIESGO'!$P$25),"")</f>
        <v/>
      </c>
      <c r="AL37" s="27" t="str">
        <f>IF(AND('MAPA DE RIESGO'!$Z$26="Baja",'MAPA DE RIESGO'!$AB$26="Catastrófico"),CONCATENATE("R2C",'MAPA DE RIESGO'!$P$26),"")</f>
        <v/>
      </c>
      <c r="AM37" s="28" t="str">
        <f>IF(AND('MAPA DE RIESGO'!$Z$27="Baja",'MAPA DE RIESGO'!$AB$27="Catastrófico"),CONCATENATE("R2C",'MAPA DE RIESGO'!$P$27),"")</f>
        <v/>
      </c>
      <c r="AN37" s="54"/>
      <c r="AO37" s="436"/>
      <c r="AP37" s="437"/>
      <c r="AQ37" s="437"/>
      <c r="AR37" s="437"/>
      <c r="AS37" s="437"/>
      <c r="AT37" s="438"/>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80" ht="15" customHeight="1" x14ac:dyDescent="0.25">
      <c r="A38" s="54"/>
      <c r="B38" s="316"/>
      <c r="C38" s="316"/>
      <c r="D38" s="317"/>
      <c r="E38" s="417"/>
      <c r="F38" s="418"/>
      <c r="G38" s="418"/>
      <c r="H38" s="418"/>
      <c r="I38" s="416"/>
      <c r="J38" s="48" t="str">
        <f>IF(AND('MAPA DE RIESGO'!$Z$28="Baja",'MAPA DE RIESGO'!$AB$28="Leve"),CONCATENATE("R3C",'MAPA DE RIESGO'!$P$28),"")</f>
        <v/>
      </c>
      <c r="K38" s="49" t="str">
        <f>IF(AND('MAPA DE RIESGO'!$Z$29="Baja",'MAPA DE RIESGO'!$AB$29="Leve"),CONCATENATE("R3C",'MAPA DE RIESGO'!$P$29),"")</f>
        <v/>
      </c>
      <c r="L38" s="49" t="str">
        <f>IF(AND('MAPA DE RIESGO'!$Z$30="Baja",'MAPA DE RIESGO'!$AB$30="Leve"),CONCATENATE("R3C",'MAPA DE RIESGO'!$P$30),"")</f>
        <v/>
      </c>
      <c r="M38" s="49" t="str">
        <f>IF(AND('MAPA DE RIESGO'!$Z$31="Baja",'MAPA DE RIESGO'!$AB$31="Leve"),CONCATENATE("R3C",'MAPA DE RIESGO'!$P$31),"")</f>
        <v/>
      </c>
      <c r="N38" s="49" t="str">
        <f>IF(AND('MAPA DE RIESGO'!$Z$32="Baja",'MAPA DE RIESGO'!$AB$32="Leve"),CONCATENATE("R3C",'MAPA DE RIESGO'!$P$32),"")</f>
        <v/>
      </c>
      <c r="O38" s="50" t="str">
        <f>IF(AND('MAPA DE RIESGO'!$Z$33="Baja",'MAPA DE RIESGO'!$AB$33="Leve"),CONCATENATE("R3C",'MAPA DE RIESGO'!$P$33),"")</f>
        <v/>
      </c>
      <c r="P38" s="39" t="str">
        <f>IF(AND('MAPA DE RIESGO'!$Z$28="Baja",'MAPA DE RIESGO'!$AB$28="Menor"),CONCATENATE("R3C",'MAPA DE RIESGO'!$P$28),"")</f>
        <v/>
      </c>
      <c r="Q38" s="40" t="str">
        <f>IF(AND('MAPA DE RIESGO'!$Z$29="Baja",'MAPA DE RIESGO'!$AB$29="Menor"),CONCATENATE("R3C",'MAPA DE RIESGO'!$P$29),"")</f>
        <v/>
      </c>
      <c r="R38" s="40" t="str">
        <f>IF(AND('MAPA DE RIESGO'!$Z$30="Baja",'MAPA DE RIESGO'!$AB$30="Menor"),CONCATENATE("R3C",'MAPA DE RIESGO'!$P$30),"")</f>
        <v/>
      </c>
      <c r="S38" s="40" t="str">
        <f>IF(AND('MAPA DE RIESGO'!$Z$31="Baja",'MAPA DE RIESGO'!$AB$31="Menor"),CONCATENATE("R3C",'MAPA DE RIESGO'!$P$31),"")</f>
        <v/>
      </c>
      <c r="T38" s="40" t="str">
        <f>IF(AND('MAPA DE RIESGO'!$Z$32="Baja",'MAPA DE RIESGO'!$AB$32="Menor"),CONCATENATE("R3C",'MAPA DE RIESGO'!$P$32),"")</f>
        <v/>
      </c>
      <c r="U38" s="41" t="str">
        <f>IF(AND('MAPA DE RIESGO'!$Z$33="Baja",'MAPA DE RIESGO'!$AB$33="Menor"),CONCATENATE("R3C",'MAPA DE RIESGO'!$P$33),"")</f>
        <v/>
      </c>
      <c r="V38" s="39" t="str">
        <f>IF(AND('MAPA DE RIESGO'!$Z$28="Baja",'MAPA DE RIESGO'!$AB$28="Moderado"),CONCATENATE("R3C",'MAPA DE RIESGO'!$P$28),"")</f>
        <v/>
      </c>
      <c r="W38" s="40" t="str">
        <f>IF(AND('MAPA DE RIESGO'!$Z$29="Baja",'MAPA DE RIESGO'!$AB$29="Moderado"),CONCATENATE("R3C",'MAPA DE RIESGO'!$P$29),"")</f>
        <v/>
      </c>
      <c r="X38" s="40" t="str">
        <f>IF(AND('MAPA DE RIESGO'!$Z$30="Baja",'MAPA DE RIESGO'!$AB$30="Moderado"),CONCATENATE("R3C",'MAPA DE RIESGO'!$P$30),"")</f>
        <v/>
      </c>
      <c r="Y38" s="40" t="str">
        <f>IF(AND('MAPA DE RIESGO'!$Z$31="Baja",'MAPA DE RIESGO'!$AB$31="Moderado"),CONCATENATE("R3C",'MAPA DE RIESGO'!$P$31),"")</f>
        <v/>
      </c>
      <c r="Z38" s="40" t="str">
        <f>IF(AND('MAPA DE RIESGO'!$Z$32="Baja",'MAPA DE RIESGO'!$AB$32="Moderado"),CONCATENATE("R3C",'MAPA DE RIESGO'!$P$32),"")</f>
        <v/>
      </c>
      <c r="AA38" s="41" t="str">
        <f>IF(AND('MAPA DE RIESGO'!$Z$33="Baja",'MAPA DE RIESGO'!$AB$33="Moderado"),CONCATENATE("R3C",'MAPA DE RIESGO'!$P$33),"")</f>
        <v/>
      </c>
      <c r="AB38" s="23" t="str">
        <f>IF(AND('MAPA DE RIESGO'!$Z$28="Baja",'MAPA DE RIESGO'!$AB$28="Mayor"),CONCATENATE("R3C",'MAPA DE RIESGO'!$P$28),"")</f>
        <v/>
      </c>
      <c r="AC38" s="24" t="str">
        <f>IF(AND('MAPA DE RIESGO'!$Z$29="Baja",'MAPA DE RIESGO'!$AB$29="Mayor"),CONCATENATE("R3C",'MAPA DE RIESGO'!$P$29),"")</f>
        <v/>
      </c>
      <c r="AD38" s="24" t="str">
        <f>IF(AND('MAPA DE RIESGO'!$Z$30="Baja",'MAPA DE RIESGO'!$AB$30="Mayor"),CONCATENATE("R3C",'MAPA DE RIESGO'!$P$30),"")</f>
        <v/>
      </c>
      <c r="AE38" s="24" t="str">
        <f>IF(AND('MAPA DE RIESGO'!$Z$31="Baja",'MAPA DE RIESGO'!$AB$31="Mayor"),CONCATENATE("R3C",'MAPA DE RIESGO'!$P$31),"")</f>
        <v/>
      </c>
      <c r="AF38" s="24" t="str">
        <f>IF(AND('MAPA DE RIESGO'!$Z$32="Baja",'MAPA DE RIESGO'!$AB$32="Mayor"),CONCATENATE("R3C",'MAPA DE RIESGO'!$P$32),"")</f>
        <v/>
      </c>
      <c r="AG38" s="25" t="str">
        <f>IF(AND('MAPA DE RIESGO'!$Z$33="Baja",'MAPA DE RIESGO'!$AB$33="Mayor"),CONCATENATE("R3C",'MAPA DE RIESGO'!$P$33),"")</f>
        <v/>
      </c>
      <c r="AH38" s="26" t="str">
        <f>IF(AND('MAPA DE RIESGO'!$Z$28="Baja",'MAPA DE RIESGO'!$AB$28="Catastrófico"),CONCATENATE("R3C",'MAPA DE RIESGO'!$P$28),"")</f>
        <v/>
      </c>
      <c r="AI38" s="27" t="str">
        <f>IF(AND('MAPA DE RIESGO'!$Z$29="Baja",'MAPA DE RIESGO'!$AB$29="Catastrófico"),CONCATENATE("R3C",'MAPA DE RIESGO'!$P$29),"")</f>
        <v/>
      </c>
      <c r="AJ38" s="27" t="str">
        <f>IF(AND('MAPA DE RIESGO'!$Z$30="Baja",'MAPA DE RIESGO'!$AB$30="Catastrófico"),CONCATENATE("R3C",'MAPA DE RIESGO'!$P$30),"")</f>
        <v/>
      </c>
      <c r="AK38" s="27" t="str">
        <f>IF(AND('MAPA DE RIESGO'!$Z$31="Baja",'MAPA DE RIESGO'!$AB$31="Catastrófico"),CONCATENATE("R3C",'MAPA DE RIESGO'!$P$31),"")</f>
        <v/>
      </c>
      <c r="AL38" s="27" t="str">
        <f>IF(AND('MAPA DE RIESGO'!$Z$32="Baja",'MAPA DE RIESGO'!$AB$32="Catastrófico"),CONCATENATE("R3C",'MAPA DE RIESGO'!$P$32),"")</f>
        <v/>
      </c>
      <c r="AM38" s="28" t="str">
        <f>IF(AND('MAPA DE RIESGO'!$Z$33="Baja",'MAPA DE RIESGO'!$AB$33="Catastrófico"),CONCATENATE("R3C",'MAPA DE RIESGO'!$P$33),"")</f>
        <v/>
      </c>
      <c r="AN38" s="54"/>
      <c r="AO38" s="436"/>
      <c r="AP38" s="437"/>
      <c r="AQ38" s="437"/>
      <c r="AR38" s="437"/>
      <c r="AS38" s="437"/>
      <c r="AT38" s="438"/>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80" ht="15" customHeight="1" x14ac:dyDescent="0.25">
      <c r="A39" s="54"/>
      <c r="B39" s="316"/>
      <c r="C39" s="316"/>
      <c r="D39" s="317"/>
      <c r="E39" s="417"/>
      <c r="F39" s="418"/>
      <c r="G39" s="418"/>
      <c r="H39" s="418"/>
      <c r="I39" s="416"/>
      <c r="J39" s="48" t="str">
        <f>IF(AND('MAPA DE RIESGO'!$Z$34="Baja",'MAPA DE RIESGO'!$AB$34="Leve"),CONCATENATE("R4C",'MAPA DE RIESGO'!$P$34),"")</f>
        <v/>
      </c>
      <c r="K39" s="49" t="str">
        <f>IF(AND('MAPA DE RIESGO'!$Z$35="Baja",'MAPA DE RIESGO'!$AB$35="Leve"),CONCATENATE("R4C",'MAPA DE RIESGO'!$P$35),"")</f>
        <v/>
      </c>
      <c r="L39" s="49" t="str">
        <f>IF(AND('MAPA DE RIESGO'!$Z$36="Baja",'MAPA DE RIESGO'!$AB$36="Leve"),CONCATENATE("R4C",'MAPA DE RIESGO'!$P$36),"")</f>
        <v/>
      </c>
      <c r="M39" s="49" t="str">
        <f>IF(AND('MAPA DE RIESGO'!$Z$37="Baja",'MAPA DE RIESGO'!$AB$37="Leve"),CONCATENATE("R4C",'MAPA DE RIESGO'!$P$37),"")</f>
        <v/>
      </c>
      <c r="N39" s="49" t="str">
        <f>IF(AND('MAPA DE RIESGO'!$Z$38="Baja",'MAPA DE RIESGO'!$AB$38="Leve"),CONCATENATE("R4C",'MAPA DE RIESGO'!$P$38),"")</f>
        <v/>
      </c>
      <c r="O39" s="50" t="str">
        <f>IF(AND('MAPA DE RIESGO'!$Z$39="Baja",'MAPA DE RIESGO'!$AB$39="Leve"),CONCATENATE("R4C",'MAPA DE RIESGO'!$P$39),"")</f>
        <v/>
      </c>
      <c r="P39" s="39" t="str">
        <f>IF(AND('MAPA DE RIESGO'!$Z$34="Baja",'MAPA DE RIESGO'!$AB$34="Menor"),CONCATENATE("R4C",'MAPA DE RIESGO'!$P$34),"")</f>
        <v/>
      </c>
      <c r="Q39" s="40" t="str">
        <f>IF(AND('MAPA DE RIESGO'!$Z$35="Baja",'MAPA DE RIESGO'!$AB$35="Menor"),CONCATENATE("R4C",'MAPA DE RIESGO'!$P$35),"")</f>
        <v/>
      </c>
      <c r="R39" s="40" t="str">
        <f>IF(AND('MAPA DE RIESGO'!$Z$36="Baja",'MAPA DE RIESGO'!$AB$36="Menor"),CONCATENATE("R4C",'MAPA DE RIESGO'!$P$36),"")</f>
        <v/>
      </c>
      <c r="S39" s="40" t="str">
        <f>IF(AND('MAPA DE RIESGO'!$Z$37="Baja",'MAPA DE RIESGO'!$AB$37="Menor"),CONCATENATE("R4C",'MAPA DE RIESGO'!$P$37),"")</f>
        <v/>
      </c>
      <c r="T39" s="40" t="str">
        <f>IF(AND('MAPA DE RIESGO'!$Z$38="Baja",'MAPA DE RIESGO'!$AB$38="Menor"),CONCATENATE("R4C",'MAPA DE RIESGO'!$P$38),"")</f>
        <v/>
      </c>
      <c r="U39" s="41" t="str">
        <f>IF(AND('MAPA DE RIESGO'!$Z$39="Baja",'MAPA DE RIESGO'!$AB$39="Menor"),CONCATENATE("R4C",'MAPA DE RIESGO'!$P$39),"")</f>
        <v/>
      </c>
      <c r="V39" s="39" t="str">
        <f>IF(AND('MAPA DE RIESGO'!$Z$34="Baja",'MAPA DE RIESGO'!$AB$34="Moderado"),CONCATENATE("R4C",'MAPA DE RIESGO'!$P$34),"")</f>
        <v/>
      </c>
      <c r="W39" s="40" t="str">
        <f>IF(AND('MAPA DE RIESGO'!$Z$35="Baja",'MAPA DE RIESGO'!$AB$35="Moderado"),CONCATENATE("R4C",'MAPA DE RIESGO'!$P$35),"")</f>
        <v/>
      </c>
      <c r="X39" s="40" t="str">
        <f>IF(AND('MAPA DE RIESGO'!$Z$36="Baja",'MAPA DE RIESGO'!$AB$36="Moderado"),CONCATENATE("R4C",'MAPA DE RIESGO'!$P$36),"")</f>
        <v/>
      </c>
      <c r="Y39" s="40" t="str">
        <f>IF(AND('MAPA DE RIESGO'!$Z$37="Baja",'MAPA DE RIESGO'!$AB$37="Moderado"),CONCATENATE("R4C",'MAPA DE RIESGO'!$P$37),"")</f>
        <v/>
      </c>
      <c r="Z39" s="40" t="str">
        <f>IF(AND('MAPA DE RIESGO'!$Z$38="Baja",'MAPA DE RIESGO'!$AB$38="Moderado"),CONCATENATE("R4C",'MAPA DE RIESGO'!$P$38),"")</f>
        <v/>
      </c>
      <c r="AA39" s="41" t="str">
        <f>IF(AND('MAPA DE RIESGO'!$Z$39="Baja",'MAPA DE RIESGO'!$AB$39="Moderado"),CONCATENATE("R4C",'MAPA DE RIESGO'!$P$39),"")</f>
        <v/>
      </c>
      <c r="AB39" s="23" t="str">
        <f>IF(AND('MAPA DE RIESGO'!$Z$34="Baja",'MAPA DE RIESGO'!$AB$34="Mayor"),CONCATENATE("R4C",'MAPA DE RIESGO'!$P$34),"")</f>
        <v/>
      </c>
      <c r="AC39" s="24" t="str">
        <f>IF(AND('MAPA DE RIESGO'!$Z$35="Baja",'MAPA DE RIESGO'!$AB$35="Mayor"),CONCATENATE("R4C",'MAPA DE RIESGO'!$P$35),"")</f>
        <v/>
      </c>
      <c r="AD39" s="24" t="str">
        <f>IF(AND('MAPA DE RIESGO'!$Z$36="Baja",'MAPA DE RIESGO'!$AB$36="Mayor"),CONCATENATE("R4C",'MAPA DE RIESGO'!$P$36),"")</f>
        <v/>
      </c>
      <c r="AE39" s="24" t="str">
        <f>IF(AND('MAPA DE RIESGO'!$Z$37="Baja",'MAPA DE RIESGO'!$AB$37="Mayor"),CONCATENATE("R4C",'MAPA DE RIESGO'!$P$37),"")</f>
        <v/>
      </c>
      <c r="AF39" s="24" t="str">
        <f>IF(AND('MAPA DE RIESGO'!$Z$38="Baja",'MAPA DE RIESGO'!$AB$38="Mayor"),CONCATENATE("R4C",'MAPA DE RIESGO'!$P$38),"")</f>
        <v/>
      </c>
      <c r="AG39" s="25" t="str">
        <f>IF(AND('MAPA DE RIESGO'!$Z$39="Baja",'MAPA DE RIESGO'!$AB$39="Mayor"),CONCATENATE("R4C",'MAPA DE RIESGO'!$P$39),"")</f>
        <v/>
      </c>
      <c r="AH39" s="26" t="str">
        <f>IF(AND('MAPA DE RIESGO'!$Z$34="Baja",'MAPA DE RIESGO'!$AB$34="Catastrófico"),CONCATENATE("R4C",'MAPA DE RIESGO'!$P$34),"")</f>
        <v/>
      </c>
      <c r="AI39" s="27" t="str">
        <f>IF(AND('MAPA DE RIESGO'!$Z$35="Baja",'MAPA DE RIESGO'!$AB$35="Catastrófico"),CONCATENATE("R4C",'MAPA DE RIESGO'!$P$35),"")</f>
        <v/>
      </c>
      <c r="AJ39" s="27" t="str">
        <f>IF(AND('MAPA DE RIESGO'!$Z$36="Baja",'MAPA DE RIESGO'!$AB$36="Catastrófico"),CONCATENATE("R4C",'MAPA DE RIESGO'!$P$36),"")</f>
        <v/>
      </c>
      <c r="AK39" s="27" t="str">
        <f>IF(AND('MAPA DE RIESGO'!$Z$37="Baja",'MAPA DE RIESGO'!$AB$37="Catastrófico"),CONCATENATE("R4C",'MAPA DE RIESGO'!$P$37),"")</f>
        <v/>
      </c>
      <c r="AL39" s="27" t="str">
        <f>IF(AND('MAPA DE RIESGO'!$Z$38="Baja",'MAPA DE RIESGO'!$AB$38="Catastrófico"),CONCATENATE("R4C",'MAPA DE RIESGO'!$P$38),"")</f>
        <v/>
      </c>
      <c r="AM39" s="28" t="str">
        <f>IF(AND('MAPA DE RIESGO'!$Z$39="Baja",'MAPA DE RIESGO'!$AB$39="Catastrófico"),CONCATENATE("R4C",'MAPA DE RIESGO'!$P$39),"")</f>
        <v/>
      </c>
      <c r="AN39" s="54"/>
      <c r="AO39" s="436"/>
      <c r="AP39" s="437"/>
      <c r="AQ39" s="437"/>
      <c r="AR39" s="437"/>
      <c r="AS39" s="437"/>
      <c r="AT39" s="438"/>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80" ht="15" customHeight="1" x14ac:dyDescent="0.25">
      <c r="A40" s="54"/>
      <c r="B40" s="316"/>
      <c r="C40" s="316"/>
      <c r="D40" s="317"/>
      <c r="E40" s="417"/>
      <c r="F40" s="418"/>
      <c r="G40" s="418"/>
      <c r="H40" s="418"/>
      <c r="I40" s="416"/>
      <c r="J40" s="48" t="str">
        <f>IF(AND('MAPA DE RIESGO'!$Z$40="Baja",'MAPA DE RIESGO'!$AB$40="Leve"),CONCATENATE("R5C",'MAPA DE RIESGO'!$P$40),"")</f>
        <v/>
      </c>
      <c r="K40" s="49" t="str">
        <f>IF(AND('MAPA DE RIESGO'!$Z$41="Baja",'MAPA DE RIESGO'!$AB$41="Leve"),CONCATENATE("R5C",'MAPA DE RIESGO'!$P$41),"")</f>
        <v/>
      </c>
      <c r="L40" s="49" t="str">
        <f>IF(AND('MAPA DE RIESGO'!$Z$42="Baja",'MAPA DE RIESGO'!$AB$42="Leve"),CONCATENATE("R5C",'MAPA DE RIESGO'!$P$42),"")</f>
        <v/>
      </c>
      <c r="M40" s="49" t="str">
        <f>IF(AND('MAPA DE RIESGO'!$Z$43="Baja",'MAPA DE RIESGO'!$AB$43="Leve"),CONCATENATE("R5C",'MAPA DE RIESGO'!$P$43),"")</f>
        <v/>
      </c>
      <c r="N40" s="49" t="str">
        <f>IF(AND('MAPA DE RIESGO'!$Z$44="Baja",'MAPA DE RIESGO'!$AB$44="Leve"),CONCATENATE("R5C",'MAPA DE RIESGO'!$P$44),"")</f>
        <v/>
      </c>
      <c r="O40" s="50" t="str">
        <f>IF(AND('MAPA DE RIESGO'!$Z$45="Baja",'MAPA DE RIESGO'!$AB$45="Leve"),CONCATENATE("R5C",'MAPA DE RIESGO'!$P$45),"")</f>
        <v/>
      </c>
      <c r="P40" s="39" t="str">
        <f>IF(AND('MAPA DE RIESGO'!$Z$40="Baja",'MAPA DE RIESGO'!$AB$40="Menor"),CONCATENATE("R5C",'MAPA DE RIESGO'!$P$40),"")</f>
        <v/>
      </c>
      <c r="Q40" s="40" t="str">
        <f>IF(AND('MAPA DE RIESGO'!$Z$41="Baja",'MAPA DE RIESGO'!$AB$41="Menor"),CONCATENATE("R5C",'MAPA DE RIESGO'!$P$41),"")</f>
        <v/>
      </c>
      <c r="R40" s="40" t="str">
        <f>IF(AND('MAPA DE RIESGO'!$Z$42="Baja",'MAPA DE RIESGO'!$AB$42="Menor"),CONCATENATE("R5C",'MAPA DE RIESGO'!$P$42),"")</f>
        <v/>
      </c>
      <c r="S40" s="40" t="str">
        <f>IF(AND('MAPA DE RIESGO'!$Z$43="Baja",'MAPA DE RIESGO'!$AB$43="Menor"),CONCATENATE("R5C",'MAPA DE RIESGO'!$P$43),"")</f>
        <v/>
      </c>
      <c r="T40" s="40" t="str">
        <f>IF(AND('MAPA DE RIESGO'!$Z$44="Baja",'MAPA DE RIESGO'!$AB$44="Menor"),CONCATENATE("R5C",'MAPA DE RIESGO'!$P$44),"")</f>
        <v/>
      </c>
      <c r="U40" s="41" t="str">
        <f>IF(AND('MAPA DE RIESGO'!$Z$45="Baja",'MAPA DE RIESGO'!$AB$45="Menor"),CONCATENATE("R5C",'MAPA DE RIESGO'!$P$45),"")</f>
        <v/>
      </c>
      <c r="V40" s="39" t="str">
        <f>IF(AND('MAPA DE RIESGO'!$Z$40="Baja",'MAPA DE RIESGO'!$AB$40="Moderado"),CONCATENATE("R5C",'MAPA DE RIESGO'!$P$40),"")</f>
        <v/>
      </c>
      <c r="W40" s="40" t="str">
        <f>IF(AND('MAPA DE RIESGO'!$Z$41="Baja",'MAPA DE RIESGO'!$AB$41="Moderado"),CONCATENATE("R5C",'MAPA DE RIESGO'!$P$41),"")</f>
        <v/>
      </c>
      <c r="X40" s="40" t="str">
        <f>IF(AND('MAPA DE RIESGO'!$Z$42="Baja",'MAPA DE RIESGO'!$AB$42="Moderado"),CONCATENATE("R5C",'MAPA DE RIESGO'!$P$42),"")</f>
        <v/>
      </c>
      <c r="Y40" s="40" t="str">
        <f>IF(AND('MAPA DE RIESGO'!$Z$43="Baja",'MAPA DE RIESGO'!$AB$43="Moderado"),CONCATENATE("R5C",'MAPA DE RIESGO'!$P$43),"")</f>
        <v/>
      </c>
      <c r="Z40" s="40" t="str">
        <f>IF(AND('MAPA DE RIESGO'!$Z$44="Baja",'MAPA DE RIESGO'!$AB$44="Moderado"),CONCATENATE("R5C",'MAPA DE RIESGO'!$P$44),"")</f>
        <v/>
      </c>
      <c r="AA40" s="41" t="str">
        <f>IF(AND('MAPA DE RIESGO'!$Z$45="Baja",'MAPA DE RIESGO'!$AB$45="Moderado"),CONCATENATE("R5C",'MAPA DE RIESGO'!$P$45),"")</f>
        <v/>
      </c>
      <c r="AB40" s="23" t="str">
        <f>IF(AND('MAPA DE RIESGO'!$Z$40="Baja",'MAPA DE RIESGO'!$AB$40="Mayor"),CONCATENATE("R5C",'MAPA DE RIESGO'!$P$40),"")</f>
        <v/>
      </c>
      <c r="AC40" s="24" t="str">
        <f>IF(AND('MAPA DE RIESGO'!$Z$41="Baja",'MAPA DE RIESGO'!$AB$41="Mayor"),CONCATENATE("R5C",'MAPA DE RIESGO'!$P$41),"")</f>
        <v/>
      </c>
      <c r="AD40" s="29" t="str">
        <f>IF(AND('MAPA DE RIESGO'!$Z$42="Baja",'MAPA DE RIESGO'!$AB$42="Mayor"),CONCATENATE("R5C",'MAPA DE RIESGO'!$P$42),"")</f>
        <v/>
      </c>
      <c r="AE40" s="29" t="str">
        <f>IF(AND('MAPA DE RIESGO'!$Z$43="Baja",'MAPA DE RIESGO'!$AB$43="Mayor"),CONCATENATE("R5C",'MAPA DE RIESGO'!$P$43),"")</f>
        <v/>
      </c>
      <c r="AF40" s="29" t="str">
        <f>IF(AND('MAPA DE RIESGO'!$Z$44="Baja",'MAPA DE RIESGO'!$AB$44="Mayor"),CONCATENATE("R5C",'MAPA DE RIESGO'!$P$44),"")</f>
        <v/>
      </c>
      <c r="AG40" s="25" t="str">
        <f>IF(AND('MAPA DE RIESGO'!$Z$45="Baja",'MAPA DE RIESGO'!$AB$45="Mayor"),CONCATENATE("R5C",'MAPA DE RIESGO'!$P$45),"")</f>
        <v/>
      </c>
      <c r="AH40" s="26" t="str">
        <f>IF(AND('MAPA DE RIESGO'!$Z$40="Baja",'MAPA DE RIESGO'!$AB$40="Catastrófico"),CONCATENATE("R5C",'MAPA DE RIESGO'!$P$40),"")</f>
        <v/>
      </c>
      <c r="AI40" s="27" t="str">
        <f>IF(AND('MAPA DE RIESGO'!$Z$41="Baja",'MAPA DE RIESGO'!$AB$41="Catastrófico"),CONCATENATE("R5C",'MAPA DE RIESGO'!$P$41),"")</f>
        <v/>
      </c>
      <c r="AJ40" s="27" t="str">
        <f>IF(AND('MAPA DE RIESGO'!$Z$42="Baja",'MAPA DE RIESGO'!$AB$42="Catastrófico"),CONCATENATE("R5C",'MAPA DE RIESGO'!$P$42),"")</f>
        <v/>
      </c>
      <c r="AK40" s="27" t="str">
        <f>IF(AND('MAPA DE RIESGO'!$Z$43="Baja",'MAPA DE RIESGO'!$AB$43="Catastrófico"),CONCATENATE("R5C",'MAPA DE RIESGO'!$P$43),"")</f>
        <v/>
      </c>
      <c r="AL40" s="27" t="str">
        <f>IF(AND('MAPA DE RIESGO'!$Z$44="Baja",'MAPA DE RIESGO'!$AB$44="Catastrófico"),CONCATENATE("R5C",'MAPA DE RIESGO'!$P$44),"")</f>
        <v/>
      </c>
      <c r="AM40" s="28" t="str">
        <f>IF(AND('MAPA DE RIESGO'!$Z$45="Baja",'MAPA DE RIESGO'!$AB$45="Catastrófico"),CONCATENATE("R5C",'MAPA DE RIESGO'!$P$45),"")</f>
        <v/>
      </c>
      <c r="AN40" s="54"/>
      <c r="AO40" s="436"/>
      <c r="AP40" s="437"/>
      <c r="AQ40" s="437"/>
      <c r="AR40" s="437"/>
      <c r="AS40" s="437"/>
      <c r="AT40" s="438"/>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80" ht="15" customHeight="1" x14ac:dyDescent="0.25">
      <c r="A41" s="54"/>
      <c r="B41" s="316"/>
      <c r="C41" s="316"/>
      <c r="D41" s="317"/>
      <c r="E41" s="417"/>
      <c r="F41" s="418"/>
      <c r="G41" s="418"/>
      <c r="H41" s="418"/>
      <c r="I41" s="416"/>
      <c r="J41" s="48" t="str">
        <f>IF(AND('MAPA DE RIESGO'!$Z$46="Baja",'MAPA DE RIESGO'!$AB$46="Leve"),CONCATENATE("R6C",'MAPA DE RIESGO'!$P$46),"")</f>
        <v/>
      </c>
      <c r="K41" s="49" t="str">
        <f>IF(AND('MAPA DE RIESGO'!$Z$47="Baja",'MAPA DE RIESGO'!$AB$47="Leve"),CONCATENATE("R6C",'MAPA DE RIESGO'!$P$47),"")</f>
        <v/>
      </c>
      <c r="L41" s="49" t="str">
        <f>IF(AND('MAPA DE RIESGO'!$Z$48="Baja",'MAPA DE RIESGO'!$AB$48="Leve"),CONCATENATE("R6C",'MAPA DE RIESGO'!$P$48),"")</f>
        <v/>
      </c>
      <c r="M41" s="49" t="str">
        <f>IF(AND('MAPA DE RIESGO'!$Z$49="Baja",'MAPA DE RIESGO'!$AB$49="Leve"),CONCATENATE("R6C",'MAPA DE RIESGO'!$P$49),"")</f>
        <v/>
      </c>
      <c r="N41" s="49" t="str">
        <f>IF(AND('MAPA DE RIESGO'!$Z$50="Baja",'MAPA DE RIESGO'!$AB$50="Leve"),CONCATENATE("R6C",'MAPA DE RIESGO'!$P$50),"")</f>
        <v/>
      </c>
      <c r="O41" s="50" t="str">
        <f>IF(AND('MAPA DE RIESGO'!$Z$51="Baja",'MAPA DE RIESGO'!$AB$51="Leve"),CONCATENATE("R6C",'MAPA DE RIESGO'!$P$51),"")</f>
        <v/>
      </c>
      <c r="P41" s="39" t="str">
        <f>IF(AND('MAPA DE RIESGO'!$Z$46="Baja",'MAPA DE RIESGO'!$AB$46="Menor"),CONCATENATE("R6C",'MAPA DE RIESGO'!$P$46),"")</f>
        <v/>
      </c>
      <c r="Q41" s="40" t="str">
        <f>IF(AND('MAPA DE RIESGO'!$Z$47="Baja",'MAPA DE RIESGO'!$AB$47="Menor"),CONCATENATE("R6C",'MAPA DE RIESGO'!$P$47),"")</f>
        <v/>
      </c>
      <c r="R41" s="40" t="str">
        <f>IF(AND('MAPA DE RIESGO'!$Z$48="Baja",'MAPA DE RIESGO'!$AB$48="Menor"),CONCATENATE("R6C",'MAPA DE RIESGO'!$P$48),"")</f>
        <v/>
      </c>
      <c r="S41" s="40" t="str">
        <f>IF(AND('MAPA DE RIESGO'!$Z$49="Baja",'MAPA DE RIESGO'!$AB$49="Menor"),CONCATENATE("R6C",'MAPA DE RIESGO'!$P$49),"")</f>
        <v/>
      </c>
      <c r="T41" s="40" t="str">
        <f>IF(AND('MAPA DE RIESGO'!$Z$50="Baja",'MAPA DE RIESGO'!$AB$50="Menor"),CONCATENATE("R6C",'MAPA DE RIESGO'!$P$50),"")</f>
        <v/>
      </c>
      <c r="U41" s="41" t="str">
        <f>IF(AND('MAPA DE RIESGO'!$Z$51="Baja",'MAPA DE RIESGO'!$AB$51="Menor"),CONCATENATE("R6C",'MAPA DE RIESGO'!$P$51),"")</f>
        <v/>
      </c>
      <c r="V41" s="39" t="str">
        <f>IF(AND('MAPA DE RIESGO'!$Z$46="Baja",'MAPA DE RIESGO'!$AB$46="Moderado"),CONCATENATE("R6C",'MAPA DE RIESGO'!$P$46),"")</f>
        <v/>
      </c>
      <c r="W41" s="40" t="str">
        <f>IF(AND('MAPA DE RIESGO'!$Z$47="Baja",'MAPA DE RIESGO'!$AB$47="Moderado"),CONCATENATE("R6C",'MAPA DE RIESGO'!$P$47),"")</f>
        <v/>
      </c>
      <c r="X41" s="40" t="str">
        <f>IF(AND('MAPA DE RIESGO'!$Z$48="Baja",'MAPA DE RIESGO'!$AB$48="Moderado"),CONCATENATE("R6C",'MAPA DE RIESGO'!$P$48),"")</f>
        <v/>
      </c>
      <c r="Y41" s="40" t="str">
        <f>IF(AND('MAPA DE RIESGO'!$Z$49="Baja",'MAPA DE RIESGO'!$AB$49="Moderado"),CONCATENATE("R6C",'MAPA DE RIESGO'!$P$49),"")</f>
        <v/>
      </c>
      <c r="Z41" s="40" t="str">
        <f>IF(AND('MAPA DE RIESGO'!$Z$50="Baja",'MAPA DE RIESGO'!$AB$50="Moderado"),CONCATENATE("R6C",'MAPA DE RIESGO'!$P$50),"")</f>
        <v/>
      </c>
      <c r="AA41" s="41" t="str">
        <f>IF(AND('MAPA DE RIESGO'!$Z$51="Baja",'MAPA DE RIESGO'!$AB$51="Moderado"),CONCATENATE("R6C",'MAPA DE RIESGO'!$P$51),"")</f>
        <v/>
      </c>
      <c r="AB41" s="23" t="str">
        <f>IF(AND('MAPA DE RIESGO'!$Z$46="Baja",'MAPA DE RIESGO'!$AB$46="Mayor"),CONCATENATE("R6C",'MAPA DE RIESGO'!$P$46),"")</f>
        <v/>
      </c>
      <c r="AC41" s="24" t="str">
        <f>IF(AND('MAPA DE RIESGO'!$Z$47="Baja",'MAPA DE RIESGO'!$AB$47="Mayor"),CONCATENATE("R6C",'MAPA DE RIESGO'!$P$47),"")</f>
        <v/>
      </c>
      <c r="AD41" s="29" t="str">
        <f>IF(AND('MAPA DE RIESGO'!$Z$48="Baja",'MAPA DE RIESGO'!$AB$48="Mayor"),CONCATENATE("R6C",'MAPA DE RIESGO'!$P$48),"")</f>
        <v/>
      </c>
      <c r="AE41" s="29" t="str">
        <f>IF(AND('MAPA DE RIESGO'!$Z$49="Baja",'MAPA DE RIESGO'!$AB$49="Mayor"),CONCATENATE("R6C",'MAPA DE RIESGO'!$P$49),"")</f>
        <v/>
      </c>
      <c r="AF41" s="29" t="str">
        <f>IF(AND('MAPA DE RIESGO'!$Z$50="Baja",'MAPA DE RIESGO'!$AB$50="Mayor"),CONCATENATE("R6C",'MAPA DE RIESGO'!$P$50),"")</f>
        <v/>
      </c>
      <c r="AG41" s="25" t="str">
        <f>IF(AND('MAPA DE RIESGO'!$Z$51="Baja",'MAPA DE RIESGO'!$AB$51="Mayor"),CONCATENATE("R6C",'MAPA DE RIESGO'!$P$51),"")</f>
        <v/>
      </c>
      <c r="AH41" s="26" t="str">
        <f>IF(AND('MAPA DE RIESGO'!$Z$46="Baja",'MAPA DE RIESGO'!$AB$46="Catastrófico"),CONCATENATE("R6C",'MAPA DE RIESGO'!$P$46),"")</f>
        <v/>
      </c>
      <c r="AI41" s="27" t="str">
        <f>IF(AND('MAPA DE RIESGO'!$Z$47="Baja",'MAPA DE RIESGO'!$AB$47="Catastrófico"),CONCATENATE("R6C",'MAPA DE RIESGO'!$P$47),"")</f>
        <v/>
      </c>
      <c r="AJ41" s="27" t="str">
        <f>IF(AND('MAPA DE RIESGO'!$Z$48="Baja",'MAPA DE RIESGO'!$AB$48="Catastrófico"),CONCATENATE("R6C",'MAPA DE RIESGO'!$P$48),"")</f>
        <v/>
      </c>
      <c r="AK41" s="27" t="str">
        <f>IF(AND('MAPA DE RIESGO'!$Z$49="Baja",'MAPA DE RIESGO'!$AB$49="Catastrófico"),CONCATENATE("R6C",'MAPA DE RIESGO'!$P$49),"")</f>
        <v/>
      </c>
      <c r="AL41" s="27" t="str">
        <f>IF(AND('MAPA DE RIESGO'!$Z$50="Baja",'MAPA DE RIESGO'!$AB$50="Catastrófico"),CONCATENATE("R6C",'MAPA DE RIESGO'!$P$50),"")</f>
        <v/>
      </c>
      <c r="AM41" s="28" t="str">
        <f>IF(AND('MAPA DE RIESGO'!$Z$51="Baja",'MAPA DE RIESGO'!$AB$51="Catastrófico"),CONCATENATE("R6C",'MAPA DE RIESGO'!$P$51),"")</f>
        <v/>
      </c>
      <c r="AN41" s="54"/>
      <c r="AO41" s="436"/>
      <c r="AP41" s="437"/>
      <c r="AQ41" s="437"/>
      <c r="AR41" s="437"/>
      <c r="AS41" s="437"/>
      <c r="AT41" s="438"/>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80" ht="15" customHeight="1" x14ac:dyDescent="0.25">
      <c r="A42" s="54"/>
      <c r="B42" s="316"/>
      <c r="C42" s="316"/>
      <c r="D42" s="317"/>
      <c r="E42" s="417"/>
      <c r="F42" s="418"/>
      <c r="G42" s="418"/>
      <c r="H42" s="418"/>
      <c r="I42" s="416"/>
      <c r="J42" s="48" t="str">
        <f>IF(AND('MAPA DE RIESGO'!$Z$52="Baja",'MAPA DE RIESGO'!$AB$52="Leve"),CONCATENATE("R7C",'MAPA DE RIESGO'!$P$52),"")</f>
        <v/>
      </c>
      <c r="K42" s="49" t="str">
        <f>IF(AND('MAPA DE RIESGO'!$Z$53="Baja",'MAPA DE RIESGO'!$AB$53="Leve"),CONCATENATE("R7C",'MAPA DE RIESGO'!$P$53),"")</f>
        <v/>
      </c>
      <c r="L42" s="49" t="str">
        <f>IF(AND('MAPA DE RIESGO'!$Z$54="Baja",'MAPA DE RIESGO'!$AB$54="Leve"),CONCATENATE("R7C",'MAPA DE RIESGO'!$P$54),"")</f>
        <v/>
      </c>
      <c r="M42" s="49" t="str">
        <f>IF(AND('MAPA DE RIESGO'!$Z$55="Baja",'MAPA DE RIESGO'!$AB$55="Leve"),CONCATENATE("R7C",'MAPA DE RIESGO'!$P$55),"")</f>
        <v/>
      </c>
      <c r="N42" s="49" t="str">
        <f>IF(AND('MAPA DE RIESGO'!$Z$56="Baja",'MAPA DE RIESGO'!$AB$56="Leve"),CONCATENATE("R7C",'MAPA DE RIESGO'!$P$56),"")</f>
        <v/>
      </c>
      <c r="O42" s="50" t="str">
        <f>IF(AND('MAPA DE RIESGO'!$Z$57="Baja",'MAPA DE RIESGO'!$AB$57="Leve"),CONCATENATE("R7C",'MAPA DE RIESGO'!$P$57),"")</f>
        <v/>
      </c>
      <c r="P42" s="39" t="str">
        <f>IF(AND('MAPA DE RIESGO'!$Z$52="Baja",'MAPA DE RIESGO'!$AB$52="Menor"),CONCATENATE("R7C",'MAPA DE RIESGO'!$P$52),"")</f>
        <v/>
      </c>
      <c r="Q42" s="40" t="str">
        <f>IF(AND('MAPA DE RIESGO'!$Z$53="Baja",'MAPA DE RIESGO'!$AB$53="Menor"),CONCATENATE("R7C",'MAPA DE RIESGO'!$P$53),"")</f>
        <v/>
      </c>
      <c r="R42" s="40" t="str">
        <f>IF(AND('MAPA DE RIESGO'!$Z$54="Baja",'MAPA DE RIESGO'!$AB$54="Menor"),CONCATENATE("R7C",'MAPA DE RIESGO'!$P$54),"")</f>
        <v/>
      </c>
      <c r="S42" s="40" t="str">
        <f>IF(AND('MAPA DE RIESGO'!$Z$55="Baja",'MAPA DE RIESGO'!$AB$55="Menor"),CONCATENATE("R7C",'MAPA DE RIESGO'!$P$55),"")</f>
        <v/>
      </c>
      <c r="T42" s="40" t="str">
        <f>IF(AND('MAPA DE RIESGO'!$Z$56="Baja",'MAPA DE RIESGO'!$AB$56="Menor"),CONCATENATE("R7C",'MAPA DE RIESGO'!$P$56),"")</f>
        <v/>
      </c>
      <c r="U42" s="41" t="str">
        <f>IF(AND('MAPA DE RIESGO'!$Z$57="Baja",'MAPA DE RIESGO'!$AB$57="Menor"),CONCATENATE("R7C",'MAPA DE RIESGO'!$P$57),"")</f>
        <v/>
      </c>
      <c r="V42" s="39" t="str">
        <f>IF(AND('MAPA DE RIESGO'!$Z$52="Baja",'MAPA DE RIESGO'!$AB$52="Moderado"),CONCATENATE("R7C",'MAPA DE RIESGO'!$P$52),"")</f>
        <v/>
      </c>
      <c r="W42" s="40" t="str">
        <f>IF(AND('MAPA DE RIESGO'!$Z$53="Baja",'MAPA DE RIESGO'!$AB$53="Moderado"),CONCATENATE("R7C",'MAPA DE RIESGO'!$P$53),"")</f>
        <v/>
      </c>
      <c r="X42" s="40" t="str">
        <f>IF(AND('MAPA DE RIESGO'!$Z$54="Baja",'MAPA DE RIESGO'!$AB$54="Moderado"),CONCATENATE("R7C",'MAPA DE RIESGO'!$P$54),"")</f>
        <v/>
      </c>
      <c r="Y42" s="40" t="str">
        <f>IF(AND('MAPA DE RIESGO'!$Z$55="Baja",'MAPA DE RIESGO'!$AB$55="Moderado"),CONCATENATE("R7C",'MAPA DE RIESGO'!$P$55),"")</f>
        <v/>
      </c>
      <c r="Z42" s="40" t="str">
        <f>IF(AND('MAPA DE RIESGO'!$Z$56="Baja",'MAPA DE RIESGO'!$AB$56="Moderado"),CONCATENATE("R7C",'MAPA DE RIESGO'!$P$56),"")</f>
        <v/>
      </c>
      <c r="AA42" s="41" t="str">
        <f>IF(AND('MAPA DE RIESGO'!$Z$57="Baja",'MAPA DE RIESGO'!$AB$57="Moderado"),CONCATENATE("R7C",'MAPA DE RIESGO'!$P$57),"")</f>
        <v/>
      </c>
      <c r="AB42" s="23" t="str">
        <f>IF(AND('MAPA DE RIESGO'!$Z$52="Baja",'MAPA DE RIESGO'!$AB$52="Mayor"),CONCATENATE("R7C",'MAPA DE RIESGO'!$P$52),"")</f>
        <v/>
      </c>
      <c r="AC42" s="24" t="str">
        <f>IF(AND('MAPA DE RIESGO'!$Z$53="Baja",'MAPA DE RIESGO'!$AB$53="Mayor"),CONCATENATE("R7C",'MAPA DE RIESGO'!$P$53),"")</f>
        <v/>
      </c>
      <c r="AD42" s="29" t="str">
        <f>IF(AND('MAPA DE RIESGO'!$Z$54="Baja",'MAPA DE RIESGO'!$AB$54="Mayor"),CONCATENATE("R7C",'MAPA DE RIESGO'!$P$54),"")</f>
        <v/>
      </c>
      <c r="AE42" s="29" t="str">
        <f>IF(AND('MAPA DE RIESGO'!$Z$55="Baja",'MAPA DE RIESGO'!$AB$55="Mayor"),CONCATENATE("R7C",'MAPA DE RIESGO'!$P$55),"")</f>
        <v/>
      </c>
      <c r="AF42" s="29" t="str">
        <f>IF(AND('MAPA DE RIESGO'!$Z$56="Baja",'MAPA DE RIESGO'!$AB$56="Mayor"),CONCATENATE("R7C",'MAPA DE RIESGO'!$P$56),"")</f>
        <v/>
      </c>
      <c r="AG42" s="25" t="str">
        <f>IF(AND('MAPA DE RIESGO'!$Z$57="Baja",'MAPA DE RIESGO'!$AB$57="Mayor"),CONCATENATE("R7C",'MAPA DE RIESGO'!$P$57),"")</f>
        <v/>
      </c>
      <c r="AH42" s="26" t="str">
        <f>IF(AND('MAPA DE RIESGO'!$Z$52="Baja",'MAPA DE RIESGO'!$AB$52="Catastrófico"),CONCATENATE("R7C",'MAPA DE RIESGO'!$P$52),"")</f>
        <v/>
      </c>
      <c r="AI42" s="27" t="str">
        <f>IF(AND('MAPA DE RIESGO'!$Z$53="Baja",'MAPA DE RIESGO'!$AB$53="Catastrófico"),CONCATENATE("R7C",'MAPA DE RIESGO'!$P$53),"")</f>
        <v/>
      </c>
      <c r="AJ42" s="27" t="str">
        <f>IF(AND('MAPA DE RIESGO'!$Z$54="Baja",'MAPA DE RIESGO'!$AB$54="Catastrófico"),CONCATENATE("R7C",'MAPA DE RIESGO'!$P$54),"")</f>
        <v/>
      </c>
      <c r="AK42" s="27" t="str">
        <f>IF(AND('MAPA DE RIESGO'!$Z$55="Baja",'MAPA DE RIESGO'!$AB$55="Catastrófico"),CONCATENATE("R7C",'MAPA DE RIESGO'!$P$55),"")</f>
        <v/>
      </c>
      <c r="AL42" s="27" t="str">
        <f>IF(AND('MAPA DE RIESGO'!$Z$56="Baja",'MAPA DE RIESGO'!$AB$56="Catastrófico"),CONCATENATE("R7C",'MAPA DE RIESGO'!$P$56),"")</f>
        <v/>
      </c>
      <c r="AM42" s="28" t="str">
        <f>IF(AND('MAPA DE RIESGO'!$Z$57="Baja",'MAPA DE RIESGO'!$AB$57="Catastrófico"),CONCATENATE("R7C",'MAPA DE RIESGO'!$P$57),"")</f>
        <v/>
      </c>
      <c r="AN42" s="54"/>
      <c r="AO42" s="436"/>
      <c r="AP42" s="437"/>
      <c r="AQ42" s="437"/>
      <c r="AR42" s="437"/>
      <c r="AS42" s="437"/>
      <c r="AT42" s="438"/>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80" ht="15" customHeight="1" x14ac:dyDescent="0.25">
      <c r="A43" s="54"/>
      <c r="B43" s="316"/>
      <c r="C43" s="316"/>
      <c r="D43" s="317"/>
      <c r="E43" s="417"/>
      <c r="F43" s="418"/>
      <c r="G43" s="418"/>
      <c r="H43" s="418"/>
      <c r="I43" s="416"/>
      <c r="J43" s="48" t="str">
        <f>IF(AND('MAPA DE RIESGO'!$Z$58="Baja",'MAPA DE RIESGO'!$AB$58="Leve"),CONCATENATE("R8C",'MAPA DE RIESGO'!$P$58),"")</f>
        <v/>
      </c>
      <c r="K43" s="49" t="str">
        <f>IF(AND('MAPA DE RIESGO'!$Z$59="Baja",'MAPA DE RIESGO'!$AB$59="Leve"),CONCATENATE("R8C",'MAPA DE RIESGO'!$P$59),"")</f>
        <v/>
      </c>
      <c r="L43" s="49" t="str">
        <f>IF(AND('MAPA DE RIESGO'!$Z$60="Baja",'MAPA DE RIESGO'!$AB$60="Leve"),CONCATENATE("R8C",'MAPA DE RIESGO'!$P$60),"")</f>
        <v/>
      </c>
      <c r="M43" s="49" t="str">
        <f>IF(AND('MAPA DE RIESGO'!$Z$61="Baja",'MAPA DE RIESGO'!$AB$61="Leve"),CONCATENATE("R8C",'MAPA DE RIESGO'!$P$61),"")</f>
        <v/>
      </c>
      <c r="N43" s="49" t="str">
        <f>IF(AND('MAPA DE RIESGO'!$Z$62="Baja",'MAPA DE RIESGO'!$AB$62="Leve"),CONCATENATE("R8C",'MAPA DE RIESGO'!$P$62),"")</f>
        <v/>
      </c>
      <c r="O43" s="50" t="str">
        <f>IF(AND('MAPA DE RIESGO'!$Z$63="Baja",'MAPA DE RIESGO'!$AB$63="Leve"),CONCATENATE("R8C",'MAPA DE RIESGO'!$P$63),"")</f>
        <v/>
      </c>
      <c r="P43" s="39" t="str">
        <f>IF(AND('MAPA DE RIESGO'!$Z$58="Baja",'MAPA DE RIESGO'!$AB$58="Menor"),CONCATENATE("R8C",'MAPA DE RIESGO'!$P$58),"")</f>
        <v/>
      </c>
      <c r="Q43" s="40" t="str">
        <f>IF(AND('MAPA DE RIESGO'!$Z$59="Baja",'MAPA DE RIESGO'!$AB$59="Menor"),CONCATENATE("R8C",'MAPA DE RIESGO'!$P$59),"")</f>
        <v/>
      </c>
      <c r="R43" s="40" t="str">
        <f>IF(AND('MAPA DE RIESGO'!$Z$60="Baja",'MAPA DE RIESGO'!$AB$60="Menor"),CONCATENATE("R8C",'MAPA DE RIESGO'!$P$60),"")</f>
        <v/>
      </c>
      <c r="S43" s="40" t="str">
        <f>IF(AND('MAPA DE RIESGO'!$Z$61="Baja",'MAPA DE RIESGO'!$AB$61="Menor"),CONCATENATE("R8C",'MAPA DE RIESGO'!$P$61),"")</f>
        <v/>
      </c>
      <c r="T43" s="40" t="str">
        <f>IF(AND('MAPA DE RIESGO'!$Z$62="Baja",'MAPA DE RIESGO'!$AB$62="Menor"),CONCATENATE("R8C",'MAPA DE RIESGO'!$P$62),"")</f>
        <v/>
      </c>
      <c r="U43" s="41" t="str">
        <f>IF(AND('MAPA DE RIESGO'!$Z$63="Baja",'MAPA DE RIESGO'!$AB$63="Menor"),CONCATENATE("R8C",'MAPA DE RIESGO'!$P$63),"")</f>
        <v/>
      </c>
      <c r="V43" s="39" t="str">
        <f>IF(AND('MAPA DE RIESGO'!$Z$58="Baja",'MAPA DE RIESGO'!$AB$58="Moderado"),CONCATENATE("R8C",'MAPA DE RIESGO'!$P$58),"")</f>
        <v/>
      </c>
      <c r="W43" s="40" t="str">
        <f>IF(AND('MAPA DE RIESGO'!$Z$59="Baja",'MAPA DE RIESGO'!$AB$59="Moderado"),CONCATENATE("R8C",'MAPA DE RIESGO'!$P$59),"")</f>
        <v/>
      </c>
      <c r="X43" s="40" t="str">
        <f>IF(AND('MAPA DE RIESGO'!$Z$60="Baja",'MAPA DE RIESGO'!$AB$60="Moderado"),CONCATENATE("R8C",'MAPA DE RIESGO'!$P$60),"")</f>
        <v/>
      </c>
      <c r="Y43" s="40" t="str">
        <f>IF(AND('MAPA DE RIESGO'!$Z$61="Baja",'MAPA DE RIESGO'!$AB$61="Moderado"),CONCATENATE("R8C",'MAPA DE RIESGO'!$P$61),"")</f>
        <v/>
      </c>
      <c r="Z43" s="40" t="str">
        <f>IF(AND('MAPA DE RIESGO'!$Z$62="Baja",'MAPA DE RIESGO'!$AB$62="Moderado"),CONCATENATE("R8C",'MAPA DE RIESGO'!$P$62),"")</f>
        <v/>
      </c>
      <c r="AA43" s="41" t="str">
        <f>IF(AND('MAPA DE RIESGO'!$Z$63="Baja",'MAPA DE RIESGO'!$AB$63="Moderado"),CONCATENATE("R8C",'MAPA DE RIESGO'!$P$63),"")</f>
        <v/>
      </c>
      <c r="AB43" s="23" t="str">
        <f>IF(AND('MAPA DE RIESGO'!$Z$58="Baja",'MAPA DE RIESGO'!$AB$58="Mayor"),CONCATENATE("R8C",'MAPA DE RIESGO'!$P$58),"")</f>
        <v/>
      </c>
      <c r="AC43" s="24" t="str">
        <f>IF(AND('MAPA DE RIESGO'!$Z$59="Baja",'MAPA DE RIESGO'!$AB$59="Mayor"),CONCATENATE("R8C",'MAPA DE RIESGO'!$P$59),"")</f>
        <v/>
      </c>
      <c r="AD43" s="29" t="str">
        <f>IF(AND('MAPA DE RIESGO'!$Z$60="Baja",'MAPA DE RIESGO'!$AB$60="Mayor"),CONCATENATE("R8C",'MAPA DE RIESGO'!$P$60),"")</f>
        <v/>
      </c>
      <c r="AE43" s="29" t="str">
        <f>IF(AND('MAPA DE RIESGO'!$Z$61="Baja",'MAPA DE RIESGO'!$AB$61="Mayor"),CONCATENATE("R8C",'MAPA DE RIESGO'!$P$61),"")</f>
        <v/>
      </c>
      <c r="AF43" s="29" t="str">
        <f>IF(AND('MAPA DE RIESGO'!$Z$62="Baja",'MAPA DE RIESGO'!$AB$62="Mayor"),CONCATENATE("R8C",'MAPA DE RIESGO'!$P$62),"")</f>
        <v/>
      </c>
      <c r="AG43" s="25" t="str">
        <f>IF(AND('MAPA DE RIESGO'!$Z$63="Baja",'MAPA DE RIESGO'!$AB$63="Mayor"),CONCATENATE("R8C",'MAPA DE RIESGO'!$P$63),"")</f>
        <v/>
      </c>
      <c r="AH43" s="26" t="str">
        <f>IF(AND('MAPA DE RIESGO'!$Z$58="Baja",'MAPA DE RIESGO'!$AB$58="Catastrófico"),CONCATENATE("R8C",'MAPA DE RIESGO'!$P$58),"")</f>
        <v/>
      </c>
      <c r="AI43" s="27" t="str">
        <f>IF(AND('MAPA DE RIESGO'!$Z$59="Baja",'MAPA DE RIESGO'!$AB$59="Catastrófico"),CONCATENATE("R8C",'MAPA DE RIESGO'!$P$59),"")</f>
        <v/>
      </c>
      <c r="AJ43" s="27" t="str">
        <f>IF(AND('MAPA DE RIESGO'!$Z$60="Baja",'MAPA DE RIESGO'!$AB$60="Catastrófico"),CONCATENATE("R8C",'MAPA DE RIESGO'!$P$60),"")</f>
        <v/>
      </c>
      <c r="AK43" s="27" t="str">
        <f>IF(AND('MAPA DE RIESGO'!$Z$61="Baja",'MAPA DE RIESGO'!$AB$61="Catastrófico"),CONCATENATE("R8C",'MAPA DE RIESGO'!$P$61),"")</f>
        <v/>
      </c>
      <c r="AL43" s="27" t="str">
        <f>IF(AND('MAPA DE RIESGO'!$Z$62="Baja",'MAPA DE RIESGO'!$AB$62="Catastrófico"),CONCATENATE("R8C",'MAPA DE RIESGO'!$P$62),"")</f>
        <v/>
      </c>
      <c r="AM43" s="28" t="str">
        <f>IF(AND('MAPA DE RIESGO'!$Z$63="Baja",'MAPA DE RIESGO'!$AB$63="Catastrófico"),CONCATENATE("R8C",'MAPA DE RIESGO'!$P$63),"")</f>
        <v/>
      </c>
      <c r="AN43" s="54"/>
      <c r="AO43" s="436"/>
      <c r="AP43" s="437"/>
      <c r="AQ43" s="437"/>
      <c r="AR43" s="437"/>
      <c r="AS43" s="437"/>
      <c r="AT43" s="438"/>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row>
    <row r="44" spans="1:80" ht="15" customHeight="1" x14ac:dyDescent="0.25">
      <c r="A44" s="54"/>
      <c r="B44" s="316"/>
      <c r="C44" s="316"/>
      <c r="D44" s="317"/>
      <c r="E44" s="417"/>
      <c r="F44" s="418"/>
      <c r="G44" s="418"/>
      <c r="H44" s="418"/>
      <c r="I44" s="416"/>
      <c r="J44" s="48" t="str">
        <f>IF(AND('MAPA DE RIESGO'!$Z$64="Baja",'MAPA DE RIESGO'!$AB$64="Leve"),CONCATENATE("R9C",'MAPA DE RIESGO'!$P$64),"")</f>
        <v/>
      </c>
      <c r="K44" s="49" t="str">
        <f>IF(AND('MAPA DE RIESGO'!$Z$65="Baja",'MAPA DE RIESGO'!$AB$65="Leve"),CONCATENATE("R9C",'MAPA DE RIESGO'!$P$65),"")</f>
        <v/>
      </c>
      <c r="L44" s="49" t="str">
        <f>IF(AND('MAPA DE RIESGO'!$Z$66="Baja",'MAPA DE RIESGO'!$AB$66="Leve"),CONCATENATE("R9C",'MAPA DE RIESGO'!$P$66),"")</f>
        <v/>
      </c>
      <c r="M44" s="49" t="str">
        <f>IF(AND('MAPA DE RIESGO'!$Z$67="Baja",'MAPA DE RIESGO'!$AB$67="Leve"),CONCATENATE("R9C",'MAPA DE RIESGO'!$P$67),"")</f>
        <v/>
      </c>
      <c r="N44" s="49" t="str">
        <f>IF(AND('MAPA DE RIESGO'!$Z$68="Baja",'MAPA DE RIESGO'!$AB$68="Leve"),CONCATENATE("R9C",'MAPA DE RIESGO'!$P$68),"")</f>
        <v/>
      </c>
      <c r="O44" s="50" t="str">
        <f>IF(AND('MAPA DE RIESGO'!$Z$69="Baja",'MAPA DE RIESGO'!$AB$69="Leve"),CONCATENATE("R9C",'MAPA DE RIESGO'!$P$69),"")</f>
        <v/>
      </c>
      <c r="P44" s="39" t="str">
        <f>IF(AND('MAPA DE RIESGO'!$Z$64="Baja",'MAPA DE RIESGO'!$AB$64="Menor"),CONCATENATE("R9C",'MAPA DE RIESGO'!$P$64),"")</f>
        <v/>
      </c>
      <c r="Q44" s="40" t="str">
        <f>IF(AND('MAPA DE RIESGO'!$Z$65="Baja",'MAPA DE RIESGO'!$AB$65="Menor"),CONCATENATE("R9C",'MAPA DE RIESGO'!$P$65),"")</f>
        <v/>
      </c>
      <c r="R44" s="40" t="str">
        <f>IF(AND('MAPA DE RIESGO'!$Z$66="Baja",'MAPA DE RIESGO'!$AB$66="Menor"),CONCATENATE("R9C",'MAPA DE RIESGO'!$P$66),"")</f>
        <v/>
      </c>
      <c r="S44" s="40" t="str">
        <f>IF(AND('MAPA DE RIESGO'!$Z$67="Baja",'MAPA DE RIESGO'!$AB$67="Menor"),CONCATENATE("R9C",'MAPA DE RIESGO'!$P$67),"")</f>
        <v/>
      </c>
      <c r="T44" s="40" t="str">
        <f>IF(AND('MAPA DE RIESGO'!$Z$68="Baja",'MAPA DE RIESGO'!$AB$68="Menor"),CONCATENATE("R9C",'MAPA DE RIESGO'!$P$68),"")</f>
        <v/>
      </c>
      <c r="U44" s="41" t="str">
        <f>IF(AND('MAPA DE RIESGO'!$Z$69="Baja",'MAPA DE RIESGO'!$AB$69="Menor"),CONCATENATE("R9C",'MAPA DE RIESGO'!$P$69),"")</f>
        <v/>
      </c>
      <c r="V44" s="39" t="str">
        <f>IF(AND('MAPA DE RIESGO'!$Z$64="Baja",'MAPA DE RIESGO'!$AB$64="Moderado"),CONCATENATE("R9C",'MAPA DE RIESGO'!$P$64),"")</f>
        <v/>
      </c>
      <c r="W44" s="40" t="str">
        <f>IF(AND('MAPA DE RIESGO'!$Z$65="Baja",'MAPA DE RIESGO'!$AB$65="Moderado"),CONCATENATE("R9C",'MAPA DE RIESGO'!$P$65),"")</f>
        <v/>
      </c>
      <c r="X44" s="40" t="str">
        <f>IF(AND('MAPA DE RIESGO'!$Z$66="Baja",'MAPA DE RIESGO'!$AB$66="Moderado"),CONCATENATE("R9C",'MAPA DE RIESGO'!$P$66),"")</f>
        <v/>
      </c>
      <c r="Y44" s="40" t="str">
        <f>IF(AND('MAPA DE RIESGO'!$Z$67="Baja",'MAPA DE RIESGO'!$AB$67="Moderado"),CONCATENATE("R9C",'MAPA DE RIESGO'!$P$67),"")</f>
        <v/>
      </c>
      <c r="Z44" s="40" t="str">
        <f>IF(AND('MAPA DE RIESGO'!$Z$68="Baja",'MAPA DE RIESGO'!$AB$68="Moderado"),CONCATENATE("R9C",'MAPA DE RIESGO'!$P$68),"")</f>
        <v/>
      </c>
      <c r="AA44" s="41" t="str">
        <f>IF(AND('MAPA DE RIESGO'!$Z$69="Baja",'MAPA DE RIESGO'!$AB$69="Moderado"),CONCATENATE("R9C",'MAPA DE RIESGO'!$P$69),"")</f>
        <v/>
      </c>
      <c r="AB44" s="23" t="str">
        <f>IF(AND('MAPA DE RIESGO'!$Z$64="Baja",'MAPA DE RIESGO'!$AB$64="Mayor"),CONCATENATE("R9C",'MAPA DE RIESGO'!$P$64),"")</f>
        <v/>
      </c>
      <c r="AC44" s="24" t="str">
        <f>IF(AND('MAPA DE RIESGO'!$Z$65="Baja",'MAPA DE RIESGO'!$AB$65="Mayor"),CONCATENATE("R9C",'MAPA DE RIESGO'!$P$65),"")</f>
        <v/>
      </c>
      <c r="AD44" s="29" t="str">
        <f>IF(AND('MAPA DE RIESGO'!$Z$66="Baja",'MAPA DE RIESGO'!$AB$66="Mayor"),CONCATENATE("R9C",'MAPA DE RIESGO'!$P$66),"")</f>
        <v/>
      </c>
      <c r="AE44" s="29" t="str">
        <f>IF(AND('MAPA DE RIESGO'!$Z$67="Baja",'MAPA DE RIESGO'!$AB$67="Mayor"),CONCATENATE("R9C",'MAPA DE RIESGO'!$P$67),"")</f>
        <v/>
      </c>
      <c r="AF44" s="29" t="str">
        <f>IF(AND('MAPA DE RIESGO'!$Z$68="Baja",'MAPA DE RIESGO'!$AB$68="Mayor"),CONCATENATE("R9C",'MAPA DE RIESGO'!$P$68),"")</f>
        <v/>
      </c>
      <c r="AG44" s="25" t="str">
        <f>IF(AND('MAPA DE RIESGO'!$Z$69="Baja",'MAPA DE RIESGO'!$AB$69="Mayor"),CONCATENATE("R9C",'MAPA DE RIESGO'!$P$69),"")</f>
        <v/>
      </c>
      <c r="AH44" s="26" t="str">
        <f>IF(AND('MAPA DE RIESGO'!$Z$64="Baja",'MAPA DE RIESGO'!$AB$64="Catastrófico"),CONCATENATE("R9C",'MAPA DE RIESGO'!$P$64),"")</f>
        <v/>
      </c>
      <c r="AI44" s="27" t="str">
        <f>IF(AND('MAPA DE RIESGO'!$Z$65="Baja",'MAPA DE RIESGO'!$AB$65="Catastrófico"),CONCATENATE("R9C",'MAPA DE RIESGO'!$P$65),"")</f>
        <v/>
      </c>
      <c r="AJ44" s="27" t="str">
        <f>IF(AND('MAPA DE RIESGO'!$Z$66="Baja",'MAPA DE RIESGO'!$AB$66="Catastrófico"),CONCATENATE("R9C",'MAPA DE RIESGO'!$P$66),"")</f>
        <v/>
      </c>
      <c r="AK44" s="27" t="str">
        <f>IF(AND('MAPA DE RIESGO'!$Z$67="Baja",'MAPA DE RIESGO'!$AB$67="Catastrófico"),CONCATENATE("R9C",'MAPA DE RIESGO'!$P$67),"")</f>
        <v/>
      </c>
      <c r="AL44" s="27" t="str">
        <f>IF(AND('MAPA DE RIESGO'!$Z$68="Baja",'MAPA DE RIESGO'!$AB$68="Catastrófico"),CONCATENATE("R9C",'MAPA DE RIESGO'!$P$68),"")</f>
        <v/>
      </c>
      <c r="AM44" s="28" t="str">
        <f>IF(AND('MAPA DE RIESGO'!$Z$69="Baja",'MAPA DE RIESGO'!$AB$69="Catastrófico"),CONCATENATE("R9C",'MAPA DE RIESGO'!$P$69),"")</f>
        <v/>
      </c>
      <c r="AN44" s="54"/>
      <c r="AO44" s="436"/>
      <c r="AP44" s="437"/>
      <c r="AQ44" s="437"/>
      <c r="AR44" s="437"/>
      <c r="AS44" s="437"/>
      <c r="AT44" s="438"/>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80" ht="15.75" customHeight="1" thickBot="1" x14ac:dyDescent="0.3">
      <c r="A45" s="54"/>
      <c r="B45" s="316"/>
      <c r="C45" s="316"/>
      <c r="D45" s="317"/>
      <c r="E45" s="419"/>
      <c r="F45" s="420"/>
      <c r="G45" s="420"/>
      <c r="H45" s="420"/>
      <c r="I45" s="420"/>
      <c r="J45" s="51" t="str">
        <f>IF(AND('MAPA DE RIESGO'!$Z$70="Baja",'MAPA DE RIESGO'!$AB$70="Leve"),CONCATENATE("R10C",'MAPA DE RIESGO'!$P$70),"")</f>
        <v/>
      </c>
      <c r="K45" s="52" t="str">
        <f>IF(AND('MAPA DE RIESGO'!$Z$71="Baja",'MAPA DE RIESGO'!$AB$71="Leve"),CONCATENATE("R10C",'MAPA DE RIESGO'!$P$71),"")</f>
        <v/>
      </c>
      <c r="L45" s="52" t="str">
        <f>IF(AND('MAPA DE RIESGO'!$Z$72="Baja",'MAPA DE RIESGO'!$AB$72="Leve"),CONCATENATE("R10C",'MAPA DE RIESGO'!$P$72),"")</f>
        <v/>
      </c>
      <c r="M45" s="52" t="str">
        <f>IF(AND('MAPA DE RIESGO'!$Z$73="Baja",'MAPA DE RIESGO'!$AB$73="Leve"),CONCATENATE("R10C",'MAPA DE RIESGO'!$P$73),"")</f>
        <v/>
      </c>
      <c r="N45" s="52" t="str">
        <f>IF(AND('MAPA DE RIESGO'!$Z$74="Baja",'MAPA DE RIESGO'!$AB$74="Leve"),CONCATENATE("R10C",'MAPA DE RIESGO'!$P$74),"")</f>
        <v/>
      </c>
      <c r="O45" s="53" t="str">
        <f>IF(AND('MAPA DE RIESGO'!$Z$75="Baja",'MAPA DE RIESGO'!$AB$75="Leve"),CONCATENATE("R10C",'MAPA DE RIESGO'!$P$75),"")</f>
        <v/>
      </c>
      <c r="P45" s="39" t="str">
        <f>IF(AND('MAPA DE RIESGO'!$Z$70="Baja",'MAPA DE RIESGO'!$AB$70="Menor"),CONCATENATE("R10C",'MAPA DE RIESGO'!$P$70),"")</f>
        <v/>
      </c>
      <c r="Q45" s="40" t="str">
        <f>IF(AND('MAPA DE RIESGO'!$Z$71="Baja",'MAPA DE RIESGO'!$AB$71="Menor"),CONCATENATE("R10C",'MAPA DE RIESGO'!$P$71),"")</f>
        <v/>
      </c>
      <c r="R45" s="40" t="str">
        <f>IF(AND('MAPA DE RIESGO'!$Z$72="Baja",'MAPA DE RIESGO'!$AB$72="Menor"),CONCATENATE("R10C",'MAPA DE RIESGO'!$P$72),"")</f>
        <v/>
      </c>
      <c r="S45" s="40" t="str">
        <f>IF(AND('MAPA DE RIESGO'!$Z$73="Baja",'MAPA DE RIESGO'!$AB$73="Menor"),CONCATENATE("R10C",'MAPA DE RIESGO'!$P$73),"")</f>
        <v/>
      </c>
      <c r="T45" s="40" t="str">
        <f>IF(AND('MAPA DE RIESGO'!$Z$74="Baja",'MAPA DE RIESGO'!$AB$74="Menor"),CONCATENATE("R10C",'MAPA DE RIESGO'!$P$74),"")</f>
        <v/>
      </c>
      <c r="U45" s="41" t="str">
        <f>IF(AND('MAPA DE RIESGO'!$Z$75="Baja",'MAPA DE RIESGO'!$AB$75="Menor"),CONCATENATE("R10C",'MAPA DE RIESGO'!$P$75),"")</f>
        <v/>
      </c>
      <c r="V45" s="42" t="str">
        <f>IF(AND('MAPA DE RIESGO'!$Z$70="Baja",'MAPA DE RIESGO'!$AB$70="Moderado"),CONCATENATE("R10C",'MAPA DE RIESGO'!$P$70),"")</f>
        <v/>
      </c>
      <c r="W45" s="43" t="str">
        <f>IF(AND('MAPA DE RIESGO'!$Z$71="Baja",'MAPA DE RIESGO'!$AB$71="Moderado"),CONCATENATE("R10C",'MAPA DE RIESGO'!$P$71),"")</f>
        <v/>
      </c>
      <c r="X45" s="43" t="str">
        <f>IF(AND('MAPA DE RIESGO'!$Z$72="Baja",'MAPA DE RIESGO'!$AB$72="Moderado"),CONCATENATE("R10C",'MAPA DE RIESGO'!$P$72),"")</f>
        <v/>
      </c>
      <c r="Y45" s="43" t="str">
        <f>IF(AND('MAPA DE RIESGO'!$Z$73="Baja",'MAPA DE RIESGO'!$AB$73="Moderado"),CONCATENATE("R10C",'MAPA DE RIESGO'!$P$73),"")</f>
        <v/>
      </c>
      <c r="Z45" s="43" t="str">
        <f>IF(AND('MAPA DE RIESGO'!$Z$74="Baja",'MAPA DE RIESGO'!$AB$74="Moderado"),CONCATENATE("R10C",'MAPA DE RIESGO'!$P$74),"")</f>
        <v/>
      </c>
      <c r="AA45" s="44" t="str">
        <f>IF(AND('MAPA DE RIESGO'!$Z$75="Baja",'MAPA DE RIESGO'!$AB$75="Moderado"),CONCATENATE("R10C",'MAPA DE RIESGO'!$P$75),"")</f>
        <v/>
      </c>
      <c r="AB45" s="30" t="str">
        <f>IF(AND('MAPA DE RIESGO'!$Z$70="Baja",'MAPA DE RIESGO'!$AB$70="Mayor"),CONCATENATE("R10C",'MAPA DE RIESGO'!$P$70),"")</f>
        <v/>
      </c>
      <c r="AC45" s="31" t="str">
        <f>IF(AND('MAPA DE RIESGO'!$Z$71="Baja",'MAPA DE RIESGO'!$AB$71="Mayor"),CONCATENATE("R10C",'MAPA DE RIESGO'!$P$71),"")</f>
        <v/>
      </c>
      <c r="AD45" s="31" t="str">
        <f>IF(AND('MAPA DE RIESGO'!$Z$72="Baja",'MAPA DE RIESGO'!$AB$72="Mayor"),CONCATENATE("R10C",'MAPA DE RIESGO'!$P$72),"")</f>
        <v/>
      </c>
      <c r="AE45" s="31" t="str">
        <f>IF(AND('MAPA DE RIESGO'!$Z$73="Baja",'MAPA DE RIESGO'!$AB$73="Mayor"),CONCATENATE("R10C",'MAPA DE RIESGO'!$P$73),"")</f>
        <v/>
      </c>
      <c r="AF45" s="31" t="str">
        <f>IF(AND('MAPA DE RIESGO'!$Z$74="Baja",'MAPA DE RIESGO'!$AB$74="Mayor"),CONCATENATE("R10C",'MAPA DE RIESGO'!$P$74),"")</f>
        <v/>
      </c>
      <c r="AG45" s="32" t="str">
        <f>IF(AND('MAPA DE RIESGO'!$Z$75="Baja",'MAPA DE RIESGO'!$AB$75="Mayor"),CONCATENATE("R10C",'MAPA DE RIESGO'!$P$75),"")</f>
        <v/>
      </c>
      <c r="AH45" s="33" t="str">
        <f>IF(AND('MAPA DE RIESGO'!$Z$70="Baja",'MAPA DE RIESGO'!$AB$70="Catastrófico"),CONCATENATE("R10C",'MAPA DE RIESGO'!$P$70),"")</f>
        <v/>
      </c>
      <c r="AI45" s="34" t="str">
        <f>IF(AND('MAPA DE RIESGO'!$Z$71="Baja",'MAPA DE RIESGO'!$AB$71="Catastrófico"),CONCATENATE("R10C",'MAPA DE RIESGO'!$P$71),"")</f>
        <v/>
      </c>
      <c r="AJ45" s="34" t="str">
        <f>IF(AND('MAPA DE RIESGO'!$Z$72="Baja",'MAPA DE RIESGO'!$AB$72="Catastrófico"),CONCATENATE("R10C",'MAPA DE RIESGO'!$P$72),"")</f>
        <v/>
      </c>
      <c r="AK45" s="34" t="str">
        <f>IF(AND('MAPA DE RIESGO'!$Z$73="Baja",'MAPA DE RIESGO'!$AB$73="Catastrófico"),CONCATENATE("R10C",'MAPA DE RIESGO'!$P$73),"")</f>
        <v/>
      </c>
      <c r="AL45" s="34" t="str">
        <f>IF(AND('MAPA DE RIESGO'!$Z$74="Baja",'MAPA DE RIESGO'!$AB$74="Catastrófico"),CONCATENATE("R10C",'MAPA DE RIESGO'!$P$74),"")</f>
        <v/>
      </c>
      <c r="AM45" s="35" t="str">
        <f>IF(AND('MAPA DE RIESGO'!$Z$75="Baja",'MAPA DE RIESGO'!$AB$75="Catastrófico"),CONCATENATE("R10C",'MAPA DE RIESGO'!$P$75),"")</f>
        <v/>
      </c>
      <c r="AN45" s="54"/>
      <c r="AO45" s="439"/>
      <c r="AP45" s="440"/>
      <c r="AQ45" s="440"/>
      <c r="AR45" s="440"/>
      <c r="AS45" s="440"/>
      <c r="AT45" s="441"/>
    </row>
    <row r="46" spans="1:80" ht="46.5" customHeight="1" x14ac:dyDescent="0.25">
      <c r="A46" s="54"/>
      <c r="B46" s="316"/>
      <c r="C46" s="316"/>
      <c r="D46" s="317"/>
      <c r="E46" s="413" t="s">
        <v>104</v>
      </c>
      <c r="F46" s="414"/>
      <c r="G46" s="414"/>
      <c r="H46" s="414"/>
      <c r="I46" s="430"/>
      <c r="J46" s="45" t="str">
        <f>IF(AND('MAPA DE RIESGO'!$Z$16="Muy Baja",'MAPA DE RIESGO'!$AB$16="Leve"),CONCATENATE("R1C",'MAPA DE RIESGO'!$P$16),"")</f>
        <v/>
      </c>
      <c r="K46" s="46" t="str">
        <f>IF(AND('MAPA DE RIESGO'!$Z$17="Muy Baja",'MAPA DE RIESGO'!$AB$17="Leve"),CONCATENATE("R1C",'MAPA DE RIESGO'!$P$17),"")</f>
        <v/>
      </c>
      <c r="L46" s="46" t="str">
        <f>IF(AND('MAPA DE RIESGO'!$Z$18="Muy Baja",'MAPA DE RIESGO'!$AB$18="Leve"),CONCATENATE("R1C",'MAPA DE RIESGO'!$P$18),"")</f>
        <v/>
      </c>
      <c r="M46" s="46" t="str">
        <f>IF(AND('MAPA DE RIESGO'!$Z$19="Muy Baja",'MAPA DE RIESGO'!$AB$19="Leve"),CONCATENATE("R1C",'MAPA DE RIESGO'!$P$19),"")</f>
        <v/>
      </c>
      <c r="N46" s="46" t="str">
        <f>IF(AND('MAPA DE RIESGO'!$Z$20="Muy Baja",'MAPA DE RIESGO'!$AB$20="Leve"),CONCATENATE("R1C",'MAPA DE RIESGO'!$P$20),"")</f>
        <v/>
      </c>
      <c r="O46" s="47" t="str">
        <f>IF(AND('MAPA DE RIESGO'!$Z$21="Muy Baja",'MAPA DE RIESGO'!$AB$21="Leve"),CONCATENATE("R1C",'MAPA DE RIESGO'!$P$21),"")</f>
        <v/>
      </c>
      <c r="P46" s="45" t="str">
        <f>IF(AND('MAPA DE RIESGO'!$Z$16="Muy Baja",'MAPA DE RIESGO'!$AB$16="Menor"),CONCATENATE("R1C",'MAPA DE RIESGO'!$P$16),"")</f>
        <v/>
      </c>
      <c r="Q46" s="46" t="str">
        <f>IF(AND('MAPA DE RIESGO'!$Z$17="Muy Baja",'MAPA DE RIESGO'!$AB$17="Menor"),CONCATENATE("R1C",'MAPA DE RIESGO'!$P$17),"")</f>
        <v/>
      </c>
      <c r="R46" s="46" t="str">
        <f>IF(AND('MAPA DE RIESGO'!$Z$18="Muy Baja",'MAPA DE RIESGO'!$AB$18="Menor"),CONCATENATE("R1C",'MAPA DE RIESGO'!$P$18),"")</f>
        <v/>
      </c>
      <c r="S46" s="46" t="str">
        <f>IF(AND('MAPA DE RIESGO'!$Z$19="Muy Baja",'MAPA DE RIESGO'!$AB$19="Menor"),CONCATENATE("R1C",'MAPA DE RIESGO'!$P$19),"")</f>
        <v/>
      </c>
      <c r="T46" s="46" t="str">
        <f>IF(AND('MAPA DE RIESGO'!$Z$20="Muy Baja",'MAPA DE RIESGO'!$AB$20="Menor"),CONCATENATE("R1C",'MAPA DE RIESGO'!$P$20),"")</f>
        <v/>
      </c>
      <c r="U46" s="47" t="str">
        <f>IF(AND('MAPA DE RIESGO'!$Z$21="Muy Baja",'MAPA DE RIESGO'!$AB$21="Menor"),CONCATENATE("R1C",'MAPA DE RIESGO'!$P$21),"")</f>
        <v/>
      </c>
      <c r="V46" s="36" t="str">
        <f>IF(AND('MAPA DE RIESGO'!$Z$16="Muy Baja",'MAPA DE RIESGO'!$AB$16="Moderado"),CONCATENATE("R1C",'MAPA DE RIESGO'!$P$16),"")</f>
        <v/>
      </c>
      <c r="W46" s="37" t="str">
        <f>IF(AND('MAPA DE RIESGO'!$Z$17="Muy Baja",'MAPA DE RIESGO'!$AB$17="Moderado"),CONCATENATE("R1C",'MAPA DE RIESGO'!$P$17),"")</f>
        <v>R1C2</v>
      </c>
      <c r="X46" s="37" t="str">
        <f>IF(AND('MAPA DE RIESGO'!$Z$18="Muy Baja",'MAPA DE RIESGO'!$AB$18="Moderado"),CONCATENATE("R1C",'MAPA DE RIESGO'!$P$18),"")</f>
        <v/>
      </c>
      <c r="Y46" s="37" t="str">
        <f>IF(AND('MAPA DE RIESGO'!$Z$19="Muy Baja",'MAPA DE RIESGO'!$AB$19="Moderado"),CONCATENATE("R1C",'MAPA DE RIESGO'!$P$19),"")</f>
        <v/>
      </c>
      <c r="Z46" s="37" t="str">
        <f>IF(AND('MAPA DE RIESGO'!$Z$20="Muy Baja",'MAPA DE RIESGO'!$AB$20="Moderado"),CONCATENATE("R1C",'MAPA DE RIESGO'!$P$20),"")</f>
        <v/>
      </c>
      <c r="AA46" s="38" t="str">
        <f>IF(AND('MAPA DE RIESGO'!$Z$21="Muy Baja",'MAPA DE RIESGO'!$AB$21="Moderado"),CONCATENATE("R1C",'MAPA DE RIESGO'!$P$21),"")</f>
        <v/>
      </c>
      <c r="AB46" s="17" t="str">
        <f>IF(AND('MAPA DE RIESGO'!$Z$16="Muy Baja",'MAPA DE RIESGO'!$AB$16="Mayor"),CONCATENATE("R1C",'MAPA DE RIESGO'!$P$16),"")</f>
        <v/>
      </c>
      <c r="AC46" s="18" t="str">
        <f>IF(AND('MAPA DE RIESGO'!$Z$17="Muy Baja",'MAPA DE RIESGO'!$AB$17="Mayor"),CONCATENATE("R1C",'MAPA DE RIESGO'!$P$17),"")</f>
        <v/>
      </c>
      <c r="AD46" s="18" t="str">
        <f>IF(AND('MAPA DE RIESGO'!$Z$18="Muy Baja",'MAPA DE RIESGO'!$AB$18="Mayor"),CONCATENATE("R1C",'MAPA DE RIESGO'!$P$18),"")</f>
        <v/>
      </c>
      <c r="AE46" s="18" t="str">
        <f>IF(AND('MAPA DE RIESGO'!$Z$19="Muy Baja",'MAPA DE RIESGO'!$AB$19="Mayor"),CONCATENATE("R1C",'MAPA DE RIESGO'!$P$19),"")</f>
        <v/>
      </c>
      <c r="AF46" s="18" t="str">
        <f>IF(AND('MAPA DE RIESGO'!$Z$20="Muy Baja",'MAPA DE RIESGO'!$AB$20="Mayor"),CONCATENATE("R1C",'MAPA DE RIESGO'!$P$20),"")</f>
        <v/>
      </c>
      <c r="AG46" s="19" t="str">
        <f>IF(AND('MAPA DE RIESGO'!$Z$21="Muy Baja",'MAPA DE RIESGO'!$AB$21="Mayor"),CONCATENATE("R1C",'MAPA DE RIESGO'!$P$21),"")</f>
        <v/>
      </c>
      <c r="AH46" s="20" t="str">
        <f>IF(AND('MAPA DE RIESGO'!$Z$16="Muy Baja",'MAPA DE RIESGO'!$AB$16="Catastrófico"),CONCATENATE("R1C",'MAPA DE RIESGO'!$P$16),"")</f>
        <v/>
      </c>
      <c r="AI46" s="21" t="str">
        <f>IF(AND('MAPA DE RIESGO'!$Z$17="Muy Baja",'MAPA DE RIESGO'!$AB$17="Catastrófico"),CONCATENATE("R1C",'MAPA DE RIESGO'!$P$17),"")</f>
        <v/>
      </c>
      <c r="AJ46" s="21" t="str">
        <f>IF(AND('MAPA DE RIESGO'!$Z$18="Muy Baja",'MAPA DE RIESGO'!$AB$18="Catastrófico"),CONCATENATE("R1C",'MAPA DE RIESGO'!$P$18),"")</f>
        <v/>
      </c>
      <c r="AK46" s="21" t="str">
        <f>IF(AND('MAPA DE RIESGO'!$Z$19="Muy Baja",'MAPA DE RIESGO'!$AB$19="Catastrófico"),CONCATENATE("R1C",'MAPA DE RIESGO'!$P$19),"")</f>
        <v/>
      </c>
      <c r="AL46" s="21" t="str">
        <f>IF(AND('MAPA DE RIESGO'!$Z$20="Muy Baja",'MAPA DE RIESGO'!$AB$20="Catastrófico"),CONCATENATE("R1C",'MAPA DE RIESGO'!$P$20),"")</f>
        <v/>
      </c>
      <c r="AM46" s="22" t="str">
        <f>IF(AND('MAPA DE RIESGO'!$Z$21="Muy Baja",'MAPA DE RIESGO'!$AB$21="Catastrófico"),CONCATENATE("R1C",'MAPA DE RIESGO'!$P$21),"")</f>
        <v/>
      </c>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row>
    <row r="47" spans="1:80" ht="46.5" customHeight="1" x14ac:dyDescent="0.25">
      <c r="A47" s="54"/>
      <c r="B47" s="316"/>
      <c r="C47" s="316"/>
      <c r="D47" s="317"/>
      <c r="E47" s="415"/>
      <c r="F47" s="416"/>
      <c r="G47" s="416"/>
      <c r="H47" s="416"/>
      <c r="I47" s="431"/>
      <c r="J47" s="48" t="str">
        <f>IF(AND('MAPA DE RIESGO'!$Z$22="Muy Baja",'MAPA DE RIESGO'!$AB$22="Leve"),CONCATENATE("R2C",'MAPA DE RIESGO'!$P$22),"")</f>
        <v/>
      </c>
      <c r="K47" s="49" t="str">
        <f>IF(AND('MAPA DE RIESGO'!$Z$23="Muy Baja",'MAPA DE RIESGO'!$AB$23="Leve"),CONCATENATE("R2C",'MAPA DE RIESGO'!$P$23),"")</f>
        <v/>
      </c>
      <c r="L47" s="49" t="str">
        <f>IF(AND('MAPA DE RIESGO'!$Z$24="Muy Baja",'MAPA DE RIESGO'!$AB$24="Leve"),CONCATENATE("R2C",'MAPA DE RIESGO'!$P$24),"")</f>
        <v/>
      </c>
      <c r="M47" s="49" t="str">
        <f>IF(AND('MAPA DE RIESGO'!$Z$25="Muy Baja",'MAPA DE RIESGO'!$AB$25="Leve"),CONCATENATE("R2C",'MAPA DE RIESGO'!$P$25),"")</f>
        <v/>
      </c>
      <c r="N47" s="49" t="str">
        <f>IF(AND('MAPA DE RIESGO'!$Z$26="Muy Baja",'MAPA DE RIESGO'!$AB$26="Leve"),CONCATENATE("R2C",'MAPA DE RIESGO'!$P$26),"")</f>
        <v/>
      </c>
      <c r="O47" s="50" t="str">
        <f>IF(AND('MAPA DE RIESGO'!$Z$27="Muy Baja",'MAPA DE RIESGO'!$AB$27="Leve"),CONCATENATE("R2C",'MAPA DE RIESGO'!$P$27),"")</f>
        <v/>
      </c>
      <c r="P47" s="48" t="str">
        <f>IF(AND('MAPA DE RIESGO'!$Z$22="Muy Baja",'MAPA DE RIESGO'!$AB$22="Menor"),CONCATENATE("R2C",'MAPA DE RIESGO'!$P$22),"")</f>
        <v/>
      </c>
      <c r="Q47" s="49" t="str">
        <f>IF(AND('MAPA DE RIESGO'!$Z$23="Muy Baja",'MAPA DE RIESGO'!$AB$23="Menor"),CONCATENATE("R2C",'MAPA DE RIESGO'!$P$23),"")</f>
        <v/>
      </c>
      <c r="R47" s="49" t="str">
        <f>IF(AND('MAPA DE RIESGO'!$Z$24="Muy Baja",'MAPA DE RIESGO'!$AB$24="Menor"),CONCATENATE("R2C",'MAPA DE RIESGO'!$P$24),"")</f>
        <v/>
      </c>
      <c r="S47" s="49" t="str">
        <f>IF(AND('MAPA DE RIESGO'!$Z$25="Muy Baja",'MAPA DE RIESGO'!$AB$25="Menor"),CONCATENATE("R2C",'MAPA DE RIESGO'!$P$25),"")</f>
        <v/>
      </c>
      <c r="T47" s="49" t="str">
        <f>IF(AND('MAPA DE RIESGO'!$Z$26="Muy Baja",'MAPA DE RIESGO'!$AB$26="Menor"),CONCATENATE("R2C",'MAPA DE RIESGO'!$P$26),"")</f>
        <v/>
      </c>
      <c r="U47" s="50" t="str">
        <f>IF(AND('MAPA DE RIESGO'!$Z$27="Muy Baja",'MAPA DE RIESGO'!$AB$27="Menor"),CONCATENATE("R2C",'MAPA DE RIESGO'!$P$27),"")</f>
        <v/>
      </c>
      <c r="V47" s="39" t="str">
        <f>IF(AND('MAPA DE RIESGO'!$Z$22="Muy Baja",'MAPA DE RIESGO'!$AB$22="Moderado"),CONCATENATE("R2C",'MAPA DE RIESGO'!$P$22),"")</f>
        <v/>
      </c>
      <c r="W47" s="40" t="str">
        <f>IF(AND('MAPA DE RIESGO'!$Z$23="Muy Baja",'MAPA DE RIESGO'!$AB$23="Moderado"),CONCATENATE("R2C",'MAPA DE RIESGO'!$P$23),"")</f>
        <v>R2C2</v>
      </c>
      <c r="X47" s="40" t="str">
        <f>IF(AND('MAPA DE RIESGO'!$Z$24="Muy Baja",'MAPA DE RIESGO'!$AB$24="Moderado"),CONCATENATE("R2C",'MAPA DE RIESGO'!$P$24),"")</f>
        <v/>
      </c>
      <c r="Y47" s="40" t="str">
        <f>IF(AND('MAPA DE RIESGO'!$Z$25="Muy Baja",'MAPA DE RIESGO'!$AB$25="Moderado"),CONCATENATE("R2C",'MAPA DE RIESGO'!$P$25),"")</f>
        <v/>
      </c>
      <c r="Z47" s="40" t="str">
        <f>IF(AND('MAPA DE RIESGO'!$Z$26="Muy Baja",'MAPA DE RIESGO'!$AB$26="Moderado"),CONCATENATE("R2C",'MAPA DE RIESGO'!$P$26),"")</f>
        <v/>
      </c>
      <c r="AA47" s="41" t="str">
        <f>IF(AND('MAPA DE RIESGO'!$Z$27="Muy Baja",'MAPA DE RIESGO'!$AB$27="Moderado"),CONCATENATE("R2C",'MAPA DE RIESGO'!$P$27),"")</f>
        <v/>
      </c>
      <c r="AB47" s="23" t="str">
        <f>IF(AND('MAPA DE RIESGO'!$Z$22="Muy Baja",'MAPA DE RIESGO'!$AB$22="Mayor"),CONCATENATE("R2C",'MAPA DE RIESGO'!$P$22),"")</f>
        <v/>
      </c>
      <c r="AC47" s="24" t="str">
        <f>IF(AND('MAPA DE RIESGO'!$Z$23="Muy Baja",'MAPA DE RIESGO'!$AB$23="Mayor"),CONCATENATE("R2C",'MAPA DE RIESGO'!$P$23),"")</f>
        <v/>
      </c>
      <c r="AD47" s="24" t="str">
        <f>IF(AND('MAPA DE RIESGO'!$Z$24="Muy Baja",'MAPA DE RIESGO'!$AB$24="Mayor"),CONCATENATE("R2C",'MAPA DE RIESGO'!$P$24),"")</f>
        <v/>
      </c>
      <c r="AE47" s="24" t="str">
        <f>IF(AND('MAPA DE RIESGO'!$Z$25="Muy Baja",'MAPA DE RIESGO'!$AB$25="Mayor"),CONCATENATE("R2C",'MAPA DE RIESGO'!$P$25),"")</f>
        <v/>
      </c>
      <c r="AF47" s="24" t="str">
        <f>IF(AND('MAPA DE RIESGO'!$Z$26="Muy Baja",'MAPA DE RIESGO'!$AB$26="Mayor"),CONCATENATE("R2C",'MAPA DE RIESGO'!$P$26),"")</f>
        <v/>
      </c>
      <c r="AG47" s="25" t="str">
        <f>IF(AND('MAPA DE RIESGO'!$Z$27="Muy Baja",'MAPA DE RIESGO'!$AB$27="Mayor"),CONCATENATE("R2C",'MAPA DE RIESGO'!$P$27),"")</f>
        <v/>
      </c>
      <c r="AH47" s="26" t="str">
        <f>IF(AND('MAPA DE RIESGO'!$Z$22="Muy Baja",'MAPA DE RIESGO'!$AB$22="Catastrófico"),CONCATENATE("R2C",'MAPA DE RIESGO'!$P$22),"")</f>
        <v/>
      </c>
      <c r="AI47" s="27" t="str">
        <f>IF(AND('MAPA DE RIESGO'!$Z$23="Muy Baja",'MAPA DE RIESGO'!$AB$23="Catastrófico"),CONCATENATE("R2C",'MAPA DE RIESGO'!$P$23),"")</f>
        <v/>
      </c>
      <c r="AJ47" s="27" t="str">
        <f>IF(AND('MAPA DE RIESGO'!$Z$24="Muy Baja",'MAPA DE RIESGO'!$AB$24="Catastrófico"),CONCATENATE("R2C",'MAPA DE RIESGO'!$P$24),"")</f>
        <v/>
      </c>
      <c r="AK47" s="27" t="str">
        <f>IF(AND('MAPA DE RIESGO'!$Z$25="Muy Baja",'MAPA DE RIESGO'!$AB$25="Catastrófico"),CONCATENATE("R2C",'MAPA DE RIESGO'!$P$25),"")</f>
        <v/>
      </c>
      <c r="AL47" s="27" t="str">
        <f>IF(AND('MAPA DE RIESGO'!$Z$26="Muy Baja",'MAPA DE RIESGO'!$AB$26="Catastrófico"),CONCATENATE("R2C",'MAPA DE RIESGO'!$P$26),"")</f>
        <v/>
      </c>
      <c r="AM47" s="28" t="str">
        <f>IF(AND('MAPA DE RIESGO'!$Z$27="Muy Baja",'MAPA DE RIESGO'!$AB$27="Catastrófico"),CONCATENATE("R2C",'MAPA DE RIESGO'!$P$27),"")</f>
        <v/>
      </c>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row>
    <row r="48" spans="1:80" ht="15" customHeight="1" x14ac:dyDescent="0.25">
      <c r="A48" s="54"/>
      <c r="B48" s="316"/>
      <c r="C48" s="316"/>
      <c r="D48" s="317"/>
      <c r="E48" s="415"/>
      <c r="F48" s="416"/>
      <c r="G48" s="416"/>
      <c r="H48" s="416"/>
      <c r="I48" s="431"/>
      <c r="J48" s="48" t="str">
        <f>IF(AND('MAPA DE RIESGO'!$Z$28="Muy Baja",'MAPA DE RIESGO'!$AB$28="Leve"),CONCATENATE("R3C",'MAPA DE RIESGO'!$P$28),"")</f>
        <v/>
      </c>
      <c r="K48" s="49" t="str">
        <f>IF(AND('MAPA DE RIESGO'!$Z$29="Muy Baja",'MAPA DE RIESGO'!$AB$29="Leve"),CONCATENATE("R3C",'MAPA DE RIESGO'!$P$29),"")</f>
        <v/>
      </c>
      <c r="L48" s="49" t="str">
        <f>IF(AND('MAPA DE RIESGO'!$Z$30="Muy Baja",'MAPA DE RIESGO'!$AB$30="Leve"),CONCATENATE("R3C",'MAPA DE RIESGO'!$P$30),"")</f>
        <v/>
      </c>
      <c r="M48" s="49" t="str">
        <f>IF(AND('MAPA DE RIESGO'!$Z$31="Muy Baja",'MAPA DE RIESGO'!$AB$31="Leve"),CONCATENATE("R3C",'MAPA DE RIESGO'!$P$31),"")</f>
        <v/>
      </c>
      <c r="N48" s="49" t="str">
        <f>IF(AND('MAPA DE RIESGO'!$Z$32="Muy Baja",'MAPA DE RIESGO'!$AB$32="Leve"),CONCATENATE("R3C",'MAPA DE RIESGO'!$P$32),"")</f>
        <v/>
      </c>
      <c r="O48" s="50" t="str">
        <f>IF(AND('MAPA DE RIESGO'!$Z$33="Muy Baja",'MAPA DE RIESGO'!$AB$33="Leve"),CONCATENATE("R3C",'MAPA DE RIESGO'!$P$33),"")</f>
        <v/>
      </c>
      <c r="P48" s="48" t="str">
        <f>IF(AND('MAPA DE RIESGO'!$Z$28="Muy Baja",'MAPA DE RIESGO'!$AB$28="Menor"),CONCATENATE("R3C",'MAPA DE RIESGO'!$P$28),"")</f>
        <v/>
      </c>
      <c r="Q48" s="49" t="str">
        <f>IF(AND('MAPA DE RIESGO'!$Z$29="Muy Baja",'MAPA DE RIESGO'!$AB$29="Menor"),CONCATENATE("R3C",'MAPA DE RIESGO'!$P$29),"")</f>
        <v/>
      </c>
      <c r="R48" s="49" t="str">
        <f>IF(AND('MAPA DE RIESGO'!$Z$30="Muy Baja",'MAPA DE RIESGO'!$AB$30="Menor"),CONCATENATE("R3C",'MAPA DE RIESGO'!$P$30),"")</f>
        <v/>
      </c>
      <c r="S48" s="49" t="str">
        <f>IF(AND('MAPA DE RIESGO'!$Z$31="Muy Baja",'MAPA DE RIESGO'!$AB$31="Menor"),CONCATENATE("R3C",'MAPA DE RIESGO'!$P$31),"")</f>
        <v/>
      </c>
      <c r="T48" s="49" t="str">
        <f>IF(AND('MAPA DE RIESGO'!$Z$32="Muy Baja",'MAPA DE RIESGO'!$AB$32="Menor"),CONCATENATE("R3C",'MAPA DE RIESGO'!$P$32),"")</f>
        <v/>
      </c>
      <c r="U48" s="50" t="str">
        <f>IF(AND('MAPA DE RIESGO'!$Z$33="Muy Baja",'MAPA DE RIESGO'!$AB$33="Menor"),CONCATENATE("R3C",'MAPA DE RIESGO'!$P$33),"")</f>
        <v/>
      </c>
      <c r="V48" s="39" t="str">
        <f>IF(AND('MAPA DE RIESGO'!$Z$28="Muy Baja",'MAPA DE RIESGO'!$AB$28="Moderado"),CONCATENATE("R3C",'MAPA DE RIESGO'!$P$28),"")</f>
        <v/>
      </c>
      <c r="W48" s="40" t="str">
        <f>IF(AND('MAPA DE RIESGO'!$Z$29="Muy Baja",'MAPA DE RIESGO'!$AB$29="Moderado"),CONCATENATE("R3C",'MAPA DE RIESGO'!$P$29),"")</f>
        <v/>
      </c>
      <c r="X48" s="40" t="str">
        <f>IF(AND('MAPA DE RIESGO'!$Z$30="Muy Baja",'MAPA DE RIESGO'!$AB$30="Moderado"),CONCATENATE("R3C",'MAPA DE RIESGO'!$P$30),"")</f>
        <v/>
      </c>
      <c r="Y48" s="40" t="str">
        <f>IF(AND('MAPA DE RIESGO'!$Z$31="Muy Baja",'MAPA DE RIESGO'!$AB$31="Moderado"),CONCATENATE("R3C",'MAPA DE RIESGO'!$P$31),"")</f>
        <v/>
      </c>
      <c r="Z48" s="40" t="str">
        <f>IF(AND('MAPA DE RIESGO'!$Z$32="Muy Baja",'MAPA DE RIESGO'!$AB$32="Moderado"),CONCATENATE("R3C",'MAPA DE RIESGO'!$P$32),"")</f>
        <v/>
      </c>
      <c r="AA48" s="41" t="str">
        <f>IF(AND('MAPA DE RIESGO'!$Z$33="Muy Baja",'MAPA DE RIESGO'!$AB$33="Moderado"),CONCATENATE("R3C",'MAPA DE RIESGO'!$P$33),"")</f>
        <v/>
      </c>
      <c r="AB48" s="23" t="str">
        <f>IF(AND('MAPA DE RIESGO'!$Z$28="Muy Baja",'MAPA DE RIESGO'!$AB$28="Mayor"),CONCATENATE("R3C",'MAPA DE RIESGO'!$P$28),"")</f>
        <v/>
      </c>
      <c r="AC48" s="24" t="str">
        <f>IF(AND('MAPA DE RIESGO'!$Z$29="Muy Baja",'MAPA DE RIESGO'!$AB$29="Mayor"),CONCATENATE("R3C",'MAPA DE RIESGO'!$P$29),"")</f>
        <v/>
      </c>
      <c r="AD48" s="24" t="str">
        <f>IF(AND('MAPA DE RIESGO'!$Z$30="Muy Baja",'MAPA DE RIESGO'!$AB$30="Mayor"),CONCATENATE("R3C",'MAPA DE RIESGO'!$P$30),"")</f>
        <v/>
      </c>
      <c r="AE48" s="24" t="str">
        <f>IF(AND('MAPA DE RIESGO'!$Z$31="Muy Baja",'MAPA DE RIESGO'!$AB$31="Mayor"),CONCATENATE("R3C",'MAPA DE RIESGO'!$P$31),"")</f>
        <v/>
      </c>
      <c r="AF48" s="24" t="str">
        <f>IF(AND('MAPA DE RIESGO'!$Z$32="Muy Baja",'MAPA DE RIESGO'!$AB$32="Mayor"),CONCATENATE("R3C",'MAPA DE RIESGO'!$P$32),"")</f>
        <v/>
      </c>
      <c r="AG48" s="25" t="str">
        <f>IF(AND('MAPA DE RIESGO'!$Z$33="Muy Baja",'MAPA DE RIESGO'!$AB$33="Mayor"),CONCATENATE("R3C",'MAPA DE RIESGO'!$P$33),"")</f>
        <v/>
      </c>
      <c r="AH48" s="26" t="str">
        <f>IF(AND('MAPA DE RIESGO'!$Z$28="Muy Baja",'MAPA DE RIESGO'!$AB$28="Catastrófico"),CONCATENATE("R3C",'MAPA DE RIESGO'!$P$28),"")</f>
        <v/>
      </c>
      <c r="AI48" s="27" t="str">
        <f>IF(AND('MAPA DE RIESGO'!$Z$29="Muy Baja",'MAPA DE RIESGO'!$AB$29="Catastrófico"),CONCATENATE("R3C",'MAPA DE RIESGO'!$P$29),"")</f>
        <v/>
      </c>
      <c r="AJ48" s="27" t="str">
        <f>IF(AND('MAPA DE RIESGO'!$Z$30="Muy Baja",'MAPA DE RIESGO'!$AB$30="Catastrófico"),CONCATENATE("R3C",'MAPA DE RIESGO'!$P$30),"")</f>
        <v/>
      </c>
      <c r="AK48" s="27" t="str">
        <f>IF(AND('MAPA DE RIESGO'!$Z$31="Muy Baja",'MAPA DE RIESGO'!$AB$31="Catastrófico"),CONCATENATE("R3C",'MAPA DE RIESGO'!$P$31),"")</f>
        <v/>
      </c>
      <c r="AL48" s="27" t="str">
        <f>IF(AND('MAPA DE RIESGO'!$Z$32="Muy Baja",'MAPA DE RIESGO'!$AB$32="Catastrófico"),CONCATENATE("R3C",'MAPA DE RIESGO'!$P$32),"")</f>
        <v/>
      </c>
      <c r="AM48" s="28" t="str">
        <f>IF(AND('MAPA DE RIESGO'!$Z$33="Muy Baja",'MAPA DE RIESGO'!$AB$33="Catastrófico"),CONCATENATE("R3C",'MAPA DE RIESGO'!$P$33),"")</f>
        <v/>
      </c>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row>
    <row r="49" spans="1:80" ht="15" customHeight="1" x14ac:dyDescent="0.25">
      <c r="A49" s="54"/>
      <c r="B49" s="316"/>
      <c r="C49" s="316"/>
      <c r="D49" s="317"/>
      <c r="E49" s="417"/>
      <c r="F49" s="418"/>
      <c r="G49" s="418"/>
      <c r="H49" s="418"/>
      <c r="I49" s="431"/>
      <c r="J49" s="48" t="str">
        <f>IF(AND('MAPA DE RIESGO'!$Z$34="Muy Baja",'MAPA DE RIESGO'!$AB$34="Leve"),CONCATENATE("R4C",'MAPA DE RIESGO'!$P$34),"")</f>
        <v/>
      </c>
      <c r="K49" s="49" t="str">
        <f>IF(AND('MAPA DE RIESGO'!$Z$35="Muy Baja",'MAPA DE RIESGO'!$AB$35="Leve"),CONCATENATE("R4C",'MAPA DE RIESGO'!$P$35),"")</f>
        <v/>
      </c>
      <c r="L49" s="49" t="str">
        <f>IF(AND('MAPA DE RIESGO'!$Z$36="Muy Baja",'MAPA DE RIESGO'!$AB$36="Leve"),CONCATENATE("R4C",'MAPA DE RIESGO'!$P$36),"")</f>
        <v/>
      </c>
      <c r="M49" s="49" t="str">
        <f>IF(AND('MAPA DE RIESGO'!$Z$37="Muy Baja",'MAPA DE RIESGO'!$AB$37="Leve"),CONCATENATE("R4C",'MAPA DE RIESGO'!$P$37),"")</f>
        <v/>
      </c>
      <c r="N49" s="49" t="str">
        <f>IF(AND('MAPA DE RIESGO'!$Z$38="Muy Baja",'MAPA DE RIESGO'!$AB$38="Leve"),CONCATENATE("R4C",'MAPA DE RIESGO'!$P$38),"")</f>
        <v/>
      </c>
      <c r="O49" s="50" t="str">
        <f>IF(AND('MAPA DE RIESGO'!$Z$39="Muy Baja",'MAPA DE RIESGO'!$AB$39="Leve"),CONCATENATE("R4C",'MAPA DE RIESGO'!$P$39),"")</f>
        <v/>
      </c>
      <c r="P49" s="48" t="str">
        <f>IF(AND('MAPA DE RIESGO'!$Z$34="Muy Baja",'MAPA DE RIESGO'!$AB$34="Menor"),CONCATENATE("R4C",'MAPA DE RIESGO'!$P$34),"")</f>
        <v/>
      </c>
      <c r="Q49" s="49" t="str">
        <f>IF(AND('MAPA DE RIESGO'!$Z$35="Muy Baja",'MAPA DE RIESGO'!$AB$35="Menor"),CONCATENATE("R4C",'MAPA DE RIESGO'!$P$35),"")</f>
        <v/>
      </c>
      <c r="R49" s="49" t="str">
        <f>IF(AND('MAPA DE RIESGO'!$Z$36="Muy Baja",'MAPA DE RIESGO'!$AB$36="Menor"),CONCATENATE("R4C",'MAPA DE RIESGO'!$P$36),"")</f>
        <v/>
      </c>
      <c r="S49" s="49" t="str">
        <f>IF(AND('MAPA DE RIESGO'!$Z$37="Muy Baja",'MAPA DE RIESGO'!$AB$37="Menor"),CONCATENATE("R4C",'MAPA DE RIESGO'!$P$37),"")</f>
        <v/>
      </c>
      <c r="T49" s="49" t="str">
        <f>IF(AND('MAPA DE RIESGO'!$Z$38="Muy Baja",'MAPA DE RIESGO'!$AB$38="Menor"),CONCATENATE("R4C",'MAPA DE RIESGO'!$P$38),"")</f>
        <v/>
      </c>
      <c r="U49" s="50" t="str">
        <f>IF(AND('MAPA DE RIESGO'!$Z$39="Muy Baja",'MAPA DE RIESGO'!$AB$39="Menor"),CONCATENATE("R4C",'MAPA DE RIESGO'!$P$39),"")</f>
        <v/>
      </c>
      <c r="V49" s="39" t="str">
        <f>IF(AND('MAPA DE RIESGO'!$Z$34="Muy Baja",'MAPA DE RIESGO'!$AB$34="Moderado"),CONCATENATE("R4C",'MAPA DE RIESGO'!$P$34),"")</f>
        <v/>
      </c>
      <c r="W49" s="40" t="str">
        <f>IF(AND('MAPA DE RIESGO'!$Z$35="Muy Baja",'MAPA DE RIESGO'!$AB$35="Moderado"),CONCATENATE("R4C",'MAPA DE RIESGO'!$P$35),"")</f>
        <v/>
      </c>
      <c r="X49" s="40" t="str">
        <f>IF(AND('MAPA DE RIESGO'!$Z$36="Muy Baja",'MAPA DE RIESGO'!$AB$36="Moderado"),CONCATENATE("R4C",'MAPA DE RIESGO'!$P$36),"")</f>
        <v/>
      </c>
      <c r="Y49" s="40" t="str">
        <f>IF(AND('MAPA DE RIESGO'!$Z$37="Muy Baja",'MAPA DE RIESGO'!$AB$37="Moderado"),CONCATENATE("R4C",'MAPA DE RIESGO'!$P$37),"")</f>
        <v/>
      </c>
      <c r="Z49" s="40" t="str">
        <f>IF(AND('MAPA DE RIESGO'!$Z$38="Muy Baja",'MAPA DE RIESGO'!$AB$38="Moderado"),CONCATENATE("R4C",'MAPA DE RIESGO'!$P$38),"")</f>
        <v/>
      </c>
      <c r="AA49" s="41" t="str">
        <f>IF(AND('MAPA DE RIESGO'!$Z$39="Muy Baja",'MAPA DE RIESGO'!$AB$39="Moderado"),CONCATENATE("R4C",'MAPA DE RIESGO'!$P$39),"")</f>
        <v/>
      </c>
      <c r="AB49" s="23" t="str">
        <f>IF(AND('MAPA DE RIESGO'!$Z$34="Muy Baja",'MAPA DE RIESGO'!$AB$34="Mayor"),CONCATENATE("R4C",'MAPA DE RIESGO'!$P$34),"")</f>
        <v/>
      </c>
      <c r="AC49" s="24" t="str">
        <f>IF(AND('MAPA DE RIESGO'!$Z$35="Muy Baja",'MAPA DE RIESGO'!$AB$35="Mayor"),CONCATENATE("R4C",'MAPA DE RIESGO'!$P$35),"")</f>
        <v/>
      </c>
      <c r="AD49" s="24" t="str">
        <f>IF(AND('MAPA DE RIESGO'!$Z$36="Muy Baja",'MAPA DE RIESGO'!$AB$36="Mayor"),CONCATENATE("R4C",'MAPA DE RIESGO'!$P$36),"")</f>
        <v/>
      </c>
      <c r="AE49" s="24" t="str">
        <f>IF(AND('MAPA DE RIESGO'!$Z$37="Muy Baja",'MAPA DE RIESGO'!$AB$37="Mayor"),CONCATENATE("R4C",'MAPA DE RIESGO'!$P$37),"")</f>
        <v/>
      </c>
      <c r="AF49" s="24" t="str">
        <f>IF(AND('MAPA DE RIESGO'!$Z$38="Muy Baja",'MAPA DE RIESGO'!$AB$38="Mayor"),CONCATENATE("R4C",'MAPA DE RIESGO'!$P$38),"")</f>
        <v/>
      </c>
      <c r="AG49" s="25" t="str">
        <f>IF(AND('MAPA DE RIESGO'!$Z$39="Muy Baja",'MAPA DE RIESGO'!$AB$39="Mayor"),CONCATENATE("R4C",'MAPA DE RIESGO'!$P$39),"")</f>
        <v/>
      </c>
      <c r="AH49" s="26" t="str">
        <f>IF(AND('MAPA DE RIESGO'!$Z$34="Muy Baja",'MAPA DE RIESGO'!$AB$34="Catastrófico"),CONCATENATE("R4C",'MAPA DE RIESGO'!$P$34),"")</f>
        <v/>
      </c>
      <c r="AI49" s="27" t="str">
        <f>IF(AND('MAPA DE RIESGO'!$Z$35="Muy Baja",'MAPA DE RIESGO'!$AB$35="Catastrófico"),CONCATENATE("R4C",'MAPA DE RIESGO'!$P$35),"")</f>
        <v/>
      </c>
      <c r="AJ49" s="27" t="str">
        <f>IF(AND('MAPA DE RIESGO'!$Z$36="Muy Baja",'MAPA DE RIESGO'!$AB$36="Catastrófico"),CONCATENATE("R4C",'MAPA DE RIESGO'!$P$36),"")</f>
        <v/>
      </c>
      <c r="AK49" s="27" t="str">
        <f>IF(AND('MAPA DE RIESGO'!$Z$37="Muy Baja",'MAPA DE RIESGO'!$AB$37="Catastrófico"),CONCATENATE("R4C",'MAPA DE RIESGO'!$P$37),"")</f>
        <v/>
      </c>
      <c r="AL49" s="27" t="str">
        <f>IF(AND('MAPA DE RIESGO'!$Z$38="Muy Baja",'MAPA DE RIESGO'!$AB$38="Catastrófico"),CONCATENATE("R4C",'MAPA DE RIESGO'!$P$38),"")</f>
        <v/>
      </c>
      <c r="AM49" s="28" t="str">
        <f>IF(AND('MAPA DE RIESGO'!$Z$39="Muy Baja",'MAPA DE RIESGO'!$AB$39="Catastrófico"),CONCATENATE("R4C",'MAPA DE RIESGO'!$P$39),"")</f>
        <v/>
      </c>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row>
    <row r="50" spans="1:80" ht="15" customHeight="1" x14ac:dyDescent="0.25">
      <c r="A50" s="54"/>
      <c r="B50" s="316"/>
      <c r="C50" s="316"/>
      <c r="D50" s="317"/>
      <c r="E50" s="417"/>
      <c r="F50" s="418"/>
      <c r="G50" s="418"/>
      <c r="H50" s="418"/>
      <c r="I50" s="431"/>
      <c r="J50" s="48" t="str">
        <f>IF(AND('MAPA DE RIESGO'!$Z$40="Muy Baja",'MAPA DE RIESGO'!$AB$40="Leve"),CONCATENATE("R5C",'MAPA DE RIESGO'!$P$40),"")</f>
        <v/>
      </c>
      <c r="K50" s="49" t="str">
        <f>IF(AND('MAPA DE RIESGO'!$Z$41="Muy Baja",'MAPA DE RIESGO'!$AB$41="Leve"),CONCATENATE("R5C",'MAPA DE RIESGO'!$P$41),"")</f>
        <v/>
      </c>
      <c r="L50" s="49" t="str">
        <f>IF(AND('MAPA DE RIESGO'!$Z$42="Muy Baja",'MAPA DE RIESGO'!$AB$42="Leve"),CONCATENATE("R5C",'MAPA DE RIESGO'!$P$42),"")</f>
        <v/>
      </c>
      <c r="M50" s="49" t="str">
        <f>IF(AND('MAPA DE RIESGO'!$Z$43="Muy Baja",'MAPA DE RIESGO'!$AB$43="Leve"),CONCATENATE("R5C",'MAPA DE RIESGO'!$P$43),"")</f>
        <v/>
      </c>
      <c r="N50" s="49" t="str">
        <f>IF(AND('MAPA DE RIESGO'!$Z$44="Muy Baja",'MAPA DE RIESGO'!$AB$44="Leve"),CONCATENATE("R5C",'MAPA DE RIESGO'!$P$44),"")</f>
        <v/>
      </c>
      <c r="O50" s="50" t="str">
        <f>IF(AND('MAPA DE RIESGO'!$Z$45="Muy Baja",'MAPA DE RIESGO'!$AB$45="Leve"),CONCATENATE("R5C",'MAPA DE RIESGO'!$P$45),"")</f>
        <v/>
      </c>
      <c r="P50" s="48" t="str">
        <f>IF(AND('MAPA DE RIESGO'!$Z$40="Muy Baja",'MAPA DE RIESGO'!$AB$40="Menor"),CONCATENATE("R5C",'MAPA DE RIESGO'!$P$40),"")</f>
        <v/>
      </c>
      <c r="Q50" s="49" t="str">
        <f>IF(AND('MAPA DE RIESGO'!$Z$41="Muy Baja",'MAPA DE RIESGO'!$AB$41="Menor"),CONCATENATE("R5C",'MAPA DE RIESGO'!$P$41),"")</f>
        <v/>
      </c>
      <c r="R50" s="49" t="str">
        <f>IF(AND('MAPA DE RIESGO'!$Z$42="Muy Baja",'MAPA DE RIESGO'!$AB$42="Menor"),CONCATENATE("R5C",'MAPA DE RIESGO'!$P$42),"")</f>
        <v/>
      </c>
      <c r="S50" s="49" t="str">
        <f>IF(AND('MAPA DE RIESGO'!$Z$43="Muy Baja",'MAPA DE RIESGO'!$AB$43="Menor"),CONCATENATE("R5C",'MAPA DE RIESGO'!$P$43),"")</f>
        <v/>
      </c>
      <c r="T50" s="49" t="str">
        <f>IF(AND('MAPA DE RIESGO'!$Z$44="Muy Baja",'MAPA DE RIESGO'!$AB$44="Menor"),CONCATENATE("R5C",'MAPA DE RIESGO'!$P$44),"")</f>
        <v/>
      </c>
      <c r="U50" s="50" t="str">
        <f>IF(AND('MAPA DE RIESGO'!$Z$45="Muy Baja",'MAPA DE RIESGO'!$AB$45="Menor"),CONCATENATE("R5C",'MAPA DE RIESGO'!$P$45),"")</f>
        <v/>
      </c>
      <c r="V50" s="39" t="str">
        <f>IF(AND('MAPA DE RIESGO'!$Z$40="Muy Baja",'MAPA DE RIESGO'!$AB$40="Moderado"),CONCATENATE("R5C",'MAPA DE RIESGO'!$P$40),"")</f>
        <v/>
      </c>
      <c r="W50" s="40" t="str">
        <f>IF(AND('MAPA DE RIESGO'!$Z$41="Muy Baja",'MAPA DE RIESGO'!$AB$41="Moderado"),CONCATENATE("R5C",'MAPA DE RIESGO'!$P$41),"")</f>
        <v/>
      </c>
      <c r="X50" s="40" t="str">
        <f>IF(AND('MAPA DE RIESGO'!$Z$42="Muy Baja",'MAPA DE RIESGO'!$AB$42="Moderado"),CONCATENATE("R5C",'MAPA DE RIESGO'!$P$42),"")</f>
        <v/>
      </c>
      <c r="Y50" s="40" t="str">
        <f>IF(AND('MAPA DE RIESGO'!$Z$43="Muy Baja",'MAPA DE RIESGO'!$AB$43="Moderado"),CONCATENATE("R5C",'MAPA DE RIESGO'!$P$43),"")</f>
        <v/>
      </c>
      <c r="Z50" s="40" t="str">
        <f>IF(AND('MAPA DE RIESGO'!$Z$44="Muy Baja",'MAPA DE RIESGO'!$AB$44="Moderado"),CONCATENATE("R5C",'MAPA DE RIESGO'!$P$44),"")</f>
        <v/>
      </c>
      <c r="AA50" s="41" t="str">
        <f>IF(AND('MAPA DE RIESGO'!$Z$45="Muy Baja",'MAPA DE RIESGO'!$AB$45="Moderado"),CONCATENATE("R5C",'MAPA DE RIESGO'!$P$45),"")</f>
        <v/>
      </c>
      <c r="AB50" s="23" t="str">
        <f>IF(AND('MAPA DE RIESGO'!$Z$40="Muy Baja",'MAPA DE RIESGO'!$AB$40="Mayor"),CONCATENATE("R5C",'MAPA DE RIESGO'!$P$40),"")</f>
        <v/>
      </c>
      <c r="AC50" s="24" t="str">
        <f>IF(AND('MAPA DE RIESGO'!$Z$41="Muy Baja",'MAPA DE RIESGO'!$AB$41="Mayor"),CONCATENATE("R5C",'MAPA DE RIESGO'!$P$41),"")</f>
        <v/>
      </c>
      <c r="AD50" s="29" t="str">
        <f>IF(AND('MAPA DE RIESGO'!$Z$42="Muy Baja",'MAPA DE RIESGO'!$AB$42="Mayor"),CONCATENATE("R5C",'MAPA DE RIESGO'!$P$42),"")</f>
        <v/>
      </c>
      <c r="AE50" s="29" t="str">
        <f>IF(AND('MAPA DE RIESGO'!$Z$43="Muy Baja",'MAPA DE RIESGO'!$AB$43="Mayor"),CONCATENATE("R5C",'MAPA DE RIESGO'!$P$43),"")</f>
        <v/>
      </c>
      <c r="AF50" s="29" t="str">
        <f>IF(AND('MAPA DE RIESGO'!$Z$44="Muy Baja",'MAPA DE RIESGO'!$AB$44="Mayor"),CONCATENATE("R5C",'MAPA DE RIESGO'!$P$44),"")</f>
        <v/>
      </c>
      <c r="AG50" s="25" t="str">
        <f>IF(AND('MAPA DE RIESGO'!$Z$45="Muy Baja",'MAPA DE RIESGO'!$AB$45="Mayor"),CONCATENATE("R5C",'MAPA DE RIESGO'!$P$45),"")</f>
        <v/>
      </c>
      <c r="AH50" s="26" t="str">
        <f>IF(AND('MAPA DE RIESGO'!$Z$40="Muy Baja",'MAPA DE RIESGO'!$AB$40="Catastrófico"),CONCATENATE("R5C",'MAPA DE RIESGO'!$P$40),"")</f>
        <v/>
      </c>
      <c r="AI50" s="27" t="str">
        <f>IF(AND('MAPA DE RIESGO'!$Z$41="Muy Baja",'MAPA DE RIESGO'!$AB$41="Catastrófico"),CONCATENATE("R5C",'MAPA DE RIESGO'!$P$41),"")</f>
        <v/>
      </c>
      <c r="AJ50" s="27" t="str">
        <f>IF(AND('MAPA DE RIESGO'!$Z$42="Muy Baja",'MAPA DE RIESGO'!$AB$42="Catastrófico"),CONCATENATE("R5C",'MAPA DE RIESGO'!$P$42),"")</f>
        <v/>
      </c>
      <c r="AK50" s="27" t="str">
        <f>IF(AND('MAPA DE RIESGO'!$Z$43="Muy Baja",'MAPA DE RIESGO'!$AB$43="Catastrófico"),CONCATENATE("R5C",'MAPA DE RIESGO'!$P$43),"")</f>
        <v/>
      </c>
      <c r="AL50" s="27" t="str">
        <f>IF(AND('MAPA DE RIESGO'!$Z$44="Muy Baja",'MAPA DE RIESGO'!$AB$44="Catastrófico"),CONCATENATE("R5C",'MAPA DE RIESGO'!$P$44),"")</f>
        <v/>
      </c>
      <c r="AM50" s="28" t="str">
        <f>IF(AND('MAPA DE RIESGO'!$Z$45="Muy Baja",'MAPA DE RIESGO'!$AB$45="Catastrófico"),CONCATENATE("R5C",'MAPA DE RIESGO'!$P$45),"")</f>
        <v/>
      </c>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row>
    <row r="51" spans="1:80" ht="15" customHeight="1" x14ac:dyDescent="0.25">
      <c r="A51" s="54"/>
      <c r="B51" s="316"/>
      <c r="C51" s="316"/>
      <c r="D51" s="317"/>
      <c r="E51" s="417"/>
      <c r="F51" s="418"/>
      <c r="G51" s="418"/>
      <c r="H51" s="418"/>
      <c r="I51" s="431"/>
      <c r="J51" s="48" t="str">
        <f>IF(AND('MAPA DE RIESGO'!$Z$46="Muy Baja",'MAPA DE RIESGO'!$AB$46="Leve"),CONCATENATE("R6C",'MAPA DE RIESGO'!$P$46),"")</f>
        <v/>
      </c>
      <c r="K51" s="49" t="str">
        <f>IF(AND('MAPA DE RIESGO'!$Z$47="Muy Baja",'MAPA DE RIESGO'!$AB$47="Leve"),CONCATENATE("R6C",'MAPA DE RIESGO'!$P$47),"")</f>
        <v/>
      </c>
      <c r="L51" s="49" t="str">
        <f>IF(AND('MAPA DE RIESGO'!$Z$48="Muy Baja",'MAPA DE RIESGO'!$AB$48="Leve"),CONCATENATE("R6C",'MAPA DE RIESGO'!$P$48),"")</f>
        <v/>
      </c>
      <c r="M51" s="49" t="str">
        <f>IF(AND('MAPA DE RIESGO'!$Z$49="Muy Baja",'MAPA DE RIESGO'!$AB$49="Leve"),CONCATENATE("R6C",'MAPA DE RIESGO'!$P$49),"")</f>
        <v/>
      </c>
      <c r="N51" s="49" t="str">
        <f>IF(AND('MAPA DE RIESGO'!$Z$50="Muy Baja",'MAPA DE RIESGO'!$AB$50="Leve"),CONCATENATE("R6C",'MAPA DE RIESGO'!$P$50),"")</f>
        <v/>
      </c>
      <c r="O51" s="50" t="str">
        <f>IF(AND('MAPA DE RIESGO'!$Z$51="Muy Baja",'MAPA DE RIESGO'!$AB$51="Leve"),CONCATENATE("R6C",'MAPA DE RIESGO'!$P$51),"")</f>
        <v/>
      </c>
      <c r="P51" s="48" t="str">
        <f>IF(AND('MAPA DE RIESGO'!$Z$46="Muy Baja",'MAPA DE RIESGO'!$AB$46="Menor"),CONCATENATE("R6C",'MAPA DE RIESGO'!$P$46),"")</f>
        <v/>
      </c>
      <c r="Q51" s="49" t="str">
        <f>IF(AND('MAPA DE RIESGO'!$Z$47="Muy Baja",'MAPA DE RIESGO'!$AB$47="Menor"),CONCATENATE("R6C",'MAPA DE RIESGO'!$P$47),"")</f>
        <v/>
      </c>
      <c r="R51" s="49" t="str">
        <f>IF(AND('MAPA DE RIESGO'!$Z$48="Muy Baja",'MAPA DE RIESGO'!$AB$48="Menor"),CONCATENATE("R6C",'MAPA DE RIESGO'!$P$48),"")</f>
        <v/>
      </c>
      <c r="S51" s="49" t="str">
        <f>IF(AND('MAPA DE RIESGO'!$Z$49="Muy Baja",'MAPA DE RIESGO'!$AB$49="Menor"),CONCATENATE("R6C",'MAPA DE RIESGO'!$P$49),"")</f>
        <v/>
      </c>
      <c r="T51" s="49" t="str">
        <f>IF(AND('MAPA DE RIESGO'!$Z$50="Muy Baja",'MAPA DE RIESGO'!$AB$50="Menor"),CONCATENATE("R6C",'MAPA DE RIESGO'!$P$50),"")</f>
        <v/>
      </c>
      <c r="U51" s="50" t="str">
        <f>IF(AND('MAPA DE RIESGO'!$Z$51="Muy Baja",'MAPA DE RIESGO'!$AB$51="Menor"),CONCATENATE("R6C",'MAPA DE RIESGO'!$P$51),"")</f>
        <v/>
      </c>
      <c r="V51" s="39" t="str">
        <f>IF(AND('MAPA DE RIESGO'!$Z$46="Muy Baja",'MAPA DE RIESGO'!$AB$46="Moderado"),CONCATENATE("R6C",'MAPA DE RIESGO'!$P$46),"")</f>
        <v/>
      </c>
      <c r="W51" s="40" t="str">
        <f>IF(AND('MAPA DE RIESGO'!$Z$47="Muy Baja",'MAPA DE RIESGO'!$AB$47="Moderado"),CONCATENATE("R6C",'MAPA DE RIESGO'!$P$47),"")</f>
        <v/>
      </c>
      <c r="X51" s="40" t="str">
        <f>IF(AND('MAPA DE RIESGO'!$Z$48="Muy Baja",'MAPA DE RIESGO'!$AB$48="Moderado"),CONCATENATE("R6C",'MAPA DE RIESGO'!$P$48),"")</f>
        <v/>
      </c>
      <c r="Y51" s="40" t="str">
        <f>IF(AND('MAPA DE RIESGO'!$Z$49="Muy Baja",'MAPA DE RIESGO'!$AB$49="Moderado"),CONCATENATE("R6C",'MAPA DE RIESGO'!$P$49),"")</f>
        <v/>
      </c>
      <c r="Z51" s="40" t="str">
        <f>IF(AND('MAPA DE RIESGO'!$Z$50="Muy Baja",'MAPA DE RIESGO'!$AB$50="Moderado"),CONCATENATE("R6C",'MAPA DE RIESGO'!$P$50),"")</f>
        <v/>
      </c>
      <c r="AA51" s="41" t="str">
        <f>IF(AND('MAPA DE RIESGO'!$Z$51="Muy Baja",'MAPA DE RIESGO'!$AB$51="Moderado"),CONCATENATE("R6C",'MAPA DE RIESGO'!$P$51),"")</f>
        <v/>
      </c>
      <c r="AB51" s="23" t="str">
        <f>IF(AND('MAPA DE RIESGO'!$Z$46="Muy Baja",'MAPA DE RIESGO'!$AB$46="Mayor"),CONCATENATE("R6C",'MAPA DE RIESGO'!$P$46),"")</f>
        <v/>
      </c>
      <c r="AC51" s="24" t="str">
        <f>IF(AND('MAPA DE RIESGO'!$Z$47="Muy Baja",'MAPA DE RIESGO'!$AB$47="Mayor"),CONCATENATE("R6C",'MAPA DE RIESGO'!$P$47),"")</f>
        <v/>
      </c>
      <c r="AD51" s="29" t="str">
        <f>IF(AND('MAPA DE RIESGO'!$Z$48="Muy Baja",'MAPA DE RIESGO'!$AB$48="Mayor"),CONCATENATE("R6C",'MAPA DE RIESGO'!$P$48),"")</f>
        <v/>
      </c>
      <c r="AE51" s="29" t="str">
        <f>IF(AND('MAPA DE RIESGO'!$Z$49="Muy Baja",'MAPA DE RIESGO'!$AB$49="Mayor"),CONCATENATE("R6C",'MAPA DE RIESGO'!$P$49),"")</f>
        <v/>
      </c>
      <c r="AF51" s="29" t="str">
        <f>IF(AND('MAPA DE RIESGO'!$Z$50="Muy Baja",'MAPA DE RIESGO'!$AB$50="Mayor"),CONCATENATE("R6C",'MAPA DE RIESGO'!$P$50),"")</f>
        <v/>
      </c>
      <c r="AG51" s="25" t="str">
        <f>IF(AND('MAPA DE RIESGO'!$Z$51="Muy Baja",'MAPA DE RIESGO'!$AB$51="Mayor"),CONCATENATE("R6C",'MAPA DE RIESGO'!$P$51),"")</f>
        <v/>
      </c>
      <c r="AH51" s="26" t="str">
        <f>IF(AND('MAPA DE RIESGO'!$Z$46="Muy Baja",'MAPA DE RIESGO'!$AB$46="Catastrófico"),CONCATENATE("R6C",'MAPA DE RIESGO'!$P$46),"")</f>
        <v/>
      </c>
      <c r="AI51" s="27" t="str">
        <f>IF(AND('MAPA DE RIESGO'!$Z$47="Muy Baja",'MAPA DE RIESGO'!$AB$47="Catastrófico"),CONCATENATE("R6C",'MAPA DE RIESGO'!$P$47),"")</f>
        <v/>
      </c>
      <c r="AJ51" s="27" t="str">
        <f>IF(AND('MAPA DE RIESGO'!$Z$48="Muy Baja",'MAPA DE RIESGO'!$AB$48="Catastrófico"),CONCATENATE("R6C",'MAPA DE RIESGO'!$P$48),"")</f>
        <v/>
      </c>
      <c r="AK51" s="27" t="str">
        <f>IF(AND('MAPA DE RIESGO'!$Z$49="Muy Baja",'MAPA DE RIESGO'!$AB$49="Catastrófico"),CONCATENATE("R6C",'MAPA DE RIESGO'!$P$49),"")</f>
        <v/>
      </c>
      <c r="AL51" s="27" t="str">
        <f>IF(AND('MAPA DE RIESGO'!$Z$50="Muy Baja",'MAPA DE RIESGO'!$AB$50="Catastrófico"),CONCATENATE("R6C",'MAPA DE RIESGO'!$P$50),"")</f>
        <v/>
      </c>
      <c r="AM51" s="28" t="str">
        <f>IF(AND('MAPA DE RIESGO'!$Z$51="Muy Baja",'MAPA DE RIESGO'!$AB$51="Catastrófico"),CONCATENATE("R6C",'MAPA DE RIESGO'!$P$51),"")</f>
        <v/>
      </c>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row>
    <row r="52" spans="1:80" ht="15" customHeight="1" x14ac:dyDescent="0.25">
      <c r="A52" s="54"/>
      <c r="B52" s="316"/>
      <c r="C52" s="316"/>
      <c r="D52" s="317"/>
      <c r="E52" s="417"/>
      <c r="F52" s="418"/>
      <c r="G52" s="418"/>
      <c r="H52" s="418"/>
      <c r="I52" s="431"/>
      <c r="J52" s="48" t="str">
        <f>IF(AND('MAPA DE RIESGO'!$Z$52="Muy Baja",'MAPA DE RIESGO'!$AB$52="Leve"),CONCATENATE("R7C",'MAPA DE RIESGO'!$P$52),"")</f>
        <v/>
      </c>
      <c r="K52" s="49" t="str">
        <f>IF(AND('MAPA DE RIESGO'!$Z$53="Muy Baja",'MAPA DE RIESGO'!$AB$53="Leve"),CONCATENATE("R7C",'MAPA DE RIESGO'!$P$53),"")</f>
        <v/>
      </c>
      <c r="L52" s="49" t="str">
        <f>IF(AND('MAPA DE RIESGO'!$Z$54="Muy Baja",'MAPA DE RIESGO'!$AB$54="Leve"),CONCATENATE("R7C",'MAPA DE RIESGO'!$P$54),"")</f>
        <v/>
      </c>
      <c r="M52" s="49" t="str">
        <f>IF(AND('MAPA DE RIESGO'!$Z$55="Muy Baja",'MAPA DE RIESGO'!$AB$55="Leve"),CONCATENATE("R7C",'MAPA DE RIESGO'!$P$55),"")</f>
        <v/>
      </c>
      <c r="N52" s="49" t="str">
        <f>IF(AND('MAPA DE RIESGO'!$Z$56="Muy Baja",'MAPA DE RIESGO'!$AB$56="Leve"),CONCATENATE("R7C",'MAPA DE RIESGO'!$P$56),"")</f>
        <v/>
      </c>
      <c r="O52" s="50" t="str">
        <f>IF(AND('MAPA DE RIESGO'!$Z$57="Muy Baja",'MAPA DE RIESGO'!$AB$57="Leve"),CONCATENATE("R7C",'MAPA DE RIESGO'!$P$57),"")</f>
        <v/>
      </c>
      <c r="P52" s="48" t="str">
        <f>IF(AND('MAPA DE RIESGO'!$Z$52="Muy Baja",'MAPA DE RIESGO'!$AB$52="Menor"),CONCATENATE("R7C",'MAPA DE RIESGO'!$P$52),"")</f>
        <v/>
      </c>
      <c r="Q52" s="49" t="str">
        <f>IF(AND('MAPA DE RIESGO'!$Z$53="Muy Baja",'MAPA DE RIESGO'!$AB$53="Menor"),CONCATENATE("R7C",'MAPA DE RIESGO'!$P$53),"")</f>
        <v/>
      </c>
      <c r="R52" s="49" t="str">
        <f>IF(AND('MAPA DE RIESGO'!$Z$54="Muy Baja",'MAPA DE RIESGO'!$AB$54="Menor"),CONCATENATE("R7C",'MAPA DE RIESGO'!$P$54),"")</f>
        <v/>
      </c>
      <c r="S52" s="49" t="str">
        <f>IF(AND('MAPA DE RIESGO'!$Z$55="Muy Baja",'MAPA DE RIESGO'!$AB$55="Menor"),CONCATENATE("R7C",'MAPA DE RIESGO'!$P$55),"")</f>
        <v/>
      </c>
      <c r="T52" s="49" t="str">
        <f>IF(AND('MAPA DE RIESGO'!$Z$56="Muy Baja",'MAPA DE RIESGO'!$AB$56="Menor"),CONCATENATE("R7C",'MAPA DE RIESGO'!$P$56),"")</f>
        <v/>
      </c>
      <c r="U52" s="50" t="str">
        <f>IF(AND('MAPA DE RIESGO'!$Z$57="Muy Baja",'MAPA DE RIESGO'!$AB$57="Menor"),CONCATENATE("R7C",'MAPA DE RIESGO'!$P$57),"")</f>
        <v/>
      </c>
      <c r="V52" s="39" t="str">
        <f>IF(AND('MAPA DE RIESGO'!$Z$52="Muy Baja",'MAPA DE RIESGO'!$AB$52="Moderado"),CONCATENATE("R7C",'MAPA DE RIESGO'!$P$52),"")</f>
        <v/>
      </c>
      <c r="W52" s="40" t="str">
        <f>IF(AND('MAPA DE RIESGO'!$Z$53="Muy Baja",'MAPA DE RIESGO'!$AB$53="Moderado"),CONCATENATE("R7C",'MAPA DE RIESGO'!$P$53),"")</f>
        <v/>
      </c>
      <c r="X52" s="40" t="str">
        <f>IF(AND('MAPA DE RIESGO'!$Z$54="Muy Baja",'MAPA DE RIESGO'!$AB$54="Moderado"),CONCATENATE("R7C",'MAPA DE RIESGO'!$P$54),"")</f>
        <v/>
      </c>
      <c r="Y52" s="40" t="str">
        <f>IF(AND('MAPA DE RIESGO'!$Z$55="Muy Baja",'MAPA DE RIESGO'!$AB$55="Moderado"),CONCATENATE("R7C",'MAPA DE RIESGO'!$P$55),"")</f>
        <v/>
      </c>
      <c r="Z52" s="40" t="str">
        <f>IF(AND('MAPA DE RIESGO'!$Z$56="Muy Baja",'MAPA DE RIESGO'!$AB$56="Moderado"),CONCATENATE("R7C",'MAPA DE RIESGO'!$P$56),"")</f>
        <v/>
      </c>
      <c r="AA52" s="41" t="str">
        <f>IF(AND('MAPA DE RIESGO'!$Z$57="Muy Baja",'MAPA DE RIESGO'!$AB$57="Moderado"),CONCATENATE("R7C",'MAPA DE RIESGO'!$P$57),"")</f>
        <v/>
      </c>
      <c r="AB52" s="23" t="str">
        <f>IF(AND('MAPA DE RIESGO'!$Z$52="Muy Baja",'MAPA DE RIESGO'!$AB$52="Mayor"),CONCATENATE("R7C",'MAPA DE RIESGO'!$P$52),"")</f>
        <v/>
      </c>
      <c r="AC52" s="24" t="str">
        <f>IF(AND('MAPA DE RIESGO'!$Z$53="Muy Baja",'MAPA DE RIESGO'!$AB$53="Mayor"),CONCATENATE("R7C",'MAPA DE RIESGO'!$P$53),"")</f>
        <v/>
      </c>
      <c r="AD52" s="29" t="str">
        <f>IF(AND('MAPA DE RIESGO'!$Z$54="Muy Baja",'MAPA DE RIESGO'!$AB$54="Mayor"),CONCATENATE("R7C",'MAPA DE RIESGO'!$P$54),"")</f>
        <v/>
      </c>
      <c r="AE52" s="29" t="str">
        <f>IF(AND('MAPA DE RIESGO'!$Z$55="Muy Baja",'MAPA DE RIESGO'!$AB$55="Mayor"),CONCATENATE("R7C",'MAPA DE RIESGO'!$P$55),"")</f>
        <v/>
      </c>
      <c r="AF52" s="29" t="str">
        <f>IF(AND('MAPA DE RIESGO'!$Z$56="Muy Baja",'MAPA DE RIESGO'!$AB$56="Mayor"),CONCATENATE("R7C",'MAPA DE RIESGO'!$P$56),"")</f>
        <v/>
      </c>
      <c r="AG52" s="25" t="str">
        <f>IF(AND('MAPA DE RIESGO'!$Z$57="Muy Baja",'MAPA DE RIESGO'!$AB$57="Mayor"),CONCATENATE("R7C",'MAPA DE RIESGO'!$P$57),"")</f>
        <v/>
      </c>
      <c r="AH52" s="26" t="str">
        <f>IF(AND('MAPA DE RIESGO'!$Z$52="Muy Baja",'MAPA DE RIESGO'!$AB$52="Catastrófico"),CONCATENATE("R7C",'MAPA DE RIESGO'!$P$52),"")</f>
        <v/>
      </c>
      <c r="AI52" s="27" t="str">
        <f>IF(AND('MAPA DE RIESGO'!$Z$53="Muy Baja",'MAPA DE RIESGO'!$AB$53="Catastrófico"),CONCATENATE("R7C",'MAPA DE RIESGO'!$P$53),"")</f>
        <v/>
      </c>
      <c r="AJ52" s="27" t="str">
        <f>IF(AND('MAPA DE RIESGO'!$Z$54="Muy Baja",'MAPA DE RIESGO'!$AB$54="Catastrófico"),CONCATENATE("R7C",'MAPA DE RIESGO'!$P$54),"")</f>
        <v/>
      </c>
      <c r="AK52" s="27" t="str">
        <f>IF(AND('MAPA DE RIESGO'!$Z$55="Muy Baja",'MAPA DE RIESGO'!$AB$55="Catastrófico"),CONCATENATE("R7C",'MAPA DE RIESGO'!$P$55),"")</f>
        <v/>
      </c>
      <c r="AL52" s="27" t="str">
        <f>IF(AND('MAPA DE RIESGO'!$Z$56="Muy Baja",'MAPA DE RIESGO'!$AB$56="Catastrófico"),CONCATENATE("R7C",'MAPA DE RIESGO'!$P$56),"")</f>
        <v/>
      </c>
      <c r="AM52" s="28" t="str">
        <f>IF(AND('MAPA DE RIESGO'!$Z$57="Muy Baja",'MAPA DE RIESGO'!$AB$57="Catastrófico"),CONCATENATE("R7C",'MAPA DE RIESGO'!$P$57),"")</f>
        <v/>
      </c>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row>
    <row r="53" spans="1:80" ht="15" customHeight="1" x14ac:dyDescent="0.25">
      <c r="A53" s="54"/>
      <c r="B53" s="316"/>
      <c r="C53" s="316"/>
      <c r="D53" s="317"/>
      <c r="E53" s="417"/>
      <c r="F53" s="418"/>
      <c r="G53" s="418"/>
      <c r="H53" s="418"/>
      <c r="I53" s="431"/>
      <c r="J53" s="48" t="str">
        <f>IF(AND('MAPA DE RIESGO'!$Z$58="Muy Baja",'MAPA DE RIESGO'!$AB$58="Leve"),CONCATENATE("R8C",'MAPA DE RIESGO'!$P$58),"")</f>
        <v/>
      </c>
      <c r="K53" s="49" t="str">
        <f>IF(AND('MAPA DE RIESGO'!$Z$59="Muy Baja",'MAPA DE RIESGO'!$AB$59="Leve"),CONCATENATE("R8C",'MAPA DE RIESGO'!$P$59),"")</f>
        <v/>
      </c>
      <c r="L53" s="49" t="str">
        <f>IF(AND('MAPA DE RIESGO'!$Z$60="Muy Baja",'MAPA DE RIESGO'!$AB$60="Leve"),CONCATENATE("R8C",'MAPA DE RIESGO'!$P$60),"")</f>
        <v/>
      </c>
      <c r="M53" s="49" t="str">
        <f>IF(AND('MAPA DE RIESGO'!$Z$61="Muy Baja",'MAPA DE RIESGO'!$AB$61="Leve"),CONCATENATE("R8C",'MAPA DE RIESGO'!$P$61),"")</f>
        <v/>
      </c>
      <c r="N53" s="49" t="str">
        <f>IF(AND('MAPA DE RIESGO'!$Z$62="Muy Baja",'MAPA DE RIESGO'!$AB$62="Leve"),CONCATENATE("R8C",'MAPA DE RIESGO'!$P$62),"")</f>
        <v/>
      </c>
      <c r="O53" s="50" t="str">
        <f>IF(AND('MAPA DE RIESGO'!$Z$63="Muy Baja",'MAPA DE RIESGO'!$AB$63="Leve"),CONCATENATE("R8C",'MAPA DE RIESGO'!$P$63),"")</f>
        <v/>
      </c>
      <c r="P53" s="48" t="str">
        <f>IF(AND('MAPA DE RIESGO'!$Z$58="Muy Baja",'MAPA DE RIESGO'!$AB$58="Menor"),CONCATENATE("R8C",'MAPA DE RIESGO'!$P$58),"")</f>
        <v/>
      </c>
      <c r="Q53" s="49" t="str">
        <f>IF(AND('MAPA DE RIESGO'!$Z$59="Muy Baja",'MAPA DE RIESGO'!$AB$59="Menor"),CONCATENATE("R8C",'MAPA DE RIESGO'!$P$59),"")</f>
        <v/>
      </c>
      <c r="R53" s="49" t="str">
        <f>IF(AND('MAPA DE RIESGO'!$Z$60="Muy Baja",'MAPA DE RIESGO'!$AB$60="Menor"),CONCATENATE("R8C",'MAPA DE RIESGO'!$P$60),"")</f>
        <v/>
      </c>
      <c r="S53" s="49" t="str">
        <f>IF(AND('MAPA DE RIESGO'!$Z$61="Muy Baja",'MAPA DE RIESGO'!$AB$61="Menor"),CONCATENATE("R8C",'MAPA DE RIESGO'!$P$61),"")</f>
        <v/>
      </c>
      <c r="T53" s="49" t="str">
        <f>IF(AND('MAPA DE RIESGO'!$Z$62="Muy Baja",'MAPA DE RIESGO'!$AB$62="Menor"),CONCATENATE("R8C",'MAPA DE RIESGO'!$P$62),"")</f>
        <v/>
      </c>
      <c r="U53" s="50" t="str">
        <f>IF(AND('MAPA DE RIESGO'!$Z$63="Muy Baja",'MAPA DE RIESGO'!$AB$63="Menor"),CONCATENATE("R8C",'MAPA DE RIESGO'!$P$63),"")</f>
        <v/>
      </c>
      <c r="V53" s="39" t="str">
        <f>IF(AND('MAPA DE RIESGO'!$Z$58="Muy Baja",'MAPA DE RIESGO'!$AB$58="Moderado"),CONCATENATE("R8C",'MAPA DE RIESGO'!$P$58),"")</f>
        <v/>
      </c>
      <c r="W53" s="40" t="str">
        <f>IF(AND('MAPA DE RIESGO'!$Z$59="Muy Baja",'MAPA DE RIESGO'!$AB$59="Moderado"),CONCATENATE("R8C",'MAPA DE RIESGO'!$P$59),"")</f>
        <v/>
      </c>
      <c r="X53" s="40" t="str">
        <f>IF(AND('MAPA DE RIESGO'!$Z$60="Muy Baja",'MAPA DE RIESGO'!$AB$60="Moderado"),CONCATENATE("R8C",'MAPA DE RIESGO'!$P$60),"")</f>
        <v/>
      </c>
      <c r="Y53" s="40" t="str">
        <f>IF(AND('MAPA DE RIESGO'!$Z$61="Muy Baja",'MAPA DE RIESGO'!$AB$61="Moderado"),CONCATENATE("R8C",'MAPA DE RIESGO'!$P$61),"")</f>
        <v/>
      </c>
      <c r="Z53" s="40" t="str">
        <f>IF(AND('MAPA DE RIESGO'!$Z$62="Muy Baja",'MAPA DE RIESGO'!$AB$62="Moderado"),CONCATENATE("R8C",'MAPA DE RIESGO'!$P$62),"")</f>
        <v/>
      </c>
      <c r="AA53" s="41" t="str">
        <f>IF(AND('MAPA DE RIESGO'!$Z$63="Muy Baja",'MAPA DE RIESGO'!$AB$63="Moderado"),CONCATENATE("R8C",'MAPA DE RIESGO'!$P$63),"")</f>
        <v/>
      </c>
      <c r="AB53" s="23" t="str">
        <f>IF(AND('MAPA DE RIESGO'!$Z$58="Muy Baja",'MAPA DE RIESGO'!$AB$58="Mayor"),CONCATENATE("R8C",'MAPA DE RIESGO'!$P$58),"")</f>
        <v/>
      </c>
      <c r="AC53" s="24" t="str">
        <f>IF(AND('MAPA DE RIESGO'!$Z$59="Muy Baja",'MAPA DE RIESGO'!$AB$59="Mayor"),CONCATENATE("R8C",'MAPA DE RIESGO'!$P$59),"")</f>
        <v/>
      </c>
      <c r="AD53" s="29" t="str">
        <f>IF(AND('MAPA DE RIESGO'!$Z$60="Muy Baja",'MAPA DE RIESGO'!$AB$60="Mayor"),CONCATENATE("R8C",'MAPA DE RIESGO'!$P$60),"")</f>
        <v/>
      </c>
      <c r="AE53" s="29" t="str">
        <f>IF(AND('MAPA DE RIESGO'!$Z$61="Muy Baja",'MAPA DE RIESGO'!$AB$61="Mayor"),CONCATENATE("R8C",'MAPA DE RIESGO'!$P$61),"")</f>
        <v/>
      </c>
      <c r="AF53" s="29" t="str">
        <f>IF(AND('MAPA DE RIESGO'!$Z$62="Muy Baja",'MAPA DE RIESGO'!$AB$62="Mayor"),CONCATENATE("R8C",'MAPA DE RIESGO'!$P$62),"")</f>
        <v/>
      </c>
      <c r="AG53" s="25" t="str">
        <f>IF(AND('MAPA DE RIESGO'!$Z$63="Muy Baja",'MAPA DE RIESGO'!$AB$63="Mayor"),CONCATENATE("R8C",'MAPA DE RIESGO'!$P$63),"")</f>
        <v/>
      </c>
      <c r="AH53" s="26" t="str">
        <f>IF(AND('MAPA DE RIESGO'!$Z$58="Muy Baja",'MAPA DE RIESGO'!$AB$58="Catastrófico"),CONCATENATE("R8C",'MAPA DE RIESGO'!$P$58),"")</f>
        <v/>
      </c>
      <c r="AI53" s="27" t="str">
        <f>IF(AND('MAPA DE RIESGO'!$Z$59="Muy Baja",'MAPA DE RIESGO'!$AB$59="Catastrófico"),CONCATENATE("R8C",'MAPA DE RIESGO'!$P$59),"")</f>
        <v/>
      </c>
      <c r="AJ53" s="27" t="str">
        <f>IF(AND('MAPA DE RIESGO'!$Z$60="Muy Baja",'MAPA DE RIESGO'!$AB$60="Catastrófico"),CONCATENATE("R8C",'MAPA DE RIESGO'!$P$60),"")</f>
        <v/>
      </c>
      <c r="AK53" s="27" t="str">
        <f>IF(AND('MAPA DE RIESGO'!$Z$61="Muy Baja",'MAPA DE RIESGO'!$AB$61="Catastrófico"),CONCATENATE("R8C",'MAPA DE RIESGO'!$P$61),"")</f>
        <v/>
      </c>
      <c r="AL53" s="27" t="str">
        <f>IF(AND('MAPA DE RIESGO'!$Z$62="Muy Baja",'MAPA DE RIESGO'!$AB$62="Catastrófico"),CONCATENATE("R8C",'MAPA DE RIESGO'!$P$62),"")</f>
        <v/>
      </c>
      <c r="AM53" s="28" t="str">
        <f>IF(AND('MAPA DE RIESGO'!$Z$63="Muy Baja",'MAPA DE RIESGO'!$AB$63="Catastrófico"),CONCATENATE("R8C",'MAPA DE RIESGO'!$P$63),"")</f>
        <v/>
      </c>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row>
    <row r="54" spans="1:80" ht="15" customHeight="1" x14ac:dyDescent="0.25">
      <c r="A54" s="54"/>
      <c r="B54" s="316"/>
      <c r="C54" s="316"/>
      <c r="D54" s="317"/>
      <c r="E54" s="417"/>
      <c r="F54" s="418"/>
      <c r="G54" s="418"/>
      <c r="H54" s="418"/>
      <c r="I54" s="431"/>
      <c r="J54" s="48" t="str">
        <f>IF(AND('MAPA DE RIESGO'!$Z$64="Muy Baja",'MAPA DE RIESGO'!$AB$64="Leve"),CONCATENATE("R9C",'MAPA DE RIESGO'!$P$64),"")</f>
        <v/>
      </c>
      <c r="K54" s="49" t="str">
        <f>IF(AND('MAPA DE RIESGO'!$Z$65="Muy Baja",'MAPA DE RIESGO'!$AB$65="Leve"),CONCATENATE("R9C",'MAPA DE RIESGO'!$P$65),"")</f>
        <v/>
      </c>
      <c r="L54" s="49" t="str">
        <f>IF(AND('MAPA DE RIESGO'!$Z$66="Muy Baja",'MAPA DE RIESGO'!$AB$66="Leve"),CONCATENATE("R9C",'MAPA DE RIESGO'!$P$66),"")</f>
        <v/>
      </c>
      <c r="M54" s="49" t="str">
        <f>IF(AND('MAPA DE RIESGO'!$Z$67="Muy Baja",'MAPA DE RIESGO'!$AB$67="Leve"),CONCATENATE("R9C",'MAPA DE RIESGO'!$P$67),"")</f>
        <v/>
      </c>
      <c r="N54" s="49" t="str">
        <f>IF(AND('MAPA DE RIESGO'!$Z$68="Muy Baja",'MAPA DE RIESGO'!$AB$68="Leve"),CONCATENATE("R9C",'MAPA DE RIESGO'!$P$68),"")</f>
        <v/>
      </c>
      <c r="O54" s="50" t="str">
        <f>IF(AND('MAPA DE RIESGO'!$Z$69="Muy Baja",'MAPA DE RIESGO'!$AB$69="Leve"),CONCATENATE("R9C",'MAPA DE RIESGO'!$P$69),"")</f>
        <v/>
      </c>
      <c r="P54" s="48" t="str">
        <f>IF(AND('MAPA DE RIESGO'!$Z$64="Muy Baja",'MAPA DE RIESGO'!$AB$64="Menor"),CONCATENATE("R9C",'MAPA DE RIESGO'!$P$64),"")</f>
        <v/>
      </c>
      <c r="Q54" s="49" t="str">
        <f>IF(AND('MAPA DE RIESGO'!$Z$65="Muy Baja",'MAPA DE RIESGO'!$AB$65="Menor"),CONCATENATE("R9C",'MAPA DE RIESGO'!$P$65),"")</f>
        <v/>
      </c>
      <c r="R54" s="49" t="str">
        <f>IF(AND('MAPA DE RIESGO'!$Z$66="Muy Baja",'MAPA DE RIESGO'!$AB$66="Menor"),CONCATENATE("R9C",'MAPA DE RIESGO'!$P$66),"")</f>
        <v/>
      </c>
      <c r="S54" s="49" t="str">
        <f>IF(AND('MAPA DE RIESGO'!$Z$67="Muy Baja",'MAPA DE RIESGO'!$AB$67="Menor"),CONCATENATE("R9C",'MAPA DE RIESGO'!$P$67),"")</f>
        <v/>
      </c>
      <c r="T54" s="49" t="str">
        <f>IF(AND('MAPA DE RIESGO'!$Z$68="Muy Baja",'MAPA DE RIESGO'!$AB$68="Menor"),CONCATENATE("R9C",'MAPA DE RIESGO'!$P$68),"")</f>
        <v/>
      </c>
      <c r="U54" s="50" t="str">
        <f>IF(AND('MAPA DE RIESGO'!$Z$69="Muy Baja",'MAPA DE RIESGO'!$AB$69="Menor"),CONCATENATE("R9C",'MAPA DE RIESGO'!$P$69),"")</f>
        <v/>
      </c>
      <c r="V54" s="39" t="str">
        <f>IF(AND('MAPA DE RIESGO'!$Z$64="Muy Baja",'MAPA DE RIESGO'!$AB$64="Moderado"),CONCATENATE("R9C",'MAPA DE RIESGO'!$P$64),"")</f>
        <v/>
      </c>
      <c r="W54" s="40" t="str">
        <f>IF(AND('MAPA DE RIESGO'!$Z$65="Muy Baja",'MAPA DE RIESGO'!$AB$65="Moderado"),CONCATENATE("R9C",'MAPA DE RIESGO'!$P$65),"")</f>
        <v/>
      </c>
      <c r="X54" s="40" t="str">
        <f>IF(AND('MAPA DE RIESGO'!$Z$66="Muy Baja",'MAPA DE RIESGO'!$AB$66="Moderado"),CONCATENATE("R9C",'MAPA DE RIESGO'!$P$66),"")</f>
        <v/>
      </c>
      <c r="Y54" s="40" t="str">
        <f>IF(AND('MAPA DE RIESGO'!$Z$67="Muy Baja",'MAPA DE RIESGO'!$AB$67="Moderado"),CONCATENATE("R9C",'MAPA DE RIESGO'!$P$67),"")</f>
        <v/>
      </c>
      <c r="Z54" s="40" t="str">
        <f>IF(AND('MAPA DE RIESGO'!$Z$68="Muy Baja",'MAPA DE RIESGO'!$AB$68="Moderado"),CONCATENATE("R9C",'MAPA DE RIESGO'!$P$68),"")</f>
        <v/>
      </c>
      <c r="AA54" s="41" t="str">
        <f>IF(AND('MAPA DE RIESGO'!$Z$69="Muy Baja",'MAPA DE RIESGO'!$AB$69="Moderado"),CONCATENATE("R9C",'MAPA DE RIESGO'!$P$69),"")</f>
        <v/>
      </c>
      <c r="AB54" s="23" t="str">
        <f>IF(AND('MAPA DE RIESGO'!$Z$64="Muy Baja",'MAPA DE RIESGO'!$AB$64="Mayor"),CONCATENATE("R9C",'MAPA DE RIESGO'!$P$64),"")</f>
        <v/>
      </c>
      <c r="AC54" s="24" t="str">
        <f>IF(AND('MAPA DE RIESGO'!$Z$65="Muy Baja",'MAPA DE RIESGO'!$AB$65="Mayor"),CONCATENATE("R9C",'MAPA DE RIESGO'!$P$65),"")</f>
        <v/>
      </c>
      <c r="AD54" s="29" t="str">
        <f>IF(AND('MAPA DE RIESGO'!$Z$66="Muy Baja",'MAPA DE RIESGO'!$AB$66="Mayor"),CONCATENATE("R9C",'MAPA DE RIESGO'!$P$66),"")</f>
        <v/>
      </c>
      <c r="AE54" s="29" t="str">
        <f>IF(AND('MAPA DE RIESGO'!$Z$67="Muy Baja",'MAPA DE RIESGO'!$AB$67="Mayor"),CONCATENATE("R9C",'MAPA DE RIESGO'!$P$67),"")</f>
        <v/>
      </c>
      <c r="AF54" s="29" t="str">
        <f>IF(AND('MAPA DE RIESGO'!$Z$68="Muy Baja",'MAPA DE RIESGO'!$AB$68="Mayor"),CONCATENATE("R9C",'MAPA DE RIESGO'!$P$68),"")</f>
        <v/>
      </c>
      <c r="AG54" s="25" t="str">
        <f>IF(AND('MAPA DE RIESGO'!$Z$69="Muy Baja",'MAPA DE RIESGO'!$AB$69="Mayor"),CONCATENATE("R9C",'MAPA DE RIESGO'!$P$69),"")</f>
        <v/>
      </c>
      <c r="AH54" s="26" t="str">
        <f>IF(AND('MAPA DE RIESGO'!$Z$64="Muy Baja",'MAPA DE RIESGO'!$AB$64="Catastrófico"),CONCATENATE("R9C",'MAPA DE RIESGO'!$P$64),"")</f>
        <v/>
      </c>
      <c r="AI54" s="27" t="str">
        <f>IF(AND('MAPA DE RIESGO'!$Z$65="Muy Baja",'MAPA DE RIESGO'!$AB$65="Catastrófico"),CONCATENATE("R9C",'MAPA DE RIESGO'!$P$65),"")</f>
        <v/>
      </c>
      <c r="AJ54" s="27" t="str">
        <f>IF(AND('MAPA DE RIESGO'!$Z$66="Muy Baja",'MAPA DE RIESGO'!$AB$66="Catastrófico"),CONCATENATE("R9C",'MAPA DE RIESGO'!$P$66),"")</f>
        <v/>
      </c>
      <c r="AK54" s="27" t="str">
        <f>IF(AND('MAPA DE RIESGO'!$Z$67="Muy Baja",'MAPA DE RIESGO'!$AB$67="Catastrófico"),CONCATENATE("R9C",'MAPA DE RIESGO'!$P$67),"")</f>
        <v/>
      </c>
      <c r="AL54" s="27" t="str">
        <f>IF(AND('MAPA DE RIESGO'!$Z$68="Muy Baja",'MAPA DE RIESGO'!$AB$68="Catastrófico"),CONCATENATE("R9C",'MAPA DE RIESGO'!$P$68),"")</f>
        <v/>
      </c>
      <c r="AM54" s="28" t="str">
        <f>IF(AND('MAPA DE RIESGO'!$Z$69="Muy Baja",'MAPA DE RIESGO'!$AB$69="Catastrófico"),CONCATENATE("R9C",'MAPA DE RIESGO'!$P$69),"")</f>
        <v/>
      </c>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row>
    <row r="55" spans="1:80" ht="15.75" customHeight="1" thickBot="1" x14ac:dyDescent="0.3">
      <c r="A55" s="54"/>
      <c r="B55" s="316"/>
      <c r="C55" s="316"/>
      <c r="D55" s="317"/>
      <c r="E55" s="419"/>
      <c r="F55" s="420"/>
      <c r="G55" s="420"/>
      <c r="H55" s="420"/>
      <c r="I55" s="432"/>
      <c r="J55" s="51" t="str">
        <f>IF(AND('MAPA DE RIESGO'!$Z$70="Muy Baja",'MAPA DE RIESGO'!$AB$70="Leve"),CONCATENATE("R10C",'MAPA DE RIESGO'!$P$70),"")</f>
        <v/>
      </c>
      <c r="K55" s="52" t="str">
        <f>IF(AND('MAPA DE RIESGO'!$Z$71="Muy Baja",'MAPA DE RIESGO'!$AB$71="Leve"),CONCATENATE("R10C",'MAPA DE RIESGO'!$P$71),"")</f>
        <v/>
      </c>
      <c r="L55" s="52" t="str">
        <f>IF(AND('MAPA DE RIESGO'!$Z$72="Muy Baja",'MAPA DE RIESGO'!$AB$72="Leve"),CONCATENATE("R10C",'MAPA DE RIESGO'!$P$72),"")</f>
        <v/>
      </c>
      <c r="M55" s="52" t="str">
        <f>IF(AND('MAPA DE RIESGO'!$Z$73="Muy Baja",'MAPA DE RIESGO'!$AB$73="Leve"),CONCATENATE("R10C",'MAPA DE RIESGO'!$P$73),"")</f>
        <v/>
      </c>
      <c r="N55" s="52" t="str">
        <f>IF(AND('MAPA DE RIESGO'!$Z$74="Muy Baja",'MAPA DE RIESGO'!$AB$74="Leve"),CONCATENATE("R10C",'MAPA DE RIESGO'!$P$74),"")</f>
        <v/>
      </c>
      <c r="O55" s="53" t="str">
        <f>IF(AND('MAPA DE RIESGO'!$Z$75="Muy Baja",'MAPA DE RIESGO'!$AB$75="Leve"),CONCATENATE("R10C",'MAPA DE RIESGO'!$P$75),"")</f>
        <v/>
      </c>
      <c r="P55" s="51" t="str">
        <f>IF(AND('MAPA DE RIESGO'!$Z$70="Muy Baja",'MAPA DE RIESGO'!$AB$70="Menor"),CONCATENATE("R10C",'MAPA DE RIESGO'!$P$70),"")</f>
        <v/>
      </c>
      <c r="Q55" s="52" t="str">
        <f>IF(AND('MAPA DE RIESGO'!$Z$71="Muy Baja",'MAPA DE RIESGO'!$AB$71="Menor"),CONCATENATE("R10C",'MAPA DE RIESGO'!$P$71),"")</f>
        <v/>
      </c>
      <c r="R55" s="52" t="str">
        <f>IF(AND('MAPA DE RIESGO'!$Z$72="Muy Baja",'MAPA DE RIESGO'!$AB$72="Menor"),CONCATENATE("R10C",'MAPA DE RIESGO'!$P$72),"")</f>
        <v/>
      </c>
      <c r="S55" s="52" t="str">
        <f>IF(AND('MAPA DE RIESGO'!$Z$73="Muy Baja",'MAPA DE RIESGO'!$AB$73="Menor"),CONCATENATE("R10C",'MAPA DE RIESGO'!$P$73),"")</f>
        <v/>
      </c>
      <c r="T55" s="52" t="str">
        <f>IF(AND('MAPA DE RIESGO'!$Z$74="Muy Baja",'MAPA DE RIESGO'!$AB$74="Menor"),CONCATENATE("R10C",'MAPA DE RIESGO'!$P$74),"")</f>
        <v/>
      </c>
      <c r="U55" s="53" t="str">
        <f>IF(AND('MAPA DE RIESGO'!$Z$75="Muy Baja",'MAPA DE RIESGO'!$AB$75="Menor"),CONCATENATE("R10C",'MAPA DE RIESGO'!$P$75),"")</f>
        <v/>
      </c>
      <c r="V55" s="42" t="str">
        <f>IF(AND('MAPA DE RIESGO'!$Z$70="Muy Baja",'MAPA DE RIESGO'!$AB$70="Moderado"),CONCATENATE("R10C",'MAPA DE RIESGO'!$P$70),"")</f>
        <v/>
      </c>
      <c r="W55" s="43" t="str">
        <f>IF(AND('MAPA DE RIESGO'!$Z$71="Muy Baja",'MAPA DE RIESGO'!$AB$71="Moderado"),CONCATENATE("R10C",'MAPA DE RIESGO'!$P$71),"")</f>
        <v/>
      </c>
      <c r="X55" s="43" t="str">
        <f>IF(AND('MAPA DE RIESGO'!$Z$72="Muy Baja",'MAPA DE RIESGO'!$AB$72="Moderado"),CONCATENATE("R10C",'MAPA DE RIESGO'!$P$72),"")</f>
        <v/>
      </c>
      <c r="Y55" s="43" t="str">
        <f>IF(AND('MAPA DE RIESGO'!$Z$73="Muy Baja",'MAPA DE RIESGO'!$AB$73="Moderado"),CONCATENATE("R10C",'MAPA DE RIESGO'!$P$73),"")</f>
        <v/>
      </c>
      <c r="Z55" s="43" t="str">
        <f>IF(AND('MAPA DE RIESGO'!$Z$74="Muy Baja",'MAPA DE RIESGO'!$AB$74="Moderado"),CONCATENATE("R10C",'MAPA DE RIESGO'!$P$74),"")</f>
        <v/>
      </c>
      <c r="AA55" s="44" t="str">
        <f>IF(AND('MAPA DE RIESGO'!$Z$75="Muy Baja",'MAPA DE RIESGO'!$AB$75="Moderado"),CONCATENATE("R10C",'MAPA DE RIESGO'!$P$75),"")</f>
        <v/>
      </c>
      <c r="AB55" s="30" t="str">
        <f>IF(AND('MAPA DE RIESGO'!$Z$70="Muy Baja",'MAPA DE RIESGO'!$AB$70="Mayor"),CONCATENATE("R10C",'MAPA DE RIESGO'!$P$70),"")</f>
        <v/>
      </c>
      <c r="AC55" s="31" t="str">
        <f>IF(AND('MAPA DE RIESGO'!$Z$71="Muy Baja",'MAPA DE RIESGO'!$AB$71="Mayor"),CONCATENATE("R10C",'MAPA DE RIESGO'!$P$71),"")</f>
        <v/>
      </c>
      <c r="AD55" s="31" t="str">
        <f>IF(AND('MAPA DE RIESGO'!$Z$72="Muy Baja",'MAPA DE RIESGO'!$AB$72="Mayor"),CONCATENATE("R10C",'MAPA DE RIESGO'!$P$72),"")</f>
        <v/>
      </c>
      <c r="AE55" s="31" t="str">
        <f>IF(AND('MAPA DE RIESGO'!$Z$73="Muy Baja",'MAPA DE RIESGO'!$AB$73="Mayor"),CONCATENATE("R10C",'MAPA DE RIESGO'!$P$73),"")</f>
        <v/>
      </c>
      <c r="AF55" s="31" t="str">
        <f>IF(AND('MAPA DE RIESGO'!$Z$74="Muy Baja",'MAPA DE RIESGO'!$AB$74="Mayor"),CONCATENATE("R10C",'MAPA DE RIESGO'!$P$74),"")</f>
        <v/>
      </c>
      <c r="AG55" s="32" t="str">
        <f>IF(AND('MAPA DE RIESGO'!$Z$75="Muy Baja",'MAPA DE RIESGO'!$AB$75="Mayor"),CONCATENATE("R10C",'MAPA DE RIESGO'!$P$75),"")</f>
        <v/>
      </c>
      <c r="AH55" s="33" t="str">
        <f>IF(AND('MAPA DE RIESGO'!$Z$70="Muy Baja",'MAPA DE RIESGO'!$AB$70="Catastrófico"),CONCATENATE("R10C",'MAPA DE RIESGO'!$P$70),"")</f>
        <v/>
      </c>
      <c r="AI55" s="34" t="str">
        <f>IF(AND('MAPA DE RIESGO'!$Z$71="Muy Baja",'MAPA DE RIESGO'!$AB$71="Catastrófico"),CONCATENATE("R10C",'MAPA DE RIESGO'!$P$71),"")</f>
        <v/>
      </c>
      <c r="AJ55" s="34" t="str">
        <f>IF(AND('MAPA DE RIESGO'!$Z$72="Muy Baja",'MAPA DE RIESGO'!$AB$72="Catastrófico"),CONCATENATE("R10C",'MAPA DE RIESGO'!$P$72),"")</f>
        <v/>
      </c>
      <c r="AK55" s="34" t="str">
        <f>IF(AND('MAPA DE RIESGO'!$Z$73="Muy Baja",'MAPA DE RIESGO'!$AB$73="Catastrófico"),CONCATENATE("R10C",'MAPA DE RIESGO'!$P$73),"")</f>
        <v/>
      </c>
      <c r="AL55" s="34" t="str">
        <f>IF(AND('MAPA DE RIESGO'!$Z$74="Muy Baja",'MAPA DE RIESGO'!$AB$74="Catastrófico"),CONCATENATE("R10C",'MAPA DE RIESGO'!$P$74),"")</f>
        <v/>
      </c>
      <c r="AM55" s="35" t="str">
        <f>IF(AND('MAPA DE RIESGO'!$Z$75="Muy Baja",'MAPA DE RIESGO'!$AB$75="Catastrófico"),CONCATENATE("R10C",'MAPA DE RIESGO'!$P$75),"")</f>
        <v/>
      </c>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row>
    <row r="56" spans="1:80" x14ac:dyDescent="0.25">
      <c r="A56" s="54"/>
      <c r="B56" s="54"/>
      <c r="C56" s="54"/>
      <c r="D56" s="54"/>
      <c r="E56" s="54"/>
      <c r="F56" s="54"/>
      <c r="G56" s="54"/>
      <c r="H56" s="54"/>
      <c r="I56" s="54"/>
      <c r="J56" s="413" t="s">
        <v>103</v>
      </c>
      <c r="K56" s="414"/>
      <c r="L56" s="414"/>
      <c r="M56" s="414"/>
      <c r="N56" s="414"/>
      <c r="O56" s="430"/>
      <c r="P56" s="413" t="s">
        <v>102</v>
      </c>
      <c r="Q56" s="414"/>
      <c r="R56" s="414"/>
      <c r="S56" s="414"/>
      <c r="T56" s="414"/>
      <c r="U56" s="430"/>
      <c r="V56" s="413" t="s">
        <v>101</v>
      </c>
      <c r="W56" s="414"/>
      <c r="X56" s="414"/>
      <c r="Y56" s="414"/>
      <c r="Z56" s="414"/>
      <c r="AA56" s="430"/>
      <c r="AB56" s="413" t="s">
        <v>100</v>
      </c>
      <c r="AC56" s="451"/>
      <c r="AD56" s="414"/>
      <c r="AE56" s="414"/>
      <c r="AF56" s="414"/>
      <c r="AG56" s="430"/>
      <c r="AH56" s="413" t="s">
        <v>99</v>
      </c>
      <c r="AI56" s="414"/>
      <c r="AJ56" s="414"/>
      <c r="AK56" s="414"/>
      <c r="AL56" s="414"/>
      <c r="AM56" s="430"/>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row>
    <row r="57" spans="1:80" x14ac:dyDescent="0.25">
      <c r="A57" s="54"/>
      <c r="B57" s="54"/>
      <c r="C57" s="54"/>
      <c r="D57" s="54"/>
      <c r="E57" s="54"/>
      <c r="F57" s="54"/>
      <c r="G57" s="54"/>
      <c r="H57" s="54"/>
      <c r="I57" s="54"/>
      <c r="J57" s="417"/>
      <c r="K57" s="418"/>
      <c r="L57" s="418"/>
      <c r="M57" s="418"/>
      <c r="N57" s="418"/>
      <c r="O57" s="431"/>
      <c r="P57" s="417"/>
      <c r="Q57" s="418"/>
      <c r="R57" s="418"/>
      <c r="S57" s="418"/>
      <c r="T57" s="418"/>
      <c r="U57" s="431"/>
      <c r="V57" s="417"/>
      <c r="W57" s="418"/>
      <c r="X57" s="418"/>
      <c r="Y57" s="418"/>
      <c r="Z57" s="418"/>
      <c r="AA57" s="431"/>
      <c r="AB57" s="417"/>
      <c r="AC57" s="418"/>
      <c r="AD57" s="418"/>
      <c r="AE57" s="418"/>
      <c r="AF57" s="418"/>
      <c r="AG57" s="431"/>
      <c r="AH57" s="417"/>
      <c r="AI57" s="418"/>
      <c r="AJ57" s="418"/>
      <c r="AK57" s="418"/>
      <c r="AL57" s="418"/>
      <c r="AM57" s="431"/>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row>
    <row r="58" spans="1:80" x14ac:dyDescent="0.25">
      <c r="A58" s="54"/>
      <c r="B58" s="54"/>
      <c r="C58" s="54"/>
      <c r="D58" s="54"/>
      <c r="E58" s="54"/>
      <c r="F58" s="54"/>
      <c r="G58" s="54"/>
      <c r="H58" s="54"/>
      <c r="I58" s="54"/>
      <c r="J58" s="417"/>
      <c r="K58" s="418"/>
      <c r="L58" s="418"/>
      <c r="M58" s="418"/>
      <c r="N58" s="418"/>
      <c r="O58" s="431"/>
      <c r="P58" s="417"/>
      <c r="Q58" s="418"/>
      <c r="R58" s="418"/>
      <c r="S58" s="418"/>
      <c r="T58" s="418"/>
      <c r="U58" s="431"/>
      <c r="V58" s="417"/>
      <c r="W58" s="418"/>
      <c r="X58" s="418"/>
      <c r="Y58" s="418"/>
      <c r="Z58" s="418"/>
      <c r="AA58" s="431"/>
      <c r="AB58" s="417"/>
      <c r="AC58" s="418"/>
      <c r="AD58" s="418"/>
      <c r="AE58" s="418"/>
      <c r="AF58" s="418"/>
      <c r="AG58" s="431"/>
      <c r="AH58" s="417"/>
      <c r="AI58" s="418"/>
      <c r="AJ58" s="418"/>
      <c r="AK58" s="418"/>
      <c r="AL58" s="418"/>
      <c r="AM58" s="431"/>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row>
    <row r="59" spans="1:80" x14ac:dyDescent="0.25">
      <c r="A59" s="54"/>
      <c r="B59" s="54"/>
      <c r="C59" s="54"/>
      <c r="D59" s="54"/>
      <c r="E59" s="54"/>
      <c r="F59" s="54"/>
      <c r="G59" s="54"/>
      <c r="H59" s="54"/>
      <c r="I59" s="54"/>
      <c r="J59" s="417"/>
      <c r="K59" s="418"/>
      <c r="L59" s="418"/>
      <c r="M59" s="418"/>
      <c r="N59" s="418"/>
      <c r="O59" s="431"/>
      <c r="P59" s="417"/>
      <c r="Q59" s="418"/>
      <c r="R59" s="418"/>
      <c r="S59" s="418"/>
      <c r="T59" s="418"/>
      <c r="U59" s="431"/>
      <c r="V59" s="417"/>
      <c r="W59" s="418"/>
      <c r="X59" s="418"/>
      <c r="Y59" s="418"/>
      <c r="Z59" s="418"/>
      <c r="AA59" s="431"/>
      <c r="AB59" s="417"/>
      <c r="AC59" s="418"/>
      <c r="AD59" s="418"/>
      <c r="AE59" s="418"/>
      <c r="AF59" s="418"/>
      <c r="AG59" s="431"/>
      <c r="AH59" s="417"/>
      <c r="AI59" s="418"/>
      <c r="AJ59" s="418"/>
      <c r="AK59" s="418"/>
      <c r="AL59" s="418"/>
      <c r="AM59" s="431"/>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row>
    <row r="60" spans="1:80" x14ac:dyDescent="0.25">
      <c r="A60" s="54"/>
      <c r="B60" s="54"/>
      <c r="C60" s="54"/>
      <c r="D60" s="54"/>
      <c r="E60" s="54"/>
      <c r="F60" s="54"/>
      <c r="G60" s="54"/>
      <c r="H60" s="54"/>
      <c r="I60" s="54"/>
      <c r="J60" s="417"/>
      <c r="K60" s="418"/>
      <c r="L60" s="418"/>
      <c r="M60" s="418"/>
      <c r="N60" s="418"/>
      <c r="O60" s="431"/>
      <c r="P60" s="417"/>
      <c r="Q60" s="418"/>
      <c r="R60" s="418"/>
      <c r="S60" s="418"/>
      <c r="T60" s="418"/>
      <c r="U60" s="431"/>
      <c r="V60" s="417"/>
      <c r="W60" s="418"/>
      <c r="X60" s="418"/>
      <c r="Y60" s="418"/>
      <c r="Z60" s="418"/>
      <c r="AA60" s="431"/>
      <c r="AB60" s="417"/>
      <c r="AC60" s="418"/>
      <c r="AD60" s="418"/>
      <c r="AE60" s="418"/>
      <c r="AF60" s="418"/>
      <c r="AG60" s="431"/>
      <c r="AH60" s="417"/>
      <c r="AI60" s="418"/>
      <c r="AJ60" s="418"/>
      <c r="AK60" s="418"/>
      <c r="AL60" s="418"/>
      <c r="AM60" s="431"/>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row>
    <row r="61" spans="1:80" ht="15.75" thickBot="1" x14ac:dyDescent="0.3">
      <c r="A61" s="54"/>
      <c r="B61" s="54"/>
      <c r="C61" s="54"/>
      <c r="D61" s="54"/>
      <c r="E61" s="54"/>
      <c r="F61" s="54"/>
      <c r="G61" s="54"/>
      <c r="H61" s="54"/>
      <c r="I61" s="54"/>
      <c r="J61" s="419"/>
      <c r="K61" s="420"/>
      <c r="L61" s="420"/>
      <c r="M61" s="420"/>
      <c r="N61" s="420"/>
      <c r="O61" s="432"/>
      <c r="P61" s="419"/>
      <c r="Q61" s="420"/>
      <c r="R61" s="420"/>
      <c r="S61" s="420"/>
      <c r="T61" s="420"/>
      <c r="U61" s="432"/>
      <c r="V61" s="419"/>
      <c r="W61" s="420"/>
      <c r="X61" s="420"/>
      <c r="Y61" s="420"/>
      <c r="Z61" s="420"/>
      <c r="AA61" s="432"/>
      <c r="AB61" s="419"/>
      <c r="AC61" s="420"/>
      <c r="AD61" s="420"/>
      <c r="AE61" s="420"/>
      <c r="AF61" s="420"/>
      <c r="AG61" s="432"/>
      <c r="AH61" s="419"/>
      <c r="AI61" s="420"/>
      <c r="AJ61" s="420"/>
      <c r="AK61" s="420"/>
      <c r="AL61" s="420"/>
      <c r="AM61" s="432"/>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row>
    <row r="62" spans="1:80" x14ac:dyDescent="0.2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row>
    <row r="63" spans="1:80" ht="15" customHeight="1" x14ac:dyDescent="0.25">
      <c r="A63" s="54"/>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4"/>
      <c r="AV63" s="54"/>
      <c r="AW63" s="54"/>
      <c r="AX63" s="54"/>
      <c r="AY63" s="54"/>
      <c r="AZ63" s="54"/>
      <c r="BA63" s="54"/>
      <c r="BB63" s="54"/>
      <c r="BC63" s="54"/>
      <c r="BD63" s="54"/>
      <c r="BE63" s="54"/>
      <c r="BF63" s="54"/>
      <c r="BG63" s="54"/>
      <c r="BH63" s="54"/>
    </row>
    <row r="64" spans="1:80" ht="15" customHeight="1" x14ac:dyDescent="0.25">
      <c r="A64" s="54"/>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4"/>
      <c r="AV64" s="54"/>
      <c r="AW64" s="54"/>
      <c r="AX64" s="54"/>
      <c r="AY64" s="54"/>
      <c r="AZ64" s="54"/>
      <c r="BA64" s="54"/>
      <c r="BB64" s="54"/>
      <c r="BC64" s="54"/>
      <c r="BD64" s="54"/>
      <c r="BE64" s="54"/>
      <c r="BF64" s="54"/>
      <c r="BG64" s="54"/>
      <c r="BH64" s="54"/>
    </row>
    <row r="65" spans="1:60" x14ac:dyDescent="0.2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row>
    <row r="66" spans="1:60" x14ac:dyDescent="0.2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row>
    <row r="67" spans="1:60" x14ac:dyDescent="0.2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row>
    <row r="68" spans="1:60" x14ac:dyDescent="0.2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row>
    <row r="69" spans="1:60" x14ac:dyDescent="0.2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row>
    <row r="70" spans="1:60" x14ac:dyDescent="0.2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row>
    <row r="71" spans="1:60" x14ac:dyDescent="0.2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row>
    <row r="72" spans="1:60" x14ac:dyDescent="0.2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row>
    <row r="73" spans="1:60" x14ac:dyDescent="0.2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row>
    <row r="74" spans="1:60" x14ac:dyDescent="0.2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row>
    <row r="75" spans="1:60" x14ac:dyDescent="0.2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row>
    <row r="76" spans="1:60" x14ac:dyDescent="0.2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row>
    <row r="77" spans="1:60" x14ac:dyDescent="0.2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row>
    <row r="78" spans="1:60" x14ac:dyDescent="0.2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row>
    <row r="79" spans="1:60" x14ac:dyDescent="0.25">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row>
    <row r="80" spans="1:60" x14ac:dyDescent="0.2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row>
    <row r="81" spans="1:60" x14ac:dyDescent="0.2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row>
    <row r="82" spans="1:60" x14ac:dyDescent="0.2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row>
    <row r="83" spans="1:60" x14ac:dyDescent="0.2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row>
    <row r="84" spans="1:60" x14ac:dyDescent="0.2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row>
    <row r="85" spans="1:60" x14ac:dyDescent="0.2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row>
    <row r="86" spans="1:60" x14ac:dyDescent="0.2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row>
    <row r="87" spans="1:60" x14ac:dyDescent="0.2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row>
    <row r="88" spans="1:60" x14ac:dyDescent="0.2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row>
    <row r="89" spans="1:60" x14ac:dyDescent="0.2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row>
    <row r="90" spans="1:60" x14ac:dyDescent="0.2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row>
    <row r="91" spans="1:60" x14ac:dyDescent="0.2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row>
    <row r="92" spans="1:60" x14ac:dyDescent="0.2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row>
    <row r="93" spans="1:60" x14ac:dyDescent="0.2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row>
    <row r="94" spans="1:60" x14ac:dyDescent="0.25">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row>
    <row r="95" spans="1:60" x14ac:dyDescent="0.25">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row>
    <row r="96" spans="1:60" x14ac:dyDescent="0.25">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row>
    <row r="97" spans="1:60" x14ac:dyDescent="0.25">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row>
    <row r="98" spans="1:60" x14ac:dyDescent="0.25">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row>
    <row r="99" spans="1:60" x14ac:dyDescent="0.25">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row>
    <row r="100" spans="1:60" x14ac:dyDescent="0.2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row>
    <row r="101" spans="1:60" x14ac:dyDescent="0.2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row>
    <row r="102" spans="1:60" x14ac:dyDescent="0.2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row>
    <row r="103" spans="1:60" x14ac:dyDescent="0.2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row>
    <row r="104" spans="1:60" x14ac:dyDescent="0.2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row>
    <row r="105" spans="1:60" x14ac:dyDescent="0.2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row>
    <row r="106" spans="1:60" x14ac:dyDescent="0.2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row>
    <row r="107" spans="1:60" x14ac:dyDescent="0.2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row>
    <row r="108" spans="1:60" x14ac:dyDescent="0.2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row>
    <row r="109" spans="1:60" x14ac:dyDescent="0.2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row>
    <row r="110" spans="1:60" x14ac:dyDescent="0.2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row>
    <row r="111" spans="1:60" x14ac:dyDescent="0.2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row>
    <row r="112" spans="1:60" x14ac:dyDescent="0.2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row>
    <row r="113" spans="1:60" x14ac:dyDescent="0.2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row>
    <row r="114" spans="1:60" x14ac:dyDescent="0.2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row>
    <row r="115" spans="1:60" x14ac:dyDescent="0.2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row>
    <row r="116" spans="1:60" x14ac:dyDescent="0.2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row>
    <row r="117" spans="1:60" x14ac:dyDescent="0.2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row>
    <row r="118" spans="1:60" x14ac:dyDescent="0.2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row>
    <row r="119" spans="1:60" x14ac:dyDescent="0.2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row>
    <row r="120" spans="1:60" x14ac:dyDescent="0.2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row>
    <row r="121" spans="1:60" x14ac:dyDescent="0.2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row>
    <row r="122" spans="1:60" x14ac:dyDescent="0.2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row>
    <row r="123" spans="1:60" x14ac:dyDescent="0.2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row>
    <row r="124" spans="1:60" x14ac:dyDescent="0.2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row>
    <row r="125" spans="1:60" x14ac:dyDescent="0.2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row>
    <row r="126" spans="1:60" x14ac:dyDescent="0.2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row>
    <row r="127" spans="1:60" x14ac:dyDescent="0.25">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row>
    <row r="128" spans="1:60" x14ac:dyDescent="0.25">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row>
    <row r="129" spans="1:60" x14ac:dyDescent="0.25">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row>
    <row r="130" spans="1:60" x14ac:dyDescent="0.25">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row>
    <row r="131" spans="1:60" x14ac:dyDescent="0.25">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row>
    <row r="132" spans="1:60" x14ac:dyDescent="0.25">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row>
    <row r="133" spans="1:60" x14ac:dyDescent="0.25">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row>
    <row r="134" spans="1:60" x14ac:dyDescent="0.25">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row>
    <row r="135" spans="1:60" x14ac:dyDescent="0.25">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row>
    <row r="136" spans="1:60" x14ac:dyDescent="0.25">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row>
    <row r="137" spans="1:60" x14ac:dyDescent="0.25">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row>
    <row r="138" spans="1:60" x14ac:dyDescent="0.25">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row>
    <row r="139" spans="1:60" x14ac:dyDescent="0.25">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row>
    <row r="140" spans="1:60" x14ac:dyDescent="0.25">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row>
    <row r="141" spans="1:60" x14ac:dyDescent="0.25">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row>
    <row r="142" spans="1:60" x14ac:dyDescent="0.25">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row>
    <row r="143" spans="1:60" x14ac:dyDescent="0.25">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row>
    <row r="144" spans="1:60" x14ac:dyDescent="0.25">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row>
    <row r="145" spans="1:60" x14ac:dyDescent="0.25">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row>
    <row r="146" spans="1:60" x14ac:dyDescent="0.25">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row>
    <row r="147" spans="1:60" x14ac:dyDescent="0.25">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row>
    <row r="148" spans="1:60" x14ac:dyDescent="0.25">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row>
    <row r="149" spans="1:60" x14ac:dyDescent="0.25">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row>
    <row r="150" spans="1:60" x14ac:dyDescent="0.25">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row>
    <row r="151" spans="1:60" x14ac:dyDescent="0.25">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row>
    <row r="152" spans="1:60" x14ac:dyDescent="0.25">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row>
    <row r="153" spans="1:60" x14ac:dyDescent="0.25">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row>
    <row r="154" spans="1:60" x14ac:dyDescent="0.25">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row>
    <row r="155" spans="1:60" x14ac:dyDescent="0.25">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row>
    <row r="156" spans="1:60" x14ac:dyDescent="0.25">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row>
    <row r="157" spans="1:60" x14ac:dyDescent="0.25">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row>
    <row r="158" spans="1:60" x14ac:dyDescent="0.25">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row>
    <row r="159" spans="1:60" x14ac:dyDescent="0.25">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row>
    <row r="160" spans="1:60" x14ac:dyDescent="0.25">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row>
    <row r="161" spans="1:60" x14ac:dyDescent="0.25">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row>
    <row r="162" spans="1:60" x14ac:dyDescent="0.25">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row>
    <row r="163" spans="1:60" x14ac:dyDescent="0.25">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row>
    <row r="164" spans="1:60" x14ac:dyDescent="0.25">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row>
    <row r="165" spans="1:60" x14ac:dyDescent="0.25">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row>
    <row r="166" spans="1:60" x14ac:dyDescent="0.25">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row>
    <row r="167" spans="1:60" x14ac:dyDescent="0.25">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row>
    <row r="168" spans="1:60" x14ac:dyDescent="0.25">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row>
    <row r="169" spans="1:60" x14ac:dyDescent="0.25">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row>
    <row r="170" spans="1:60" x14ac:dyDescent="0.25">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row>
    <row r="171" spans="1:60" x14ac:dyDescent="0.25">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row>
    <row r="172" spans="1:60" x14ac:dyDescent="0.25">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row>
    <row r="173" spans="1:60" x14ac:dyDescent="0.25">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row>
    <row r="174" spans="1:60" x14ac:dyDescent="0.25">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row>
    <row r="175" spans="1:60" x14ac:dyDescent="0.25">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row>
    <row r="176" spans="1:60" x14ac:dyDescent="0.25">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row>
    <row r="177" spans="1:60" x14ac:dyDescent="0.25">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row>
    <row r="178" spans="1:60" x14ac:dyDescent="0.25">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row>
    <row r="179" spans="1:60" x14ac:dyDescent="0.25">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row>
    <row r="180" spans="1:60" x14ac:dyDescent="0.25">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row>
    <row r="181" spans="1:60" x14ac:dyDescent="0.25">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row>
    <row r="182" spans="1:60" x14ac:dyDescent="0.25">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row>
    <row r="183" spans="1:60" x14ac:dyDescent="0.25">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row>
    <row r="184" spans="1:60" x14ac:dyDescent="0.25">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row>
    <row r="185" spans="1:60" x14ac:dyDescent="0.25">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row>
    <row r="186" spans="1:60" x14ac:dyDescent="0.25">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row>
    <row r="187" spans="1:60" x14ac:dyDescent="0.25">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row>
    <row r="188" spans="1:60" x14ac:dyDescent="0.25">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row>
    <row r="189" spans="1:60" x14ac:dyDescent="0.25">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row>
    <row r="190" spans="1:60" x14ac:dyDescent="0.25">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row>
    <row r="191" spans="1:60" x14ac:dyDescent="0.25">
      <c r="A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row>
    <row r="192" spans="1:60" x14ac:dyDescent="0.25">
      <c r="A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row>
    <row r="193" spans="1:60" x14ac:dyDescent="0.25">
      <c r="A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row>
    <row r="194" spans="1:60" x14ac:dyDescent="0.25">
      <c r="A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row>
    <row r="195" spans="1:60" x14ac:dyDescent="0.25">
      <c r="A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row>
    <row r="196" spans="1:60" x14ac:dyDescent="0.25">
      <c r="A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row>
    <row r="197" spans="1:60" x14ac:dyDescent="0.25">
      <c r="A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row>
    <row r="198" spans="1:60" x14ac:dyDescent="0.25">
      <c r="A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row>
    <row r="199" spans="1:60" x14ac:dyDescent="0.25">
      <c r="A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c r="BH199" s="54"/>
    </row>
    <row r="200" spans="1:60" x14ac:dyDescent="0.25">
      <c r="A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row>
    <row r="201" spans="1:60" x14ac:dyDescent="0.25">
      <c r="A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c r="BH201" s="54"/>
    </row>
    <row r="202" spans="1:60" x14ac:dyDescent="0.25">
      <c r="A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row>
    <row r="203" spans="1:60" x14ac:dyDescent="0.25">
      <c r="A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row>
    <row r="204" spans="1:60" x14ac:dyDescent="0.25">
      <c r="A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row>
    <row r="205" spans="1:60" x14ac:dyDescent="0.25">
      <c r="A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row>
    <row r="206" spans="1:60" x14ac:dyDescent="0.25">
      <c r="A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row>
    <row r="207" spans="1:60" x14ac:dyDescent="0.25">
      <c r="A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row>
    <row r="208" spans="1:60" x14ac:dyDescent="0.25">
      <c r="A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row>
    <row r="209" spans="1:60" x14ac:dyDescent="0.25">
      <c r="A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row>
    <row r="210" spans="1:60" x14ac:dyDescent="0.25">
      <c r="A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row>
    <row r="211" spans="1:60" x14ac:dyDescent="0.25">
      <c r="A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row>
    <row r="212" spans="1:60" x14ac:dyDescent="0.25">
      <c r="A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row>
    <row r="213" spans="1:60" x14ac:dyDescent="0.25">
      <c r="A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row>
    <row r="214" spans="1:60" x14ac:dyDescent="0.25">
      <c r="A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row>
    <row r="215" spans="1:60" x14ac:dyDescent="0.25">
      <c r="A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row>
    <row r="216" spans="1:60" x14ac:dyDescent="0.25">
      <c r="A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row>
    <row r="217" spans="1:60" x14ac:dyDescent="0.25">
      <c r="A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row>
    <row r="218" spans="1:60" x14ac:dyDescent="0.25">
      <c r="A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row>
    <row r="219" spans="1:60" x14ac:dyDescent="0.25">
      <c r="A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row>
    <row r="220" spans="1:60" x14ac:dyDescent="0.25">
      <c r="A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row>
    <row r="221" spans="1:60" x14ac:dyDescent="0.25">
      <c r="A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row>
    <row r="222" spans="1:60" x14ac:dyDescent="0.25">
      <c r="A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row>
    <row r="223" spans="1:60" x14ac:dyDescent="0.25">
      <c r="A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row>
    <row r="224" spans="1:60" x14ac:dyDescent="0.25">
      <c r="A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row>
    <row r="225" spans="1:60" x14ac:dyDescent="0.25">
      <c r="A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row>
    <row r="226" spans="1:60" x14ac:dyDescent="0.25">
      <c r="A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row>
    <row r="227" spans="1:60" x14ac:dyDescent="0.25">
      <c r="A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row>
    <row r="228" spans="1:60" x14ac:dyDescent="0.25">
      <c r="A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row>
    <row r="229" spans="1:60" x14ac:dyDescent="0.25">
      <c r="A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row>
    <row r="230" spans="1:60" x14ac:dyDescent="0.25">
      <c r="A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row>
    <row r="231" spans="1:60" x14ac:dyDescent="0.25">
      <c r="A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row>
    <row r="232" spans="1:60" x14ac:dyDescent="0.25">
      <c r="A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row>
    <row r="233" spans="1:60" x14ac:dyDescent="0.25">
      <c r="A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row>
    <row r="234" spans="1:60" x14ac:dyDescent="0.25">
      <c r="A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row>
    <row r="235" spans="1:60" x14ac:dyDescent="0.25">
      <c r="A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row>
    <row r="236" spans="1:60" x14ac:dyDescent="0.25">
      <c r="A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row>
    <row r="237" spans="1:60" x14ac:dyDescent="0.25">
      <c r="A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c r="BH237" s="54"/>
    </row>
    <row r="238" spans="1:60" x14ac:dyDescent="0.25">
      <c r="A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row>
    <row r="239" spans="1:60" x14ac:dyDescent="0.25">
      <c r="A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c r="BH239" s="54"/>
    </row>
    <row r="240" spans="1:60" x14ac:dyDescent="0.25">
      <c r="A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54"/>
      <c r="BB240" s="54"/>
      <c r="BC240" s="54"/>
      <c r="BD240" s="54"/>
      <c r="BE240" s="54"/>
      <c r="BF240" s="54"/>
      <c r="BG240" s="54"/>
      <c r="BH240" s="54"/>
    </row>
    <row r="241" spans="1:60" x14ac:dyDescent="0.25">
      <c r="A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54"/>
      <c r="BB241" s="54"/>
      <c r="BC241" s="54"/>
      <c r="BD241" s="54"/>
      <c r="BE241" s="54"/>
      <c r="BF241" s="54"/>
      <c r="BG241" s="54"/>
      <c r="BH241" s="54"/>
    </row>
    <row r="242" spans="1:60" x14ac:dyDescent="0.25">
      <c r="A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54"/>
      <c r="BB242" s="54"/>
      <c r="BC242" s="54"/>
      <c r="BD242" s="54"/>
      <c r="BE242" s="54"/>
      <c r="BF242" s="54"/>
      <c r="BG242" s="54"/>
      <c r="BH242" s="54"/>
    </row>
    <row r="243" spans="1:60" x14ac:dyDescent="0.25">
      <c r="A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row>
    <row r="244" spans="1:60" x14ac:dyDescent="0.25">
      <c r="A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row>
    <row r="245" spans="1:60" x14ac:dyDescent="0.25">
      <c r="A245" s="54"/>
    </row>
    <row r="246" spans="1:60" x14ac:dyDescent="0.25">
      <c r="A246" s="54"/>
    </row>
    <row r="247" spans="1:60" x14ac:dyDescent="0.25">
      <c r="A247" s="54"/>
    </row>
    <row r="248" spans="1:60" x14ac:dyDescent="0.25">
      <c r="A248" s="54"/>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AK56"/>
  <sheetViews>
    <sheetView showRowColHeaders="0" zoomScale="90" zoomScaleNormal="90" workbookViewId="0">
      <selection activeCell="C6" sqref="C6"/>
    </sheetView>
  </sheetViews>
  <sheetFormatPr baseColWidth="10" defaultColWidth="10.85546875" defaultRowHeight="16.5" x14ac:dyDescent="0.3"/>
  <cols>
    <col min="1" max="1" width="10.85546875" style="110"/>
    <col min="2" max="2" width="24.28515625" style="110" customWidth="1" collapsed="1"/>
    <col min="3" max="3" width="70.28515625" style="110" customWidth="1" collapsed="1"/>
    <col min="4" max="4" width="29.7109375" style="110" customWidth="1" collapsed="1"/>
    <col min="5" max="16384" width="10.85546875" style="110"/>
  </cols>
  <sheetData>
    <row r="1" spans="1:37" ht="17.25" thickBot="1" x14ac:dyDescent="0.35">
      <c r="A1" s="6"/>
      <c r="B1" s="6"/>
      <c r="C1" s="6"/>
    </row>
    <row r="2" spans="1:37" ht="18.399999999999999" customHeight="1" thickBot="1" x14ac:dyDescent="0.35">
      <c r="A2" s="6"/>
      <c r="B2" s="452" t="s">
        <v>240</v>
      </c>
      <c r="C2" s="453"/>
      <c r="D2" s="454"/>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1" thickBot="1" x14ac:dyDescent="0.35">
      <c r="A4" s="6"/>
      <c r="B4" s="163"/>
      <c r="C4" s="164" t="s">
        <v>50</v>
      </c>
      <c r="D4" s="165"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5" x14ac:dyDescent="0.3">
      <c r="A5" s="6"/>
      <c r="B5" s="166" t="s">
        <v>49</v>
      </c>
      <c r="C5" s="167" t="s">
        <v>93</v>
      </c>
      <c r="D5" s="168">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5" x14ac:dyDescent="0.3">
      <c r="A6" s="6"/>
      <c r="B6" s="169" t="s">
        <v>51</v>
      </c>
      <c r="C6" s="170" t="s">
        <v>94</v>
      </c>
      <c r="D6" s="171">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5" x14ac:dyDescent="0.3">
      <c r="A7" s="6"/>
      <c r="B7" s="172" t="s">
        <v>98</v>
      </c>
      <c r="C7" s="170" t="s">
        <v>95</v>
      </c>
      <c r="D7" s="171">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5" x14ac:dyDescent="0.3">
      <c r="A8" s="6"/>
      <c r="B8" s="173" t="s">
        <v>6</v>
      </c>
      <c r="C8" s="170" t="s">
        <v>96</v>
      </c>
      <c r="D8" s="171">
        <v>0.8</v>
      </c>
      <c r="E8" s="6"/>
      <c r="F8" s="6"/>
      <c r="G8" s="6"/>
      <c r="H8" s="6"/>
      <c r="I8" s="6"/>
      <c r="J8" s="6"/>
      <c r="K8" s="6"/>
      <c r="L8" s="6"/>
      <c r="M8" s="6"/>
      <c r="N8" s="6"/>
      <c r="O8" s="6"/>
      <c r="P8" s="6"/>
      <c r="Q8" s="6"/>
      <c r="R8" s="6"/>
      <c r="S8" s="6"/>
      <c r="T8" s="6"/>
      <c r="U8" s="6"/>
      <c r="V8" s="6"/>
      <c r="W8" s="6"/>
      <c r="X8" s="6"/>
      <c r="Y8" s="6"/>
      <c r="Z8" s="6"/>
      <c r="AA8" s="6"/>
      <c r="AB8" s="6"/>
      <c r="AC8" s="6"/>
      <c r="AD8" s="6"/>
      <c r="AE8" s="6"/>
    </row>
    <row r="9" spans="1:37" ht="41.25" thickBot="1" x14ac:dyDescent="0.35">
      <c r="A9" s="6"/>
      <c r="B9" s="174" t="s">
        <v>52</v>
      </c>
      <c r="C9" s="175" t="s">
        <v>97</v>
      </c>
      <c r="D9" s="176">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53"/>
      <c r="C10" s="153"/>
      <c r="D10" s="153"/>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0"/>
      <c r="C11" s="153"/>
      <c r="D11" s="153"/>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53"/>
      <c r="C12" s="153"/>
      <c r="D12" s="153"/>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53"/>
      <c r="C13" s="153"/>
      <c r="D13" s="153"/>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53"/>
      <c r="C14" s="153"/>
      <c r="D14" s="153"/>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53"/>
      <c r="C15" s="153"/>
      <c r="D15" s="153"/>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53"/>
      <c r="C16" s="153"/>
      <c r="D16" s="153"/>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53"/>
      <c r="C17" s="153"/>
      <c r="D17" s="153"/>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53"/>
      <c r="C18" s="153"/>
      <c r="D18" s="153"/>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53"/>
      <c r="C19" s="153"/>
      <c r="D19" s="153"/>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U233"/>
  <sheetViews>
    <sheetView showRowColHeaders="0" zoomScale="60" zoomScaleNormal="60" workbookViewId="0">
      <selection activeCell="D8" sqref="D8"/>
    </sheetView>
  </sheetViews>
  <sheetFormatPr baseColWidth="10" defaultColWidth="10.85546875" defaultRowHeight="16.5" x14ac:dyDescent="0.3"/>
  <cols>
    <col min="1" max="1" width="10.85546875" style="110"/>
    <col min="2" max="2" width="40.42578125" style="110" customWidth="1" collapsed="1"/>
    <col min="3" max="3" width="74.7109375" style="110" customWidth="1" collapsed="1"/>
    <col min="4" max="4" width="135" style="110" bestFit="1" customWidth="1" collapsed="1"/>
    <col min="5" max="5" width="144.7109375" style="110" bestFit="1" customWidth="1" collapsed="1"/>
    <col min="6" max="16384" width="10.85546875" style="110"/>
  </cols>
  <sheetData>
    <row r="1" spans="1:21" ht="17.25" thickBot="1" x14ac:dyDescent="0.35"/>
    <row r="2" spans="1:21" ht="30.75" thickBot="1" x14ac:dyDescent="0.35">
      <c r="A2" s="6"/>
      <c r="B2" s="455" t="s">
        <v>241</v>
      </c>
      <c r="C2" s="456"/>
      <c r="D2" s="456"/>
      <c r="E2" s="6"/>
      <c r="F2" s="6"/>
      <c r="G2" s="6"/>
      <c r="H2" s="6"/>
      <c r="I2" s="6"/>
      <c r="J2" s="6"/>
      <c r="K2" s="6"/>
      <c r="L2" s="6"/>
      <c r="M2" s="6"/>
      <c r="N2" s="6"/>
      <c r="O2" s="6"/>
      <c r="P2" s="6"/>
      <c r="Q2" s="6"/>
      <c r="R2" s="6"/>
      <c r="S2" s="6"/>
      <c r="T2" s="6"/>
      <c r="U2" s="6"/>
    </row>
    <row r="3" spans="1:21" ht="24.4" customHeight="1" thickBot="1" x14ac:dyDescent="0.35">
      <c r="A3" s="6"/>
      <c r="B3" s="6"/>
      <c r="C3" s="6"/>
      <c r="D3" s="6"/>
      <c r="E3" s="6"/>
      <c r="F3" s="6"/>
      <c r="G3" s="6"/>
      <c r="H3" s="6"/>
      <c r="I3" s="6"/>
      <c r="J3" s="6"/>
      <c r="K3" s="6"/>
      <c r="L3" s="6"/>
      <c r="M3" s="6"/>
      <c r="N3" s="6"/>
      <c r="O3" s="6"/>
      <c r="P3" s="6"/>
      <c r="Q3" s="6"/>
      <c r="R3" s="6"/>
      <c r="S3" s="6"/>
      <c r="T3" s="6"/>
      <c r="U3" s="6"/>
    </row>
    <row r="4" spans="1:21" ht="27.75" thickBot="1" x14ac:dyDescent="0.35">
      <c r="A4" s="6"/>
      <c r="B4" s="177"/>
      <c r="C4" s="178" t="s">
        <v>53</v>
      </c>
      <c r="D4" s="179" t="s">
        <v>54</v>
      </c>
      <c r="E4" s="6"/>
      <c r="F4" s="6"/>
      <c r="G4" s="6"/>
      <c r="H4" s="6"/>
      <c r="I4" s="6"/>
      <c r="J4" s="6"/>
      <c r="K4" s="6"/>
      <c r="L4" s="6"/>
      <c r="M4" s="6"/>
      <c r="N4" s="6"/>
      <c r="O4" s="6"/>
      <c r="P4" s="6"/>
      <c r="Q4" s="6"/>
      <c r="R4" s="6"/>
      <c r="S4" s="6"/>
      <c r="T4" s="6"/>
      <c r="U4" s="6"/>
    </row>
    <row r="5" spans="1:21" ht="27" x14ac:dyDescent="0.3">
      <c r="A5" s="154" t="s">
        <v>75</v>
      </c>
      <c r="B5" s="180" t="s">
        <v>92</v>
      </c>
      <c r="C5" s="181" t="s">
        <v>139</v>
      </c>
      <c r="D5" s="182" t="s">
        <v>88</v>
      </c>
      <c r="E5" s="6"/>
      <c r="F5" s="6"/>
      <c r="G5" s="6"/>
      <c r="H5" s="6"/>
      <c r="I5" s="6"/>
      <c r="J5" s="6"/>
      <c r="K5" s="6"/>
      <c r="L5" s="6"/>
      <c r="M5" s="6"/>
      <c r="N5" s="6"/>
      <c r="O5" s="6"/>
      <c r="P5" s="6"/>
      <c r="Q5" s="6"/>
      <c r="R5" s="6"/>
      <c r="S5" s="6"/>
      <c r="T5" s="6"/>
      <c r="U5" s="6"/>
    </row>
    <row r="6" spans="1:21" ht="54" x14ac:dyDescent="0.3">
      <c r="A6" s="154" t="s">
        <v>76</v>
      </c>
      <c r="B6" s="183" t="s">
        <v>56</v>
      </c>
      <c r="C6" s="184" t="s">
        <v>84</v>
      </c>
      <c r="D6" s="185" t="s">
        <v>89</v>
      </c>
      <c r="E6" s="6"/>
      <c r="F6" s="6"/>
      <c r="G6" s="6"/>
      <c r="H6" s="6"/>
      <c r="I6" s="6"/>
      <c r="J6" s="6"/>
      <c r="K6" s="6"/>
      <c r="L6" s="6"/>
      <c r="M6" s="6"/>
      <c r="N6" s="6"/>
      <c r="O6" s="6"/>
      <c r="P6" s="6"/>
      <c r="Q6" s="6"/>
      <c r="R6" s="6"/>
      <c r="S6" s="6"/>
      <c r="T6" s="6"/>
      <c r="U6" s="6"/>
    </row>
    <row r="7" spans="1:21" ht="54" x14ac:dyDescent="0.3">
      <c r="A7" s="154" t="s">
        <v>73</v>
      </c>
      <c r="B7" s="186" t="s">
        <v>57</v>
      </c>
      <c r="C7" s="184" t="s">
        <v>85</v>
      </c>
      <c r="D7" s="185" t="s">
        <v>91</v>
      </c>
      <c r="E7" s="6"/>
      <c r="F7" s="6"/>
      <c r="G7" s="6"/>
      <c r="H7" s="6"/>
      <c r="I7" s="6"/>
      <c r="J7" s="6"/>
      <c r="K7" s="6"/>
      <c r="L7" s="6"/>
      <c r="M7" s="6"/>
      <c r="N7" s="6"/>
      <c r="O7" s="6"/>
      <c r="P7" s="6"/>
      <c r="Q7" s="6"/>
      <c r="R7" s="6"/>
      <c r="S7" s="6"/>
      <c r="T7" s="6"/>
      <c r="U7" s="6"/>
    </row>
    <row r="8" spans="1:21" ht="54" x14ac:dyDescent="0.3">
      <c r="A8" s="154" t="s">
        <v>7</v>
      </c>
      <c r="B8" s="187" t="s">
        <v>58</v>
      </c>
      <c r="C8" s="184" t="s">
        <v>86</v>
      </c>
      <c r="D8" s="185" t="s">
        <v>90</v>
      </c>
      <c r="E8" s="6"/>
      <c r="F8" s="6"/>
      <c r="G8" s="6"/>
      <c r="H8" s="6"/>
      <c r="I8" s="6"/>
      <c r="J8" s="6"/>
      <c r="K8" s="6"/>
      <c r="L8" s="6"/>
      <c r="M8" s="6"/>
      <c r="N8" s="6"/>
      <c r="O8" s="6"/>
      <c r="P8" s="6"/>
      <c r="Q8" s="6"/>
      <c r="R8" s="6"/>
      <c r="S8" s="6"/>
      <c r="T8" s="6"/>
      <c r="U8" s="6"/>
    </row>
    <row r="9" spans="1:21" ht="54.75" thickBot="1" x14ac:dyDescent="0.35">
      <c r="A9" s="154" t="s">
        <v>77</v>
      </c>
      <c r="B9" s="188" t="s">
        <v>59</v>
      </c>
      <c r="C9" s="189" t="s">
        <v>87</v>
      </c>
      <c r="D9" s="190" t="s">
        <v>109</v>
      </c>
      <c r="E9" s="6"/>
      <c r="F9" s="6"/>
      <c r="G9" s="6"/>
      <c r="H9" s="6"/>
      <c r="I9" s="6"/>
      <c r="J9" s="6"/>
      <c r="K9" s="6"/>
      <c r="L9" s="6"/>
      <c r="M9" s="6"/>
      <c r="N9" s="6"/>
      <c r="O9" s="6"/>
      <c r="P9" s="6"/>
      <c r="Q9" s="6"/>
      <c r="R9" s="6"/>
      <c r="S9" s="6"/>
      <c r="T9" s="6"/>
      <c r="U9" s="6"/>
    </row>
    <row r="10" spans="1:21" ht="20.25" x14ac:dyDescent="0.3">
      <c r="A10" s="154"/>
      <c r="B10" s="154"/>
      <c r="C10" s="104"/>
      <c r="D10" s="68"/>
      <c r="E10" s="6"/>
      <c r="F10" s="6"/>
      <c r="G10" s="6"/>
      <c r="H10" s="6"/>
      <c r="I10" s="6"/>
      <c r="J10" s="6"/>
      <c r="K10" s="6"/>
      <c r="L10" s="6"/>
      <c r="M10" s="6"/>
      <c r="N10" s="6"/>
      <c r="O10" s="6"/>
      <c r="P10" s="6"/>
      <c r="Q10" s="6"/>
      <c r="R10" s="6"/>
      <c r="S10" s="6"/>
      <c r="T10" s="6"/>
      <c r="U10" s="6"/>
    </row>
    <row r="11" spans="1:21" x14ac:dyDescent="0.3">
      <c r="A11" s="154"/>
      <c r="B11" s="69"/>
      <c r="C11" s="69"/>
      <c r="D11" s="69"/>
      <c r="E11" s="6"/>
      <c r="F11" s="6"/>
      <c r="G11" s="6"/>
      <c r="H11" s="6"/>
      <c r="I11" s="6"/>
      <c r="J11" s="6"/>
      <c r="K11" s="6"/>
      <c r="L11" s="6"/>
      <c r="M11" s="6"/>
      <c r="N11" s="6"/>
      <c r="O11" s="6"/>
      <c r="P11" s="6"/>
      <c r="Q11" s="6"/>
      <c r="R11" s="6"/>
      <c r="S11" s="6"/>
      <c r="T11" s="6"/>
      <c r="U11" s="6"/>
    </row>
    <row r="12" spans="1:21" x14ac:dyDescent="0.3">
      <c r="A12" s="154"/>
      <c r="B12" s="154" t="s">
        <v>82</v>
      </c>
      <c r="C12" s="154" t="s">
        <v>127</v>
      </c>
      <c r="D12" s="154" t="s">
        <v>134</v>
      </c>
      <c r="E12" s="6"/>
      <c r="F12" s="6"/>
      <c r="G12" s="6"/>
      <c r="H12" s="6"/>
      <c r="I12" s="6"/>
      <c r="J12" s="6"/>
      <c r="K12" s="6"/>
      <c r="L12" s="6"/>
      <c r="M12" s="6"/>
      <c r="N12" s="6"/>
      <c r="O12" s="6"/>
      <c r="P12" s="6"/>
      <c r="Q12" s="6"/>
      <c r="R12" s="6"/>
      <c r="S12" s="6"/>
      <c r="T12" s="6"/>
      <c r="U12" s="6"/>
    </row>
    <row r="13" spans="1:21" x14ac:dyDescent="0.3">
      <c r="A13" s="154"/>
      <c r="B13" s="154" t="s">
        <v>80</v>
      </c>
      <c r="C13" s="154" t="s">
        <v>131</v>
      </c>
      <c r="D13" s="154" t="s">
        <v>135</v>
      </c>
      <c r="E13" s="6"/>
      <c r="F13" s="6"/>
      <c r="G13" s="6"/>
      <c r="H13" s="6"/>
      <c r="I13" s="6"/>
      <c r="J13" s="6"/>
      <c r="K13" s="6"/>
      <c r="L13" s="6"/>
      <c r="M13" s="6"/>
      <c r="N13" s="6"/>
      <c r="O13" s="6"/>
      <c r="P13" s="6"/>
      <c r="Q13" s="6"/>
      <c r="R13" s="6"/>
      <c r="S13" s="6"/>
      <c r="T13" s="6"/>
      <c r="U13" s="6"/>
    </row>
    <row r="14" spans="1:21" x14ac:dyDescent="0.3">
      <c r="A14" s="154"/>
      <c r="B14" s="154"/>
      <c r="C14" s="154" t="s">
        <v>130</v>
      </c>
      <c r="D14" s="154" t="s">
        <v>136</v>
      </c>
      <c r="E14" s="6"/>
      <c r="F14" s="6"/>
      <c r="G14" s="6"/>
      <c r="H14" s="6"/>
      <c r="I14" s="6"/>
      <c r="J14" s="6"/>
      <c r="K14" s="6"/>
      <c r="L14" s="6"/>
      <c r="M14" s="6"/>
      <c r="N14" s="6"/>
      <c r="O14" s="6"/>
      <c r="P14" s="6"/>
      <c r="Q14" s="6"/>
      <c r="R14" s="6"/>
      <c r="S14" s="6"/>
      <c r="T14" s="6"/>
      <c r="U14" s="6"/>
    </row>
    <row r="15" spans="1:21" x14ac:dyDescent="0.3">
      <c r="A15" s="154"/>
      <c r="B15" s="154"/>
      <c r="C15" s="154" t="s">
        <v>132</v>
      </c>
      <c r="D15" s="154" t="s">
        <v>137</v>
      </c>
      <c r="E15" s="6"/>
      <c r="F15" s="6"/>
      <c r="G15" s="6"/>
      <c r="H15" s="6"/>
      <c r="I15" s="6"/>
      <c r="J15" s="6"/>
      <c r="K15" s="6"/>
      <c r="L15" s="6"/>
      <c r="M15" s="6"/>
      <c r="N15" s="6"/>
      <c r="O15" s="6"/>
      <c r="P15" s="6"/>
      <c r="Q15" s="6"/>
      <c r="R15" s="6"/>
      <c r="S15" s="6"/>
      <c r="T15" s="6"/>
      <c r="U15" s="6"/>
    </row>
    <row r="16" spans="1:21" x14ac:dyDescent="0.3">
      <c r="A16" s="154"/>
      <c r="B16" s="154"/>
      <c r="C16" s="154" t="s">
        <v>133</v>
      </c>
      <c r="D16" s="154" t="s">
        <v>138</v>
      </c>
      <c r="E16" s="6"/>
      <c r="F16" s="6"/>
      <c r="G16" s="6"/>
      <c r="H16" s="6"/>
      <c r="I16" s="6"/>
      <c r="J16" s="6"/>
      <c r="K16" s="6"/>
      <c r="L16" s="6"/>
      <c r="M16" s="6"/>
      <c r="N16" s="6"/>
      <c r="O16" s="6"/>
      <c r="P16" s="6"/>
      <c r="Q16" s="6"/>
      <c r="R16" s="6"/>
      <c r="S16" s="6"/>
      <c r="T16" s="6"/>
      <c r="U16" s="6"/>
    </row>
    <row r="17" spans="1:15" x14ac:dyDescent="0.3">
      <c r="A17" s="154"/>
      <c r="B17" s="154"/>
      <c r="C17" s="6"/>
      <c r="D17" s="154"/>
      <c r="E17" s="6"/>
      <c r="F17" s="6"/>
      <c r="G17" s="6"/>
      <c r="H17" s="6"/>
      <c r="I17" s="6"/>
      <c r="J17" s="6"/>
      <c r="K17" s="6"/>
      <c r="L17" s="6"/>
      <c r="M17" s="6"/>
      <c r="N17" s="6"/>
      <c r="O17" s="6"/>
    </row>
    <row r="18" spans="1:15" x14ac:dyDescent="0.3">
      <c r="A18" s="154"/>
      <c r="B18" s="154"/>
      <c r="C18" s="6"/>
      <c r="D18" s="154"/>
      <c r="E18" s="6"/>
      <c r="F18" s="6"/>
      <c r="G18" s="6"/>
      <c r="H18" s="6"/>
      <c r="I18" s="6"/>
      <c r="J18" s="6"/>
      <c r="K18" s="6"/>
      <c r="L18" s="6"/>
      <c r="M18" s="6"/>
      <c r="N18" s="6"/>
      <c r="O18" s="6"/>
    </row>
    <row r="19" spans="1:15" x14ac:dyDescent="0.3">
      <c r="A19" s="154"/>
      <c r="B19" s="153"/>
      <c r="C19" s="6"/>
      <c r="D19" s="153"/>
      <c r="E19" s="6"/>
      <c r="F19" s="6"/>
      <c r="G19" s="6"/>
      <c r="H19" s="6"/>
      <c r="I19" s="6"/>
      <c r="J19" s="6"/>
      <c r="K19" s="6"/>
      <c r="L19" s="6"/>
      <c r="M19" s="6"/>
      <c r="N19" s="6"/>
      <c r="O19" s="6"/>
    </row>
    <row r="20" spans="1:15" x14ac:dyDescent="0.3">
      <c r="A20" s="154"/>
      <c r="B20" s="153"/>
      <c r="C20" s="6"/>
      <c r="D20" s="153"/>
      <c r="E20" s="6"/>
      <c r="F20" s="6"/>
      <c r="G20" s="6"/>
      <c r="H20" s="6"/>
      <c r="I20" s="6"/>
      <c r="J20" s="6"/>
      <c r="K20" s="6"/>
      <c r="L20" s="6"/>
      <c r="M20" s="6"/>
      <c r="N20" s="6"/>
      <c r="O20" s="6"/>
    </row>
    <row r="21" spans="1:15" x14ac:dyDescent="0.3">
      <c r="A21" s="154"/>
      <c r="B21" s="153"/>
      <c r="C21" s="6"/>
      <c r="D21" s="153"/>
      <c r="E21" s="6"/>
      <c r="F21" s="6"/>
      <c r="G21" s="6"/>
      <c r="H21" s="6"/>
      <c r="I21" s="6"/>
      <c r="J21" s="6"/>
      <c r="K21" s="6"/>
      <c r="L21" s="6"/>
      <c r="M21" s="6"/>
      <c r="N21" s="6"/>
      <c r="O21" s="6"/>
    </row>
    <row r="22" spans="1:15" x14ac:dyDescent="0.3">
      <c r="A22" s="154"/>
      <c r="B22" s="153"/>
      <c r="C22" s="6"/>
      <c r="D22" s="153"/>
      <c r="E22" s="6"/>
      <c r="F22" s="6"/>
      <c r="G22" s="6"/>
      <c r="H22" s="6"/>
      <c r="I22" s="6"/>
      <c r="J22" s="6"/>
      <c r="K22" s="6"/>
      <c r="L22" s="6"/>
      <c r="M22" s="6"/>
      <c r="N22" s="6"/>
      <c r="O22" s="6"/>
    </row>
    <row r="23" spans="1:15" ht="20.25" x14ac:dyDescent="0.3">
      <c r="A23" s="154"/>
      <c r="B23" s="154"/>
      <c r="C23" s="104"/>
      <c r="D23" s="68"/>
      <c r="E23" s="6"/>
      <c r="F23" s="6"/>
      <c r="G23" s="6"/>
      <c r="H23" s="6"/>
      <c r="I23" s="6"/>
      <c r="J23" s="6"/>
      <c r="K23" s="6"/>
      <c r="L23" s="6"/>
      <c r="M23" s="6"/>
      <c r="N23" s="6"/>
      <c r="O23" s="6"/>
    </row>
    <row r="24" spans="1:15" ht="20.25" x14ac:dyDescent="0.3">
      <c r="A24" s="154"/>
      <c r="B24" s="154"/>
      <c r="C24" s="104"/>
      <c r="D24" s="68"/>
      <c r="E24" s="6"/>
      <c r="F24" s="6"/>
      <c r="G24" s="6"/>
      <c r="H24" s="6"/>
      <c r="I24" s="6"/>
      <c r="J24" s="6"/>
      <c r="K24" s="6"/>
      <c r="L24" s="6"/>
      <c r="M24" s="6"/>
      <c r="N24" s="6"/>
      <c r="O24" s="6"/>
    </row>
    <row r="25" spans="1:15" ht="20.25" x14ac:dyDescent="0.3">
      <c r="A25" s="154"/>
      <c r="B25" s="154"/>
      <c r="C25" s="104"/>
      <c r="D25" s="68"/>
      <c r="E25" s="6"/>
      <c r="F25" s="6"/>
      <c r="G25" s="6"/>
      <c r="H25" s="6"/>
      <c r="I25" s="6"/>
      <c r="J25" s="6"/>
      <c r="K25" s="6"/>
      <c r="L25" s="6"/>
      <c r="M25" s="6"/>
      <c r="N25" s="6"/>
      <c r="O25" s="6"/>
    </row>
    <row r="26" spans="1:15" ht="20.25" x14ac:dyDescent="0.3">
      <c r="A26" s="154"/>
      <c r="B26" s="154"/>
      <c r="C26" s="104"/>
      <c r="D26" s="68"/>
      <c r="E26" s="6"/>
      <c r="F26" s="6"/>
      <c r="G26" s="6"/>
      <c r="H26" s="6"/>
      <c r="I26" s="6"/>
      <c r="J26" s="6"/>
      <c r="K26" s="6"/>
      <c r="L26" s="6"/>
      <c r="M26" s="6"/>
      <c r="N26" s="6"/>
      <c r="O26" s="6"/>
    </row>
    <row r="27" spans="1:15" ht="20.25" x14ac:dyDescent="0.3">
      <c r="A27" s="154"/>
      <c r="B27" s="154"/>
      <c r="C27" s="104"/>
      <c r="D27" s="68"/>
      <c r="E27" s="6"/>
      <c r="F27" s="6"/>
      <c r="G27" s="6"/>
      <c r="H27" s="6"/>
      <c r="I27" s="6"/>
      <c r="J27" s="6"/>
      <c r="K27" s="6"/>
      <c r="L27" s="6"/>
      <c r="M27" s="6"/>
      <c r="N27" s="6"/>
      <c r="O27" s="6"/>
    </row>
    <row r="28" spans="1:15" ht="20.25" x14ac:dyDescent="0.3">
      <c r="A28" s="154"/>
      <c r="B28" s="154"/>
      <c r="C28" s="104"/>
      <c r="D28" s="68"/>
      <c r="E28" s="6"/>
      <c r="F28" s="6"/>
      <c r="G28" s="6"/>
      <c r="H28" s="6"/>
      <c r="I28" s="6"/>
      <c r="J28" s="6"/>
      <c r="K28" s="6"/>
      <c r="L28" s="6"/>
      <c r="M28" s="6"/>
      <c r="N28" s="6"/>
      <c r="O28" s="6"/>
    </row>
    <row r="29" spans="1:15" ht="20.25" x14ac:dyDescent="0.3">
      <c r="A29" s="154"/>
      <c r="B29" s="154"/>
      <c r="C29" s="104"/>
      <c r="D29" s="68"/>
      <c r="E29" s="6"/>
      <c r="F29" s="6"/>
      <c r="G29" s="6"/>
      <c r="H29" s="6"/>
      <c r="I29" s="6"/>
      <c r="J29" s="6"/>
      <c r="K29" s="6"/>
      <c r="L29" s="6"/>
      <c r="M29" s="6"/>
      <c r="N29" s="6"/>
      <c r="O29" s="6"/>
    </row>
    <row r="30" spans="1:15" ht="20.25" x14ac:dyDescent="0.3">
      <c r="A30" s="154"/>
      <c r="B30" s="154"/>
      <c r="C30" s="104"/>
      <c r="D30" s="68"/>
      <c r="E30" s="6"/>
      <c r="F30" s="6"/>
      <c r="G30" s="6"/>
      <c r="H30" s="6"/>
      <c r="I30" s="6"/>
      <c r="J30" s="6"/>
      <c r="K30" s="6"/>
      <c r="L30" s="6"/>
      <c r="M30" s="6"/>
      <c r="N30" s="6"/>
      <c r="O30" s="6"/>
    </row>
    <row r="31" spans="1:15" ht="20.25" x14ac:dyDescent="0.3">
      <c r="A31" s="154"/>
      <c r="B31" s="154"/>
      <c r="C31" s="104"/>
      <c r="D31" s="68"/>
      <c r="E31" s="6"/>
      <c r="F31" s="6"/>
      <c r="G31" s="6"/>
      <c r="H31" s="6"/>
      <c r="I31" s="6"/>
      <c r="J31" s="6"/>
      <c r="K31" s="6"/>
      <c r="L31" s="6"/>
      <c r="M31" s="6"/>
      <c r="N31" s="6"/>
      <c r="O31" s="6"/>
    </row>
    <row r="32" spans="1:15" ht="20.25" x14ac:dyDescent="0.3">
      <c r="A32" s="154"/>
      <c r="B32" s="154"/>
      <c r="C32" s="104"/>
      <c r="D32" s="68"/>
      <c r="E32" s="6"/>
      <c r="F32" s="6"/>
      <c r="G32" s="6"/>
      <c r="H32" s="6"/>
      <c r="I32" s="6"/>
      <c r="J32" s="6"/>
      <c r="K32" s="6"/>
      <c r="L32" s="6"/>
      <c r="M32" s="6"/>
      <c r="N32" s="6"/>
      <c r="O32" s="6"/>
    </row>
    <row r="33" spans="1:15" ht="20.25" x14ac:dyDescent="0.3">
      <c r="A33" s="154"/>
      <c r="B33" s="154"/>
      <c r="C33" s="104"/>
      <c r="D33" s="68"/>
      <c r="E33" s="6"/>
      <c r="F33" s="6"/>
      <c r="G33" s="6"/>
      <c r="H33" s="6"/>
      <c r="I33" s="6"/>
      <c r="J33" s="6"/>
      <c r="K33" s="6"/>
      <c r="L33" s="6"/>
      <c r="M33" s="6"/>
      <c r="N33" s="6"/>
      <c r="O33" s="6"/>
    </row>
    <row r="34" spans="1:15" ht="20.25" x14ac:dyDescent="0.3">
      <c r="A34" s="154"/>
      <c r="B34" s="154"/>
      <c r="C34" s="104"/>
      <c r="D34" s="68"/>
      <c r="E34" s="6"/>
      <c r="F34" s="6"/>
      <c r="G34" s="6"/>
      <c r="H34" s="6"/>
      <c r="I34" s="6"/>
      <c r="J34" s="6"/>
      <c r="K34" s="6"/>
      <c r="L34" s="6"/>
      <c r="M34" s="6"/>
      <c r="N34" s="6"/>
      <c r="O34" s="6"/>
    </row>
    <row r="35" spans="1:15" ht="20.25" x14ac:dyDescent="0.3">
      <c r="A35" s="154"/>
      <c r="B35" s="154"/>
      <c r="C35" s="104"/>
      <c r="D35" s="68"/>
      <c r="E35" s="6"/>
      <c r="F35" s="6"/>
      <c r="G35" s="6"/>
      <c r="H35" s="6"/>
      <c r="I35" s="6"/>
      <c r="J35" s="6"/>
      <c r="K35" s="6"/>
      <c r="L35" s="6"/>
      <c r="M35" s="6"/>
      <c r="N35" s="6"/>
      <c r="O35" s="6"/>
    </row>
    <row r="36" spans="1:15" ht="20.25" x14ac:dyDescent="0.3">
      <c r="A36" s="154"/>
      <c r="B36" s="154"/>
      <c r="C36" s="104"/>
      <c r="D36" s="68"/>
      <c r="E36" s="6"/>
      <c r="F36" s="6"/>
      <c r="G36" s="6"/>
      <c r="H36" s="6"/>
      <c r="I36" s="6"/>
      <c r="J36" s="6"/>
      <c r="K36" s="6"/>
      <c r="L36" s="6"/>
      <c r="M36" s="6"/>
      <c r="N36" s="6"/>
      <c r="O36" s="6"/>
    </row>
    <row r="37" spans="1:15" ht="20.25" x14ac:dyDescent="0.3">
      <c r="A37" s="154"/>
      <c r="B37" s="154"/>
      <c r="C37" s="104"/>
      <c r="D37" s="68"/>
      <c r="E37" s="6"/>
      <c r="F37" s="6"/>
      <c r="G37" s="6"/>
      <c r="H37" s="6"/>
      <c r="I37" s="6"/>
      <c r="J37" s="6"/>
      <c r="K37" s="6"/>
      <c r="L37" s="6"/>
      <c r="M37" s="6"/>
      <c r="N37" s="6"/>
      <c r="O37" s="6"/>
    </row>
    <row r="38" spans="1:15" ht="20.25" x14ac:dyDescent="0.3">
      <c r="A38" s="154"/>
      <c r="B38" s="154"/>
      <c r="C38" s="104"/>
      <c r="D38" s="68"/>
      <c r="E38" s="6"/>
      <c r="F38" s="6"/>
      <c r="G38" s="6"/>
      <c r="H38" s="6"/>
      <c r="I38" s="6"/>
      <c r="J38" s="6"/>
      <c r="K38" s="6"/>
      <c r="L38" s="6"/>
      <c r="M38" s="6"/>
      <c r="N38" s="6"/>
      <c r="O38" s="6"/>
    </row>
    <row r="39" spans="1:15" ht="20.25" x14ac:dyDescent="0.3">
      <c r="A39" s="154"/>
      <c r="B39" s="154"/>
      <c r="C39" s="104"/>
      <c r="D39" s="68"/>
      <c r="E39" s="6"/>
      <c r="F39" s="6"/>
      <c r="G39" s="6"/>
      <c r="H39" s="6"/>
      <c r="I39" s="6"/>
      <c r="J39" s="6"/>
      <c r="K39" s="6"/>
      <c r="L39" s="6"/>
      <c r="M39" s="6"/>
      <c r="N39" s="6"/>
      <c r="O39" s="6"/>
    </row>
    <row r="40" spans="1:15" ht="20.25" x14ac:dyDescent="0.3">
      <c r="A40" s="154"/>
      <c r="B40" s="154"/>
      <c r="C40" s="104"/>
      <c r="D40" s="68"/>
      <c r="E40" s="6"/>
      <c r="F40" s="6"/>
      <c r="G40" s="6"/>
      <c r="H40" s="6"/>
      <c r="I40" s="6"/>
      <c r="J40" s="6"/>
      <c r="K40" s="6"/>
      <c r="L40" s="6"/>
      <c r="M40" s="6"/>
      <c r="N40" s="6"/>
      <c r="O40" s="6"/>
    </row>
    <row r="41" spans="1:15" ht="20.25" x14ac:dyDescent="0.3">
      <c r="A41" s="154"/>
      <c r="B41" s="154"/>
      <c r="C41" s="104"/>
      <c r="D41" s="68"/>
      <c r="E41" s="6"/>
      <c r="F41" s="6"/>
      <c r="G41" s="6"/>
      <c r="H41" s="6"/>
      <c r="I41" s="6"/>
      <c r="J41" s="6"/>
      <c r="K41" s="6"/>
      <c r="L41" s="6"/>
      <c r="M41" s="6"/>
      <c r="N41" s="6"/>
      <c r="O41" s="6"/>
    </row>
    <row r="42" spans="1:15" ht="20.25" x14ac:dyDescent="0.3">
      <c r="A42" s="154"/>
      <c r="B42" s="154"/>
      <c r="C42" s="104"/>
      <c r="D42" s="68"/>
      <c r="E42" s="6"/>
      <c r="F42" s="6"/>
      <c r="G42" s="6"/>
      <c r="H42" s="6"/>
      <c r="I42" s="6"/>
      <c r="J42" s="6"/>
      <c r="K42" s="6"/>
      <c r="L42" s="6"/>
      <c r="M42" s="6"/>
      <c r="N42" s="6"/>
      <c r="O42" s="6"/>
    </row>
    <row r="43" spans="1:15" ht="20.25" x14ac:dyDescent="0.3">
      <c r="A43" s="154"/>
      <c r="B43" s="154"/>
      <c r="C43" s="104"/>
      <c r="D43" s="68"/>
      <c r="E43" s="6"/>
      <c r="F43" s="6"/>
      <c r="G43" s="6"/>
      <c r="H43" s="6"/>
      <c r="I43" s="6"/>
      <c r="J43" s="6"/>
      <c r="K43" s="6"/>
      <c r="L43" s="6"/>
      <c r="M43" s="6"/>
      <c r="N43" s="6"/>
      <c r="O43" s="6"/>
    </row>
    <row r="44" spans="1:15" ht="20.25" x14ac:dyDescent="0.3">
      <c r="A44" s="154"/>
      <c r="B44" s="154"/>
      <c r="C44" s="104"/>
      <c r="D44" s="68"/>
      <c r="E44" s="6"/>
      <c r="F44" s="6"/>
      <c r="G44" s="6"/>
      <c r="H44" s="6"/>
      <c r="I44" s="6"/>
      <c r="J44" s="6"/>
      <c r="K44" s="6"/>
      <c r="L44" s="6"/>
      <c r="M44" s="6"/>
      <c r="N44" s="6"/>
      <c r="O44" s="6"/>
    </row>
    <row r="45" spans="1:15" ht="20.25" x14ac:dyDescent="0.3">
      <c r="A45" s="154"/>
      <c r="B45" s="154"/>
      <c r="C45" s="104"/>
      <c r="D45" s="68"/>
      <c r="E45" s="6"/>
      <c r="F45" s="6"/>
      <c r="G45" s="6"/>
      <c r="H45" s="6"/>
      <c r="I45" s="6"/>
      <c r="J45" s="6"/>
      <c r="K45" s="6"/>
      <c r="L45" s="6"/>
      <c r="M45" s="6"/>
      <c r="N45" s="6"/>
      <c r="O45" s="6"/>
    </row>
    <row r="46" spans="1:15" ht="20.25" x14ac:dyDescent="0.3">
      <c r="A46" s="154"/>
      <c r="B46" s="154"/>
      <c r="C46" s="104"/>
      <c r="D46" s="68"/>
      <c r="E46" s="6"/>
      <c r="F46" s="6"/>
      <c r="G46" s="6"/>
      <c r="H46" s="6"/>
      <c r="I46" s="6"/>
      <c r="J46" s="6"/>
      <c r="K46" s="6"/>
      <c r="L46" s="6"/>
      <c r="M46" s="6"/>
      <c r="N46" s="6"/>
      <c r="O46" s="6"/>
    </row>
    <row r="47" spans="1:15" ht="20.25" x14ac:dyDescent="0.3">
      <c r="A47" s="154"/>
      <c r="B47" s="154"/>
      <c r="C47" s="104"/>
      <c r="D47" s="68"/>
      <c r="E47" s="6"/>
      <c r="F47" s="6"/>
      <c r="G47" s="6"/>
      <c r="H47" s="6"/>
      <c r="I47" s="6"/>
      <c r="J47" s="6"/>
      <c r="K47" s="6"/>
      <c r="L47" s="6"/>
      <c r="M47" s="6"/>
      <c r="N47" s="6"/>
      <c r="O47" s="6"/>
    </row>
    <row r="48" spans="1:15" ht="20.25" x14ac:dyDescent="0.3">
      <c r="A48" s="154"/>
      <c r="B48" s="154"/>
      <c r="C48" s="104"/>
      <c r="D48" s="68"/>
      <c r="E48" s="6"/>
      <c r="F48" s="6"/>
      <c r="G48" s="6"/>
      <c r="H48" s="6"/>
      <c r="I48" s="6"/>
      <c r="J48" s="6"/>
      <c r="K48" s="6"/>
      <c r="L48" s="6"/>
      <c r="M48" s="6"/>
      <c r="N48" s="6"/>
      <c r="O48" s="6"/>
    </row>
    <row r="49" spans="1:15" ht="20.25" x14ac:dyDescent="0.3">
      <c r="A49" s="154"/>
      <c r="B49" s="154"/>
      <c r="C49" s="104"/>
      <c r="D49" s="68"/>
      <c r="E49" s="6"/>
      <c r="F49" s="6"/>
      <c r="G49" s="6"/>
      <c r="H49" s="6"/>
      <c r="I49" s="6"/>
      <c r="J49" s="6"/>
      <c r="K49" s="6"/>
      <c r="L49" s="6"/>
      <c r="M49" s="6"/>
      <c r="N49" s="6"/>
      <c r="O49" s="6"/>
    </row>
    <row r="50" spans="1:15" ht="20.25" x14ac:dyDescent="0.3">
      <c r="A50" s="154"/>
      <c r="B50" s="154"/>
      <c r="C50" s="104"/>
      <c r="D50" s="68"/>
      <c r="E50" s="6"/>
      <c r="F50" s="6"/>
      <c r="G50" s="6"/>
      <c r="H50" s="6"/>
      <c r="I50" s="6"/>
      <c r="J50" s="6"/>
      <c r="K50" s="6"/>
      <c r="L50" s="6"/>
      <c r="M50" s="6"/>
      <c r="N50" s="6"/>
      <c r="O50" s="6"/>
    </row>
    <row r="51" spans="1:15" ht="20.25" x14ac:dyDescent="0.3">
      <c r="A51" s="154"/>
      <c r="B51" s="154"/>
      <c r="C51" s="104"/>
      <c r="D51" s="68"/>
      <c r="E51" s="6"/>
      <c r="F51" s="6"/>
      <c r="G51" s="6"/>
      <c r="H51" s="6"/>
      <c r="I51" s="6"/>
      <c r="J51" s="6"/>
      <c r="K51" s="6"/>
      <c r="L51" s="6"/>
      <c r="M51" s="6"/>
      <c r="N51" s="6"/>
      <c r="O51" s="6"/>
    </row>
    <row r="52" spans="1:15" ht="20.25" x14ac:dyDescent="0.3">
      <c r="A52" s="154"/>
      <c r="B52" s="154"/>
      <c r="C52" s="104"/>
      <c r="D52" s="68"/>
      <c r="E52" s="6"/>
      <c r="F52" s="6"/>
      <c r="G52" s="6"/>
      <c r="H52" s="6"/>
      <c r="I52" s="6"/>
      <c r="J52" s="6"/>
      <c r="K52" s="6"/>
      <c r="L52" s="6"/>
      <c r="M52" s="6"/>
      <c r="N52" s="6"/>
      <c r="O52" s="6"/>
    </row>
    <row r="53" spans="1:15" ht="20.25" x14ac:dyDescent="0.3">
      <c r="A53" s="154"/>
      <c r="B53" s="155"/>
      <c r="C53" s="105"/>
      <c r="D53" s="16"/>
    </row>
    <row r="54" spans="1:15" ht="20.25" x14ac:dyDescent="0.3">
      <c r="A54" s="154"/>
      <c r="B54" s="155"/>
      <c r="C54" s="105"/>
      <c r="D54" s="16"/>
    </row>
    <row r="55" spans="1:15" ht="20.25" x14ac:dyDescent="0.3">
      <c r="A55" s="154"/>
      <c r="B55" s="155"/>
      <c r="C55" s="105"/>
      <c r="D55" s="16"/>
    </row>
    <row r="56" spans="1:15" ht="20.25" x14ac:dyDescent="0.3">
      <c r="A56" s="154"/>
      <c r="B56" s="155"/>
      <c r="C56" s="105"/>
      <c r="D56" s="16"/>
    </row>
    <row r="57" spans="1:15" ht="20.25" x14ac:dyDescent="0.3">
      <c r="A57" s="154"/>
      <c r="B57" s="155"/>
      <c r="C57" s="105"/>
      <c r="D57" s="16"/>
    </row>
    <row r="58" spans="1:15" ht="20.25" x14ac:dyDescent="0.3">
      <c r="A58" s="154"/>
      <c r="B58" s="155"/>
      <c r="C58" s="105"/>
      <c r="D58" s="16"/>
    </row>
    <row r="59" spans="1:15" ht="20.25" x14ac:dyDescent="0.3">
      <c r="A59" s="154"/>
      <c r="B59" s="155"/>
      <c r="C59" s="105"/>
      <c r="D59" s="16"/>
    </row>
    <row r="60" spans="1:15" ht="20.25" x14ac:dyDescent="0.3">
      <c r="A60" s="154"/>
      <c r="B60" s="155"/>
      <c r="C60" s="105"/>
      <c r="D60" s="16"/>
    </row>
    <row r="61" spans="1:15" ht="20.25" x14ac:dyDescent="0.3">
      <c r="A61" s="154"/>
      <c r="B61" s="155"/>
      <c r="C61" s="105"/>
      <c r="D61" s="16"/>
    </row>
    <row r="62" spans="1:15" ht="20.25" x14ac:dyDescent="0.3">
      <c r="A62" s="154"/>
      <c r="B62" s="155"/>
      <c r="C62" s="105"/>
      <c r="D62" s="16"/>
    </row>
    <row r="63" spans="1:15" ht="20.25" x14ac:dyDescent="0.3">
      <c r="A63" s="154"/>
      <c r="B63" s="155"/>
      <c r="C63" s="105"/>
      <c r="D63" s="16"/>
    </row>
    <row r="64" spans="1:15" ht="20.25" x14ac:dyDescent="0.3">
      <c r="A64" s="154"/>
      <c r="B64" s="155"/>
      <c r="C64" s="105"/>
      <c r="D64" s="16"/>
    </row>
    <row r="65" spans="1:4" ht="20.25" x14ac:dyDescent="0.3">
      <c r="A65" s="154"/>
      <c r="B65" s="155"/>
      <c r="C65" s="105"/>
      <c r="D65" s="16"/>
    </row>
    <row r="66" spans="1:4" ht="20.25" x14ac:dyDescent="0.3">
      <c r="A66" s="154"/>
      <c r="B66" s="155"/>
      <c r="C66" s="105"/>
      <c r="D66" s="16"/>
    </row>
    <row r="67" spans="1:4" ht="20.25" x14ac:dyDescent="0.3">
      <c r="A67" s="154"/>
      <c r="B67" s="155"/>
      <c r="C67" s="105"/>
      <c r="D67" s="16"/>
    </row>
    <row r="68" spans="1:4" ht="20.25" x14ac:dyDescent="0.3">
      <c r="A68" s="154"/>
      <c r="B68" s="155"/>
      <c r="C68" s="105"/>
      <c r="D68" s="16"/>
    </row>
    <row r="69" spans="1:4" ht="20.25" x14ac:dyDescent="0.3">
      <c r="A69" s="154"/>
      <c r="B69" s="155"/>
      <c r="C69" s="105"/>
      <c r="D69" s="16"/>
    </row>
    <row r="70" spans="1:4" ht="20.25" x14ac:dyDescent="0.3">
      <c r="A70" s="154"/>
      <c r="B70" s="155"/>
      <c r="C70" s="105"/>
      <c r="D70" s="16"/>
    </row>
    <row r="71" spans="1:4" ht="20.25" x14ac:dyDescent="0.3">
      <c r="A71" s="154"/>
      <c r="B71" s="155"/>
      <c r="C71" s="105"/>
      <c r="D71" s="16"/>
    </row>
    <row r="72" spans="1:4" ht="20.25" x14ac:dyDescent="0.3">
      <c r="A72" s="154"/>
      <c r="B72" s="155"/>
      <c r="C72" s="105"/>
      <c r="D72" s="16"/>
    </row>
    <row r="73" spans="1:4" ht="20.25" x14ac:dyDescent="0.3">
      <c r="A73" s="154"/>
      <c r="B73" s="155"/>
      <c r="C73" s="105"/>
      <c r="D73" s="16"/>
    </row>
    <row r="74" spans="1:4" ht="20.25" x14ac:dyDescent="0.3">
      <c r="A74" s="154"/>
      <c r="B74" s="155"/>
      <c r="C74" s="105"/>
      <c r="D74" s="16"/>
    </row>
    <row r="75" spans="1:4" ht="20.25" x14ac:dyDescent="0.3">
      <c r="A75" s="154"/>
      <c r="B75" s="155"/>
      <c r="C75" s="105"/>
      <c r="D75" s="16"/>
    </row>
    <row r="76" spans="1:4" ht="20.25" x14ac:dyDescent="0.3">
      <c r="A76" s="154"/>
      <c r="B76" s="155"/>
      <c r="C76" s="105"/>
      <c r="D76" s="16"/>
    </row>
    <row r="77" spans="1:4" ht="20.25" x14ac:dyDescent="0.3">
      <c r="A77" s="154"/>
      <c r="B77" s="155"/>
      <c r="C77" s="105"/>
      <c r="D77" s="16"/>
    </row>
    <row r="78" spans="1:4" ht="20.25" x14ac:dyDescent="0.3">
      <c r="A78" s="154"/>
      <c r="B78" s="155"/>
      <c r="C78" s="105"/>
      <c r="D78" s="16"/>
    </row>
    <row r="79" spans="1:4" ht="20.25" x14ac:dyDescent="0.3">
      <c r="A79" s="154"/>
      <c r="B79" s="155"/>
      <c r="C79" s="105"/>
      <c r="D79" s="16"/>
    </row>
    <row r="80" spans="1:4" ht="20.25" x14ac:dyDescent="0.3">
      <c r="A80" s="154"/>
      <c r="B80" s="155"/>
      <c r="C80" s="105"/>
      <c r="D80" s="16"/>
    </row>
    <row r="81" spans="1:4" ht="20.25" x14ac:dyDescent="0.3">
      <c r="A81" s="154"/>
      <c r="B81" s="155"/>
      <c r="C81" s="105"/>
      <c r="D81" s="16"/>
    </row>
    <row r="82" spans="1:4" ht="20.25" x14ac:dyDescent="0.3">
      <c r="A82" s="154"/>
      <c r="B82" s="155"/>
      <c r="C82" s="105"/>
      <c r="D82" s="16"/>
    </row>
    <row r="83" spans="1:4" ht="20.25" x14ac:dyDescent="0.3">
      <c r="A83" s="154"/>
      <c r="B83" s="155"/>
      <c r="C83" s="105"/>
      <c r="D83" s="16"/>
    </row>
    <row r="84" spans="1:4" ht="20.25" x14ac:dyDescent="0.3">
      <c r="A84" s="154"/>
      <c r="B84" s="155"/>
      <c r="C84" s="105"/>
      <c r="D84" s="16"/>
    </row>
    <row r="85" spans="1:4" ht="20.25" x14ac:dyDescent="0.3">
      <c r="A85" s="154"/>
      <c r="B85" s="155"/>
      <c r="C85" s="105"/>
      <c r="D85" s="16"/>
    </row>
    <row r="86" spans="1:4" ht="20.25" x14ac:dyDescent="0.3">
      <c r="A86" s="154"/>
      <c r="B86" s="155"/>
      <c r="C86" s="105"/>
      <c r="D86" s="16"/>
    </row>
    <row r="87" spans="1:4" ht="20.25" x14ac:dyDescent="0.3">
      <c r="A87" s="154"/>
      <c r="B87" s="155"/>
      <c r="C87" s="105"/>
      <c r="D87" s="16"/>
    </row>
    <row r="88" spans="1:4" ht="20.25" x14ac:dyDescent="0.3">
      <c r="A88" s="154"/>
      <c r="B88" s="155"/>
      <c r="C88" s="105"/>
      <c r="D88" s="16"/>
    </row>
    <row r="89" spans="1:4" ht="20.25" x14ac:dyDescent="0.3">
      <c r="A89" s="154"/>
      <c r="B89" s="155"/>
      <c r="C89" s="105"/>
      <c r="D89" s="16"/>
    </row>
    <row r="90" spans="1:4" ht="20.25" x14ac:dyDescent="0.3">
      <c r="A90" s="154"/>
      <c r="B90" s="155"/>
      <c r="C90" s="105"/>
      <c r="D90" s="16"/>
    </row>
    <row r="91" spans="1:4" ht="20.25" x14ac:dyDescent="0.3">
      <c r="A91" s="154"/>
      <c r="B91" s="155"/>
      <c r="C91" s="105"/>
      <c r="D91" s="16"/>
    </row>
    <row r="92" spans="1:4" ht="20.25" x14ac:dyDescent="0.3">
      <c r="A92" s="154"/>
      <c r="B92" s="155"/>
      <c r="C92" s="105"/>
      <c r="D92" s="16"/>
    </row>
    <row r="93" spans="1:4" ht="20.25" x14ac:dyDescent="0.3">
      <c r="A93" s="154"/>
      <c r="B93" s="155"/>
      <c r="C93" s="105"/>
      <c r="D93" s="16"/>
    </row>
    <row r="94" spans="1:4" ht="20.25" x14ac:dyDescent="0.3">
      <c r="A94" s="154"/>
      <c r="B94" s="155"/>
      <c r="C94" s="105"/>
      <c r="D94" s="16"/>
    </row>
    <row r="95" spans="1:4" ht="20.25" x14ac:dyDescent="0.3">
      <c r="A95" s="154"/>
      <c r="B95" s="155"/>
      <c r="C95" s="105"/>
      <c r="D95" s="16"/>
    </row>
    <row r="96" spans="1:4" ht="20.25" x14ac:dyDescent="0.3">
      <c r="A96" s="154"/>
      <c r="B96" s="155"/>
      <c r="C96" s="105"/>
      <c r="D96" s="16"/>
    </row>
    <row r="97" spans="1:4" ht="20.25" x14ac:dyDescent="0.3">
      <c r="A97" s="154"/>
      <c r="B97" s="155"/>
      <c r="C97" s="105"/>
      <c r="D97" s="16"/>
    </row>
    <row r="98" spans="1:4" ht="20.25" x14ac:dyDescent="0.3">
      <c r="A98" s="154"/>
      <c r="B98" s="155"/>
      <c r="C98" s="105"/>
      <c r="D98" s="16"/>
    </row>
    <row r="99" spans="1:4" ht="20.25" x14ac:dyDescent="0.3">
      <c r="A99" s="154"/>
      <c r="B99" s="155"/>
      <c r="C99" s="105"/>
      <c r="D99" s="16"/>
    </row>
    <row r="100" spans="1:4" ht="20.25" x14ac:dyDescent="0.3">
      <c r="A100" s="154"/>
      <c r="B100" s="155"/>
      <c r="C100" s="105"/>
      <c r="D100" s="16"/>
    </row>
    <row r="101" spans="1:4" ht="20.25" x14ac:dyDescent="0.3">
      <c r="A101" s="154"/>
      <c r="B101" s="155"/>
      <c r="C101" s="105"/>
      <c r="D101" s="16"/>
    </row>
    <row r="102" spans="1:4" ht="20.25" x14ac:dyDescent="0.3">
      <c r="A102" s="154"/>
      <c r="B102" s="155"/>
      <c r="C102" s="105"/>
      <c r="D102" s="16"/>
    </row>
    <row r="103" spans="1:4" ht="20.25" x14ac:dyDescent="0.3">
      <c r="A103" s="154"/>
      <c r="B103" s="155"/>
      <c r="C103" s="105"/>
      <c r="D103" s="16"/>
    </row>
    <row r="104" spans="1:4" ht="20.25" x14ac:dyDescent="0.3">
      <c r="A104" s="154"/>
      <c r="B104" s="155"/>
      <c r="C104" s="105"/>
      <c r="D104" s="16"/>
    </row>
    <row r="105" spans="1:4" ht="20.25" x14ac:dyDescent="0.3">
      <c r="A105" s="154"/>
      <c r="B105" s="155"/>
      <c r="C105" s="105"/>
      <c r="D105" s="16"/>
    </row>
    <row r="106" spans="1:4" ht="20.25" x14ac:dyDescent="0.3">
      <c r="A106" s="154"/>
      <c r="B106" s="155"/>
      <c r="C106" s="105"/>
      <c r="D106" s="16"/>
    </row>
    <row r="107" spans="1:4" ht="20.25" x14ac:dyDescent="0.3">
      <c r="A107" s="154"/>
      <c r="B107" s="155"/>
      <c r="C107" s="105"/>
      <c r="D107" s="16"/>
    </row>
    <row r="108" spans="1:4" ht="20.25" x14ac:dyDescent="0.3">
      <c r="A108" s="154"/>
      <c r="B108" s="155"/>
      <c r="C108" s="105"/>
      <c r="D108" s="16"/>
    </row>
    <row r="109" spans="1:4" ht="20.25" x14ac:dyDescent="0.3">
      <c r="A109" s="154"/>
      <c r="B109" s="155"/>
      <c r="C109" s="105"/>
      <c r="D109" s="16"/>
    </row>
    <row r="110" spans="1:4" ht="20.25" x14ac:dyDescent="0.3">
      <c r="A110" s="154"/>
      <c r="B110" s="155"/>
      <c r="C110" s="105"/>
      <c r="D110" s="16"/>
    </row>
    <row r="111" spans="1:4" ht="20.25" x14ac:dyDescent="0.3">
      <c r="A111" s="154"/>
      <c r="B111" s="155"/>
      <c r="C111" s="105"/>
      <c r="D111" s="16"/>
    </row>
    <row r="112" spans="1:4" ht="20.25" x14ac:dyDescent="0.3">
      <c r="A112" s="154"/>
      <c r="B112" s="155"/>
      <c r="C112" s="105"/>
      <c r="D112" s="16"/>
    </row>
    <row r="113" spans="1:4" ht="20.25" x14ac:dyDescent="0.3">
      <c r="A113" s="154"/>
      <c r="B113" s="155"/>
      <c r="C113" s="105"/>
      <c r="D113" s="16"/>
    </row>
    <row r="114" spans="1:4" ht="20.25" x14ac:dyDescent="0.3">
      <c r="A114" s="154"/>
      <c r="B114" s="155"/>
      <c r="C114" s="105"/>
      <c r="D114" s="16"/>
    </row>
    <row r="115" spans="1:4" ht="20.25" x14ac:dyDescent="0.3">
      <c r="A115" s="154"/>
      <c r="B115" s="155"/>
      <c r="C115" s="105"/>
      <c r="D115" s="16"/>
    </row>
    <row r="116" spans="1:4" ht="20.25" x14ac:dyDescent="0.3">
      <c r="A116" s="154"/>
      <c r="B116" s="155"/>
      <c r="C116" s="105"/>
      <c r="D116" s="16"/>
    </row>
    <row r="117" spans="1:4" ht="20.25" x14ac:dyDescent="0.3">
      <c r="A117" s="154"/>
      <c r="B117" s="155"/>
      <c r="C117" s="105"/>
      <c r="D117" s="16"/>
    </row>
    <row r="118" spans="1:4" ht="20.25" x14ac:dyDescent="0.3">
      <c r="A118" s="154"/>
      <c r="B118" s="155"/>
      <c r="C118" s="105"/>
      <c r="D118" s="16"/>
    </row>
    <row r="119" spans="1:4" ht="20.25" x14ac:dyDescent="0.3">
      <c r="A119" s="154"/>
      <c r="B119" s="155"/>
      <c r="C119" s="105"/>
      <c r="D119" s="16"/>
    </row>
    <row r="120" spans="1:4" ht="20.25" x14ac:dyDescent="0.3">
      <c r="A120" s="154"/>
      <c r="B120" s="155"/>
      <c r="C120" s="105"/>
      <c r="D120" s="16"/>
    </row>
    <row r="121" spans="1:4" ht="20.25" x14ac:dyDescent="0.3">
      <c r="A121" s="154"/>
      <c r="B121" s="155"/>
      <c r="C121" s="105"/>
      <c r="D121" s="16"/>
    </row>
    <row r="122" spans="1:4" ht="20.25" x14ac:dyDescent="0.3">
      <c r="A122" s="154"/>
      <c r="B122" s="155"/>
      <c r="C122" s="105"/>
      <c r="D122" s="16"/>
    </row>
    <row r="123" spans="1:4" ht="20.25" x14ac:dyDescent="0.3">
      <c r="A123" s="154"/>
      <c r="B123" s="155"/>
      <c r="C123" s="16"/>
      <c r="D123" s="16"/>
    </row>
    <row r="124" spans="1:4" ht="20.25" x14ac:dyDescent="0.3">
      <c r="A124" s="154"/>
      <c r="B124" s="155"/>
      <c r="C124" s="16"/>
      <c r="D124" s="16"/>
    </row>
    <row r="125" spans="1:4" ht="20.25" x14ac:dyDescent="0.3">
      <c r="A125" s="154"/>
      <c r="B125" s="155"/>
      <c r="C125" s="16"/>
      <c r="D125" s="16"/>
    </row>
    <row r="126" spans="1:4" ht="20.25" x14ac:dyDescent="0.3">
      <c r="A126" s="154"/>
      <c r="B126" s="155"/>
      <c r="C126" s="16"/>
      <c r="D126" s="16"/>
    </row>
    <row r="127" spans="1:4" ht="20.25" x14ac:dyDescent="0.3">
      <c r="A127" s="154"/>
      <c r="B127" s="155"/>
      <c r="C127" s="16"/>
      <c r="D127" s="16"/>
    </row>
    <row r="128" spans="1:4" ht="20.25" x14ac:dyDescent="0.3">
      <c r="A128" s="154"/>
      <c r="B128" s="155"/>
      <c r="C128" s="16"/>
      <c r="D128" s="16"/>
    </row>
    <row r="129" spans="1:4" ht="20.25" x14ac:dyDescent="0.3">
      <c r="A129" s="154"/>
      <c r="B129" s="155"/>
      <c r="C129" s="16"/>
      <c r="D129" s="16"/>
    </row>
    <row r="130" spans="1:4" ht="20.25" x14ac:dyDescent="0.3">
      <c r="A130" s="154"/>
      <c r="B130" s="155"/>
      <c r="C130" s="16"/>
      <c r="D130" s="16"/>
    </row>
    <row r="131" spans="1:4" ht="20.25" x14ac:dyDescent="0.3">
      <c r="A131" s="154"/>
      <c r="B131" s="155"/>
      <c r="C131" s="16"/>
      <c r="D131" s="16"/>
    </row>
    <row r="132" spans="1:4" ht="20.25" x14ac:dyDescent="0.3">
      <c r="A132" s="154"/>
      <c r="B132" s="155"/>
      <c r="C132" s="16"/>
      <c r="D132" s="16"/>
    </row>
    <row r="133" spans="1:4" ht="20.25" x14ac:dyDescent="0.3">
      <c r="A133" s="154"/>
      <c r="B133" s="155"/>
      <c r="C133" s="16"/>
      <c r="D133" s="16"/>
    </row>
    <row r="134" spans="1:4" ht="20.25" x14ac:dyDescent="0.3">
      <c r="A134" s="154"/>
      <c r="B134" s="155"/>
      <c r="C134" s="16"/>
      <c r="D134" s="16"/>
    </row>
    <row r="135" spans="1:4" ht="20.25" x14ac:dyDescent="0.3">
      <c r="A135" s="154"/>
      <c r="B135" s="155"/>
      <c r="C135" s="16"/>
      <c r="D135" s="16"/>
    </row>
    <row r="136" spans="1:4" ht="20.25" x14ac:dyDescent="0.3">
      <c r="A136" s="154"/>
      <c r="B136" s="155"/>
      <c r="C136" s="16"/>
      <c r="D136" s="16"/>
    </row>
    <row r="137" spans="1:4" ht="20.25" x14ac:dyDescent="0.3">
      <c r="A137" s="154"/>
      <c r="B137" s="155"/>
      <c r="C137" s="16"/>
      <c r="D137" s="16"/>
    </row>
    <row r="138" spans="1:4" ht="20.25" x14ac:dyDescent="0.3">
      <c r="A138" s="154"/>
      <c r="B138" s="155"/>
      <c r="C138" s="16"/>
      <c r="D138" s="16"/>
    </row>
    <row r="139" spans="1:4" ht="20.25" x14ac:dyDescent="0.3">
      <c r="A139" s="154"/>
      <c r="B139" s="155"/>
      <c r="C139" s="16"/>
      <c r="D139" s="16"/>
    </row>
    <row r="140" spans="1:4" ht="20.25" x14ac:dyDescent="0.3">
      <c r="A140" s="154"/>
      <c r="B140" s="155"/>
      <c r="C140" s="16"/>
      <c r="D140" s="16"/>
    </row>
    <row r="141" spans="1:4" ht="20.25" x14ac:dyDescent="0.3">
      <c r="A141" s="154"/>
      <c r="B141" s="155"/>
      <c r="C141" s="16"/>
      <c r="D141" s="16"/>
    </row>
    <row r="142" spans="1:4" ht="20.25" x14ac:dyDescent="0.3">
      <c r="A142" s="154"/>
      <c r="B142" s="155"/>
      <c r="C142" s="16"/>
      <c r="D142" s="16"/>
    </row>
    <row r="143" spans="1:4" ht="20.25" x14ac:dyDescent="0.3">
      <c r="A143" s="154"/>
      <c r="B143" s="155"/>
      <c r="C143" s="16"/>
      <c r="D143" s="16"/>
    </row>
    <row r="144" spans="1:4" ht="20.25" x14ac:dyDescent="0.3">
      <c r="A144" s="154"/>
      <c r="B144" s="155"/>
      <c r="C144" s="16"/>
      <c r="D144" s="16"/>
    </row>
    <row r="145" spans="1:4" ht="20.25" x14ac:dyDescent="0.3">
      <c r="A145" s="154"/>
      <c r="B145" s="155"/>
      <c r="C145" s="16"/>
      <c r="D145" s="16"/>
    </row>
    <row r="146" spans="1:4" ht="20.25" x14ac:dyDescent="0.3">
      <c r="A146" s="154"/>
      <c r="B146" s="155"/>
      <c r="C146" s="16"/>
      <c r="D146" s="16"/>
    </row>
    <row r="147" spans="1:4" ht="20.25" x14ac:dyDescent="0.3">
      <c r="A147" s="154"/>
      <c r="B147" s="155"/>
      <c r="C147" s="16"/>
      <c r="D147" s="16"/>
    </row>
    <row r="148" spans="1:4" ht="20.25" x14ac:dyDescent="0.3">
      <c r="A148" s="154"/>
      <c r="B148" s="155"/>
      <c r="C148" s="16"/>
      <c r="D148" s="16"/>
    </row>
    <row r="149" spans="1:4" ht="20.25" x14ac:dyDescent="0.3">
      <c r="A149" s="154"/>
      <c r="B149" s="155"/>
      <c r="C149" s="16"/>
      <c r="D149" s="16"/>
    </row>
    <row r="150" spans="1:4" ht="20.25" x14ac:dyDescent="0.3">
      <c r="A150" s="154"/>
      <c r="B150" s="155"/>
      <c r="C150" s="16"/>
      <c r="D150" s="16"/>
    </row>
    <row r="151" spans="1:4" ht="20.25" x14ac:dyDescent="0.3">
      <c r="A151" s="154"/>
      <c r="B151" s="155"/>
      <c r="C151" s="16"/>
      <c r="D151" s="16"/>
    </row>
    <row r="152" spans="1:4" ht="20.25" x14ac:dyDescent="0.3">
      <c r="A152" s="154"/>
      <c r="B152" s="155"/>
      <c r="C152" s="16"/>
      <c r="D152" s="16"/>
    </row>
    <row r="153" spans="1:4" ht="20.25" x14ac:dyDescent="0.3">
      <c r="A153" s="154"/>
      <c r="B153" s="155"/>
      <c r="C153" s="16"/>
      <c r="D153" s="16"/>
    </row>
    <row r="154" spans="1:4" ht="20.25" x14ac:dyDescent="0.3">
      <c r="A154" s="154"/>
      <c r="B154" s="155"/>
      <c r="C154" s="16"/>
      <c r="D154" s="16"/>
    </row>
    <row r="155" spans="1:4" ht="20.25" x14ac:dyDescent="0.3">
      <c r="A155" s="154"/>
      <c r="B155" s="155"/>
      <c r="C155" s="16"/>
      <c r="D155" s="16"/>
    </row>
    <row r="156" spans="1:4" ht="20.25" x14ac:dyDescent="0.3">
      <c r="A156" s="154"/>
      <c r="B156" s="155"/>
      <c r="C156" s="16"/>
      <c r="D156" s="16"/>
    </row>
    <row r="157" spans="1:4" ht="20.25" x14ac:dyDescent="0.3">
      <c r="A157" s="154"/>
      <c r="B157" s="155"/>
      <c r="C157" s="16"/>
      <c r="D157" s="16"/>
    </row>
    <row r="158" spans="1:4" ht="20.25" x14ac:dyDescent="0.3">
      <c r="A158" s="154"/>
      <c r="B158" s="155"/>
      <c r="C158" s="16"/>
      <c r="D158" s="16"/>
    </row>
    <row r="159" spans="1:4" ht="20.25" x14ac:dyDescent="0.3">
      <c r="A159" s="154"/>
      <c r="B159" s="155"/>
      <c r="C159" s="16"/>
      <c r="D159" s="16"/>
    </row>
    <row r="160" spans="1:4" ht="20.25" x14ac:dyDescent="0.3">
      <c r="A160" s="154"/>
      <c r="B160" s="155"/>
      <c r="C160" s="16"/>
      <c r="D160" s="16"/>
    </row>
    <row r="161" spans="1:4" ht="20.25" x14ac:dyDescent="0.3">
      <c r="A161" s="154"/>
      <c r="B161" s="155"/>
      <c r="C161" s="16"/>
      <c r="D161" s="16"/>
    </row>
    <row r="162" spans="1:4" ht="20.25" x14ac:dyDescent="0.3">
      <c r="A162" s="154"/>
      <c r="B162" s="155"/>
      <c r="C162" s="16"/>
      <c r="D162" s="16"/>
    </row>
    <row r="163" spans="1:4" ht="20.25" x14ac:dyDescent="0.3">
      <c r="A163" s="154"/>
      <c r="B163" s="155"/>
      <c r="C163" s="16"/>
      <c r="D163" s="16"/>
    </row>
    <row r="164" spans="1:4" ht="20.25" x14ac:dyDescent="0.3">
      <c r="A164" s="154"/>
      <c r="B164" s="155"/>
      <c r="C164" s="16"/>
      <c r="D164" s="16"/>
    </row>
    <row r="165" spans="1:4" ht="20.25" x14ac:dyDescent="0.3">
      <c r="A165" s="154"/>
      <c r="B165" s="155"/>
      <c r="C165" s="16"/>
      <c r="D165" s="16"/>
    </row>
    <row r="166" spans="1:4" ht="20.25" x14ac:dyDescent="0.3">
      <c r="A166" s="154"/>
      <c r="B166" s="155"/>
      <c r="C166" s="16"/>
      <c r="D166" s="16"/>
    </row>
    <row r="167" spans="1:4" ht="20.25" x14ac:dyDescent="0.3">
      <c r="A167" s="154"/>
      <c r="B167" s="155"/>
      <c r="C167" s="16"/>
      <c r="D167" s="16"/>
    </row>
    <row r="168" spans="1:4" ht="20.25" x14ac:dyDescent="0.3">
      <c r="A168" s="154"/>
      <c r="B168" s="155"/>
      <c r="C168" s="16"/>
      <c r="D168" s="16"/>
    </row>
    <row r="169" spans="1:4" ht="20.25" x14ac:dyDescent="0.3">
      <c r="A169" s="154"/>
      <c r="B169" s="155"/>
      <c r="C169" s="16"/>
      <c r="D169" s="16"/>
    </row>
    <row r="170" spans="1:4" ht="20.25" x14ac:dyDescent="0.3">
      <c r="A170" s="154"/>
      <c r="B170" s="155"/>
      <c r="C170" s="16"/>
      <c r="D170" s="16"/>
    </row>
    <row r="171" spans="1:4" ht="20.25" x14ac:dyDescent="0.3">
      <c r="A171" s="154"/>
      <c r="B171" s="155"/>
      <c r="C171" s="16"/>
      <c r="D171" s="16"/>
    </row>
    <row r="172" spans="1:4" ht="20.25" x14ac:dyDescent="0.3">
      <c r="A172" s="154"/>
      <c r="B172" s="155"/>
      <c r="C172" s="16"/>
      <c r="D172" s="16"/>
    </row>
    <row r="173" spans="1:4" ht="20.25" x14ac:dyDescent="0.3">
      <c r="A173" s="154"/>
      <c r="B173" s="155"/>
      <c r="C173" s="16"/>
      <c r="D173" s="16"/>
    </row>
    <row r="174" spans="1:4" ht="20.25" x14ac:dyDescent="0.3">
      <c r="A174" s="154"/>
      <c r="B174" s="155"/>
      <c r="C174" s="16"/>
      <c r="D174" s="16"/>
    </row>
    <row r="175" spans="1:4" ht="20.25" x14ac:dyDescent="0.3">
      <c r="A175" s="154"/>
      <c r="B175" s="155"/>
      <c r="C175" s="16"/>
      <c r="D175" s="16"/>
    </row>
    <row r="176" spans="1:4" ht="20.25" x14ac:dyDescent="0.3">
      <c r="A176" s="154"/>
      <c r="B176" s="155"/>
      <c r="C176" s="16"/>
      <c r="D176" s="16"/>
    </row>
    <row r="177" spans="1:4" ht="20.25" x14ac:dyDescent="0.3">
      <c r="A177" s="154"/>
      <c r="B177" s="155"/>
      <c r="C177" s="16"/>
      <c r="D177" s="16"/>
    </row>
    <row r="178" spans="1:4" ht="20.25" x14ac:dyDescent="0.3">
      <c r="A178" s="154"/>
      <c r="B178" s="155"/>
      <c r="C178" s="16"/>
      <c r="D178" s="16"/>
    </row>
    <row r="179" spans="1:4" ht="20.25" x14ac:dyDescent="0.3">
      <c r="A179" s="154"/>
      <c r="B179" s="155"/>
      <c r="C179" s="16"/>
      <c r="D179" s="16"/>
    </row>
    <row r="180" spans="1:4" ht="20.25" x14ac:dyDescent="0.3">
      <c r="A180" s="154"/>
      <c r="B180" s="155"/>
      <c r="C180" s="16"/>
      <c r="D180" s="16"/>
    </row>
    <row r="181" spans="1:4" ht="20.25" x14ac:dyDescent="0.3">
      <c r="A181" s="154"/>
      <c r="B181" s="155"/>
      <c r="C181" s="16"/>
      <c r="D181" s="16"/>
    </row>
    <row r="182" spans="1:4" ht="20.25" x14ac:dyDescent="0.3">
      <c r="A182" s="154"/>
      <c r="B182" s="155"/>
      <c r="C182" s="16"/>
      <c r="D182" s="16"/>
    </row>
    <row r="183" spans="1:4" ht="20.25" x14ac:dyDescent="0.3">
      <c r="A183" s="154"/>
      <c r="B183" s="155"/>
      <c r="C183" s="16"/>
      <c r="D183" s="16"/>
    </row>
    <row r="184" spans="1:4" ht="20.25" x14ac:dyDescent="0.3">
      <c r="A184" s="154"/>
      <c r="B184" s="155"/>
      <c r="C184" s="16"/>
      <c r="D184" s="16"/>
    </row>
    <row r="185" spans="1:4" ht="20.25" x14ac:dyDescent="0.3">
      <c r="A185" s="154"/>
      <c r="B185" s="155"/>
      <c r="C185" s="16"/>
      <c r="D185" s="16"/>
    </row>
    <row r="186" spans="1:4" ht="20.25" x14ac:dyDescent="0.3">
      <c r="A186" s="154"/>
      <c r="B186" s="155"/>
      <c r="C186" s="16"/>
      <c r="D186" s="16"/>
    </row>
    <row r="187" spans="1:4" ht="20.25" x14ac:dyDescent="0.3">
      <c r="A187" s="154"/>
      <c r="B187" s="155"/>
      <c r="C187" s="16"/>
      <c r="D187" s="16"/>
    </row>
    <row r="188" spans="1:4" ht="20.25" x14ac:dyDescent="0.3">
      <c r="A188" s="154"/>
      <c r="B188" s="155"/>
      <c r="C188" s="16"/>
      <c r="D188" s="16"/>
    </row>
    <row r="189" spans="1:4" ht="20.25" x14ac:dyDescent="0.3">
      <c r="A189" s="154"/>
      <c r="B189" s="155"/>
      <c r="C189" s="16"/>
      <c r="D189" s="16"/>
    </row>
    <row r="190" spans="1:4" ht="20.25" x14ac:dyDescent="0.3">
      <c r="A190" s="154"/>
      <c r="B190" s="155"/>
      <c r="C190" s="16"/>
      <c r="D190" s="16"/>
    </row>
    <row r="191" spans="1:4" ht="20.25" x14ac:dyDescent="0.3">
      <c r="A191" s="154"/>
      <c r="B191" s="155"/>
      <c r="C191" s="16"/>
      <c r="D191" s="16"/>
    </row>
    <row r="192" spans="1:4" ht="20.25" x14ac:dyDescent="0.3">
      <c r="A192" s="154"/>
      <c r="B192" s="155"/>
      <c r="C192" s="16"/>
      <c r="D192" s="16"/>
    </row>
    <row r="193" spans="1:4" ht="20.25" x14ac:dyDescent="0.3">
      <c r="A193" s="154"/>
      <c r="B193" s="155"/>
      <c r="C193" s="16"/>
      <c r="D193" s="16"/>
    </row>
    <row r="194" spans="1:4" ht="20.25" x14ac:dyDescent="0.3">
      <c r="A194" s="154"/>
      <c r="B194" s="155"/>
      <c r="C194" s="16"/>
      <c r="D194" s="16"/>
    </row>
    <row r="195" spans="1:4" ht="20.25" x14ac:dyDescent="0.3">
      <c r="A195" s="154"/>
      <c r="B195" s="155"/>
      <c r="C195" s="16"/>
      <c r="D195" s="16"/>
    </row>
    <row r="196" spans="1:4" ht="20.25" x14ac:dyDescent="0.3">
      <c r="A196" s="154"/>
      <c r="B196" s="155"/>
      <c r="C196" s="16"/>
      <c r="D196" s="16"/>
    </row>
    <row r="197" spans="1:4" ht="20.25" x14ac:dyDescent="0.3">
      <c r="A197" s="154"/>
      <c r="B197" s="155"/>
      <c r="C197" s="16"/>
      <c r="D197" s="16"/>
    </row>
    <row r="198" spans="1:4" ht="20.25" x14ac:dyDescent="0.3">
      <c r="A198" s="154"/>
      <c r="B198" s="155"/>
      <c r="C198" s="16"/>
      <c r="D198" s="16"/>
    </row>
    <row r="199" spans="1:4" ht="20.25" x14ac:dyDescent="0.3">
      <c r="A199" s="154"/>
      <c r="B199" s="155"/>
      <c r="C199" s="16"/>
      <c r="D199" s="16"/>
    </row>
    <row r="200" spans="1:4" ht="20.25" x14ac:dyDescent="0.3">
      <c r="A200" s="154"/>
      <c r="B200" s="155"/>
      <c r="C200" s="16"/>
      <c r="D200" s="16"/>
    </row>
    <row r="201" spans="1:4" ht="20.25" x14ac:dyDescent="0.3">
      <c r="A201" s="154"/>
      <c r="B201" s="155"/>
      <c r="C201" s="16"/>
      <c r="D201" s="16"/>
    </row>
    <row r="202" spans="1:4" ht="20.25" x14ac:dyDescent="0.3">
      <c r="A202" s="154"/>
      <c r="B202" s="155"/>
      <c r="C202" s="16"/>
      <c r="D202" s="16"/>
    </row>
    <row r="203" spans="1:4" ht="20.25" x14ac:dyDescent="0.3">
      <c r="A203" s="154"/>
      <c r="B203" s="155"/>
      <c r="C203" s="16"/>
      <c r="D203" s="16"/>
    </row>
    <row r="204" spans="1:4" ht="20.25" x14ac:dyDescent="0.3">
      <c r="A204" s="154"/>
      <c r="B204" s="155"/>
      <c r="C204" s="16"/>
      <c r="D204" s="16"/>
    </row>
    <row r="205" spans="1:4" ht="20.25" x14ac:dyDescent="0.3">
      <c r="A205" s="154"/>
      <c r="B205" s="155"/>
      <c r="C205" s="16"/>
      <c r="D205" s="16"/>
    </row>
    <row r="206" spans="1:4" ht="20.25" x14ac:dyDescent="0.3">
      <c r="A206" s="154"/>
      <c r="B206" s="155"/>
      <c r="C206" s="16"/>
      <c r="D206" s="16"/>
    </row>
    <row r="207" spans="1:4" ht="20.25" x14ac:dyDescent="0.3">
      <c r="A207" s="154"/>
      <c r="B207" s="155"/>
      <c r="C207" s="16"/>
      <c r="D207" s="16"/>
    </row>
    <row r="208" spans="1:4" ht="20.25" x14ac:dyDescent="0.3">
      <c r="A208" s="154"/>
      <c r="B208" s="155"/>
      <c r="C208" s="16"/>
      <c r="D208" s="16"/>
    </row>
    <row r="209" spans="1:8" x14ac:dyDescent="0.3">
      <c r="A209" s="6"/>
      <c r="B209" s="155"/>
      <c r="C209" s="155"/>
      <c r="D209" s="155"/>
    </row>
    <row r="210" spans="1:8" ht="20.25" x14ac:dyDescent="0.3">
      <c r="A210" s="6"/>
      <c r="B210" s="15" t="s">
        <v>79</v>
      </c>
      <c r="C210" s="15" t="s">
        <v>126</v>
      </c>
      <c r="D210" s="156" t="s">
        <v>79</v>
      </c>
      <c r="E210" s="156" t="s">
        <v>126</v>
      </c>
    </row>
    <row r="211" spans="1:8" ht="20.25" x14ac:dyDescent="0.3">
      <c r="A211" s="6"/>
      <c r="B211" s="157" t="s">
        <v>81</v>
      </c>
      <c r="C211" s="157" t="s">
        <v>55</v>
      </c>
      <c r="D211" s="110" t="s">
        <v>81</v>
      </c>
      <c r="F211" s="110" t="str">
        <f>IF(NOT(ISBLANK(D211)),D211,IF(NOT(ISBLANK(E211)),"     "&amp;E211,FALSE))</f>
        <v>Afectación Económica o presupuestal</v>
      </c>
      <c r="G211" s="110" t="s">
        <v>81</v>
      </c>
      <c r="H211" s="110" t="str">
        <f>IF(NOT(ISERROR(MATCH(G211,_xlfn.ANCHORARRAY(B222),0))),F224&amp;"Por favor no seleccionar los criterios de impacto",G211)</f>
        <v>❌Por favor no seleccionar los criterios de impacto</v>
      </c>
    </row>
    <row r="212" spans="1:8" ht="20.25" x14ac:dyDescent="0.3">
      <c r="A212" s="6"/>
      <c r="B212" s="157" t="s">
        <v>81</v>
      </c>
      <c r="C212" s="157" t="s">
        <v>84</v>
      </c>
      <c r="E212" s="110" t="s">
        <v>55</v>
      </c>
      <c r="F212" s="110" t="str">
        <f t="shared" ref="F212:F222" si="0">IF(NOT(ISBLANK(D212)),D212,IF(NOT(ISBLANK(E212)),"     "&amp;E212,FALSE))</f>
        <v xml:space="preserve">     Afectación menor a 10 SMLMV .</v>
      </c>
    </row>
    <row r="213" spans="1:8" ht="20.25" x14ac:dyDescent="0.3">
      <c r="A213" s="6"/>
      <c r="B213" s="157" t="s">
        <v>81</v>
      </c>
      <c r="C213" s="157" t="s">
        <v>85</v>
      </c>
      <c r="E213" s="110" t="s">
        <v>84</v>
      </c>
      <c r="F213" s="110" t="str">
        <f t="shared" si="0"/>
        <v xml:space="preserve">     Entre 10 y 50 SMLMV </v>
      </c>
    </row>
    <row r="214" spans="1:8" ht="20.25" x14ac:dyDescent="0.3">
      <c r="A214" s="6"/>
      <c r="B214" s="157" t="s">
        <v>81</v>
      </c>
      <c r="C214" s="157" t="s">
        <v>86</v>
      </c>
      <c r="E214" s="110" t="s">
        <v>85</v>
      </c>
      <c r="F214" s="110" t="str">
        <f t="shared" si="0"/>
        <v xml:space="preserve">     Entre 50 y 100 SMLMV </v>
      </c>
    </row>
    <row r="215" spans="1:8" ht="20.25" x14ac:dyDescent="0.3">
      <c r="A215" s="6"/>
      <c r="B215" s="157" t="s">
        <v>81</v>
      </c>
      <c r="C215" s="157" t="s">
        <v>87</v>
      </c>
      <c r="E215" s="110" t="s">
        <v>86</v>
      </c>
      <c r="F215" s="110" t="str">
        <f t="shared" si="0"/>
        <v xml:space="preserve">     Entre 100 y 500 SMLMV </v>
      </c>
    </row>
    <row r="216" spans="1:8" ht="20.25" x14ac:dyDescent="0.3">
      <c r="A216" s="6"/>
      <c r="B216" s="157" t="s">
        <v>54</v>
      </c>
      <c r="C216" s="157" t="s">
        <v>88</v>
      </c>
      <c r="E216" s="110" t="s">
        <v>87</v>
      </c>
      <c r="F216" s="110" t="str">
        <f t="shared" si="0"/>
        <v xml:space="preserve">     Mayor a 500 SMLMV </v>
      </c>
    </row>
    <row r="217" spans="1:8" ht="20.25" x14ac:dyDescent="0.3">
      <c r="A217" s="6"/>
      <c r="B217" s="157" t="s">
        <v>54</v>
      </c>
      <c r="C217" s="157" t="s">
        <v>89</v>
      </c>
      <c r="D217" s="110" t="s">
        <v>54</v>
      </c>
      <c r="F217" s="110" t="str">
        <f t="shared" si="0"/>
        <v>Pérdida Reputacional</v>
      </c>
    </row>
    <row r="218" spans="1:8" ht="20.25" x14ac:dyDescent="0.3">
      <c r="A218" s="6"/>
      <c r="B218" s="157" t="s">
        <v>54</v>
      </c>
      <c r="C218" s="157" t="s">
        <v>91</v>
      </c>
      <c r="E218" s="110" t="s">
        <v>88</v>
      </c>
      <c r="F218" s="110" t="str">
        <f t="shared" si="0"/>
        <v xml:space="preserve">     El riesgo afecta la imagen de alguna área de la organización</v>
      </c>
    </row>
    <row r="219" spans="1:8" ht="20.25" x14ac:dyDescent="0.3">
      <c r="A219" s="6"/>
      <c r="B219" s="157" t="s">
        <v>54</v>
      </c>
      <c r="C219" s="157" t="s">
        <v>90</v>
      </c>
      <c r="E219" s="110" t="s">
        <v>89</v>
      </c>
      <c r="F219" s="110" t="str">
        <f t="shared" si="0"/>
        <v xml:space="preserve">     El riesgo afecta la imagen de la entidad internamente, de conocimiento general, nivel interno, de junta dircetiva y accionistas y/o de provedores</v>
      </c>
    </row>
    <row r="220" spans="1:8" ht="20.25" x14ac:dyDescent="0.3">
      <c r="A220" s="6"/>
      <c r="B220" s="157" t="s">
        <v>54</v>
      </c>
      <c r="C220" s="157" t="s">
        <v>109</v>
      </c>
      <c r="E220" s="110" t="s">
        <v>91</v>
      </c>
      <c r="F220" s="110" t="str">
        <f t="shared" si="0"/>
        <v xml:space="preserve">     El riesgo afecta la imagen de la entidad con algunos usuarios de relevancia frente al logro de los objetivos</v>
      </c>
    </row>
    <row r="221" spans="1:8" x14ac:dyDescent="0.3">
      <c r="A221" s="6"/>
      <c r="B221" s="158"/>
      <c r="C221" s="158"/>
      <c r="E221" s="110" t="s">
        <v>90</v>
      </c>
      <c r="F221" s="110" t="str">
        <f t="shared" si="0"/>
        <v xml:space="preserve">     El riesgo afecta la imagen de de la entidad con efecto publicitario sostenido a nivel de sector administrativo, nivel departamental o municipal</v>
      </c>
    </row>
    <row r="222" spans="1:8" x14ac:dyDescent="0.3">
      <c r="A222" s="6"/>
      <c r="B222" s="158" t="str" cm="1">
        <f t="array" ref="B222:B224">_xlfn.UNIQUE(Tabla1[[#All],[Criterios]])</f>
        <v>Criterios</v>
      </c>
      <c r="C222" s="158"/>
      <c r="E222" s="110" t="s">
        <v>109</v>
      </c>
      <c r="F222" s="110" t="str">
        <f t="shared" si="0"/>
        <v xml:space="preserve">     El riesgo afecta la imagen de la entidad a nivel nacional, con efecto publicitarios sostenible a nivel país</v>
      </c>
    </row>
    <row r="223" spans="1:8" x14ac:dyDescent="0.3">
      <c r="A223" s="6"/>
      <c r="B223" s="158" t="str">
        <v>Afectación Económica o presupuestal</v>
      </c>
      <c r="C223" s="158"/>
    </row>
    <row r="224" spans="1:8" x14ac:dyDescent="0.3">
      <c r="B224" s="158" t="str">
        <v>Pérdida Reputacional</v>
      </c>
      <c r="C224" s="158"/>
      <c r="F224" s="159" t="s">
        <v>128</v>
      </c>
    </row>
    <row r="225" spans="2:6" x14ac:dyDescent="0.3">
      <c r="B225" s="160"/>
      <c r="C225" s="160"/>
      <c r="F225" s="159" t="s">
        <v>129</v>
      </c>
    </row>
    <row r="226" spans="2:6" x14ac:dyDescent="0.3">
      <c r="B226" s="160"/>
      <c r="C226" s="160"/>
    </row>
    <row r="227" spans="2:6" x14ac:dyDescent="0.3">
      <c r="B227" s="160"/>
      <c r="C227" s="160"/>
    </row>
    <row r="228" spans="2:6" x14ac:dyDescent="0.3">
      <c r="B228" s="160"/>
      <c r="C228" s="160"/>
      <c r="D228" s="160"/>
    </row>
    <row r="229" spans="2:6" x14ac:dyDescent="0.3">
      <c r="B229" s="160"/>
      <c r="C229" s="160"/>
      <c r="D229" s="160"/>
    </row>
    <row r="230" spans="2:6" x14ac:dyDescent="0.3">
      <c r="B230" s="160"/>
      <c r="C230" s="160"/>
      <c r="D230" s="160"/>
    </row>
    <row r="231" spans="2:6" x14ac:dyDescent="0.3">
      <c r="B231" s="160"/>
      <c r="C231" s="160"/>
      <c r="D231" s="160"/>
    </row>
    <row r="232" spans="2:6" x14ac:dyDescent="0.3">
      <c r="B232" s="160"/>
      <c r="C232" s="160"/>
      <c r="D232" s="160"/>
    </row>
    <row r="233" spans="2:6" x14ac:dyDescent="0.3">
      <c r="B233" s="160"/>
      <c r="C233" s="160"/>
      <c r="D233" s="160"/>
    </row>
  </sheetData>
  <mergeCells count="1">
    <mergeCell ref="B2:D2"/>
  </mergeCells>
  <dataValidations disablePrompts="1" count="1">
    <dataValidation type="list" allowBlank="1" showInputMessage="1" showErrorMessage="1" sqref="G211" xr:uid="{00000000-0002-0000-0500-000000000000}">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G17"/>
  <sheetViews>
    <sheetView showRowColHeaders="0" topLeftCell="A9" workbookViewId="0"/>
  </sheetViews>
  <sheetFormatPr baseColWidth="10" defaultColWidth="14.28515625" defaultRowHeight="12.75" x14ac:dyDescent="0.2"/>
  <cols>
    <col min="1" max="2" width="14.28515625" style="59" collapsed="1"/>
    <col min="3" max="3" width="17" style="59" customWidth="1" collapsed="1"/>
    <col min="4" max="4" width="14.28515625" style="59" collapsed="1"/>
    <col min="5" max="5" width="46" style="59" customWidth="1" collapsed="1"/>
    <col min="6" max="16384" width="14.28515625" style="59" collapsed="1"/>
  </cols>
  <sheetData>
    <row r="1" spans="1:7" ht="13.5" thickBot="1" x14ac:dyDescent="0.25"/>
    <row r="2" spans="1:7" ht="24" customHeight="1" thickBot="1" x14ac:dyDescent="0.25">
      <c r="A2" s="161"/>
      <c r="B2" s="452" t="s">
        <v>239</v>
      </c>
      <c r="C2" s="453"/>
      <c r="D2" s="453"/>
      <c r="E2" s="453"/>
      <c r="F2" s="454"/>
      <c r="G2" s="161"/>
    </row>
    <row r="3" spans="1:7" ht="16.5" thickBot="1" x14ac:dyDescent="0.3">
      <c r="A3" s="161"/>
      <c r="B3" s="162"/>
      <c r="C3" s="162"/>
      <c r="D3" s="162"/>
      <c r="E3" s="162"/>
      <c r="F3" s="162"/>
      <c r="G3" s="161"/>
    </row>
    <row r="4" spans="1:7" ht="16.5" thickBot="1" x14ac:dyDescent="0.25">
      <c r="A4" s="161"/>
      <c r="B4" s="458" t="s">
        <v>236</v>
      </c>
      <c r="C4" s="459"/>
      <c r="D4" s="459"/>
      <c r="E4" s="151" t="s">
        <v>237</v>
      </c>
      <c r="F4" s="152" t="s">
        <v>238</v>
      </c>
      <c r="G4" s="161"/>
    </row>
    <row r="5" spans="1:7" ht="31.5" x14ac:dyDescent="0.2">
      <c r="A5" s="161"/>
      <c r="B5" s="460" t="s">
        <v>60</v>
      </c>
      <c r="C5" s="462" t="s">
        <v>13</v>
      </c>
      <c r="D5" s="124" t="s">
        <v>14</v>
      </c>
      <c r="E5" s="60" t="s">
        <v>61</v>
      </c>
      <c r="F5" s="61">
        <v>0.25</v>
      </c>
      <c r="G5" s="161"/>
    </row>
    <row r="6" spans="1:7" ht="47.25" x14ac:dyDescent="0.2">
      <c r="A6" s="161"/>
      <c r="B6" s="461"/>
      <c r="C6" s="463"/>
      <c r="D6" s="125" t="s">
        <v>15</v>
      </c>
      <c r="E6" s="62" t="s">
        <v>62</v>
      </c>
      <c r="F6" s="63">
        <v>0.15</v>
      </c>
      <c r="G6" s="161"/>
    </row>
    <row r="7" spans="1:7" ht="47.25" x14ac:dyDescent="0.2">
      <c r="A7" s="161"/>
      <c r="B7" s="461"/>
      <c r="C7" s="463"/>
      <c r="D7" s="125" t="s">
        <v>16</v>
      </c>
      <c r="E7" s="62" t="s">
        <v>63</v>
      </c>
      <c r="F7" s="63">
        <v>0.1</v>
      </c>
      <c r="G7" s="161"/>
    </row>
    <row r="8" spans="1:7" ht="63" x14ac:dyDescent="0.2">
      <c r="A8" s="161"/>
      <c r="B8" s="461"/>
      <c r="C8" s="463" t="s">
        <v>17</v>
      </c>
      <c r="D8" s="125" t="s">
        <v>10</v>
      </c>
      <c r="E8" s="62" t="s">
        <v>64</v>
      </c>
      <c r="F8" s="63">
        <v>0.25</v>
      </c>
      <c r="G8" s="161"/>
    </row>
    <row r="9" spans="1:7" ht="31.5" x14ac:dyDescent="0.2">
      <c r="A9" s="161"/>
      <c r="B9" s="461"/>
      <c r="C9" s="463"/>
      <c r="D9" s="125" t="s">
        <v>9</v>
      </c>
      <c r="E9" s="62" t="s">
        <v>65</v>
      </c>
      <c r="F9" s="63">
        <v>0.15</v>
      </c>
      <c r="G9" s="161"/>
    </row>
    <row r="10" spans="1:7" ht="47.25" x14ac:dyDescent="0.2">
      <c r="A10" s="161"/>
      <c r="B10" s="461" t="s">
        <v>143</v>
      </c>
      <c r="C10" s="463" t="s">
        <v>18</v>
      </c>
      <c r="D10" s="125" t="s">
        <v>19</v>
      </c>
      <c r="E10" s="62" t="s">
        <v>66</v>
      </c>
      <c r="F10" s="64" t="s">
        <v>67</v>
      </c>
      <c r="G10" s="161"/>
    </row>
    <row r="11" spans="1:7" ht="63" x14ac:dyDescent="0.2">
      <c r="A11" s="161"/>
      <c r="B11" s="461"/>
      <c r="C11" s="463"/>
      <c r="D11" s="125" t="s">
        <v>20</v>
      </c>
      <c r="E11" s="62" t="s">
        <v>68</v>
      </c>
      <c r="F11" s="64" t="s">
        <v>67</v>
      </c>
      <c r="G11" s="161"/>
    </row>
    <row r="12" spans="1:7" ht="47.25" x14ac:dyDescent="0.2">
      <c r="A12" s="161"/>
      <c r="B12" s="461"/>
      <c r="C12" s="463" t="s">
        <v>21</v>
      </c>
      <c r="D12" s="125" t="s">
        <v>22</v>
      </c>
      <c r="E12" s="62" t="s">
        <v>69</v>
      </c>
      <c r="F12" s="64" t="s">
        <v>67</v>
      </c>
      <c r="G12" s="161"/>
    </row>
    <row r="13" spans="1:7" ht="47.25" x14ac:dyDescent="0.2">
      <c r="A13" s="161"/>
      <c r="B13" s="461"/>
      <c r="C13" s="463"/>
      <c r="D13" s="125" t="s">
        <v>23</v>
      </c>
      <c r="E13" s="62" t="s">
        <v>70</v>
      </c>
      <c r="F13" s="64" t="s">
        <v>67</v>
      </c>
      <c r="G13" s="161"/>
    </row>
    <row r="14" spans="1:7" ht="31.5" x14ac:dyDescent="0.2">
      <c r="A14" s="161"/>
      <c r="B14" s="461"/>
      <c r="C14" s="463" t="s">
        <v>24</v>
      </c>
      <c r="D14" s="125" t="s">
        <v>110</v>
      </c>
      <c r="E14" s="62" t="s">
        <v>113</v>
      </c>
      <c r="F14" s="64" t="s">
        <v>67</v>
      </c>
      <c r="G14" s="161"/>
    </row>
    <row r="15" spans="1:7" ht="32.25" thickBot="1" x14ac:dyDescent="0.25">
      <c r="A15" s="161"/>
      <c r="B15" s="464"/>
      <c r="C15" s="465"/>
      <c r="D15" s="126" t="s">
        <v>111</v>
      </c>
      <c r="E15" s="65" t="s">
        <v>112</v>
      </c>
      <c r="F15" s="66" t="s">
        <v>67</v>
      </c>
      <c r="G15" s="161"/>
    </row>
    <row r="16" spans="1:7" ht="49.5" customHeight="1" x14ac:dyDescent="0.2">
      <c r="A16" s="161"/>
      <c r="B16" s="457" t="s">
        <v>140</v>
      </c>
      <c r="C16" s="457"/>
      <c r="D16" s="457"/>
      <c r="E16" s="457"/>
      <c r="F16" s="457"/>
      <c r="G16" s="161"/>
    </row>
    <row r="17" spans="2:2" ht="27" customHeight="1" x14ac:dyDescent="0.25">
      <c r="B17" s="67"/>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15" sqref="E15"/>
    </sheetView>
  </sheetViews>
  <sheetFormatPr baseColWidth="10" defaultRowHeight="15" x14ac:dyDescent="0.25"/>
  <sheetData>
    <row r="2" spans="2:5" x14ac:dyDescent="0.25">
      <c r="B2" t="s">
        <v>31</v>
      </c>
      <c r="E2" t="s">
        <v>116</v>
      </c>
    </row>
    <row r="3" spans="2:5" x14ac:dyDescent="0.25">
      <c r="B3" t="s">
        <v>32</v>
      </c>
      <c r="E3" t="s">
        <v>115</v>
      </c>
    </row>
    <row r="4" spans="2:5" x14ac:dyDescent="0.25">
      <c r="B4" t="s">
        <v>119</v>
      </c>
      <c r="E4" t="s">
        <v>196</v>
      </c>
    </row>
    <row r="5" spans="2:5" x14ac:dyDescent="0.25">
      <c r="B5" t="s">
        <v>118</v>
      </c>
    </row>
    <row r="8" spans="2:5" x14ac:dyDescent="0.25">
      <c r="B8" t="s">
        <v>188</v>
      </c>
    </row>
    <row r="9" spans="2:5" x14ac:dyDescent="0.25">
      <c r="B9" t="s">
        <v>40</v>
      </c>
    </row>
    <row r="10" spans="2:5" x14ac:dyDescent="0.25">
      <c r="B10" t="s">
        <v>41</v>
      </c>
    </row>
    <row r="13" spans="2:5" x14ac:dyDescent="0.25">
      <c r="B13" t="s">
        <v>195</v>
      </c>
    </row>
    <row r="14" spans="2:5" x14ac:dyDescent="0.25">
      <c r="B14" t="s">
        <v>189</v>
      </c>
    </row>
    <row r="15" spans="2:5" x14ac:dyDescent="0.25">
      <c r="B15" t="s">
        <v>190</v>
      </c>
    </row>
    <row r="16" spans="2:5" x14ac:dyDescent="0.25">
      <c r="B16" t="s">
        <v>191</v>
      </c>
    </row>
    <row r="17" spans="2:2" x14ac:dyDescent="0.25">
      <c r="B17" t="s">
        <v>192</v>
      </c>
    </row>
    <row r="18" spans="2:2" x14ac:dyDescent="0.25">
      <c r="B18" t="s">
        <v>193</v>
      </c>
    </row>
    <row r="19" spans="2:2" x14ac:dyDescent="0.25">
      <c r="B19" t="s">
        <v>194</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HOLGUIN</cp:lastModifiedBy>
  <cp:lastPrinted>2020-05-13T01:12:22Z</cp:lastPrinted>
  <dcterms:created xsi:type="dcterms:W3CDTF">2020-03-24T23:12:47Z</dcterms:created>
  <dcterms:modified xsi:type="dcterms:W3CDTF">2021-07-08T23:43:49Z</dcterms:modified>
</cp:coreProperties>
</file>