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2021 DEFINITIVOS POR DEPENDENCIAS OK\"/>
    </mc:Choice>
  </mc:AlternateContent>
  <xr:revisionPtr revIDLastSave="0" documentId="13_ncr:1_{DA4AB666-33A8-4987-AE5D-70AFB56F4A5A}" xr6:coauthVersionLast="47" xr6:coauthVersionMax="47" xr10:uidLastSave="{00000000-0000-0000-0000-000000000000}"/>
  <bookViews>
    <workbookView xWindow="-120" yWindow="-120" windowWidth="20730" windowHeight="11160" tabRatio="882" activeTab="2" xr2:uid="{00000000-000D-0000-FFFF-FFFF00000000}"/>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19"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0" i="1" l="1"/>
  <c r="U20" i="1"/>
  <c r="U16" i="1"/>
  <c r="R19" i="1" l="1"/>
  <c r="U19" i="1"/>
  <c r="Y20" i="1" l="1"/>
  <c r="AC20" i="1"/>
  <c r="AB20" i="1" s="1"/>
  <c r="R21" i="1"/>
  <c r="U21" i="1"/>
  <c r="R22" i="1"/>
  <c r="U22" i="1"/>
  <c r="R23" i="1"/>
  <c r="U23" i="1"/>
  <c r="L22" i="1"/>
  <c r="L23" i="1"/>
  <c r="L20" i="1"/>
  <c r="L21" i="1"/>
  <c r="AA20" i="1" l="1"/>
  <c r="Z20" i="1"/>
  <c r="AD20" i="1" s="1"/>
  <c r="Y22" i="1"/>
  <c r="Z22" i="1" s="1"/>
  <c r="Y23" i="1"/>
  <c r="Z23" i="1" s="1"/>
  <c r="AC23" i="1"/>
  <c r="AB23" i="1" s="1"/>
  <c r="AC22" i="1"/>
  <c r="AB22" i="1" s="1"/>
  <c r="Y21" i="1"/>
  <c r="Z21" i="1" s="1"/>
  <c r="AC21" i="1"/>
  <c r="AB21" i="1" s="1"/>
  <c r="AA22" i="1" l="1"/>
  <c r="AD22" i="1"/>
  <c r="AA23" i="1"/>
  <c r="AD23" i="1"/>
  <c r="AA21" i="1"/>
  <c r="AD21" i="1"/>
  <c r="L16" i="19"/>
  <c r="I16" i="1" l="1"/>
  <c r="J16" i="1" s="1"/>
  <c r="Y16" i="1" s="1"/>
  <c r="L71" i="1"/>
  <c r="L38" i="1"/>
  <c r="L61" i="1"/>
  <c r="L49" i="1"/>
  <c r="L29" i="1"/>
  <c r="L35" i="1"/>
  <c r="L65" i="1"/>
  <c r="L63" i="1"/>
  <c r="L73" i="1"/>
  <c r="L40" i="1"/>
  <c r="L25" i="1"/>
  <c r="L45" i="1"/>
  <c r="L28" i="1"/>
  <c r="L43" i="1"/>
  <c r="L55" i="1"/>
  <c r="L62" i="1"/>
  <c r="L44" i="1"/>
  <c r="L67" i="1"/>
  <c r="L32" i="1"/>
  <c r="L56" i="1"/>
  <c r="L53" i="1"/>
  <c r="L37" i="1"/>
  <c r="L64" i="1"/>
  <c r="L58" i="1"/>
  <c r="L68" i="1"/>
  <c r="L33" i="1"/>
  <c r="L47" i="1"/>
  <c r="L34" i="1"/>
  <c r="L46" i="1"/>
  <c r="L52" i="1"/>
  <c r="L31" i="1"/>
  <c r="L77" i="1"/>
  <c r="L57" i="1"/>
  <c r="L51" i="1"/>
  <c r="L27" i="1"/>
  <c r="L70" i="1"/>
  <c r="L50" i="1"/>
  <c r="L59" i="1"/>
  <c r="L76" i="1"/>
  <c r="L39" i="1"/>
  <c r="L75" i="1"/>
  <c r="L26" i="1"/>
  <c r="L74" i="1"/>
  <c r="L41" i="1"/>
  <c r="Z16" i="1" l="1"/>
  <c r="AA16" i="1"/>
  <c r="F222" i="13"/>
  <c r="F212" i="13"/>
  <c r="F213" i="13"/>
  <c r="F214" i="13"/>
  <c r="F215" i="13"/>
  <c r="F216" i="13"/>
  <c r="F217" i="13"/>
  <c r="F218" i="13"/>
  <c r="F219" i="13"/>
  <c r="F220" i="13"/>
  <c r="F221" i="13"/>
  <c r="F211" i="13"/>
  <c r="B222" i="13" a="1"/>
  <c r="L19" i="1"/>
  <c r="B222" i="13" l="1"/>
  <c r="R60" i="1"/>
  <c r="R55" i="1"/>
  <c r="R49"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7" i="1" l="1"/>
  <c r="R77" i="1"/>
  <c r="U76" i="1"/>
  <c r="R76" i="1"/>
  <c r="I72" i="1"/>
  <c r="J72" i="1" s="1"/>
  <c r="U71" i="1"/>
  <c r="R71" i="1"/>
  <c r="U70" i="1"/>
  <c r="R70" i="1"/>
  <c r="U68" i="1"/>
  <c r="R68" i="1"/>
  <c r="U67" i="1"/>
  <c r="R67" i="1"/>
  <c r="U66" i="1"/>
  <c r="R66" i="1"/>
  <c r="I66" i="1"/>
  <c r="J66" i="1" s="1"/>
  <c r="U65" i="1"/>
  <c r="R65" i="1"/>
  <c r="U64" i="1"/>
  <c r="R64" i="1"/>
  <c r="U63" i="1"/>
  <c r="R63" i="1"/>
  <c r="U62" i="1"/>
  <c r="R62" i="1"/>
  <c r="U61" i="1"/>
  <c r="R61" i="1"/>
  <c r="U60" i="1"/>
  <c r="I60" i="1"/>
  <c r="J60" i="1" s="1"/>
  <c r="U59" i="1"/>
  <c r="R59" i="1"/>
  <c r="U58" i="1"/>
  <c r="R58" i="1"/>
  <c r="U57" i="1"/>
  <c r="R57" i="1"/>
  <c r="U56" i="1"/>
  <c r="R56" i="1"/>
  <c r="U55" i="1"/>
  <c r="U54" i="1"/>
  <c r="R54" i="1"/>
  <c r="I54" i="1"/>
  <c r="J54" i="1" s="1"/>
  <c r="U53" i="1"/>
  <c r="R53" i="1"/>
  <c r="U52" i="1"/>
  <c r="R52" i="1"/>
  <c r="U51" i="1"/>
  <c r="R51" i="1"/>
  <c r="U50" i="1"/>
  <c r="R50" i="1"/>
  <c r="U49" i="1"/>
  <c r="U48" i="1"/>
  <c r="R48" i="1"/>
  <c r="I48" i="1"/>
  <c r="J48" i="1" s="1"/>
  <c r="U47" i="1"/>
  <c r="R47" i="1"/>
  <c r="U46" i="1"/>
  <c r="R46" i="1"/>
  <c r="U45" i="1"/>
  <c r="R45" i="1"/>
  <c r="U44" i="1"/>
  <c r="R44" i="1"/>
  <c r="U43" i="1"/>
  <c r="R43" i="1"/>
  <c r="U42" i="1"/>
  <c r="R42" i="1"/>
  <c r="I42" i="1"/>
  <c r="J42" i="1" s="1"/>
  <c r="U41" i="1"/>
  <c r="R41" i="1"/>
  <c r="U40" i="1"/>
  <c r="R40" i="1"/>
  <c r="U39" i="1"/>
  <c r="R39" i="1"/>
  <c r="U38" i="1"/>
  <c r="R38" i="1"/>
  <c r="U37" i="1"/>
  <c r="R37" i="1"/>
  <c r="U36" i="1"/>
  <c r="R36" i="1"/>
  <c r="I36" i="1"/>
  <c r="J36" i="1" s="1"/>
  <c r="U35" i="1"/>
  <c r="R35" i="1"/>
  <c r="U34" i="1"/>
  <c r="R34" i="1"/>
  <c r="U33" i="1"/>
  <c r="R33" i="1"/>
  <c r="U32" i="1"/>
  <c r="R32" i="1"/>
  <c r="U31" i="1"/>
  <c r="R31" i="1"/>
  <c r="U30" i="1"/>
  <c r="R30" i="1"/>
  <c r="I30" i="1"/>
  <c r="J30" i="1" s="1"/>
  <c r="I24" i="1"/>
  <c r="U29" i="1"/>
  <c r="R29" i="1"/>
  <c r="U28" i="1"/>
  <c r="R28" i="1"/>
  <c r="U27" i="1"/>
  <c r="R27" i="1"/>
  <c r="U26" i="1"/>
  <c r="R26" i="1"/>
  <c r="U25" i="1"/>
  <c r="R25" i="1"/>
  <c r="U24" i="1"/>
  <c r="R24" i="1"/>
  <c r="AC58" i="1" l="1"/>
  <c r="AB58" i="1" s="1"/>
  <c r="AC59" i="1"/>
  <c r="AB59" i="1" s="1"/>
  <c r="J24" i="1"/>
  <c r="Y24" i="1" s="1"/>
  <c r="Y66" i="1"/>
  <c r="Y60" i="1"/>
  <c r="Y54" i="1"/>
  <c r="Y58" i="1"/>
  <c r="Y59" i="1"/>
  <c r="Y48" i="1"/>
  <c r="Y42" i="1"/>
  <c r="Y36" i="1"/>
  <c r="Y30" i="1"/>
  <c r="Z66" i="1" l="1"/>
  <c r="AA66" i="1"/>
  <c r="Y67" i="1" s="1"/>
  <c r="AA67" i="1" s="1"/>
  <c r="Y68" i="1" s="1"/>
  <c r="Z60" i="1"/>
  <c r="AA60" i="1"/>
  <c r="Y61" i="1" s="1"/>
  <c r="AA61" i="1" s="1"/>
  <c r="Y62" i="1" s="1"/>
  <c r="Z59" i="1"/>
  <c r="AA59" i="1"/>
  <c r="Z58" i="1"/>
  <c r="AA58" i="1"/>
  <c r="Z54" i="1"/>
  <c r="AA54" i="1"/>
  <c r="Z48" i="1"/>
  <c r="AA48" i="1"/>
  <c r="Y49" i="1" s="1"/>
  <c r="AA49" i="1" s="1"/>
  <c r="Y50" i="1" s="1"/>
  <c r="Z42" i="1"/>
  <c r="AA42" i="1"/>
  <c r="Z36" i="1"/>
  <c r="AA36" i="1"/>
  <c r="Y37" i="1" s="1"/>
  <c r="AA37" i="1" s="1"/>
  <c r="Y38" i="1" s="1"/>
  <c r="Z38" i="1" s="1"/>
  <c r="Z30" i="1"/>
  <c r="AA30" i="1"/>
  <c r="Y31" i="1" s="1"/>
  <c r="Z31" i="1" s="1"/>
  <c r="Z24" i="1"/>
  <c r="AA24" i="1"/>
  <c r="Y25" i="1" s="1"/>
  <c r="Z67" i="1" l="1"/>
  <c r="Z61" i="1"/>
  <c r="AA31" i="1"/>
  <c r="Y32" i="1" s="1"/>
  <c r="Z32" i="1" s="1"/>
  <c r="Z49" i="1"/>
  <c r="Z37" i="1"/>
  <c r="Z50" i="1"/>
  <c r="AA50" i="1"/>
  <c r="AA68" i="1"/>
  <c r="Y65" i="1" s="1"/>
  <c r="Y70" i="1"/>
  <c r="Y71" i="1"/>
  <c r="Z65" i="1" l="1"/>
  <c r="AA65" i="1"/>
  <c r="Y76" i="1"/>
  <c r="Y77" i="1"/>
  <c r="Z77" i="1" l="1"/>
  <c r="AA77" i="1"/>
  <c r="Z76" i="1"/>
  <c r="AA76" i="1"/>
  <c r="Y19" i="1" l="1"/>
  <c r="Z19" i="1" l="1"/>
  <c r="AA19" i="1" l="1"/>
  <c r="AC55" i="1" l="1"/>
  <c r="AC50" i="1" l="1"/>
  <c r="AB50" i="1" s="1"/>
  <c r="AC51" i="1"/>
  <c r="AC56" i="1"/>
  <c r="AB56" i="1" s="1"/>
  <c r="AC57" i="1"/>
  <c r="AB57" i="1" s="1"/>
  <c r="AB55" i="1"/>
  <c r="AC38" i="1"/>
  <c r="AC76" i="1" l="1"/>
  <c r="AJ21" i="19"/>
  <c r="AD31" i="19"/>
  <c r="R21" i="19"/>
  <c r="AD41" i="19"/>
  <c r="AJ11" i="19"/>
  <c r="AJ51" i="19"/>
  <c r="AD50" i="1"/>
  <c r="L41" i="19"/>
  <c r="AD11" i="19"/>
  <c r="L21" i="19"/>
  <c r="L11" i="19"/>
  <c r="X51" i="19"/>
  <c r="X21" i="19"/>
  <c r="R11" i="19"/>
  <c r="R31" i="19"/>
  <c r="AJ41" i="19"/>
  <c r="L31" i="19"/>
  <c r="R51" i="19"/>
  <c r="X31" i="19"/>
  <c r="X11" i="19"/>
  <c r="X41" i="19"/>
  <c r="AJ31" i="19"/>
  <c r="AD51" i="19"/>
  <c r="R41" i="19"/>
  <c r="AD21" i="19"/>
  <c r="L51" i="19"/>
  <c r="AB38" i="1"/>
  <c r="AC39" i="1"/>
  <c r="AC63" i="1"/>
  <c r="AB51" i="1"/>
  <c r="AC53" i="1"/>
  <c r="AB53" i="1" s="1"/>
  <c r="AC52" i="1"/>
  <c r="AB52" i="1" s="1"/>
  <c r="AC45" i="1"/>
  <c r="AB63" i="1" l="1"/>
  <c r="AC64" i="1"/>
  <c r="AB76" i="1"/>
  <c r="AC77" i="1"/>
  <c r="AB77" i="1" s="1"/>
  <c r="AC35" i="1"/>
  <c r="AB35" i="1" s="1"/>
  <c r="AC28" i="1"/>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70" i="1"/>
  <c r="AB39" i="1"/>
  <c r="AC40" i="1"/>
  <c r="AB40" i="1" s="1"/>
  <c r="AC41" i="1"/>
  <c r="AB41"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5" i="1"/>
  <c r="AC46" i="1"/>
  <c r="AD29" i="19"/>
  <c r="AD19" i="19"/>
  <c r="R39" i="19"/>
  <c r="R9" i="19"/>
  <c r="X49" i="19"/>
  <c r="X9" i="19"/>
  <c r="AD39" i="19"/>
  <c r="R29" i="19"/>
  <c r="L49" i="19"/>
  <c r="X19" i="19"/>
  <c r="X29" i="19"/>
  <c r="X39" i="19"/>
  <c r="L9" i="19"/>
  <c r="AD38" i="1"/>
  <c r="AD9" i="19"/>
  <c r="AJ49" i="19"/>
  <c r="L39" i="19"/>
  <c r="R19" i="19"/>
  <c r="AJ39" i="19"/>
  <c r="AJ29" i="19"/>
  <c r="AJ19" i="19"/>
  <c r="AJ9" i="19"/>
  <c r="AD49" i="19"/>
  <c r="L19" i="19"/>
  <c r="L29" i="19"/>
  <c r="R49" i="19"/>
  <c r="AB46" i="1" l="1"/>
  <c r="AC47" i="1"/>
  <c r="AB47"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7" i="1"/>
  <c r="AG15" i="19"/>
  <c r="U15" i="19"/>
  <c r="AG55" i="19"/>
  <c r="U55" i="19"/>
  <c r="AL55" i="19"/>
  <c r="Z45" i="19"/>
  <c r="Z35" i="19"/>
  <c r="N25" i="19"/>
  <c r="Z55" i="19"/>
  <c r="N45" i="19"/>
  <c r="T35" i="19"/>
  <c r="T45" i="19"/>
  <c r="AL25" i="19"/>
  <c r="AL15" i="19"/>
  <c r="N35" i="19"/>
  <c r="AL35" i="19"/>
  <c r="Z25" i="19"/>
  <c r="AF25" i="19"/>
  <c r="T15" i="19"/>
  <c r="T55" i="19"/>
  <c r="AL45" i="19"/>
  <c r="T25" i="19"/>
  <c r="AF45" i="19"/>
  <c r="AF15" i="19"/>
  <c r="AD76" i="1"/>
  <c r="N15" i="19"/>
  <c r="AF55" i="19"/>
  <c r="N55" i="19"/>
  <c r="Z15" i="19"/>
  <c r="AF35" i="19"/>
  <c r="AB64" i="1"/>
  <c r="AC65"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70" i="1"/>
  <c r="AC71" i="1"/>
  <c r="AB71" i="1" s="1"/>
  <c r="AC29" i="1"/>
  <c r="AB29" i="1" s="1"/>
  <c r="AB28" i="1"/>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5" i="1" l="1"/>
  <c r="AD65" i="1" s="1"/>
  <c r="Z71" i="1"/>
  <c r="AA71" i="1"/>
  <c r="Z70" i="1"/>
  <c r="AA70" i="1"/>
  <c r="Z68" i="1"/>
  <c r="AA62" i="1"/>
  <c r="Y63" i="1" s="1"/>
  <c r="Z62" i="1"/>
  <c r="Y43" i="1"/>
  <c r="Y55" i="1"/>
  <c r="Y56" i="1"/>
  <c r="AA38"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8" i="1"/>
  <c r="AD59" i="1"/>
  <c r="AG13" i="19" l="1"/>
  <c r="AM13" i="19"/>
  <c r="U53" i="19"/>
  <c r="U43" i="19"/>
  <c r="O23" i="19"/>
  <c r="AG43" i="19"/>
  <c r="AA33" i="19"/>
  <c r="AA23" i="19"/>
  <c r="AG53" i="19"/>
  <c r="AM43" i="19"/>
  <c r="O13" i="19"/>
  <c r="AM53" i="19"/>
  <c r="AG33" i="19"/>
  <c r="U23" i="19"/>
  <c r="O53" i="19"/>
  <c r="O43" i="19"/>
  <c r="U13" i="19"/>
  <c r="U33" i="19"/>
  <c r="AM33" i="19"/>
  <c r="O33" i="19"/>
  <c r="AA13" i="19"/>
  <c r="AA53" i="19"/>
  <c r="Z63" i="1"/>
  <c r="AA63" i="1"/>
  <c r="Y64" i="1" s="1"/>
  <c r="AA32" i="1"/>
  <c r="Y33" i="1" s="1"/>
  <c r="Z56" i="1"/>
  <c r="AA56" i="1"/>
  <c r="Y57" i="1" s="1"/>
  <c r="Z55" i="1"/>
  <c r="AA55" i="1"/>
  <c r="Y51" i="1"/>
  <c r="Z43" i="1"/>
  <c r="AA43" i="1"/>
  <c r="Y44" i="1" s="1"/>
  <c r="Z44" i="1" s="1"/>
  <c r="Y40" i="1"/>
  <c r="Y39" i="1"/>
  <c r="Z25" i="1"/>
  <c r="AA25" i="1"/>
  <c r="Y26" i="1" s="1"/>
  <c r="Y13" i="19" l="1"/>
  <c r="AE43" i="19"/>
  <c r="S13" i="19"/>
  <c r="AK33" i="19"/>
  <c r="M13" i="19"/>
  <c r="AK53" i="19"/>
  <c r="M23" i="19"/>
  <c r="AE33" i="19"/>
  <c r="M43" i="19"/>
  <c r="AK13" i="19"/>
  <c r="AK43" i="19"/>
  <c r="Y53" i="19"/>
  <c r="S43" i="19"/>
  <c r="AK23" i="19"/>
  <c r="S53" i="19"/>
  <c r="Y33" i="19"/>
  <c r="AD63" i="1"/>
  <c r="S23" i="19"/>
  <c r="AE53" i="19"/>
  <c r="Y23" i="19"/>
  <c r="AE13" i="19"/>
  <c r="Y43" i="19"/>
  <c r="M33" i="19"/>
  <c r="M53" i="19"/>
  <c r="AE23" i="19"/>
  <c r="S33" i="19"/>
  <c r="Z26" i="1"/>
  <c r="AA26" i="1"/>
  <c r="Y27" i="1" s="1"/>
  <c r="K42" i="19"/>
  <c r="Q42" i="19"/>
  <c r="W12" i="19"/>
  <c r="K52" i="19"/>
  <c r="AI52" i="19"/>
  <c r="Q22" i="19"/>
  <c r="Q12" i="19"/>
  <c r="AC52" i="19"/>
  <c r="AC32" i="19"/>
  <c r="W42" i="19"/>
  <c r="K22" i="19"/>
  <c r="W52" i="19"/>
  <c r="Q52" i="19"/>
  <c r="W22" i="19"/>
  <c r="AC22" i="19"/>
  <c r="Q32" i="19"/>
  <c r="AI42" i="19"/>
  <c r="AD55" i="1"/>
  <c r="AI22" i="19"/>
  <c r="AC12" i="19"/>
  <c r="AI12" i="19"/>
  <c r="W32" i="19"/>
  <c r="K32" i="19"/>
  <c r="AC42" i="19"/>
  <c r="AI32" i="19"/>
  <c r="K12" i="19"/>
  <c r="Z39" i="1"/>
  <c r="AA39" i="1"/>
  <c r="Z51" i="1"/>
  <c r="AA51" i="1"/>
  <c r="Y52" i="1" s="1"/>
  <c r="Z57" i="1"/>
  <c r="AA57" i="1"/>
  <c r="L32" i="19"/>
  <c r="AJ12" i="19"/>
  <c r="AD56" i="1"/>
  <c r="R52" i="19"/>
  <c r="AD12" i="19"/>
  <c r="L52" i="19"/>
  <c r="R32" i="19"/>
  <c r="AD22" i="19"/>
  <c r="AJ32" i="19"/>
  <c r="X12" i="19"/>
  <c r="X22" i="19"/>
  <c r="X52" i="19"/>
  <c r="R22" i="19"/>
  <c r="AJ42" i="19"/>
  <c r="AD32" i="19"/>
  <c r="R12" i="19"/>
  <c r="AJ22" i="19"/>
  <c r="AD52" i="19"/>
  <c r="X42" i="19"/>
  <c r="AJ52" i="19"/>
  <c r="AD42" i="19"/>
  <c r="L22" i="19"/>
  <c r="L42" i="19"/>
  <c r="R42" i="19"/>
  <c r="X32" i="19"/>
  <c r="L12" i="19"/>
  <c r="Z40" i="1"/>
  <c r="AA40" i="1"/>
  <c r="Y41" i="1" s="1"/>
  <c r="AA33" i="1"/>
  <c r="Y34" i="1" s="1"/>
  <c r="Z33" i="1"/>
  <c r="AA44" i="1"/>
  <c r="Y45" i="1" s="1"/>
  <c r="Z64" i="1"/>
  <c r="N43" i="19" s="1"/>
  <c r="AA64" i="1"/>
  <c r="AG24" i="19"/>
  <c r="O44" i="19"/>
  <c r="O24" i="19"/>
  <c r="AM14" i="19"/>
  <c r="AG34" i="19"/>
  <c r="O34" i="19"/>
  <c r="AA44" i="19"/>
  <c r="O14" i="19"/>
  <c r="AA54" i="19"/>
  <c r="U14" i="19"/>
  <c r="AM44" i="19"/>
  <c r="AA34" i="19"/>
  <c r="AM24" i="19"/>
  <c r="AM54" i="19"/>
  <c r="AG14" i="19"/>
  <c r="AM34" i="19"/>
  <c r="U54" i="19"/>
  <c r="AG44" i="19"/>
  <c r="AA24" i="19"/>
  <c r="AG54" i="19"/>
  <c r="U34" i="19"/>
  <c r="U24" i="19"/>
  <c r="AD71"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70" i="1"/>
  <c r="AF53" i="19"/>
  <c r="N33" i="19" l="1"/>
  <c r="N23" i="19"/>
  <c r="T23" i="19"/>
  <c r="T43" i="19"/>
  <c r="Z34" i="1"/>
  <c r="AA34" i="1"/>
  <c r="Y35" i="1" s="1"/>
  <c r="AL53" i="19"/>
  <c r="T33" i="19"/>
  <c r="AF13" i="19"/>
  <c r="AL13" i="19"/>
  <c r="AF23" i="19"/>
  <c r="Z33" i="19"/>
  <c r="T13" i="19"/>
  <c r="AL33" i="19"/>
  <c r="Z43" i="19"/>
  <c r="N53" i="19"/>
  <c r="Z23" i="19"/>
  <c r="Z53" i="19"/>
  <c r="AA41" i="1"/>
  <c r="Z41" i="1"/>
  <c r="Z52" i="1"/>
  <c r="AA52" i="1"/>
  <c r="Y53" i="1" s="1"/>
  <c r="AF19" i="19"/>
  <c r="Z9" i="19"/>
  <c r="T49" i="19"/>
  <c r="N29" i="19"/>
  <c r="Z49" i="19"/>
  <c r="AD40"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51"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M25" i="19"/>
  <c r="AE55" i="19"/>
  <c r="AE35" i="19"/>
  <c r="S35" i="19"/>
  <c r="S55" i="19"/>
  <c r="M35" i="19"/>
  <c r="AK25" i="19"/>
  <c r="M55" i="19"/>
  <c r="S15" i="19"/>
  <c r="AE15" i="19"/>
  <c r="S45" i="19"/>
  <c r="M45" i="19"/>
  <c r="Y55" i="19"/>
  <c r="S25" i="19"/>
  <c r="Y15" i="19"/>
  <c r="N13" i="19"/>
  <c r="Z13" i="19"/>
  <c r="Z27" i="1"/>
  <c r="AA27" i="1"/>
  <c r="Y28" i="1" s="1"/>
  <c r="AA45" i="1"/>
  <c r="Y46" i="1" s="1"/>
  <c r="Z45" i="1"/>
  <c r="T53" i="19"/>
  <c r="AD64" i="1"/>
  <c r="AL23" i="19"/>
  <c r="AF43" i="19"/>
  <c r="M29" i="19"/>
  <c r="AE9" i="19"/>
  <c r="Y49" i="19"/>
  <c r="S39" i="19"/>
  <c r="Y39" i="19"/>
  <c r="M39" i="19"/>
  <c r="M9" i="19"/>
  <c r="S9" i="19"/>
  <c r="M19" i="19"/>
  <c r="AE49" i="19"/>
  <c r="M49" i="19"/>
  <c r="AK49" i="19"/>
  <c r="AK9" i="19"/>
  <c r="Y29" i="19"/>
  <c r="S19" i="19"/>
  <c r="AE19" i="19"/>
  <c r="AK29" i="19"/>
  <c r="Y19" i="19"/>
  <c r="Y9" i="19"/>
  <c r="AE29" i="19"/>
  <c r="AD39" i="1"/>
  <c r="S49" i="19"/>
  <c r="AK39" i="19"/>
  <c r="S29" i="19"/>
  <c r="AK19" i="19"/>
  <c r="AE39" i="19"/>
  <c r="AF33" i="19"/>
  <c r="AL43" i="19"/>
  <c r="AD57"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35" i="1" l="1"/>
  <c r="AA35" i="1"/>
  <c r="Z53" i="1"/>
  <c r="AA53" i="1"/>
  <c r="AF21" i="19"/>
  <c r="AF11" i="19"/>
  <c r="Z51" i="19"/>
  <c r="AL31" i="19"/>
  <c r="AL41" i="19"/>
  <c r="AD52"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5"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41" i="1"/>
  <c r="AG9" i="19"/>
  <c r="AA49" i="19"/>
  <c r="AA46" i="1"/>
  <c r="Y47" i="1" s="1"/>
  <c r="Z46" i="1"/>
  <c r="AA28" i="1"/>
  <c r="Y29" i="1" s="1"/>
  <c r="Z28" i="1"/>
  <c r="O8" i="19" l="1"/>
  <c r="AA18" i="19"/>
  <c r="AA28" i="19"/>
  <c r="AG38" i="19"/>
  <c r="AM48" i="19"/>
  <c r="AG8" i="19"/>
  <c r="O48" i="19"/>
  <c r="U18" i="19"/>
  <c r="AA38" i="19"/>
  <c r="AA48" i="19"/>
  <c r="AG18" i="19"/>
  <c r="AG28" i="19"/>
  <c r="U38" i="19"/>
  <c r="U28" i="19"/>
  <c r="AD35" i="1"/>
  <c r="AM28" i="19"/>
  <c r="AM18" i="19"/>
  <c r="O28" i="19"/>
  <c r="AM38" i="19"/>
  <c r="AG48" i="19"/>
  <c r="AA8" i="19"/>
  <c r="AM8" i="19"/>
  <c r="O38" i="19"/>
  <c r="O18" i="19"/>
  <c r="U48" i="19"/>
  <c r="U8" i="19"/>
  <c r="T7" i="19"/>
  <c r="AD28" i="1"/>
  <c r="Z27" i="19"/>
  <c r="T47" i="19"/>
  <c r="AL37" i="19"/>
  <c r="AL7" i="19"/>
  <c r="AF7" i="19"/>
  <c r="T17" i="19"/>
  <c r="AL47" i="19"/>
  <c r="AL17" i="19"/>
  <c r="T27" i="19"/>
  <c r="Z17" i="19"/>
  <c r="AF17" i="19"/>
  <c r="AF37" i="19"/>
  <c r="T37" i="19"/>
  <c r="N27" i="19"/>
  <c r="N17" i="19"/>
  <c r="N37" i="19"/>
  <c r="N7" i="19"/>
  <c r="AL27" i="19"/>
  <c r="Z47" i="19"/>
  <c r="AF27" i="19"/>
  <c r="N47" i="19"/>
  <c r="Z7" i="19"/>
  <c r="AF47" i="19"/>
  <c r="Z37" i="19"/>
  <c r="Z29" i="1"/>
  <c r="AA29" i="1"/>
  <c r="AF40" i="19"/>
  <c r="T20" i="19"/>
  <c r="AL10" i="19"/>
  <c r="N30" i="19"/>
  <c r="N50" i="19"/>
  <c r="N40" i="19"/>
  <c r="Z20" i="19"/>
  <c r="T30" i="19"/>
  <c r="AL40" i="19"/>
  <c r="Z30" i="19"/>
  <c r="Z40" i="19"/>
  <c r="T50" i="19"/>
  <c r="Z10" i="19"/>
  <c r="AD46" i="1"/>
  <c r="AL30" i="19"/>
  <c r="AF20" i="19"/>
  <c r="N20" i="19"/>
  <c r="AL50" i="19"/>
  <c r="AL20" i="19"/>
  <c r="T10" i="19"/>
  <c r="T40" i="19"/>
  <c r="N10" i="19"/>
  <c r="AF10" i="19"/>
  <c r="Z50" i="19"/>
  <c r="AF30" i="19"/>
  <c r="AF50" i="19"/>
  <c r="Z47" i="1"/>
  <c r="AA47" i="1"/>
  <c r="O51" i="19"/>
  <c r="AM21" i="19"/>
  <c r="AM41" i="19"/>
  <c r="AM51" i="19"/>
  <c r="AG51" i="19"/>
  <c r="U11" i="19"/>
  <c r="U51" i="19"/>
  <c r="AA31" i="19"/>
  <c r="AA21" i="19"/>
  <c r="O41" i="19"/>
  <c r="AA41" i="19"/>
  <c r="AG31" i="19"/>
  <c r="U31" i="19"/>
  <c r="O31" i="19"/>
  <c r="AM31" i="19"/>
  <c r="AA51" i="19"/>
  <c r="AM11" i="19"/>
  <c r="U41" i="19"/>
  <c r="AA11" i="19"/>
  <c r="O11" i="19"/>
  <c r="U21" i="19"/>
  <c r="AD53"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7" i="1"/>
  <c r="AA20" i="19"/>
  <c r="O20" i="19"/>
  <c r="AG30" i="19"/>
  <c r="AG10" i="19"/>
  <c r="O37" i="19"/>
  <c r="AG27" i="19"/>
  <c r="AM27" i="19"/>
  <c r="O17" i="19"/>
  <c r="O27" i="19"/>
  <c r="O47" i="19"/>
  <c r="AA7" i="19"/>
  <c r="AG7" i="19"/>
  <c r="U47" i="19"/>
  <c r="AG37" i="19"/>
  <c r="AA47" i="19"/>
  <c r="AG17" i="19"/>
  <c r="AD29" i="1"/>
  <c r="AA17" i="19"/>
  <c r="U7" i="19"/>
  <c r="U37" i="19"/>
  <c r="O7" i="19"/>
  <c r="AM47" i="19"/>
  <c r="AM17" i="19"/>
  <c r="AA37" i="19"/>
  <c r="AM7" i="19"/>
  <c r="AG47" i="19"/>
  <c r="U27" i="19"/>
  <c r="AM37" i="19"/>
  <c r="AA27" i="19"/>
  <c r="U17" i="19"/>
  <c r="L48" i="1" l="1"/>
  <c r="M48" i="1" s="1"/>
  <c r="L24" i="1"/>
  <c r="M24" i="1" s="1"/>
  <c r="L36" i="1"/>
  <c r="M36" i="1" s="1"/>
  <c r="L30" i="1"/>
  <c r="M30" i="1" s="1"/>
  <c r="L60" i="1"/>
  <c r="M60" i="1" s="1"/>
  <c r="L54" i="1"/>
  <c r="M54" i="1" s="1"/>
  <c r="L16" i="1"/>
  <c r="M16" i="1" s="1"/>
  <c r="L42" i="1"/>
  <c r="M42" i="1" s="1"/>
  <c r="L72" i="1"/>
  <c r="M72" i="1" s="1"/>
  <c r="L66" i="1"/>
  <c r="M66" i="1" s="1"/>
  <c r="L16" i="18" l="1"/>
  <c r="R24" i="18"/>
  <c r="L8" i="18"/>
  <c r="R32" i="18"/>
  <c r="AJ16" i="18"/>
  <c r="R8" i="18"/>
  <c r="AJ32" i="18"/>
  <c r="AD8" i="18"/>
  <c r="X40" i="18"/>
  <c r="O42" i="1"/>
  <c r="L32" i="18"/>
  <c r="X8" i="18"/>
  <c r="N42"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J22" i="18"/>
  <c r="O16" i="1"/>
  <c r="V30" i="18"/>
  <c r="AB22" i="18"/>
  <c r="P6" i="18"/>
  <c r="J6" i="18"/>
  <c r="AH22" i="18"/>
  <c r="AB38" i="18"/>
  <c r="AB30" i="18"/>
  <c r="AH30" i="18"/>
  <c r="V38" i="18"/>
  <c r="AB14" i="18"/>
  <c r="P30" i="18"/>
  <c r="AH12" i="18"/>
  <c r="J20" i="18"/>
  <c r="J44" i="18"/>
  <c r="AB28" i="18"/>
  <c r="P28" i="18"/>
  <c r="O72" i="1"/>
  <c r="P12" i="18"/>
  <c r="AH20" i="18"/>
  <c r="P44" i="18"/>
  <c r="AB12" i="18"/>
  <c r="P36" i="18"/>
  <c r="AB44" i="18"/>
  <c r="V44" i="18"/>
  <c r="V12" i="18"/>
  <c r="V28" i="18"/>
  <c r="AH44" i="18"/>
  <c r="AH28" i="18"/>
  <c r="V36" i="18"/>
  <c r="J28" i="18"/>
  <c r="AH36" i="18"/>
  <c r="V20" i="18"/>
  <c r="P20" i="18"/>
  <c r="N72" i="1"/>
  <c r="J36" i="18"/>
  <c r="AB36" i="18"/>
  <c r="AB20" i="18"/>
  <c r="J12" i="18"/>
  <c r="N54" i="1"/>
  <c r="AC54" i="1" s="1"/>
  <c r="J42" i="18"/>
  <c r="P34" i="18"/>
  <c r="AB18" i="18"/>
  <c r="AH34" i="18"/>
  <c r="P10" i="18"/>
  <c r="V34" i="18"/>
  <c r="P42" i="18"/>
  <c r="AH18" i="18"/>
  <c r="J34" i="18"/>
  <c r="J10" i="18"/>
  <c r="AB10" i="18"/>
  <c r="J18" i="18"/>
  <c r="O54"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60" i="1"/>
  <c r="AC60" i="1" s="1"/>
  <c r="AB60" i="1" s="1"/>
  <c r="L18" i="18"/>
  <c r="R34" i="18"/>
  <c r="L34" i="18"/>
  <c r="AJ42" i="18"/>
  <c r="R10" i="18"/>
  <c r="R42" i="18"/>
  <c r="X26" i="18"/>
  <c r="AJ18" i="18"/>
  <c r="O60"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6" i="1"/>
  <c r="AL42" i="18"/>
  <c r="N34" i="18"/>
  <c r="T34" i="18"/>
  <c r="N66" i="1"/>
  <c r="T42" i="18"/>
  <c r="AF10" i="18"/>
  <c r="Z34" i="18"/>
  <c r="T14" i="18"/>
  <c r="AL38" i="18"/>
  <c r="N14" i="18"/>
  <c r="T38" i="18"/>
  <c r="T22" i="18"/>
  <c r="AL14" i="18"/>
  <c r="N22" i="18"/>
  <c r="AF22" i="18"/>
  <c r="N6" i="18"/>
  <c r="AF6" i="18"/>
  <c r="AF38" i="18"/>
  <c r="N38" i="18"/>
  <c r="AL30" i="18"/>
  <c r="AL22" i="18"/>
  <c r="T6" i="18"/>
  <c r="AF30" i="18"/>
  <c r="Z22" i="18"/>
  <c r="T30" i="18"/>
  <c r="Z14" i="18"/>
  <c r="N30" i="1"/>
  <c r="AC30" i="1" s="1"/>
  <c r="Z30" i="18"/>
  <c r="Z6" i="18"/>
  <c r="O30" i="1"/>
  <c r="Z38" i="18"/>
  <c r="AF14" i="18"/>
  <c r="AL6" i="18"/>
  <c r="N30" i="18"/>
  <c r="J40" i="18"/>
  <c r="AB40" i="18"/>
  <c r="AH32" i="18"/>
  <c r="AB24" i="18"/>
  <c r="J16" i="18"/>
  <c r="P32" i="18"/>
  <c r="V24" i="18"/>
  <c r="P24" i="18"/>
  <c r="V8" i="18"/>
  <c r="AH24" i="18"/>
  <c r="AH8" i="18"/>
  <c r="J8" i="18"/>
  <c r="AB32" i="18"/>
  <c r="AB8" i="18"/>
  <c r="V16" i="18"/>
  <c r="N36" i="1"/>
  <c r="AC36" i="1" s="1"/>
  <c r="AB36" i="1" s="1"/>
  <c r="V40" i="18"/>
  <c r="P16" i="18"/>
  <c r="V32" i="18"/>
  <c r="J24" i="18"/>
  <c r="P8" i="18"/>
  <c r="AH16" i="18"/>
  <c r="O36" i="1"/>
  <c r="AB16" i="18"/>
  <c r="AH40" i="18"/>
  <c r="P40" i="18"/>
  <c r="J32" i="18"/>
  <c r="X6" i="18"/>
  <c r="AJ30" i="18"/>
  <c r="R22" i="18"/>
  <c r="L6" i="18"/>
  <c r="R30" i="18"/>
  <c r="X22" i="18"/>
  <c r="L30" i="18"/>
  <c r="R38" i="18"/>
  <c r="AJ14" i="18"/>
  <c r="R14" i="18"/>
  <c r="AD30" i="18"/>
  <c r="AJ38" i="18"/>
  <c r="AJ22" i="18"/>
  <c r="X30" i="18"/>
  <c r="L14" i="18"/>
  <c r="X38" i="18"/>
  <c r="L22" i="18"/>
  <c r="X14" i="18"/>
  <c r="O24" i="1"/>
  <c r="N24" i="1"/>
  <c r="AC24" i="1" s="1"/>
  <c r="AD14" i="18"/>
  <c r="L38" i="18"/>
  <c r="AD6" i="18"/>
  <c r="R6" i="18"/>
  <c r="AD38" i="18"/>
  <c r="AD22" i="18"/>
  <c r="AJ6" i="18"/>
  <c r="AF24" i="18"/>
  <c r="AF32" i="18"/>
  <c r="T40" i="18"/>
  <c r="Z40" i="18"/>
  <c r="AL8" i="18"/>
  <c r="AF8" i="18"/>
  <c r="Z32" i="18"/>
  <c r="N32" i="18"/>
  <c r="N16" i="18"/>
  <c r="Z8" i="18"/>
  <c r="N24" i="18"/>
  <c r="T32" i="18"/>
  <c r="T16" i="18"/>
  <c r="AF40" i="18"/>
  <c r="AL40" i="18"/>
  <c r="AF16" i="18"/>
  <c r="N8" i="18"/>
  <c r="O48" i="1"/>
  <c r="Z16" i="18"/>
  <c r="AL24" i="18"/>
  <c r="T24" i="18"/>
  <c r="AL32" i="18"/>
  <c r="N40" i="18"/>
  <c r="AL16" i="18"/>
  <c r="T8" i="18"/>
  <c r="N48" i="1"/>
  <c r="Z24" i="18"/>
  <c r="AB24" i="1" l="1"/>
  <c r="AC31" i="1"/>
  <c r="AB30" i="1"/>
  <c r="AC37" i="1"/>
  <c r="AB37" i="1" s="1"/>
  <c r="AD60" i="1"/>
  <c r="V13" i="19"/>
  <c r="J23" i="19"/>
  <c r="P43" i="19"/>
  <c r="V33" i="19"/>
  <c r="J43" i="19"/>
  <c r="J53" i="19"/>
  <c r="AH13" i="19"/>
  <c r="V43" i="19"/>
  <c r="P33" i="19"/>
  <c r="V53" i="19"/>
  <c r="AB23" i="19"/>
  <c r="P23" i="19"/>
  <c r="AH23" i="19"/>
  <c r="AB53" i="19"/>
  <c r="V23" i="19"/>
  <c r="P53" i="19"/>
  <c r="J33" i="19"/>
  <c r="AH53" i="19"/>
  <c r="AB33" i="19"/>
  <c r="AB43" i="19"/>
  <c r="P13" i="19"/>
  <c r="AH43" i="19"/>
  <c r="J13" i="19"/>
  <c r="AH33" i="19"/>
  <c r="AB13" i="19"/>
  <c r="AB54" i="1"/>
  <c r="AC61" i="1"/>
  <c r="AC49" i="1"/>
  <c r="AB49" i="1" s="1"/>
  <c r="AC48" i="1"/>
  <c r="AB48" i="1" s="1"/>
  <c r="AD36" i="1"/>
  <c r="AB39" i="19"/>
  <c r="P39" i="19"/>
  <c r="AB9" i="19"/>
  <c r="V9" i="19"/>
  <c r="J29" i="19"/>
  <c r="V29" i="19"/>
  <c r="AB49" i="19"/>
  <c r="P49" i="19"/>
  <c r="P19" i="19"/>
  <c r="AH39" i="19"/>
  <c r="AH19" i="19"/>
  <c r="AB19" i="19"/>
  <c r="AH49" i="19"/>
  <c r="V39" i="19"/>
  <c r="J19" i="19"/>
  <c r="AB29" i="19"/>
  <c r="V49" i="19"/>
  <c r="AH29" i="19"/>
  <c r="J39" i="19"/>
  <c r="P9" i="19"/>
  <c r="AH9" i="19"/>
  <c r="P29" i="19"/>
  <c r="V19" i="19"/>
  <c r="J49" i="19"/>
  <c r="J9" i="19"/>
  <c r="AC67" i="1"/>
  <c r="AC66" i="1"/>
  <c r="AB66" i="1" s="1"/>
  <c r="V45" i="19"/>
  <c r="AB16" i="1"/>
  <c r="AD16" i="1" s="1"/>
  <c r="AC25" i="1"/>
  <c r="AC43" i="1"/>
  <c r="AC42" i="1"/>
  <c r="AB42" i="1" s="1"/>
  <c r="AC19" i="1"/>
  <c r="AB19" i="1" s="1"/>
  <c r="V35" i="19" l="1"/>
  <c r="AB15" i="19"/>
  <c r="AH45" i="19"/>
  <c r="AH25" i="19"/>
  <c r="P35" i="19"/>
  <c r="J35" i="19"/>
  <c r="AB55" i="19"/>
  <c r="P45" i="19"/>
  <c r="V25" i="19"/>
  <c r="AB35" i="19"/>
  <c r="P25" i="19"/>
  <c r="J15" i="19"/>
  <c r="V55" i="19"/>
  <c r="J45" i="19"/>
  <c r="J55" i="19"/>
  <c r="AH15" i="19"/>
  <c r="J25" i="19"/>
  <c r="P55" i="19"/>
  <c r="V15" i="19"/>
  <c r="AH35" i="19"/>
  <c r="P15" i="19"/>
  <c r="AH55" i="19"/>
  <c r="AB25" i="19"/>
  <c r="AB45" i="19"/>
  <c r="P54" i="19"/>
  <c r="AB14" i="19"/>
  <c r="AB54" i="19"/>
  <c r="AD66" i="1"/>
  <c r="J54" i="19"/>
  <c r="V54" i="19"/>
  <c r="AH24" i="19"/>
  <c r="AB44" i="19"/>
  <c r="P14" i="19"/>
  <c r="AB24" i="19"/>
  <c r="P34" i="19"/>
  <c r="P24" i="19"/>
  <c r="J24" i="19"/>
  <c r="AH14" i="19"/>
  <c r="AH34" i="19"/>
  <c r="AH54" i="19"/>
  <c r="V14" i="19"/>
  <c r="AH44" i="19"/>
  <c r="J14" i="19"/>
  <c r="V34" i="19"/>
  <c r="AB34" i="19"/>
  <c r="V24" i="19"/>
  <c r="V44" i="19"/>
  <c r="J34" i="19"/>
  <c r="J44" i="19"/>
  <c r="P44" i="19"/>
  <c r="J11" i="19"/>
  <c r="AB21" i="19"/>
  <c r="J31" i="19"/>
  <c r="AD48" i="1"/>
  <c r="P41" i="19"/>
  <c r="AB31" i="19"/>
  <c r="P21" i="19"/>
  <c r="V31" i="19"/>
  <c r="AB11" i="19"/>
  <c r="V21" i="19"/>
  <c r="V51" i="19"/>
  <c r="AH51" i="19"/>
  <c r="J41" i="19"/>
  <c r="V11" i="19"/>
  <c r="AB41" i="19"/>
  <c r="J21" i="19"/>
  <c r="V41" i="19"/>
  <c r="P51" i="19"/>
  <c r="J51" i="19"/>
  <c r="P11" i="19"/>
  <c r="P31" i="19"/>
  <c r="AH41" i="19"/>
  <c r="AB51" i="19"/>
  <c r="AH21" i="19"/>
  <c r="AH31" i="19"/>
  <c r="AH11" i="19"/>
  <c r="AC62" i="1"/>
  <c r="AB62" i="1" s="1"/>
  <c r="AB61" i="1"/>
  <c r="AC39" i="19"/>
  <c r="AI49" i="19"/>
  <c r="AC19" i="19"/>
  <c r="W49" i="19"/>
  <c r="AI9" i="19"/>
  <c r="W39" i="19"/>
  <c r="AD37" i="1"/>
  <c r="W19" i="19"/>
  <c r="K29" i="19"/>
  <c r="AI19" i="19"/>
  <c r="K19" i="19"/>
  <c r="Q19" i="19"/>
  <c r="AI29" i="19"/>
  <c r="K39" i="19"/>
  <c r="W29" i="19"/>
  <c r="W9" i="19"/>
  <c r="Q49" i="19"/>
  <c r="AC9" i="19"/>
  <c r="Q29" i="19"/>
  <c r="Q39" i="19"/>
  <c r="K9" i="19"/>
  <c r="AI39" i="19"/>
  <c r="AC49" i="19"/>
  <c r="AC29" i="19"/>
  <c r="K49" i="19"/>
  <c r="Q9" i="19"/>
  <c r="AB31" i="1"/>
  <c r="AC32" i="1"/>
  <c r="J40" i="19"/>
  <c r="AH20" i="19"/>
  <c r="V20" i="19"/>
  <c r="P10" i="19"/>
  <c r="J50" i="19"/>
  <c r="P30" i="19"/>
  <c r="P50" i="19"/>
  <c r="AH30" i="19"/>
  <c r="J10" i="19"/>
  <c r="AH50" i="19"/>
  <c r="V10" i="19"/>
  <c r="J20" i="19"/>
  <c r="V40" i="19"/>
  <c r="J30" i="19"/>
  <c r="AB50" i="19"/>
  <c r="V50" i="19"/>
  <c r="AH40" i="19"/>
  <c r="AD42" i="1"/>
  <c r="P40" i="19"/>
  <c r="V30" i="19"/>
  <c r="AH10" i="19"/>
  <c r="AB40" i="19"/>
  <c r="AB10" i="19"/>
  <c r="AB20" i="19"/>
  <c r="P20" i="19"/>
  <c r="AB30" i="19"/>
  <c r="AB25" i="1"/>
  <c r="AC26" i="1"/>
  <c r="AB43" i="1"/>
  <c r="AC44" i="1"/>
  <c r="AB44" i="1" s="1"/>
  <c r="AC68" i="1"/>
  <c r="AB68" i="1" s="1"/>
  <c r="AB67" i="1"/>
  <c r="AI41" i="19"/>
  <c r="Q51" i="19"/>
  <c r="AC11" i="19"/>
  <c r="W41" i="19"/>
  <c r="AI11" i="19"/>
  <c r="AC21" i="19"/>
  <c r="W51" i="19"/>
  <c r="Q31" i="19"/>
  <c r="K51" i="19"/>
  <c r="AI31" i="19"/>
  <c r="K11" i="19"/>
  <c r="AC51" i="19"/>
  <c r="Q11" i="19"/>
  <c r="W11" i="19"/>
  <c r="W21" i="19"/>
  <c r="AI51" i="19"/>
  <c r="K41" i="19"/>
  <c r="AC41" i="19"/>
  <c r="K31" i="19"/>
  <c r="Q21" i="19"/>
  <c r="AI21" i="19"/>
  <c r="K21" i="19"/>
  <c r="Q41" i="19"/>
  <c r="AC31" i="19"/>
  <c r="W31" i="19"/>
  <c r="AD49" i="1"/>
  <c r="V32" i="19"/>
  <c r="J12" i="19"/>
  <c r="AB52" i="19"/>
  <c r="J22" i="19"/>
  <c r="P42" i="19"/>
  <c r="AD54" i="1"/>
  <c r="J52" i="19"/>
  <c r="J42" i="19"/>
  <c r="P32" i="19"/>
  <c r="AH32" i="19"/>
  <c r="AB42" i="19"/>
  <c r="V12" i="19"/>
  <c r="AB22" i="19"/>
  <c r="AH22" i="19"/>
  <c r="P12" i="19"/>
  <c r="J32" i="19"/>
  <c r="AH12" i="19"/>
  <c r="AB12" i="19"/>
  <c r="V42" i="19"/>
  <c r="AH52" i="19"/>
  <c r="P52" i="19"/>
  <c r="V22" i="19"/>
  <c r="AH42" i="19"/>
  <c r="AB32" i="19"/>
  <c r="V52" i="19"/>
  <c r="P22" i="19"/>
  <c r="AD30" i="1"/>
  <c r="P18" i="19"/>
  <c r="P38" i="19"/>
  <c r="J28" i="19"/>
  <c r="AH38" i="19"/>
  <c r="J48" i="19"/>
  <c r="P48" i="19"/>
  <c r="V28" i="19"/>
  <c r="AB18" i="19"/>
  <c r="AB8" i="19"/>
  <c r="J8" i="19"/>
  <c r="P28" i="19"/>
  <c r="J18" i="19"/>
  <c r="AH8" i="19"/>
  <c r="AB48" i="19"/>
  <c r="V8" i="19"/>
  <c r="AH48" i="19"/>
  <c r="AH18" i="19"/>
  <c r="V18" i="19"/>
  <c r="J38" i="19"/>
  <c r="AB28" i="19"/>
  <c r="AH28" i="19"/>
  <c r="V48" i="19"/>
  <c r="V38" i="19"/>
  <c r="AB38" i="19"/>
  <c r="P8" i="19"/>
  <c r="J47" i="19"/>
  <c r="AH7" i="19"/>
  <c r="AB27" i="19"/>
  <c r="V47" i="19"/>
  <c r="AD24" i="1"/>
  <c r="J27" i="19"/>
  <c r="AH37" i="19"/>
  <c r="AB7" i="19"/>
  <c r="V17" i="19"/>
  <c r="P37" i="19"/>
  <c r="J7" i="19"/>
  <c r="AH17" i="19"/>
  <c r="AH27" i="19"/>
  <c r="V27" i="19"/>
  <c r="J17" i="19"/>
  <c r="AB37" i="19"/>
  <c r="P27" i="19"/>
  <c r="AH47" i="19"/>
  <c r="V37" i="19"/>
  <c r="AB47" i="19"/>
  <c r="P47" i="19"/>
  <c r="J37" i="19"/>
  <c r="V7" i="19"/>
  <c r="P17" i="19"/>
  <c r="AB17" i="19"/>
  <c r="P7" i="19"/>
  <c r="Q46" i="19"/>
  <c r="AC26" i="19"/>
  <c r="AC16" i="19"/>
  <c r="AI36" i="19"/>
  <c r="AI26" i="19"/>
  <c r="AC6" i="19"/>
  <c r="K16" i="19"/>
  <c r="W16" i="19"/>
  <c r="K36" i="19"/>
  <c r="Q26" i="19"/>
  <c r="W26" i="19"/>
  <c r="W46" i="19"/>
  <c r="W36" i="19"/>
  <c r="AC36" i="19"/>
  <c r="AD19"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B36" i="19"/>
  <c r="P36" i="19"/>
  <c r="V6" i="19"/>
  <c r="AJ55" i="19" l="1"/>
  <c r="AD35" i="19"/>
  <c r="AD45" i="19"/>
  <c r="AD55" i="19"/>
  <c r="L25" i="19"/>
  <c r="R15" i="19"/>
  <c r="AD25" i="19"/>
  <c r="AJ35" i="19"/>
  <c r="X35" i="19"/>
  <c r="X25" i="19"/>
  <c r="AJ25" i="19"/>
  <c r="L35" i="19"/>
  <c r="L45" i="19"/>
  <c r="R25" i="19"/>
  <c r="R45" i="19"/>
  <c r="X15" i="19"/>
  <c r="AJ45" i="19"/>
  <c r="R55" i="19"/>
  <c r="L55" i="19"/>
  <c r="X55" i="19"/>
  <c r="L15" i="19"/>
  <c r="AD15" i="19"/>
  <c r="AJ15" i="19"/>
  <c r="X45" i="19"/>
  <c r="R35" i="19"/>
  <c r="AC14" i="19"/>
  <c r="AI54" i="19"/>
  <c r="Q24" i="19"/>
  <c r="W24" i="19"/>
  <c r="K54" i="19"/>
  <c r="W14" i="19"/>
  <c r="AC24" i="19"/>
  <c r="AI24" i="19"/>
  <c r="Q44" i="19"/>
  <c r="AD67" i="1"/>
  <c r="Q34" i="19"/>
  <c r="K14" i="19"/>
  <c r="K34" i="19"/>
  <c r="Q14" i="19"/>
  <c r="Q54" i="19"/>
  <c r="AI14" i="19"/>
  <c r="AC44" i="19"/>
  <c r="AI34" i="19"/>
  <c r="K24" i="19"/>
  <c r="AI44" i="19"/>
  <c r="W44" i="19"/>
  <c r="AC54" i="19"/>
  <c r="K44" i="19"/>
  <c r="W34" i="19"/>
  <c r="W54" i="19"/>
  <c r="AC34" i="19"/>
  <c r="R40" i="19"/>
  <c r="AJ50" i="19"/>
  <c r="AD10" i="19"/>
  <c r="X30" i="19"/>
  <c r="X40" i="19"/>
  <c r="AJ40" i="19"/>
  <c r="AJ20" i="19"/>
  <c r="AD30" i="19"/>
  <c r="R10" i="19"/>
  <c r="R20" i="19"/>
  <c r="AJ30" i="19"/>
  <c r="R30" i="19"/>
  <c r="AD40" i="19"/>
  <c r="L10" i="19"/>
  <c r="L30" i="19"/>
  <c r="L50" i="19"/>
  <c r="L20" i="19"/>
  <c r="AJ10" i="19"/>
  <c r="L40" i="19"/>
  <c r="R50" i="19"/>
  <c r="X50" i="19"/>
  <c r="X10" i="19"/>
  <c r="X20" i="19"/>
  <c r="AD20" i="19"/>
  <c r="AD50" i="19"/>
  <c r="AD44" i="1"/>
  <c r="AC27" i="1"/>
  <c r="AB27" i="1" s="1"/>
  <c r="AB26" i="1"/>
  <c r="AC33" i="1"/>
  <c r="AB33" i="1" s="1"/>
  <c r="AB32" i="1"/>
  <c r="AC34" i="1"/>
  <c r="AB34" i="1" s="1"/>
  <c r="AI43" i="19"/>
  <c r="AC53" i="19"/>
  <c r="K13" i="19"/>
  <c r="AI53" i="19"/>
  <c r="K43" i="19"/>
  <c r="AC33" i="19"/>
  <c r="Q33" i="19"/>
  <c r="K53" i="19"/>
  <c r="AC13" i="19"/>
  <c r="W33" i="19"/>
  <c r="W13" i="19"/>
  <c r="Q43" i="19"/>
  <c r="W53" i="19"/>
  <c r="K23" i="19"/>
  <c r="AC43" i="19"/>
  <c r="W43" i="19"/>
  <c r="Q53" i="19"/>
  <c r="K33" i="19"/>
  <c r="AI33" i="19"/>
  <c r="AI23" i="19"/>
  <c r="W23" i="19"/>
  <c r="AI13" i="19"/>
  <c r="AD61" i="1"/>
  <c r="AC23" i="19"/>
  <c r="Q13" i="19"/>
  <c r="Q23" i="19"/>
  <c r="L34" i="19"/>
  <c r="AJ54" i="19"/>
  <c r="L24" i="19"/>
  <c r="AJ24" i="19"/>
  <c r="R34" i="19"/>
  <c r="AD14" i="19"/>
  <c r="X44" i="19"/>
  <c r="AD24" i="19"/>
  <c r="X14" i="19"/>
  <c r="AD44" i="19"/>
  <c r="AD34" i="19"/>
  <c r="AJ44" i="19"/>
  <c r="X24" i="19"/>
  <c r="L54" i="19"/>
  <c r="L14" i="19"/>
  <c r="AJ34" i="19"/>
  <c r="X54" i="19"/>
  <c r="R44" i="19"/>
  <c r="AJ14" i="19"/>
  <c r="R14" i="19"/>
  <c r="AD54" i="19"/>
  <c r="R24" i="19"/>
  <c r="X34" i="19"/>
  <c r="L44" i="19"/>
  <c r="AD68" i="1"/>
  <c r="R54" i="19"/>
  <c r="K40" i="19"/>
  <c r="AI30" i="19"/>
  <c r="W10" i="19"/>
  <c r="W40" i="19"/>
  <c r="W50" i="19"/>
  <c r="AC30" i="19"/>
  <c r="AC50" i="19"/>
  <c r="K20" i="19"/>
  <c r="AC40" i="19"/>
  <c r="Q40" i="19"/>
  <c r="AI50" i="19"/>
  <c r="K30" i="19"/>
  <c r="K50" i="19"/>
  <c r="AI20" i="19"/>
  <c r="W30" i="19"/>
  <c r="AD43" i="1"/>
  <c r="Q20" i="19"/>
  <c r="Q50" i="19"/>
  <c r="W20" i="19"/>
  <c r="K10" i="19"/>
  <c r="AC20" i="19"/>
  <c r="Q10" i="19"/>
  <c r="AC10" i="19"/>
  <c r="Q30" i="19"/>
  <c r="AI10" i="19"/>
  <c r="AI40" i="19"/>
  <c r="W37" i="19"/>
  <c r="K37" i="19"/>
  <c r="AI7" i="19"/>
  <c r="AC7" i="19"/>
  <c r="W17" i="19"/>
  <c r="W47" i="19"/>
  <c r="AC47" i="19"/>
  <c r="Q47" i="19"/>
  <c r="AI27" i="19"/>
  <c r="W7" i="19"/>
  <c r="Q7" i="19"/>
  <c r="AI17" i="19"/>
  <c r="K27" i="19"/>
  <c r="AI47" i="19"/>
  <c r="K7" i="19"/>
  <c r="Q27" i="19"/>
  <c r="Q17" i="19"/>
  <c r="AC27" i="19"/>
  <c r="W27" i="19"/>
  <c r="Q37" i="19"/>
  <c r="AC37" i="19"/>
  <c r="K17" i="19"/>
  <c r="AI37" i="19"/>
  <c r="K47" i="19"/>
  <c r="AD25" i="1"/>
  <c r="AC17" i="19"/>
  <c r="AC18" i="19"/>
  <c r="W38" i="19"/>
  <c r="AC8" i="19"/>
  <c r="AI28" i="19"/>
  <c r="W18" i="19"/>
  <c r="K38" i="19"/>
  <c r="AI8" i="19"/>
  <c r="W48" i="19"/>
  <c r="Q48" i="19"/>
  <c r="Q38" i="19"/>
  <c r="AC38" i="19"/>
  <c r="AI38" i="19"/>
  <c r="Q28" i="19"/>
  <c r="W28" i="19"/>
  <c r="AI48" i="19"/>
  <c r="W8" i="19"/>
  <c r="Q8" i="19"/>
  <c r="K48" i="19"/>
  <c r="AC48" i="19"/>
  <c r="AD31" i="1"/>
  <c r="K18" i="19"/>
  <c r="K8" i="19"/>
  <c r="AC28" i="19"/>
  <c r="AI18" i="19"/>
  <c r="K28" i="19"/>
  <c r="Q18" i="19"/>
  <c r="L13" i="19"/>
  <c r="R43" i="19"/>
  <c r="X33" i="19"/>
  <c r="X13" i="19"/>
  <c r="R13" i="19"/>
  <c r="AD62" i="1"/>
  <c r="AD23" i="19"/>
  <c r="R33" i="19"/>
  <c r="AJ23" i="19"/>
  <c r="L33" i="19"/>
  <c r="AD33" i="19"/>
  <c r="X43" i="19"/>
  <c r="R23" i="19"/>
  <c r="AD53" i="19"/>
  <c r="AD43" i="19"/>
  <c r="AJ13" i="19"/>
  <c r="L53" i="19"/>
  <c r="L43" i="19"/>
  <c r="AJ53" i="19"/>
  <c r="AJ43" i="19"/>
  <c r="L23" i="19"/>
  <c r="X23" i="19"/>
  <c r="AJ33" i="19"/>
  <c r="R53" i="19"/>
  <c r="X53" i="19"/>
  <c r="AD13" i="19"/>
  <c r="K35" i="19"/>
  <c r="K45" i="19"/>
  <c r="W45" i="19"/>
  <c r="K55" i="19"/>
  <c r="Q15" i="19"/>
  <c r="AI35" i="19"/>
  <c r="AI25" i="19"/>
  <c r="AC55" i="19"/>
  <c r="K15" i="19"/>
  <c r="AC45" i="19"/>
  <c r="W55" i="19"/>
  <c r="Q45" i="19"/>
  <c r="AI55" i="19"/>
  <c r="AC25" i="19"/>
  <c r="AI45" i="19"/>
  <c r="Q35" i="19"/>
  <c r="AC15" i="19"/>
  <c r="AC35" i="19"/>
  <c r="Q55" i="19"/>
  <c r="W15" i="19"/>
  <c r="W25" i="19"/>
  <c r="Q25" i="19"/>
  <c r="K25" i="19"/>
  <c r="W35" i="19"/>
  <c r="AI15" i="19"/>
  <c r="T28" i="19" l="1"/>
  <c r="AL48" i="19"/>
  <c r="T48" i="19"/>
  <c r="N8" i="19"/>
  <c r="Z38" i="19"/>
  <c r="AF38" i="19"/>
  <c r="AL28" i="19"/>
  <c r="T8" i="19"/>
  <c r="AL38" i="19"/>
  <c r="Z28" i="19"/>
  <c r="N38" i="19"/>
  <c r="T38" i="19"/>
  <c r="Z18" i="19"/>
  <c r="AF8" i="19"/>
  <c r="AF28" i="19"/>
  <c r="AF48" i="19"/>
  <c r="Z48" i="19"/>
  <c r="T18" i="19"/>
  <c r="AD34" i="1"/>
  <c r="AF18" i="19"/>
  <c r="N28" i="19"/>
  <c r="N48" i="19"/>
  <c r="AL8" i="19"/>
  <c r="AL18" i="19"/>
  <c r="N18" i="19"/>
  <c r="Z8" i="19"/>
  <c r="Y48" i="19"/>
  <c r="AE38" i="19"/>
  <c r="Y18" i="19"/>
  <c r="Y8" i="19"/>
  <c r="S28" i="19"/>
  <c r="AE18" i="19"/>
  <c r="Y38" i="19"/>
  <c r="Y28" i="19"/>
  <c r="AK38" i="19"/>
  <c r="AK28" i="19"/>
  <c r="AK18" i="19"/>
  <c r="S18" i="19"/>
  <c r="S38" i="19"/>
  <c r="AE48" i="19"/>
  <c r="M8" i="19"/>
  <c r="M38" i="19"/>
  <c r="AE28" i="19"/>
  <c r="M28" i="19"/>
  <c r="AK48" i="19"/>
  <c r="AD33" i="1"/>
  <c r="S48" i="19"/>
  <c r="AE8" i="19"/>
  <c r="AK8" i="19"/>
  <c r="M48" i="19"/>
  <c r="S8" i="19"/>
  <c r="M18" i="19"/>
  <c r="Y47" i="19"/>
  <c r="M7" i="19"/>
  <c r="M47" i="19"/>
  <c r="M17" i="19"/>
  <c r="S17" i="19"/>
  <c r="AE27" i="19"/>
  <c r="AE17" i="19"/>
  <c r="AK7" i="19"/>
  <c r="AK17" i="19"/>
  <c r="Y17" i="19"/>
  <c r="Y37" i="19"/>
  <c r="Y7" i="19"/>
  <c r="AK37" i="19"/>
  <c r="S27" i="19"/>
  <c r="AE37" i="19"/>
  <c r="Y27" i="19"/>
  <c r="S7" i="19"/>
  <c r="M37" i="19"/>
  <c r="AD27" i="1"/>
  <c r="M27" i="19"/>
  <c r="S47" i="19"/>
  <c r="AE47" i="19"/>
  <c r="S37" i="19"/>
  <c r="AK27" i="19"/>
  <c r="AK47" i="19"/>
  <c r="AE7" i="19"/>
  <c r="X8" i="19"/>
  <c r="L8" i="19"/>
  <c r="AD48" i="19"/>
  <c r="R18" i="19"/>
  <c r="AD32" i="1"/>
  <c r="X18" i="19"/>
  <c r="R28" i="19"/>
  <c r="X28" i="19"/>
  <c r="X38" i="19"/>
  <c r="AD18" i="19"/>
  <c r="L48" i="19"/>
  <c r="AJ18" i="19"/>
  <c r="AD28" i="19"/>
  <c r="R48" i="19"/>
  <c r="AD38" i="19"/>
  <c r="AD8" i="19"/>
  <c r="L38" i="19"/>
  <c r="AJ28" i="19"/>
  <c r="X48" i="19"/>
  <c r="L18" i="19"/>
  <c r="R8" i="19"/>
  <c r="AJ8" i="19"/>
  <c r="AJ38" i="19"/>
  <c r="AJ48" i="19"/>
  <c r="R38" i="19"/>
  <c r="L28" i="19"/>
  <c r="X7" i="19"/>
  <c r="AJ7" i="19"/>
  <c r="L47" i="19"/>
  <c r="L27" i="19"/>
  <c r="AD7" i="19"/>
  <c r="AJ37" i="19"/>
  <c r="AD17" i="19"/>
  <c r="X37" i="19"/>
  <c r="L37" i="19"/>
  <c r="AD26" i="1"/>
  <c r="AD47" i="19"/>
  <c r="R7" i="19"/>
  <c r="X17" i="19"/>
  <c r="R47" i="19"/>
  <c r="AD27" i="19"/>
  <c r="AJ47" i="19"/>
  <c r="X47" i="19"/>
  <c r="L7" i="19"/>
  <c r="L17" i="19"/>
  <c r="AD37" i="19"/>
  <c r="R37" i="19"/>
  <c r="R27" i="19"/>
  <c r="AJ17" i="19"/>
  <c r="X27" i="19"/>
  <c r="AJ27" i="19"/>
  <c r="R17"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<sst xmlns="http://schemas.openxmlformats.org/spreadsheetml/2006/main" count="609" uniqueCount="314">
  <si>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</si>
  <si>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</si>
  <si>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</si>
  <si>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</si>
  <si>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</si>
  <si>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</si>
  <si>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</si>
  <si>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</si>
  <si>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</si>
  <si>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</si>
  <si>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</si>
  <si>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</si>
  <si>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</si>
  <si>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</si>
  <si>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</si>
  <si>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</si>
  <si>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</si>
  <si>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</si>
  <si>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</si>
  <si>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</si>
  <si>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</si>
  <si>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</si>
  <si>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</si>
  <si>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</si>
  <si>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</si>
  <si>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</si>
  <si>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</si>
  <si>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</si>
  <si>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</si>
  <si>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</si>
  <si>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</si>
  <si>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</si>
  <si>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</si>
  <si>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</si>
  <si>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</si>
  <si>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</si>
  <si>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</si>
  <si>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</si>
  <si>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</si>
  <si>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</si>
  <si>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</si>
  <si>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</si>
  <si>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</si>
  <si>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</si>
  <si>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</si>
  <si>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</si>
  <si>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</si>
  <si>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</si>
  <si>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</si>
  <si>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</si>
  <si>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</si>
  <si>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</si>
  <si>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</si>
  <si>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</si>
  <si>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</si>
  <si>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</si>
  <si>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</si>
  <si>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</si>
  <si>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</si>
  <si>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</si>
  <si>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</si>
  <si>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</si>
  <si>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</si>
  <si>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</si>
  <si>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</si>
  <si>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</si>
  <si>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</si>
  <si>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</si>
  <si>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</si>
  <si>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</si>
  <si>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</si>
  <si>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</si>
  <si>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</si>
  <si>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</si>
  <si>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</si>
  <si>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</si>
  <si>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</si>
  <si>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</si>
  <si>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</si>
  <si>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</si>
  <si>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</si>
  <si>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</si>
  <si>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</si>
  <si>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</si>
  <si>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</si>
  <si>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</si>
  <si>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</si>
  <si>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</si>
  <si>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</si>
  <si>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</si>
  <si>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</si>
  <si>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</si>
  <si>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</si>
  <si>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</si>
  <si>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</si>
  <si>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</si>
  <si>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</si>
  <si>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</si>
  <si>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</si>
  <si>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</si>
  <si>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</si>
  <si>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</si>
  <si>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</si>
  <si>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</si>
  <si>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</si>
  <si>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</si>
  <si>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</si>
  <si>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</si>
  <si>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</si>
  <si>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</si>
  <si>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</si>
  <si>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</si>
  <si>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</si>
  <si>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</si>
  <si>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</si>
  <si>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</si>
  <si>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</si>
  <si>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</si>
  <si>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</si>
  <si>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</si>
  <si>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</si>
  <si>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</si>
  <si>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</si>
  <si>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</si>
  <si>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</si>
  <si>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</si>
  <si>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</si>
  <si>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</si>
  <si>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</si>
  <si>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</si>
  <si>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</si>
  <si>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</si>
  <si>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</si>
  <si>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</si>
  <si>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</si>
  <si>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</si>
  <si>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</si>
  <si>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</si>
  <si>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</si>
  <si>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</si>
  <si>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</si>
  <si>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</si>
  <si>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</si>
  <si>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</si>
  <si>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</si>
  <si>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</si>
  <si>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</si>
  <si>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</si>
  <si>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</si>
  <si>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</si>
  <si>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</si>
  <si>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</si>
  <si>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</si>
  <si>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</si>
  <si>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</si>
  <si>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</si>
  <si>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</si>
  <si>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</si>
  <si>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</si>
  <si>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</si>
  <si>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</si>
  <si>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</si>
  <si>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</si>
  <si>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</si>
  <si>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</si>
  <si>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</si>
  <si>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</si>
  <si>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</si>
  <si>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</si>
  <si>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</si>
  <si>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</si>
  <si>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</si>
  <si>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</si>
  <si>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</si>
  <si>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</si>
  <si>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</si>
  <si>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</si>
  <si>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</si>
  <si>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</si>
  <si>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</si>
  <si>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</si>
  <si>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</si>
  <si>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</si>
  <si>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</si>
  <si>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</si>
  <si>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</si>
  <si>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</si>
  <si>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</si>
  <si>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</si>
  <si>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</si>
  <si>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</si>
  <si>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</si>
  <si>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</si>
  <si>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</si>
  <si>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</si>
  <si>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</si>
  <si>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</si>
  <si>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</si>
  <si>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</si>
  <si>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</si>
  <si>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</si>
  <si>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</si>
  <si>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</si>
  <si>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</si>
  <si>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</si>
  <si>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</si>
  <si>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</si>
  <si>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</si>
  <si>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</si>
  <si>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</si>
  <si>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</si>
  <si>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</si>
  <si>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</si>
  <si>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</si>
  <si>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</si>
  <si>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</si>
  <si>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</si>
  <si>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</si>
  <si>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</si>
  <si>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</si>
  <si>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</si>
  <si>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</si>
  <si>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</si>
  <si>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</si>
  <si>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</si>
  <si>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</si>
  <si>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</si>
  <si>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</si>
  <si>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</si>
  <si>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</si>
  <si>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</si>
  <si>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</si>
  <si>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</si>
  <si>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</si>
  <si>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</si>
  <si>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</si>
  <si>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</si>
  <si>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</si>
  <si>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</si>
  <si>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</si>
  <si>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</si>
  <si>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</si>
  <si>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</si>
  <si>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</si>
  <si>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</si>
  <si>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Liderar la gestión estratégica de las tecnologías de la información y lascomunicaciones en la Administración Municipal mediante la definición, implementación y mantenimiento de un modelo de arquitectura de TI integrando las estrategias de gobierno electrónico y normatividad vigente asociada al sector TIC, para el beneficio de la gestión institucional y la ciudadanía</t>
  </si>
  <si>
    <t xml:space="preserve">Sanciones por parte de la Superintendencia de Industria y Comercio y entes de control </t>
  </si>
  <si>
    <t>Asesor TIC</t>
  </si>
  <si>
    <t xml:space="preserve">Disminución en el nivel de automatizacion de procesos al interior de la entidad. </t>
  </si>
  <si>
    <t>Disminucion en los niveles de servicio y satisfaccion de los usuarios internos de la entidad.</t>
  </si>
  <si>
    <t>Asistir a la capacitaciones programadas por MINTIC y DNP  de acuerdo a los cronogramas tematicos establecidos por los mismos.</t>
  </si>
  <si>
    <t>Diseñar un plan de capacitacion a funcionarios que abarque los aspectos fundamentales de Gobierno Digital</t>
  </si>
  <si>
    <t>Implementar un plan de seguimiento al avance de los items involucrados en cada uno de los hablitadores de gobierno digital.</t>
  </si>
  <si>
    <t>Revisar el inventario de procesos críticos y garantizar que los activos de información que éstos manejan tengan total respaldo y no se vean afectados por afectaciones negativas en la tecnología.</t>
  </si>
  <si>
    <t>Adquirir modelos tecnológicos híbridos y capacitar al personal de OATIC en procedimientos a seguir ante afectaciones en la disponibilidad de la información.</t>
  </si>
  <si>
    <t>Realizar y ejecutar pruebas de restauración de copias de seguridad y simulación de caídas de servicios tecnológicos.</t>
  </si>
  <si>
    <t>PETI
DOCUMENTO ARQUITECTURA EMPRESARIAL
PLAN DE MANTENIMIENTO DE EQUIPOS
PROCEDIMIENTO SISTEMAS DE INFORMACIÓN
 PLAN TRATAMIENTO DE RIESGOS DE SEGURIDAD DIGITAL
 POLÍTICA DE SEGURIDAD Y PRIVACIDAD DE LA INFORMACIÓN
SOLICITUD ACTIVOS DE INFORMACIÓN V1
 POLÍTICA DE USO DE LOS ACTIVOS DE INFORMACIÓN
RES0340: POLÍTICA DE TRATAMIENTO DE DATOS PERSONALES
PLAN COPIAS DE SEGURIDAD DEL CENTRO DE DATOS
PLAN DE RECUPERACIÓN DE DESASTRES - DRP</t>
  </si>
  <si>
    <t>Liderar la gestión estratégica de las tecnologías de la información y las comunicaciones en la Administración Municipal mediante la definición, implementación y mantenimiento de un modelo de Gestión y Operación, integrando las estrategias de gobierno digital y normatividad vigente asociada al sector TIC, para el cumplimiento del Plan de Desarrollo y la optimización de la gestión institucional y atención a los ciudadanos.</t>
  </si>
  <si>
    <t>GESTIÓN DE LAS TIC</t>
  </si>
  <si>
    <t>Formulación, ejecución y seguimiento de las políticas, planes, procesos y procedimientos definidos en el proceso de gestión de las TIC</t>
  </si>
  <si>
    <t>No registro y/o actualización de la información de datos personales ante la Superintendencia de Industria y Comercio por reportes extemporaneos de las áreas involucradas</t>
  </si>
  <si>
    <t>Posibilidad de afectación reputacional a causa de sanciones por parte de la superintendencia de industria y comercio y entes de control debido al no registro y/o actualización de la información de datos personales ante la superintendencia de industria y comercio por reportes extemporáneos de las áreas involucradas</t>
  </si>
  <si>
    <t>El profesional encargado revisa o verifica el registro y/o actualización de las bases de datos reportadas ante la SIC solicitadas a las dependencias involucradas por medio de una lista de chequeo.</t>
  </si>
  <si>
    <t>Profesional Encargado</t>
  </si>
  <si>
    <t>Realizar (2) dos seguimientos al registro y/o actualización de las bases de datos reportadas ante la SIC.</t>
  </si>
  <si>
    <t>El profesional encargado registra y/o actualiza la información de datos personales ante la Superintendencia de Industria y Comercio de acuerdo con la normatividad legal vigente, acorde al procedimiento establecido para ser validado con los responsables de la actualizacion de dichas bases al interior de la entiidad.</t>
  </si>
  <si>
    <t xml:space="preserve">Sanciones por parte de las entidades de control </t>
  </si>
  <si>
    <t>Tratamiento no adecuado de la  informacion que gestiona la entidad por falta de una metodologia de desarrollo de software definida y estandarizada al interior de la entidad.</t>
  </si>
  <si>
    <t>Posibilidad de afectación económica y reputacional a causa de sanciones por parte de las entidades de control debido al tratamiento no adecuado de la  información que gestiona la entidad por falta de una metodología de desarrollo de software definida y estandarizada al interior de la entidad.</t>
  </si>
  <si>
    <t>El profesional encargado y el equipo de desarrollo de software verifica el diseño de la guia de buenas prácticas con los lineamientos para el uso de frameworks de desarrollo estables en la entidad a través de la validación del documento generado.</t>
  </si>
  <si>
    <t>El profesional encargado de Seguridad de la informacion valida que las políticas de acceso a la informacion se encuentren actualizadas a las necesidades de la entidad y acorde a la normatividad legal vigente.</t>
  </si>
  <si>
    <t>El profesional encargado valida que los funcionarios  de la entidad conocen y aplican los aspectos de seguridad de la información incluidos en la política de tratamiento de datos personales de la entidad.</t>
  </si>
  <si>
    <t>Realizar  dos (2) capacitaciones que permitan sensibilizar y crear cultura en el aseguramiento de aplicaciones a través de la implementación de  OWASP Projects en el equipo de desarrollo.</t>
  </si>
  <si>
    <t>Realizar un (1) informe de la revisión de las políticas de acceso a la información que se encuentren vigentes y actualizarlas de ser necesario.</t>
  </si>
  <si>
    <t>Inadecuada Planeación en la definición de requerimientos y necesidades de los usuarios internos.</t>
  </si>
  <si>
    <t>Posibilidad de afectación económico y reputacional por disminución en el nivel de automatización de procesos al interior de la entidad debido a inadecuada planeación en la definición de requerimientos y necesidades de los usuarios internos .</t>
  </si>
  <si>
    <t>Investigaciones y sanciones por entes de control.</t>
  </si>
  <si>
    <t>Toma de decisiones no adecuadas basadas en información desactualizada  generada por la fuente e insuficientes herramientas tecnológicas de apoyo al proceso de analítica de datos que realiza la entidad.</t>
  </si>
  <si>
    <t>El profesional encargado verifica el uso de herramientas de inteligencia de negocios o analítica de datos que permita mejorar la toma de decisiones al interior de entidad a través del procedimiento establecido.</t>
  </si>
  <si>
    <t>Implementar  una (1) herramienta de Inteligencia de Negocios o analitica de datos que permita mejorar calidad de los datos e informacion  entregada a la entidad como apoyo a la toma de decisiones.</t>
  </si>
  <si>
    <t>Insuficiente cultura organizacional en seguridad de la información generando incumplimiento del Modelo de Seguridad y Privacidad de la Información del MINTIC en los procesos de la entidad.</t>
  </si>
  <si>
    <t xml:space="preserve">Posibilidad de afectación económica y reputacional por investigaciones y sanciones por entes de control debido a una insuficiente cultura organizacional en seguridad de la información generando incumplimiento del Modelo de Seguridad y Privacidad de la Información del MINTIC en los procesos de la entidad. </t>
  </si>
  <si>
    <t>El profesional encargado de seguridad de la informacion verifica que los usuarios internos de la entidad  conocen y aplican  buenas prácticas en aspectos de seguridad de la información.</t>
  </si>
  <si>
    <t>El profesional encargado de seguridad de la informacion  valida el avance al cumplimiento de los controles aplicables a nivel de seguridad de la información contemplados en el anexo A de la norma ISO 27002 por parte de la entidad.</t>
  </si>
  <si>
    <t>Realizar dos(2) capacitaciones a los usuarios internos en aspectos de seguridad de la informacion y política de seguridad de la información de la entidad.</t>
  </si>
  <si>
    <t xml:space="preserve">No atención oportuna de soporte a los requerimientos técnicos surgidos por las distintas dependencias de la administración municipal. </t>
  </si>
  <si>
    <t>Posibilidad de afectación reputacional por disminución en los niveles de servicio y satisfacción de los usuarios internos de la entidad debido a la no atención oportuna de soporte a los requerimientos técnicos surgidos por las distintas dependencias de la administración municipal.</t>
  </si>
  <si>
    <t>Sanciones por entes de control.</t>
  </si>
  <si>
    <t>Incumplimiento de directrices  legales e institucionales de proteccion de datos personales por insuficientes controles  y desconocimiento de las politicas de tratamiento de datos personales de la entidad.</t>
  </si>
  <si>
    <t>Posibilidad de afectación reputacional por  sanciones de entes de control  debido al incumplimiento de directrices  legales e institucionales de proteccion de datos personales por insuficientes controles  y desconocimiento de las politicas de tratamiento de datos personales de la entidad.</t>
  </si>
  <si>
    <t>El profesional encargado de seguridad de la información  verifica que los usuarios internos de la entidad  conocen la importancia de la aplicación de la politica de tratamiento de datos personales de la entidad.</t>
  </si>
  <si>
    <t>Realizar una  (1)  capacitacion  al personal de la entidad que contemple los conceptos de  politicas de tratamiento de datos personales.</t>
  </si>
  <si>
    <t>A través de la adecuada planeación en la implementación de tecnologías de la información basada en la identificación de necesidades de la entidad ,  la oficina TIC busca definir y ejecutar acciones  tanto preventivas como correctivas que permitan aplicar estrategias de mejora continua a través de la correcta trazabilidad y mantenimiento de un modelo de Gestión y Operación que integre estrategias de gobierno digital  y normatividad vigente asociada al sector TIC que apoyen los procesos internos y  la optimización de la gestión institucional y la atención a los ciudadanos</t>
  </si>
  <si>
    <t>A través de la adecuada planeación en la implementación de tecnologías de la información basada en la identificación de necesidades de la entidad ,  la oficina TIC busca definir y ejecutar acciones  tanto preventivas como correctivas que permitan aplicar estrategias de mejora continua a través de la correcta trazabilidad y mantenimiento de un modelo de Gestión y Operación que integre estrategias de gobierno digital  y normatividad vigente asociada al sector TIC que apoyen los procesos internos y  la optimización de la gestión institucional y la atención a los ciudadanos.</t>
  </si>
  <si>
    <t>•	Perdida de la curva de aprendizaje por la no continuidad del personal contratista
•	Insuficiencia de recurso humano y financiero para atender toda la problemática del Municipio
•	Deficiencia en la claridad por parte de cada área de sus competencias
•	Pérdida de confianza por parte de la comunidad hacia la institución
•	Limitados recursos tecnológicos para atender las necesidades de la entidad y de la ciudadanía</t>
  </si>
  <si>
    <t>•	Inestabilidad cambiaria
•	Crisis económica
•	Alta tasa de informalidad
•	Crisis política y humanitaria en Venezuela
•	Crisis política y Social en el país
•	Recortes presupuestales del orden Nacional y Departamental
•	Cambios Normativos frecuentes en temas de contratación
•	Desconocimiento de contratación estatal en relación a las TIC
•	Emergencia Sanitaria a causa del COVID-19</t>
  </si>
  <si>
    <t>•	Experiencia y compromiso de los servidores públicos vinculados al proceso
•	Adecuada planeación del desarrollo territorial
•	Cumplimiento en el seguimiento al Plan de Desarrollo en sus líneas de acción
•	Implementación y mejoramiento del Modelo Integrado de Planeación y Gestión - MIPG.
•	Política de Administración de Riesgos actualizada
•	Empoderamiento, responsabilidad y compromiso por el líder del proceso Planeación Estratégica
•	Conocimiento del desarrollo de los procesos
•	Identificación del patrimonio inmobiliario del municipio.
•	Trabajo en equipo y excelentes relaciones interpersonales</t>
  </si>
  <si>
    <t>•	La participación de la comunidad en los procesos de planificación
•	La gestión preventiva que realiza la Oficina de Control Interno de Gestión
•	Vías de acceso
•	Situación Geopolítica de la entidad territorial
•	Políticas de transferencia de recursos
•	Reconocimiento de la atención de calidad brindada por los servidores públicos
•	Buena posición en el ranking de ciudades prósperas de Colombia
•	Desarrollo e implementación de plataformas tecnológicas que facilitan las actividades laborales
•	Buenas prácticas bajo lineamientos del Departamento Nacional de Planeación y Departamento Administrativo de la Función Pública.</t>
  </si>
  <si>
    <t xml:space="preserve"> Asignar y socializar en una (1) reunión junto con el profesional que sea designado como responsable, el proceso de publicación de las bases de datos correspondientes a datos personales de la entidad, de acuerdo a la guia de responsabilidad demostrada establecida por la SIC, evidenciado en el acta de reunión.</t>
  </si>
  <si>
    <t>Remitir una (1) circular que contenga los lineamientos y términos de publicación a las áreas involucradas en el registro y/o actualización de bases de datos que deban ser reportadas a la SIC.</t>
  </si>
  <si>
    <t>Elaborar un (1) procedimiento para  el registro y/o actualización de la información de datos personales ante la Superintendencia de Industria y Comercio, aprobado por el Sistema Integrado de Gestión de Calidad y socializado con las dependencias de la entidad encargadas de actualizar la informacion.</t>
  </si>
  <si>
    <t>El profesional encargado verifica el diseño de la metodología de desarrollo de software en  la entidad a través de la validación del documento generado.</t>
  </si>
  <si>
    <t>Definir una(1) metodologia de desarrollo de software en la entidad que permita mejorar los lineamientos actuales a nivel de sistemas de información.</t>
  </si>
  <si>
    <t>Elaborar una (1)  guia de buenas prácticas que establezca el marco de trabajo,  los frameworks de desarrollo y su uso para el desarrollo de sistemas de información al interior de la entidad.</t>
  </si>
  <si>
    <t>El profesional encargado de Seguridad de la informacion verifica el  aseguramiento de aplicaciones usando  conceptos de OWASP Projects aplicados por el  equipo de desarrollo de software.</t>
  </si>
  <si>
    <t>Realizar dos (2)  capacitaciones,  una a nivel directivo y otra a nivel de usuarios con respecto a las políticas de tratamiento de datos personales y seguridad de la infomación.</t>
  </si>
  <si>
    <t>El profesional encargado valida que el procedimiento para atención de requerimientos sobre sistemas de información se encuentre actualizado acorde con la Guía Mejoras Prácticas de Sistemas de Información generadas por el MINTIC y se aplique al interior de la entidad mediante el formato ANÁLISIS E IMPLEMENTACIÓN REQUERIMIENTOS SISTEMAS DE INFORMACIÓN - F-TIC-1400-238,37-032.</t>
  </si>
  <si>
    <t>Realizar una (1) actualización al procedimiento para atención de  requerimientos sobre sistemas de información P-TIC-1400-170-003.</t>
  </si>
  <si>
    <t>Posibilidad de afectación económica y reputacional por investigaciones y sanciones por entes de control debido a toma de decisiones no adecuadas basadas en información desactualizada  generada por la fuente e insuficientes herramientas tecnológicas de apoyo al proceso de analítica de datos que realiza la entidad.</t>
  </si>
  <si>
    <t>Implementar   dieciocho (18) controles  de los  contenidos en el Anexo A de la norma ISO27002  ligados a los procesos o activos de información de la entidad.</t>
  </si>
  <si>
    <t>El  profesional encargado de seguridad de la información  debe verificar la existencia y efectividad de herramientas antimalware que protejan los activos de información en la entidad a través de la validacion de informes generados por la misma.</t>
  </si>
  <si>
    <t>Implementar  una (1) herramienta antimalware que  proteja los activos de información de la entidad.</t>
  </si>
  <si>
    <t>El profesional encargado  de infraestructura  tecnológica verifica que los requerimientos de soporte tecnico y de sistemas de información se realicen de manera oportuna y en los tiempos establecidos a través de la generación de  indicadores de atención.</t>
  </si>
  <si>
    <t>Realizar dos (2) informes del nivel sobre el nivel de cumplimiento de las solicitudes de soporte técnico y  requerimientos de sistemas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</si>
</sst>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15">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rgb="FF000000"/>
      </right>
      <top style="medium">
        <color indexed="64"/>
      </top>
      <bottom/>
      <diagonal/>
    </border>
    <border>
      <left style="medium">
        <color indexed="64"/>
      </left>
      <right style="thin">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6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14" fontId="22" fillId="0" borderId="18" xfId="0" applyNumberFormat="1" applyFont="1" applyBorder="1" applyAlignment="1" applyProtection="1">
      <alignment horizontal="center"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22" fillId="0" borderId="23"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5" xfId="0" applyFont="1" applyBorder="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0" xfId="2" quotePrefix="1" applyFont="1" applyFill="1" applyBorder="1" applyAlignment="1" applyProtection="1">
      <alignment horizontal="left" vertical="top" wrapText="1"/>
    </xf>
    <xf numFmtId="0" fontId="32" fillId="0" borderId="80" xfId="2" quotePrefix="1" applyFont="1" applyBorder="1" applyAlignment="1" applyProtection="1">
      <alignment horizontal="left" vertical="top" wrapText="1"/>
    </xf>
    <xf numFmtId="0" fontId="32" fillId="3" borderId="80" xfId="2" quotePrefix="1" applyFont="1" applyFill="1" applyBorder="1" applyAlignment="1" applyProtection="1">
      <alignment horizontal="left" vertical="top" wrapText="1"/>
    </xf>
    <xf numFmtId="0" fontId="32" fillId="3" borderId="80"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0" xfId="2" quotePrefix="1" applyFont="1" applyFill="1" applyBorder="1" applyAlignment="1" applyProtection="1">
      <alignment horizontal="left" vertical="top" wrapText="1"/>
    </xf>
    <xf numFmtId="0" fontId="36" fillId="3" borderId="88" xfId="2" quotePrefix="1" applyFont="1" applyFill="1" applyBorder="1" applyAlignment="1" applyProtection="1">
      <alignment horizontal="left" vertical="top" wrapText="1"/>
    </xf>
    <xf numFmtId="0" fontId="32" fillId="3" borderId="88" xfId="2" applyFont="1" applyFill="1" applyBorder="1" applyProtection="1"/>
    <xf numFmtId="0" fontId="28" fillId="16" borderId="61" xfId="0" applyFont="1" applyFill="1" applyBorder="1" applyAlignment="1">
      <alignment horizontal="left" vertical="center" wrapText="1" indent="1"/>
    </xf>
    <xf numFmtId="0" fontId="28" fillId="16" borderId="89" xfId="0" applyFont="1" applyFill="1" applyBorder="1" applyAlignment="1">
      <alignment horizontal="left" vertical="center" wrapText="1" indent="1"/>
    </xf>
    <xf numFmtId="0" fontId="0" fillId="0" borderId="0" xfId="0" applyAlignment="1">
      <alignment vertical="center"/>
    </xf>
    <xf numFmtId="0" fontId="50" fillId="0" borderId="0" xfId="0" applyFont="1" applyAlignment="1">
      <alignment horizontal="center" vertical="center"/>
    </xf>
    <xf numFmtId="0" fontId="51"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2" fillId="0" borderId="0" xfId="0" applyFont="1" applyAlignment="1">
      <alignment horizontal="center" vertical="center" wrapText="1"/>
    </xf>
    <xf numFmtId="0" fontId="5" fillId="0" borderId="0" xfId="0" applyFont="1" applyAlignment="1">
      <alignment vertical="top" wrapText="1"/>
    </xf>
    <xf numFmtId="0" fontId="30" fillId="3" borderId="97" xfId="0" applyFont="1" applyFill="1" applyBorder="1" applyAlignment="1">
      <alignment vertical="center" wrapText="1"/>
    </xf>
    <xf numFmtId="0" fontId="11" fillId="17" borderId="0" xfId="0" applyFont="1" applyFill="1" applyAlignment="1">
      <alignment horizontal="left" vertical="top" wrapText="1"/>
    </xf>
    <xf numFmtId="0" fontId="30" fillId="3" borderId="98"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4" fillId="3" borderId="0" xfId="0" applyFont="1" applyFill="1"/>
    <xf numFmtId="0" fontId="54" fillId="0" borderId="0" xfId="0" applyFont="1"/>
    <xf numFmtId="0" fontId="1" fillId="0" borderId="0" xfId="0" pivotButton="1" applyFont="1"/>
    <xf numFmtId="0" fontId="21" fillId="0" borderId="0" xfId="0" applyFont="1" applyFill="1"/>
    <xf numFmtId="0" fontId="55" fillId="0" borderId="0" xfId="0" applyFont="1"/>
    <xf numFmtId="0" fontId="56" fillId="0" borderId="0" xfId="0" applyFont="1"/>
    <xf numFmtId="0" fontId="2" fillId="0" borderId="0" xfId="0" applyFont="1"/>
    <xf numFmtId="0" fontId="6" fillId="3" borderId="0" xfId="0" applyFont="1" applyFill="1"/>
    <xf numFmtId="0" fontId="22" fillId="3" borderId="0" xfId="0" applyFont="1" applyFill="1"/>
    <xf numFmtId="0" fontId="58" fillId="0" borderId="0" xfId="0" applyFont="1" applyAlignment="1">
      <alignment horizontal="center" vertical="center" wrapText="1"/>
    </xf>
    <xf numFmtId="0" fontId="59" fillId="18" borderId="100" xfId="0" applyFont="1" applyFill="1" applyBorder="1" applyAlignment="1">
      <alignment horizontal="center" vertical="center" wrapText="1" readingOrder="1"/>
    </xf>
    <xf numFmtId="0" fontId="59" fillId="18" borderId="101"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1" xfId="0" applyFont="1" applyBorder="1" applyAlignment="1">
      <alignment horizontal="justify" vertical="center" wrapText="1" readingOrder="1"/>
    </xf>
    <xf numFmtId="9" fontId="9" fillId="0" borderId="68" xfId="0" applyNumberFormat="1" applyFont="1" applyBorder="1" applyAlignment="1">
      <alignment horizontal="center" vertical="center" wrapText="1" readingOrder="1"/>
    </xf>
    <xf numFmtId="0" fontId="9" fillId="6" borderId="62"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2" xfId="0" applyFont="1" applyFill="1" applyBorder="1" applyAlignment="1">
      <alignment horizontal="center" vertical="center" wrapText="1" readingOrder="1"/>
    </xf>
    <xf numFmtId="0" fontId="9" fillId="7" borderId="62" xfId="0" applyFont="1" applyFill="1" applyBorder="1" applyAlignment="1">
      <alignment horizontal="center" vertical="center" wrapText="1" readingOrder="1"/>
    </xf>
    <xf numFmtId="0" fontId="60" fillId="8" borderId="64"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1" fillId="3" borderId="0" xfId="0" applyFont="1" applyFill="1" applyAlignment="1">
      <alignment horizontal="center" vertical="center" wrapText="1"/>
    </xf>
    <xf numFmtId="0" fontId="62" fillId="18" borderId="2" xfId="0" applyFont="1" applyFill="1" applyBorder="1" applyAlignment="1">
      <alignment horizontal="center" vertical="center" wrapText="1" readingOrder="1"/>
    </xf>
    <xf numFmtId="0" fontId="62" fillId="18" borderId="3" xfId="0" applyFont="1" applyFill="1" applyBorder="1" applyAlignment="1">
      <alignment horizontal="center" vertical="center" wrapText="1" readingOrder="1"/>
    </xf>
    <xf numFmtId="0" fontId="63" fillId="5" borderId="33" xfId="0" applyFont="1" applyFill="1" applyBorder="1" applyAlignment="1">
      <alignment horizontal="center" vertical="center" wrapText="1" readingOrder="1"/>
    </xf>
    <xf numFmtId="0" fontId="63" fillId="0" borderId="61" xfId="0" applyFont="1" applyBorder="1" applyAlignment="1">
      <alignment horizontal="center" vertical="center" wrapText="1" readingOrder="1"/>
    </xf>
    <xf numFmtId="0" fontId="63" fillId="0" borderId="68" xfId="0" applyFont="1" applyBorder="1" applyAlignment="1">
      <alignment horizontal="justify" vertical="center" wrapText="1" readingOrder="1"/>
    </xf>
    <xf numFmtId="0" fontId="63" fillId="6" borderId="62" xfId="0" applyFont="1" applyFill="1" applyBorder="1" applyAlignment="1">
      <alignment horizontal="center" vertical="center" wrapText="1" readingOrder="1"/>
    </xf>
    <xf numFmtId="0" fontId="63" fillId="0" borderId="22" xfId="0" applyFont="1" applyBorder="1" applyAlignment="1">
      <alignment horizontal="center" vertical="center" wrapText="1" readingOrder="1"/>
    </xf>
    <xf numFmtId="0" fontId="63" fillId="0" borderId="23" xfId="0" applyFont="1" applyBorder="1" applyAlignment="1">
      <alignment horizontal="justify" vertical="center" wrapText="1" readingOrder="1"/>
    </xf>
    <xf numFmtId="0" fontId="63" fillId="4" borderId="62" xfId="0" applyFont="1" applyFill="1" applyBorder="1" applyAlignment="1">
      <alignment horizontal="center" vertical="center" wrapText="1" readingOrder="1"/>
    </xf>
    <xf numFmtId="0" fontId="63" fillId="7" borderId="62" xfId="0" applyFont="1" applyFill="1" applyBorder="1" applyAlignment="1">
      <alignment horizontal="center" vertical="center" wrapText="1" readingOrder="1"/>
    </xf>
    <xf numFmtId="0" fontId="64" fillId="8" borderId="64" xfId="0" applyFont="1" applyFill="1" applyBorder="1" applyAlignment="1">
      <alignment horizontal="center" vertical="center" wrapText="1" readingOrder="1"/>
    </xf>
    <xf numFmtId="0" fontId="63" fillId="0" borderId="24" xfId="0" applyFont="1" applyBorder="1" applyAlignment="1">
      <alignment horizontal="center" vertical="center" wrapText="1" readingOrder="1"/>
    </xf>
    <xf numFmtId="0" fontId="63" fillId="0" borderId="26" xfId="0" applyFont="1" applyBorder="1" applyAlignment="1">
      <alignment horizontal="justify" vertical="center" wrapText="1" readingOrder="1"/>
    </xf>
    <xf numFmtId="0" fontId="1" fillId="0" borderId="18" xfId="0" applyFont="1" applyBorder="1" applyAlignment="1" applyProtection="1">
      <alignment horizontal="center" vertical="center" wrapText="1"/>
      <protection locked="0"/>
    </xf>
    <xf numFmtId="0" fontId="1" fillId="0" borderId="18" xfId="0" applyFont="1" applyBorder="1"/>
    <xf numFmtId="0" fontId="1" fillId="0" borderId="104" xfId="0" applyFont="1" applyBorder="1" applyAlignment="1" applyProtection="1">
      <alignment horizontal="center" vertical="center"/>
      <protection locked="0"/>
    </xf>
    <xf numFmtId="0" fontId="1" fillId="0" borderId="18" xfId="0" applyFont="1" applyBorder="1" applyAlignment="1">
      <alignment wrapText="1"/>
    </xf>
    <xf numFmtId="0" fontId="44" fillId="16" borderId="105" xfId="0" applyFont="1" applyFill="1" applyBorder="1" applyAlignment="1">
      <alignment horizontal="center" vertical="center" wrapText="1"/>
    </xf>
    <xf numFmtId="0" fontId="44" fillId="16" borderId="32" xfId="0" applyFont="1" applyFill="1" applyBorder="1" applyAlignment="1">
      <alignment horizontal="center" vertical="center" wrapText="1"/>
    </xf>
    <xf numFmtId="0" fontId="22" fillId="0" borderId="18" xfId="0" applyFont="1" applyBorder="1" applyAlignment="1" applyProtection="1">
      <alignment horizontal="center" vertical="center" wrapText="1"/>
      <protection locked="0"/>
    </xf>
    <xf numFmtId="0" fontId="1" fillId="0" borderId="102" xfId="0" applyFont="1" applyBorder="1" applyAlignment="1" applyProtection="1">
      <alignment horizontal="center" vertical="center" wrapText="1"/>
      <protection locked="0"/>
    </xf>
    <xf numFmtId="0" fontId="22" fillId="3" borderId="18" xfId="0" applyFont="1" applyFill="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14" fontId="22" fillId="3" borderId="18" xfId="0" applyNumberFormat="1"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wrapText="1"/>
      <protection locked="0"/>
    </xf>
    <xf numFmtId="14" fontId="1" fillId="3" borderId="18" xfId="0" applyNumberFormat="1" applyFont="1" applyFill="1" applyBorder="1" applyAlignment="1" applyProtection="1">
      <alignment horizontal="center" vertical="center"/>
      <protection locked="0"/>
    </xf>
    <xf numFmtId="0" fontId="1" fillId="0" borderId="102" xfId="0" applyFont="1" applyBorder="1" applyAlignment="1" applyProtection="1">
      <alignment horizontal="center" vertical="center"/>
    </xf>
    <xf numFmtId="0" fontId="6" fillId="0" borderId="102" xfId="0" applyFont="1" applyBorder="1" applyAlignment="1" applyProtection="1">
      <alignment horizontal="justify" vertical="center" wrapText="1"/>
      <protection locked="0"/>
    </xf>
    <xf numFmtId="0" fontId="1" fillId="0" borderId="102" xfId="0" applyFont="1" applyBorder="1" applyAlignment="1" applyProtection="1">
      <alignment horizontal="center" vertical="center"/>
      <protection hidden="1"/>
    </xf>
    <xf numFmtId="0" fontId="1" fillId="0" borderId="102" xfId="0" applyFont="1" applyBorder="1" applyAlignment="1" applyProtection="1">
      <alignment horizontal="center" vertical="center" textRotation="90"/>
      <protection locked="0"/>
    </xf>
    <xf numFmtId="9" fontId="1" fillId="0" borderId="102" xfId="0" applyNumberFormat="1" applyFont="1" applyBorder="1" applyAlignment="1" applyProtection="1">
      <alignment horizontal="center" vertical="center"/>
      <protection hidden="1"/>
    </xf>
    <xf numFmtId="164" fontId="1" fillId="0" borderId="102" xfId="1" applyNumberFormat="1" applyFont="1" applyBorder="1" applyAlignment="1">
      <alignment horizontal="center" vertical="center"/>
    </xf>
    <xf numFmtId="0" fontId="4" fillId="0" borderId="102" xfId="0" applyFont="1" applyFill="1" applyBorder="1" applyAlignment="1" applyProtection="1">
      <alignment horizontal="center" vertical="center" textRotation="90" wrapText="1"/>
      <protection hidden="1"/>
    </xf>
    <xf numFmtId="0" fontId="4" fillId="0" borderId="102" xfId="0" applyFont="1" applyBorder="1" applyAlignment="1" applyProtection="1">
      <alignment horizontal="center" vertical="center" textRotation="90"/>
      <protection hidden="1"/>
    </xf>
    <xf numFmtId="14" fontId="1" fillId="0" borderId="102" xfId="0" applyNumberFormat="1" applyFont="1" applyBorder="1" applyAlignment="1" applyProtection="1">
      <alignment horizontal="center" vertical="center"/>
      <protection locked="0"/>
    </xf>
    <xf numFmtId="0" fontId="1" fillId="0" borderId="110" xfId="0" applyFont="1" applyBorder="1" applyAlignment="1" applyProtection="1">
      <alignment horizontal="center" vertical="center"/>
      <protection locked="0"/>
    </xf>
    <xf numFmtId="0" fontId="2" fillId="3" borderId="18" xfId="0" applyFont="1" applyFill="1" applyBorder="1" applyAlignment="1" applyProtection="1">
      <alignment horizontal="center" vertical="center" wrapText="1"/>
      <protection locked="0"/>
    </xf>
    <xf numFmtId="0" fontId="1" fillId="3" borderId="18" xfId="0" applyFont="1" applyFill="1" applyBorder="1" applyAlignment="1" applyProtection="1">
      <alignment horizontal="justify" vertical="center" wrapText="1"/>
      <protection locked="0"/>
    </xf>
    <xf numFmtId="0" fontId="1" fillId="0" borderId="18" xfId="0" applyFont="1" applyBorder="1" applyAlignment="1" applyProtection="1">
      <alignment horizontal="justify" vertical="center" wrapText="1"/>
      <protection locked="0"/>
    </xf>
    <xf numFmtId="0" fontId="1" fillId="0" borderId="113" xfId="0" applyFont="1" applyBorder="1" applyAlignment="1">
      <alignment horizontal="center" vertical="center"/>
    </xf>
    <xf numFmtId="0" fontId="37" fillId="3" borderId="85"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0" xfId="2" applyFont="1" applyFill="1" applyBorder="1" applyAlignment="1" applyProtection="1">
      <alignment horizontal="justify" vertical="center" wrapText="1"/>
    </xf>
    <xf numFmtId="0" fontId="38" fillId="3" borderId="71" xfId="2" applyFont="1" applyFill="1" applyBorder="1" applyAlignment="1" applyProtection="1">
      <alignment horizontal="justify"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45" xfId="0" applyFont="1" applyFill="1" applyBorder="1" applyAlignment="1" applyProtection="1">
      <alignment horizontal="left" vertical="center" wrapText="1"/>
    </xf>
    <xf numFmtId="0" fontId="37" fillId="3" borderId="46" xfId="0" applyFont="1" applyFill="1" applyBorder="1" applyAlignment="1" applyProtection="1">
      <alignment horizontal="left" vertical="center"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37" fillId="3" borderId="84" xfId="3" applyFont="1" applyFill="1" applyBorder="1" applyAlignment="1" applyProtection="1">
      <alignment horizontal="left" vertical="top" wrapText="1" readingOrder="1"/>
    </xf>
    <xf numFmtId="0" fontId="37" fillId="3" borderId="77" xfId="3" applyFont="1" applyFill="1" applyBorder="1" applyAlignment="1" applyProtection="1">
      <alignment horizontal="left" vertical="top" wrapText="1" readingOrder="1"/>
    </xf>
    <xf numFmtId="0" fontId="38" fillId="3" borderId="78" xfId="2" applyFont="1" applyFill="1" applyBorder="1" applyAlignment="1" applyProtection="1">
      <alignment horizontal="justify" vertical="center" wrapText="1"/>
    </xf>
    <xf numFmtId="0" fontId="38" fillId="3" borderId="79" xfId="2" applyFont="1" applyFill="1" applyBorder="1" applyAlignment="1" applyProtection="1">
      <alignment horizontal="justify"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2"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0" xfId="2" quotePrefix="1" applyFont="1" applyFill="1" applyBorder="1" applyAlignment="1" applyProtection="1">
      <alignment horizontal="left" vertical="top" wrapText="1"/>
    </xf>
    <xf numFmtId="0" fontId="37" fillId="14" borderId="83" xfId="3" applyFont="1" applyFill="1" applyBorder="1" applyAlignment="1" applyProtection="1">
      <alignment horizontal="center" vertical="center" wrapText="1"/>
    </xf>
    <xf numFmtId="0" fontId="37" fillId="14" borderId="82"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3" xfId="2" quotePrefix="1" applyFont="1" applyFill="1" applyBorder="1" applyAlignment="1" applyProtection="1">
      <alignment horizontal="justify" vertical="center" wrapText="1"/>
    </xf>
    <xf numFmtId="0" fontId="37" fillId="14" borderId="81" xfId="3" applyFont="1" applyFill="1" applyBorder="1" applyAlignment="1" applyProtection="1">
      <alignment horizontal="center" vertical="center" wrapText="1"/>
    </xf>
    <xf numFmtId="0" fontId="37" fillId="3" borderId="41" xfId="3" applyFont="1" applyFill="1" applyBorder="1" applyAlignment="1" applyProtection="1">
      <alignment horizontal="left" vertical="top" wrapText="1" readingOrder="1"/>
    </xf>
    <xf numFmtId="0" fontId="37" fillId="3" borderId="75"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0" xfId="2" quotePrefix="1" applyFont="1" applyFill="1" applyBorder="1" applyAlignment="1" applyProtection="1">
      <alignment horizontal="center" vertical="top" wrapText="1"/>
    </xf>
    <xf numFmtId="0" fontId="37" fillId="3" borderId="73" xfId="3" applyFont="1" applyFill="1" applyBorder="1" applyAlignment="1" applyProtection="1">
      <alignment horizontal="left" vertical="top" wrapText="1" readingOrder="1"/>
    </xf>
    <xf numFmtId="0" fontId="37" fillId="3" borderId="76" xfId="3" applyFont="1" applyFill="1" applyBorder="1" applyAlignment="1" applyProtection="1">
      <alignment horizontal="left" vertical="top" wrapText="1" readingOrder="1"/>
    </xf>
    <xf numFmtId="0" fontId="38" fillId="3" borderId="58" xfId="2" applyFont="1" applyFill="1" applyBorder="1" applyAlignment="1" applyProtection="1">
      <alignment horizontal="justify" vertical="center" wrapText="1"/>
    </xf>
    <xf numFmtId="0" fontId="38" fillId="3" borderId="86"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22" fillId="0" borderId="9" xfId="0" applyFont="1" applyBorder="1" applyAlignment="1">
      <alignment horizontal="left" vertical="center" wrapText="1"/>
    </xf>
    <xf numFmtId="0" fontId="22" fillId="0" borderId="3" xfId="0" applyFont="1" applyBorder="1" applyAlignment="1">
      <alignment horizontal="left" vertical="center" wrapText="1"/>
    </xf>
    <xf numFmtId="0" fontId="22" fillId="0" borderId="0" xfId="0" applyFont="1" applyBorder="1" applyAlignment="1">
      <alignment horizontal="left" vertical="center" wrapText="1"/>
    </xf>
    <xf numFmtId="0" fontId="22" fillId="0" borderId="5" xfId="0" applyFont="1" applyBorder="1" applyAlignment="1">
      <alignment horizontal="left" vertical="center" wrapText="1"/>
    </xf>
    <xf numFmtId="0" fontId="22" fillId="0" borderId="8" xfId="0" applyFont="1" applyBorder="1" applyAlignment="1">
      <alignment horizontal="left" vertical="center" wrapText="1"/>
    </xf>
    <xf numFmtId="0" fontId="22" fillId="0" borderId="7" xfId="0" applyFont="1" applyBorder="1" applyAlignment="1">
      <alignment horizontal="left" vertical="center" wrapText="1"/>
    </xf>
    <xf numFmtId="0" fontId="43" fillId="0" borderId="64" xfId="0" applyFont="1" applyBorder="1" applyAlignment="1">
      <alignment horizontal="justify" vertical="center" wrapText="1"/>
    </xf>
    <xf numFmtId="0" fontId="43" fillId="0" borderId="108" xfId="0" applyFont="1" applyBorder="1" applyAlignment="1">
      <alignment horizontal="justify" vertical="center" wrapText="1"/>
    </xf>
    <xf numFmtId="0" fontId="43" fillId="0" borderId="107" xfId="0" applyFont="1" applyBorder="1" applyAlignment="1">
      <alignment horizontal="center" vertical="center" wrapText="1"/>
    </xf>
    <xf numFmtId="0" fontId="43" fillId="0" borderId="109" xfId="0" applyFont="1" applyBorder="1" applyAlignment="1">
      <alignment horizontal="center" vertical="center" wrapText="1"/>
    </xf>
    <xf numFmtId="0" fontId="43" fillId="0" borderId="68" xfId="0" applyFont="1" applyBorder="1" applyAlignment="1">
      <alignment horizontal="center" vertical="center" wrapText="1"/>
    </xf>
    <xf numFmtId="0" fontId="43" fillId="0" borderId="26" xfId="0" applyFont="1" applyBorder="1" applyAlignment="1">
      <alignment horizontal="center" vertical="center" wrapText="1"/>
    </xf>
    <xf numFmtId="0" fontId="22" fillId="0" borderId="95" xfId="0" applyFont="1" applyBorder="1" applyAlignment="1">
      <alignment horizontal="left" vertical="center" wrapText="1"/>
    </xf>
    <xf numFmtId="0" fontId="22" fillId="0" borderId="93" xfId="0" applyFont="1" applyBorder="1" applyAlignment="1">
      <alignment horizontal="left" vertical="center" wrapText="1"/>
    </xf>
    <xf numFmtId="0" fontId="22" fillId="0" borderId="4" xfId="0" applyFont="1" applyBorder="1" applyAlignment="1">
      <alignment horizontal="left" vertical="center" wrapText="1"/>
    </xf>
    <xf numFmtId="0" fontId="22" fillId="0" borderId="0" xfId="0" applyFont="1" applyAlignment="1">
      <alignment horizontal="left" vertical="center" wrapText="1"/>
    </xf>
    <xf numFmtId="0" fontId="22" fillId="0" borderId="96" xfId="0" applyFont="1" applyBorder="1" applyAlignment="1">
      <alignment horizontal="left" vertical="center" wrapText="1"/>
    </xf>
    <xf numFmtId="0" fontId="22" fillId="0" borderId="6" xfId="0" applyFont="1" applyBorder="1" applyAlignment="1">
      <alignment horizontal="left" vertical="center" wrapText="1"/>
    </xf>
    <xf numFmtId="0" fontId="22" fillId="0" borderId="94" xfId="0" applyFont="1" applyBorder="1" applyAlignment="1">
      <alignment horizontal="left" vertical="center" wrapText="1"/>
    </xf>
    <xf numFmtId="0" fontId="22" fillId="0" borderId="2" xfId="0" applyFont="1" applyBorder="1" applyAlignment="1">
      <alignment horizontal="left" vertical="center" wrapText="1"/>
    </xf>
    <xf numFmtId="0" fontId="22" fillId="0" borderId="111" xfId="0" applyFont="1" applyBorder="1" applyAlignment="1">
      <alignment horizontal="left" vertical="center"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5" fillId="0" borderId="99" xfId="0" applyFont="1" applyBorder="1" applyAlignment="1">
      <alignment vertical="top" wrapText="1"/>
    </xf>
    <xf numFmtId="0" fontId="5" fillId="0" borderId="87" xfId="0" applyFont="1" applyBorder="1" applyAlignment="1">
      <alignment vertical="top" wrapText="1"/>
    </xf>
    <xf numFmtId="0" fontId="5" fillId="0" borderId="97" xfId="0" applyFont="1" applyBorder="1" applyAlignment="1">
      <alignment vertical="top" wrapText="1"/>
    </xf>
    <xf numFmtId="0" fontId="51" fillId="0" borderId="2"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Alignment="1">
      <alignment horizontal="center" vertical="center" wrapText="1"/>
    </xf>
    <xf numFmtId="0" fontId="51" fillId="0" borderId="6" xfId="0" applyFont="1" applyBorder="1" applyAlignment="1">
      <alignment horizontal="center" vertical="center" wrapText="1"/>
    </xf>
    <xf numFmtId="0" fontId="51" fillId="0" borderId="8" xfId="0" applyFont="1" applyBorder="1" applyAlignment="1">
      <alignment horizontal="center" vertical="center" wrapText="1"/>
    </xf>
    <xf numFmtId="0" fontId="28" fillId="18" borderId="32" xfId="0" applyFont="1" applyFill="1" applyBorder="1" applyAlignment="1">
      <alignment horizontal="center" vertical="center" wrapText="1"/>
    </xf>
    <xf numFmtId="0" fontId="28" fillId="15" borderId="60"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15" borderId="90" xfId="0" applyFont="1" applyFill="1" applyBorder="1" applyAlignment="1">
      <alignment horizontal="left" vertical="center" wrapText="1" indent="1"/>
    </xf>
    <xf numFmtId="0" fontId="43" fillId="15" borderId="91" xfId="0" applyFont="1" applyFill="1" applyBorder="1" applyAlignment="1">
      <alignment horizontal="left" vertical="center" wrapText="1" indent="1"/>
    </xf>
    <xf numFmtId="0" fontId="43" fillId="15" borderId="92"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2" xfId="0" applyFont="1" applyFill="1" applyBorder="1" applyAlignment="1">
      <alignment horizontal="center" vertical="center" wrapText="1"/>
    </xf>
    <xf numFmtId="0" fontId="28" fillId="16" borderId="9" xfId="0" applyFont="1" applyFill="1" applyBorder="1" applyAlignment="1">
      <alignment horizontal="center" vertical="center" wrapText="1"/>
    </xf>
    <xf numFmtId="0" fontId="28" fillId="16" borderId="3" xfId="0" applyFont="1" applyFill="1" applyBorder="1" applyAlignment="1">
      <alignment horizontal="center" vertical="center" wrapText="1"/>
    </xf>
    <xf numFmtId="0" fontId="44" fillId="16" borderId="20" xfId="0" applyFont="1" applyFill="1" applyBorder="1" applyAlignment="1">
      <alignment horizontal="center" vertical="center" wrapText="1"/>
    </xf>
    <xf numFmtId="0" fontId="44" fillId="16" borderId="105" xfId="0" applyFont="1" applyFill="1" applyBorder="1" applyAlignment="1">
      <alignment horizontal="center" vertical="center" wrapText="1"/>
    </xf>
    <xf numFmtId="0" fontId="43" fillId="0" borderId="2" xfId="0" applyFont="1" applyBorder="1" applyAlignment="1">
      <alignment horizontal="justify" vertical="center" wrapText="1"/>
    </xf>
    <xf numFmtId="0" fontId="43" fillId="0" borderId="106" xfId="0" applyFont="1" applyBorder="1" applyAlignment="1">
      <alignment horizontal="justify" vertical="center" wrapText="1"/>
    </xf>
    <xf numFmtId="0" fontId="52" fillId="0" borderId="0" xfId="0" applyFont="1" applyAlignment="1">
      <alignment horizontal="center" vertical="center"/>
    </xf>
    <xf numFmtId="0" fontId="22" fillId="0" borderId="22" xfId="0" applyFont="1" applyBorder="1" applyAlignment="1" applyProtection="1">
      <alignment horizontal="center" vertical="center"/>
    </xf>
    <xf numFmtId="0" fontId="22" fillId="3" borderId="18" xfId="0" applyFont="1" applyFill="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103" xfId="0" applyFont="1" applyBorder="1" applyAlignment="1">
      <alignment horizontal="center" vertical="center"/>
    </xf>
    <xf numFmtId="0" fontId="2" fillId="0" borderId="18" xfId="0" applyFont="1" applyBorder="1" applyAlignment="1" applyProtection="1">
      <alignment horizontal="center" vertical="center" wrapText="1"/>
      <protection locked="0"/>
    </xf>
    <xf numFmtId="0" fontId="1" fillId="0" borderId="103" xfId="0" applyFont="1" applyBorder="1"/>
    <xf numFmtId="0" fontId="44" fillId="0" borderId="18" xfId="0" applyFont="1" applyBorder="1" applyAlignment="1" applyProtection="1">
      <alignment horizontal="center" vertical="center"/>
      <protection hidden="1"/>
    </xf>
    <xf numFmtId="9" fontId="22" fillId="0" borderId="18" xfId="0" applyNumberFormat="1" applyFont="1" applyBorder="1" applyAlignment="1" applyProtection="1">
      <alignment horizontal="center" vertical="center" wrapText="1"/>
      <protection hidden="1"/>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9" fontId="22" fillId="0" borderId="18" xfId="0" applyNumberFormat="1" applyFont="1" applyBorder="1" applyAlignment="1" applyProtection="1">
      <alignment horizontal="center" vertical="center" wrapText="1"/>
      <protection locked="0"/>
    </xf>
    <xf numFmtId="0" fontId="44" fillId="0" borderId="18" xfId="0" applyFont="1" applyFill="1" applyBorder="1" applyAlignment="1" applyProtection="1">
      <alignment horizontal="center" vertical="center" wrapText="1"/>
      <protection hidden="1"/>
    </xf>
    <xf numFmtId="0" fontId="22" fillId="0" borderId="102" xfId="0" applyFont="1" applyBorder="1" applyAlignment="1" applyProtection="1">
      <alignment horizontal="center" vertical="center"/>
    </xf>
    <xf numFmtId="0" fontId="22" fillId="0" borderId="103" xfId="0" applyFont="1" applyBorder="1" applyAlignment="1" applyProtection="1">
      <alignment horizontal="center" vertical="center"/>
    </xf>
    <xf numFmtId="0" fontId="22" fillId="0" borderId="19" xfId="0" applyFont="1" applyBorder="1" applyAlignment="1" applyProtection="1">
      <alignment horizontal="center" vertical="center"/>
    </xf>
    <xf numFmtId="0" fontId="33" fillId="14" borderId="23" xfId="0" applyFont="1" applyFill="1" applyBorder="1" applyAlignment="1">
      <alignment horizontal="center" vertical="center"/>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wrapText="1"/>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67" xfId="0" applyFont="1" applyFill="1" applyBorder="1" applyAlignment="1">
      <alignment horizontal="left"/>
    </xf>
    <xf numFmtId="0" fontId="40" fillId="3" borderId="68" xfId="0" applyFont="1" applyFill="1" applyBorder="1" applyAlignment="1">
      <alignment horizontal="left"/>
    </xf>
    <xf numFmtId="0" fontId="47" fillId="3" borderId="66"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5"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69"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1" xfId="0" applyFont="1" applyFill="1" applyBorder="1" applyAlignment="1">
      <alignment horizontal="left" vertical="center" wrapText="1" indent="1"/>
    </xf>
    <xf numFmtId="0" fontId="28" fillId="16" borderId="67"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67" xfId="0" applyFont="1" applyFill="1" applyBorder="1" applyAlignment="1" applyProtection="1">
      <alignment horizontal="left" vertical="center" indent="1"/>
      <protection locked="0"/>
    </xf>
    <xf numFmtId="0" fontId="8" fillId="3" borderId="68"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wrapText="1" indent="1"/>
      <protection locked="0"/>
    </xf>
    <xf numFmtId="0" fontId="8" fillId="3" borderId="23" xfId="0" applyFont="1" applyFill="1" applyBorder="1" applyAlignment="1" applyProtection="1">
      <alignment horizontal="left" vertical="center" wrapText="1" indent="1"/>
      <protection locked="0"/>
    </xf>
    <xf numFmtId="0" fontId="8" fillId="3" borderId="25" xfId="0" applyFont="1" applyFill="1" applyBorder="1" applyAlignment="1" applyProtection="1">
      <alignment horizontal="left" vertical="center" wrapText="1" indent="1"/>
      <protection locked="0"/>
    </xf>
    <xf numFmtId="0" fontId="8" fillId="3" borderId="26" xfId="0" applyFont="1" applyFill="1" applyBorder="1" applyAlignment="1" applyProtection="1">
      <alignment horizontal="left" vertical="center" wrapText="1" indent="1"/>
      <protection locked="0"/>
    </xf>
    <xf numFmtId="0" fontId="1" fillId="0" borderId="114"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xf numFmtId="9" fontId="1" fillId="0" borderId="18" xfId="0" applyNumberFormat="1" applyFont="1" applyBorder="1" applyAlignment="1" applyProtection="1">
      <alignment horizontal="center" vertical="center" wrapText="1"/>
      <protection hidden="1"/>
    </xf>
    <xf numFmtId="0" fontId="1" fillId="0" borderId="18" xfId="0" applyFont="1" applyBorder="1"/>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12" xfId="0" applyFont="1" applyBorder="1" applyAlignment="1" applyProtection="1">
      <alignment horizontal="center" vertical="center"/>
    </xf>
    <xf numFmtId="0" fontId="1" fillId="0" borderId="102" xfId="0" applyFont="1" applyBorder="1" applyAlignment="1" applyProtection="1">
      <alignment horizontal="center" vertical="center" wrapText="1"/>
      <protection locked="0"/>
    </xf>
    <xf numFmtId="0" fontId="2" fillId="0" borderId="102"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protection locked="0"/>
    </xf>
    <xf numFmtId="0" fontId="1" fillId="0" borderId="102" xfId="0" applyFont="1" applyBorder="1" applyAlignment="1" applyProtection="1">
      <alignment horizontal="center" vertical="center"/>
      <protection locked="0"/>
    </xf>
    <xf numFmtId="0" fontId="4" fillId="0" borderId="18" xfId="0" applyFont="1" applyFill="1" applyBorder="1" applyAlignment="1" applyProtection="1">
      <alignment horizontal="center" vertical="center" wrapText="1"/>
      <protection hidden="1"/>
    </xf>
    <xf numFmtId="0" fontId="4" fillId="0" borderId="102" xfId="0" applyFont="1" applyFill="1" applyBorder="1" applyAlignment="1" applyProtection="1">
      <alignment horizontal="center" vertical="center" wrapText="1"/>
      <protection hidden="1"/>
    </xf>
    <xf numFmtId="9" fontId="1" fillId="0" borderId="102" xfId="0" applyNumberFormat="1" applyFont="1" applyBorder="1" applyAlignment="1" applyProtection="1">
      <alignment horizontal="center" vertical="center" wrapText="1"/>
      <protection hidden="1"/>
    </xf>
    <xf numFmtId="9" fontId="1" fillId="0" borderId="18" xfId="0" applyNumberFormat="1" applyFont="1" applyBorder="1" applyAlignment="1" applyProtection="1">
      <alignment horizontal="center" vertical="center" wrapText="1"/>
      <protection locked="0"/>
    </xf>
    <xf numFmtId="9" fontId="1" fillId="0" borderId="102" xfId="0" applyNumberFormat="1" applyFont="1" applyBorder="1" applyAlignment="1" applyProtection="1">
      <alignment horizontal="center" vertical="center" wrapText="1"/>
      <protection locked="0"/>
    </xf>
    <xf numFmtId="0" fontId="4" fillId="0" borderId="102" xfId="0" applyFont="1" applyBorder="1" applyAlignment="1" applyProtection="1">
      <alignment horizontal="center" vertical="center"/>
      <protection hidden="1"/>
    </xf>
    <xf numFmtId="9" fontId="1" fillId="0" borderId="59" xfId="0" applyNumberFormat="1" applyFont="1" applyBorder="1" applyAlignment="1" applyProtection="1">
      <alignment horizontal="center" vertical="center" wrapText="1"/>
      <protection hidden="1"/>
    </xf>
    <xf numFmtId="0" fontId="1" fillId="0" borderId="0" xfId="0" applyFont="1" applyBorder="1"/>
    <xf numFmtId="0" fontId="1" fillId="0" borderId="62" xfId="0" applyFont="1" applyBorder="1" applyAlignment="1" applyProtection="1">
      <alignment horizontal="center" vertical="center"/>
    </xf>
    <xf numFmtId="0" fontId="1" fillId="0" borderId="4" xfId="0" applyFont="1" applyBorder="1" applyAlignment="1">
      <alignment horizontal="center" vertical="center"/>
    </xf>
    <xf numFmtId="0" fontId="1" fillId="0" borderId="18" xfId="0" applyFont="1" applyBorder="1" applyAlignment="1">
      <alignment horizontal="center" vertical="center"/>
    </xf>
    <xf numFmtId="0" fontId="1" fillId="0" borderId="18" xfId="0" applyFont="1" applyBorder="1" applyAlignment="1">
      <alignment horizontal="center"/>
    </xf>
    <xf numFmtId="0" fontId="1" fillId="0" borderId="58" xfId="0" applyFont="1" applyBorder="1" applyAlignment="1" applyProtection="1">
      <alignment horizontal="center" vertical="center" wrapText="1"/>
      <protection locked="0"/>
    </xf>
    <xf numFmtId="0" fontId="1" fillId="0" borderId="103"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textRotation="90" wrapText="1"/>
    </xf>
    <xf numFmtId="0" fontId="4" fillId="0" borderId="102" xfId="0" applyFont="1" applyFill="1" applyBorder="1" applyAlignment="1" applyProtection="1">
      <alignment horizontal="center" vertical="center" textRotation="90" wrapText="1"/>
      <protection hidden="1"/>
    </xf>
    <xf numFmtId="0" fontId="4" fillId="0" borderId="103" xfId="0" applyFont="1" applyFill="1" applyBorder="1" applyAlignment="1" applyProtection="1">
      <alignment horizontal="center" vertical="center" textRotation="90" wrapText="1"/>
      <protection hidden="1"/>
    </xf>
    <xf numFmtId="0" fontId="4" fillId="0" borderId="19" xfId="0" applyFont="1" applyFill="1" applyBorder="1" applyAlignment="1" applyProtection="1">
      <alignment horizontal="center" vertical="center" textRotation="90" wrapText="1"/>
      <protection hidden="1"/>
    </xf>
    <xf numFmtId="9" fontId="1" fillId="0" borderId="102" xfId="0" applyNumberFormat="1" applyFont="1" applyBorder="1" applyAlignment="1" applyProtection="1">
      <alignment horizontal="center" vertical="center"/>
      <protection hidden="1"/>
    </xf>
    <xf numFmtId="9" fontId="1" fillId="0" borderId="103" xfId="0" applyNumberFormat="1" applyFont="1" applyBorder="1" applyAlignment="1" applyProtection="1">
      <alignment horizontal="center" vertical="center"/>
      <protection hidden="1"/>
    </xf>
    <xf numFmtId="9" fontId="1" fillId="0" borderId="19" xfId="0" applyNumberFormat="1" applyFont="1" applyBorder="1" applyAlignment="1" applyProtection="1">
      <alignment horizontal="center" vertical="center"/>
      <protection hidden="1"/>
    </xf>
    <xf numFmtId="0" fontId="4" fillId="0" borderId="102" xfId="0" applyFont="1" applyBorder="1" applyAlignment="1" applyProtection="1">
      <alignment horizontal="center" vertical="center" textRotation="90"/>
      <protection hidden="1"/>
    </xf>
    <xf numFmtId="0" fontId="4" fillId="0" borderId="103" xfId="0" applyFont="1" applyBorder="1" applyAlignment="1" applyProtection="1">
      <alignment horizontal="center" vertical="center" textRotation="90"/>
      <protection hidden="1"/>
    </xf>
    <xf numFmtId="0" fontId="4" fillId="0" borderId="19" xfId="0" applyFont="1" applyBorder="1" applyAlignment="1" applyProtection="1">
      <alignment horizontal="center" vertical="center" textRotation="90"/>
      <protection hidden="1"/>
    </xf>
    <xf numFmtId="0" fontId="1" fillId="0" borderId="102" xfId="0" applyFont="1" applyBorder="1" applyAlignment="1" applyProtection="1">
      <alignment horizontal="center" vertical="center" textRotation="90"/>
      <protection locked="0"/>
    </xf>
    <xf numFmtId="0" fontId="1" fillId="0" borderId="103" xfId="0" applyFont="1" applyBorder="1" applyAlignment="1" applyProtection="1">
      <alignment horizontal="center" vertical="center" textRotation="90"/>
      <protection locked="0"/>
    </xf>
    <xf numFmtId="0" fontId="1" fillId="0" borderId="19" xfId="0" applyFont="1" applyBorder="1" applyAlignment="1" applyProtection="1">
      <alignment horizontal="center" vertical="center" textRotation="90"/>
      <protection locked="0"/>
    </xf>
    <xf numFmtId="0" fontId="1" fillId="3" borderId="102" xfId="0" applyFont="1" applyFill="1" applyBorder="1" applyAlignment="1" applyProtection="1">
      <alignment horizontal="left" vertical="center" wrapText="1"/>
      <protection locked="0"/>
    </xf>
    <xf numFmtId="0" fontId="1" fillId="3" borderId="103"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0" fontId="1" fillId="0" borderId="102" xfId="0" applyFont="1" applyBorder="1" applyAlignment="1" applyProtection="1">
      <alignment horizontal="center" vertical="center"/>
      <protection hidden="1"/>
    </xf>
    <xf numFmtId="0" fontId="1" fillId="0" borderId="103" xfId="0" applyFont="1" applyBorder="1" applyAlignment="1" applyProtection="1">
      <alignment horizontal="center" vertical="center"/>
      <protection hidden="1"/>
    </xf>
    <xf numFmtId="0" fontId="1" fillId="0" borderId="19" xfId="0" applyFont="1" applyBorder="1" applyAlignment="1" applyProtection="1">
      <alignment horizontal="center" vertical="center"/>
      <protection hidden="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4"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20" fillId="0" borderId="0" xfId="0" applyFont="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27" fillId="0" borderId="9" xfId="0" applyFont="1" applyBorder="1" applyAlignment="1">
      <alignment horizontal="center" vertical="center" wrapText="1"/>
    </xf>
    <xf numFmtId="0" fontId="65" fillId="18" borderId="20" xfId="0" applyFont="1" applyFill="1" applyBorder="1" applyAlignment="1">
      <alignment horizontal="center" vertical="center" wrapText="1" readingOrder="1"/>
    </xf>
    <xf numFmtId="0" fontId="65" fillId="18" borderId="21" xfId="0" applyFont="1" applyFill="1" applyBorder="1" applyAlignment="1">
      <alignment horizontal="center" vertical="center" wrapText="1" readingOrder="1"/>
    </xf>
    <xf numFmtId="0" fontId="65" fillId="18" borderId="32" xfId="0" applyFont="1" applyFill="1" applyBorder="1" applyAlignment="1">
      <alignment horizontal="center" vertical="center" wrapText="1" readingOrder="1"/>
    </xf>
    <xf numFmtId="0" fontId="57" fillId="18" borderId="20" xfId="0" applyFont="1" applyFill="1" applyBorder="1" applyAlignment="1">
      <alignment horizontal="center" vertical="center" wrapText="1" readingOrder="1"/>
    </xf>
    <xf numFmtId="0" fontId="57"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164" fontId="1" fillId="0" borderId="102" xfId="1" applyNumberFormat="1" applyFont="1" applyBorder="1" applyAlignment="1">
      <alignment horizontal="center" vertical="center"/>
    </xf>
    <xf numFmtId="164" fontId="1" fillId="0" borderId="103" xfId="1" applyNumberFormat="1" applyFont="1" applyBorder="1" applyAlignment="1">
      <alignment horizontal="center" vertical="center"/>
    </xf>
    <xf numFmtId="164" fontId="1" fillId="0" borderId="19" xfId="1" applyNumberFormat="1" applyFont="1" applyBorder="1" applyAlignment="1">
      <alignment horizontal="center" vertical="center"/>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6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0:C220" totalsRowShown="0" headerRowDxfId="3" dataDxfId="2">
  <autoFilter ref="B210:C220"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43" zoomScale="120" zoomScaleNormal="120" workbookViewId="0">
      <selection activeCell="E25" sqref="E25:F25"/>
    </sheetView>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29" t="s">
        <v>147</v>
      </c>
      <c r="C2" s="230"/>
      <c r="D2" s="230"/>
      <c r="E2" s="230"/>
      <c r="F2" s="230"/>
      <c r="G2" s="230"/>
      <c r="H2" s="231"/>
    </row>
    <row r="3" spans="1:8" x14ac:dyDescent="0.25">
      <c r="B3" s="56"/>
      <c r="C3" s="57"/>
      <c r="D3" s="57"/>
      <c r="E3" s="57"/>
      <c r="F3" s="57"/>
      <c r="G3" s="57"/>
      <c r="H3" s="58"/>
    </row>
    <row r="4" spans="1:8" ht="63" customHeight="1" x14ac:dyDescent="0.25">
      <c r="B4" s="232" t="s">
        <v>204</v>
      </c>
      <c r="C4" s="233"/>
      <c r="D4" s="233"/>
      <c r="E4" s="233"/>
      <c r="F4" s="233"/>
      <c r="G4" s="233"/>
      <c r="H4" s="234"/>
    </row>
    <row r="5" spans="1:8" ht="63" customHeight="1" x14ac:dyDescent="0.25">
      <c r="B5" s="235"/>
      <c r="C5" s="236"/>
      <c r="D5" s="236"/>
      <c r="E5" s="236"/>
      <c r="F5" s="236"/>
      <c r="G5" s="236"/>
      <c r="H5" s="237"/>
    </row>
    <row r="6" spans="1:8" ht="16.5" x14ac:dyDescent="0.25">
      <c r="A6" s="123"/>
      <c r="B6" s="238" t="s">
        <v>145</v>
      </c>
      <c r="C6" s="239"/>
      <c r="D6" s="239"/>
      <c r="E6" s="239"/>
      <c r="F6" s="239"/>
      <c r="G6" s="239"/>
      <c r="H6" s="240"/>
    </row>
    <row r="7" spans="1:8" ht="95.25" customHeight="1" x14ac:dyDescent="0.25">
      <c r="A7" s="123"/>
      <c r="B7" s="247" t="s">
        <v>150</v>
      </c>
      <c r="C7" s="247"/>
      <c r="D7" s="247"/>
      <c r="E7" s="247"/>
      <c r="F7" s="247"/>
      <c r="G7" s="247"/>
      <c r="H7" s="248"/>
    </row>
    <row r="8" spans="1:8" ht="16.5" x14ac:dyDescent="0.25">
      <c r="A8" s="123"/>
      <c r="B8" s="124"/>
      <c r="C8" s="80"/>
      <c r="D8" s="80"/>
      <c r="E8" s="80"/>
      <c r="F8" s="80"/>
      <c r="G8" s="80"/>
      <c r="H8" s="119"/>
    </row>
    <row r="9" spans="1:8" ht="16.5" customHeight="1" x14ac:dyDescent="0.25">
      <c r="A9" s="123"/>
      <c r="B9" s="241" t="s">
        <v>223</v>
      </c>
      <c r="C9" s="241"/>
      <c r="D9" s="241"/>
      <c r="E9" s="241"/>
      <c r="F9" s="241"/>
      <c r="G9" s="241"/>
      <c r="H9" s="242"/>
    </row>
    <row r="10" spans="1:8" ht="16.5" customHeight="1" x14ac:dyDescent="0.25">
      <c r="A10" s="123"/>
      <c r="B10" s="241"/>
      <c r="C10" s="241"/>
      <c r="D10" s="241"/>
      <c r="E10" s="241"/>
      <c r="F10" s="241"/>
      <c r="G10" s="241"/>
      <c r="H10" s="242"/>
    </row>
    <row r="11" spans="1:8" ht="11.65" customHeight="1" x14ac:dyDescent="0.25">
      <c r="A11" s="123"/>
      <c r="B11" s="241"/>
      <c r="C11" s="241"/>
      <c r="D11" s="241"/>
      <c r="E11" s="241"/>
      <c r="F11" s="241"/>
      <c r="G11" s="241"/>
      <c r="H11" s="242"/>
    </row>
    <row r="12" spans="1:8" ht="11.65" customHeight="1" thickBot="1" x14ac:dyDescent="0.3">
      <c r="A12" s="123"/>
      <c r="B12" s="118"/>
      <c r="C12" s="118"/>
      <c r="D12" s="118"/>
      <c r="E12" s="118"/>
      <c r="F12" s="118"/>
      <c r="G12" s="118"/>
      <c r="H12" s="121"/>
    </row>
    <row r="13" spans="1:8" ht="15.4" customHeight="1" thickTop="1" x14ac:dyDescent="0.25">
      <c r="A13" s="123"/>
      <c r="B13" s="118"/>
      <c r="C13" s="249" t="s">
        <v>146</v>
      </c>
      <c r="D13" s="244"/>
      <c r="E13" s="245" t="s">
        <v>183</v>
      </c>
      <c r="F13" s="246"/>
      <c r="G13" s="118"/>
      <c r="H13" s="121"/>
    </row>
    <row r="14" spans="1:8" ht="11.65" customHeight="1" x14ac:dyDescent="0.25">
      <c r="A14" s="123"/>
      <c r="B14" s="118"/>
      <c r="C14" s="250" t="s">
        <v>177</v>
      </c>
      <c r="D14" s="251"/>
      <c r="E14" s="252" t="s">
        <v>182</v>
      </c>
      <c r="F14" s="212"/>
      <c r="G14" s="118"/>
      <c r="H14" s="121"/>
    </row>
    <row r="15" spans="1:8" ht="11.65" customHeight="1" x14ac:dyDescent="0.25">
      <c r="A15" s="123"/>
      <c r="B15" s="118"/>
      <c r="C15" s="250" t="s">
        <v>179</v>
      </c>
      <c r="D15" s="251"/>
      <c r="E15" s="252" t="s">
        <v>181</v>
      </c>
      <c r="F15" s="212"/>
      <c r="G15" s="118"/>
      <c r="H15" s="121"/>
    </row>
    <row r="16" spans="1:8" ht="11.65" customHeight="1" x14ac:dyDescent="0.25">
      <c r="A16" s="123"/>
      <c r="B16" s="118"/>
      <c r="C16" s="250" t="s">
        <v>216</v>
      </c>
      <c r="D16" s="251"/>
      <c r="E16" s="252" t="s">
        <v>220</v>
      </c>
      <c r="F16" s="212"/>
      <c r="G16" s="118"/>
      <c r="H16" s="121"/>
    </row>
    <row r="17" spans="1:8" ht="13.5" customHeight="1" x14ac:dyDescent="0.25">
      <c r="A17" s="123"/>
      <c r="B17" s="118"/>
      <c r="C17" s="250" t="s">
        <v>217</v>
      </c>
      <c r="D17" s="251"/>
      <c r="E17" s="252" t="s">
        <v>180</v>
      </c>
      <c r="F17" s="212"/>
      <c r="G17" s="118"/>
      <c r="H17" s="120"/>
    </row>
    <row r="18" spans="1:8" ht="12.4" customHeight="1" x14ac:dyDescent="0.25">
      <c r="A18" s="123"/>
      <c r="B18" s="118"/>
      <c r="C18" s="250" t="s">
        <v>218</v>
      </c>
      <c r="D18" s="251"/>
      <c r="E18" s="258" t="s">
        <v>221</v>
      </c>
      <c r="F18" s="212"/>
      <c r="G18" s="118"/>
      <c r="H18" s="121"/>
    </row>
    <row r="19" spans="1:8" ht="24" customHeight="1" thickBot="1" x14ac:dyDescent="0.3">
      <c r="A19" s="123"/>
      <c r="B19" s="118"/>
      <c r="C19" s="256" t="s">
        <v>219</v>
      </c>
      <c r="D19" s="257"/>
      <c r="E19" s="259" t="s">
        <v>222</v>
      </c>
      <c r="F19" s="260"/>
      <c r="G19" s="118"/>
      <c r="H19" s="121"/>
    </row>
    <row r="20" spans="1:8" ht="11.65" customHeight="1" thickTop="1" x14ac:dyDescent="0.25">
      <c r="A20" s="123"/>
      <c r="B20" s="118"/>
      <c r="C20" s="125"/>
      <c r="D20" s="125"/>
      <c r="E20" s="125"/>
      <c r="F20" s="125"/>
      <c r="G20" s="118"/>
      <c r="H20" s="121"/>
    </row>
    <row r="21" spans="1:8" ht="27.4" customHeight="1" thickBot="1" x14ac:dyDescent="0.3">
      <c r="A21" s="123"/>
      <c r="B21" s="253" t="s">
        <v>215</v>
      </c>
      <c r="C21" s="254"/>
      <c r="D21" s="254"/>
      <c r="E21" s="254"/>
      <c r="F21" s="254"/>
      <c r="G21" s="254"/>
      <c r="H21" s="255"/>
    </row>
    <row r="22" spans="1:8" ht="15.75" thickTop="1" x14ac:dyDescent="0.25">
      <c r="A22" s="123"/>
      <c r="B22" s="127"/>
      <c r="C22" s="243" t="s">
        <v>146</v>
      </c>
      <c r="D22" s="244"/>
      <c r="E22" s="245" t="s">
        <v>183</v>
      </c>
      <c r="F22" s="246"/>
      <c r="G22" s="125"/>
      <c r="H22" s="126"/>
    </row>
    <row r="23" spans="1:8" ht="13.5" customHeight="1" x14ac:dyDescent="0.25">
      <c r="A23" s="123"/>
      <c r="B23" s="128"/>
      <c r="C23" s="223" t="s">
        <v>177</v>
      </c>
      <c r="D23" s="224"/>
      <c r="E23" s="225" t="s">
        <v>182</v>
      </c>
      <c r="F23" s="226"/>
      <c r="G23" s="75"/>
      <c r="H23" s="122"/>
    </row>
    <row r="24" spans="1:8" ht="13.5" customHeight="1" x14ac:dyDescent="0.25">
      <c r="A24" s="123"/>
      <c r="B24" s="128"/>
      <c r="C24" s="209" t="s">
        <v>178</v>
      </c>
      <c r="D24" s="210"/>
      <c r="E24" s="211" t="s">
        <v>180</v>
      </c>
      <c r="F24" s="212"/>
      <c r="G24" s="75"/>
      <c r="H24" s="122"/>
    </row>
    <row r="25" spans="1:8" ht="13.5" customHeight="1" x14ac:dyDescent="0.25">
      <c r="A25" s="123"/>
      <c r="B25" s="128"/>
      <c r="C25" s="209" t="s">
        <v>179</v>
      </c>
      <c r="D25" s="210"/>
      <c r="E25" s="211" t="s">
        <v>181</v>
      </c>
      <c r="F25" s="212"/>
      <c r="G25" s="75"/>
      <c r="H25" s="122"/>
    </row>
    <row r="26" spans="1:8" ht="22.9" customHeight="1" x14ac:dyDescent="0.25">
      <c r="A26" s="123"/>
      <c r="B26" s="128"/>
      <c r="C26" s="209" t="s">
        <v>148</v>
      </c>
      <c r="D26" s="210"/>
      <c r="E26" s="227" t="s">
        <v>149</v>
      </c>
      <c r="F26" s="228"/>
      <c r="G26" s="75"/>
      <c r="H26" s="122"/>
    </row>
    <row r="27" spans="1:8" ht="69.75" customHeight="1" x14ac:dyDescent="0.25">
      <c r="A27" s="123"/>
      <c r="B27" s="128"/>
      <c r="C27" s="218" t="s">
        <v>2</v>
      </c>
      <c r="D27" s="216"/>
      <c r="E27" s="213" t="s">
        <v>184</v>
      </c>
      <c r="F27" s="214"/>
      <c r="G27" s="75"/>
      <c r="H27" s="76"/>
    </row>
    <row r="28" spans="1:8" ht="34.5" customHeight="1" x14ac:dyDescent="0.25">
      <c r="B28" s="72"/>
      <c r="C28" s="215" t="s">
        <v>3</v>
      </c>
      <c r="D28" s="216"/>
      <c r="E28" s="213" t="s">
        <v>185</v>
      </c>
      <c r="F28" s="214"/>
      <c r="G28" s="75"/>
      <c r="H28" s="76"/>
    </row>
    <row r="29" spans="1:8" ht="27.75" customHeight="1" x14ac:dyDescent="0.25">
      <c r="B29" s="72"/>
      <c r="C29" s="215" t="s">
        <v>42</v>
      </c>
      <c r="D29" s="216"/>
      <c r="E29" s="213" t="s">
        <v>186</v>
      </c>
      <c r="F29" s="214"/>
      <c r="G29" s="75"/>
      <c r="H29" s="76"/>
    </row>
    <row r="30" spans="1:8" ht="28.5" customHeight="1" x14ac:dyDescent="0.25">
      <c r="B30" s="72"/>
      <c r="C30" s="215" t="s">
        <v>1</v>
      </c>
      <c r="D30" s="216"/>
      <c r="E30" s="213" t="s">
        <v>187</v>
      </c>
      <c r="F30" s="214"/>
      <c r="G30" s="75"/>
      <c r="H30" s="76"/>
    </row>
    <row r="31" spans="1:8" ht="72.75" customHeight="1" x14ac:dyDescent="0.25">
      <c r="B31" s="72"/>
      <c r="C31" s="215" t="s">
        <v>48</v>
      </c>
      <c r="D31" s="216"/>
      <c r="E31" s="213" t="s">
        <v>152</v>
      </c>
      <c r="F31" s="214"/>
      <c r="G31" s="75"/>
      <c r="H31" s="76"/>
    </row>
    <row r="32" spans="1:8" ht="64.5" customHeight="1" x14ac:dyDescent="0.25">
      <c r="B32" s="72"/>
      <c r="C32" s="215" t="s">
        <v>151</v>
      </c>
      <c r="D32" s="216"/>
      <c r="E32" s="213" t="s">
        <v>153</v>
      </c>
      <c r="F32" s="214"/>
      <c r="G32" s="75"/>
      <c r="H32" s="76"/>
    </row>
    <row r="33" spans="2:8" ht="71.25" customHeight="1" x14ac:dyDescent="0.25">
      <c r="B33" s="72"/>
      <c r="C33" s="217" t="s">
        <v>154</v>
      </c>
      <c r="D33" s="218"/>
      <c r="E33" s="213" t="s">
        <v>155</v>
      </c>
      <c r="F33" s="214"/>
      <c r="G33" s="75"/>
      <c r="H33" s="76"/>
    </row>
    <row r="34" spans="2:8" ht="55.5" customHeight="1" x14ac:dyDescent="0.25">
      <c r="B34" s="72"/>
      <c r="C34" s="217" t="s">
        <v>46</v>
      </c>
      <c r="D34" s="218"/>
      <c r="E34" s="213" t="s">
        <v>156</v>
      </c>
      <c r="F34" s="214"/>
      <c r="G34" s="75"/>
      <c r="H34" s="76"/>
    </row>
    <row r="35" spans="2:8" ht="42" customHeight="1" x14ac:dyDescent="0.25">
      <c r="B35" s="72"/>
      <c r="C35" s="217" t="s">
        <v>144</v>
      </c>
      <c r="D35" s="218"/>
      <c r="E35" s="213" t="s">
        <v>157</v>
      </c>
      <c r="F35" s="214"/>
      <c r="G35" s="75"/>
      <c r="H35" s="76"/>
    </row>
    <row r="36" spans="2:8" ht="59.25" customHeight="1" x14ac:dyDescent="0.25">
      <c r="B36" s="72"/>
      <c r="C36" s="217" t="s">
        <v>12</v>
      </c>
      <c r="D36" s="218"/>
      <c r="E36" s="213" t="s">
        <v>158</v>
      </c>
      <c r="F36" s="214"/>
      <c r="G36" s="75"/>
      <c r="H36" s="76"/>
    </row>
    <row r="37" spans="2:8" ht="23.25" customHeight="1" x14ac:dyDescent="0.25">
      <c r="B37" s="72"/>
      <c r="C37" s="217" t="s">
        <v>162</v>
      </c>
      <c r="D37" s="218"/>
      <c r="E37" s="213" t="s">
        <v>159</v>
      </c>
      <c r="F37" s="214"/>
      <c r="G37" s="75"/>
      <c r="H37" s="76"/>
    </row>
    <row r="38" spans="2:8" ht="30.75" customHeight="1" x14ac:dyDescent="0.25">
      <c r="B38" s="72"/>
      <c r="C38" s="217" t="s">
        <v>163</v>
      </c>
      <c r="D38" s="218"/>
      <c r="E38" s="213" t="s">
        <v>160</v>
      </c>
      <c r="F38" s="214"/>
      <c r="G38" s="75"/>
      <c r="H38" s="76"/>
    </row>
    <row r="39" spans="2:8" ht="35.25" customHeight="1" x14ac:dyDescent="0.25">
      <c r="B39" s="72"/>
      <c r="C39" s="217" t="s">
        <v>163</v>
      </c>
      <c r="D39" s="218"/>
      <c r="E39" s="213" t="s">
        <v>160</v>
      </c>
      <c r="F39" s="214"/>
      <c r="G39" s="75"/>
      <c r="H39" s="76"/>
    </row>
    <row r="40" spans="2:8" ht="33" customHeight="1" x14ac:dyDescent="0.25">
      <c r="B40" s="72"/>
      <c r="C40" s="217" t="s">
        <v>164</v>
      </c>
      <c r="D40" s="218"/>
      <c r="E40" s="213" t="s">
        <v>161</v>
      </c>
      <c r="F40" s="214"/>
      <c r="G40" s="75"/>
      <c r="H40" s="76"/>
    </row>
    <row r="41" spans="2:8" ht="30" customHeight="1" x14ac:dyDescent="0.25">
      <c r="B41" s="72"/>
      <c r="C41" s="217" t="s">
        <v>165</v>
      </c>
      <c r="D41" s="218"/>
      <c r="E41" s="213" t="s">
        <v>166</v>
      </c>
      <c r="F41" s="214"/>
      <c r="G41" s="75"/>
      <c r="H41" s="76"/>
    </row>
    <row r="42" spans="2:8" ht="35.25" customHeight="1" x14ac:dyDescent="0.25">
      <c r="B42" s="72"/>
      <c r="C42" s="217" t="s">
        <v>167</v>
      </c>
      <c r="D42" s="218"/>
      <c r="E42" s="213" t="s">
        <v>168</v>
      </c>
      <c r="F42" s="214"/>
      <c r="G42" s="75"/>
      <c r="H42" s="76"/>
    </row>
    <row r="43" spans="2:8" ht="31.5" customHeight="1" x14ac:dyDescent="0.25">
      <c r="B43" s="72"/>
      <c r="C43" s="217" t="s">
        <v>169</v>
      </c>
      <c r="D43" s="218"/>
      <c r="E43" s="213" t="s">
        <v>170</v>
      </c>
      <c r="F43" s="214"/>
      <c r="G43" s="75"/>
      <c r="H43" s="76"/>
    </row>
    <row r="44" spans="2:8" ht="35.25" customHeight="1" x14ac:dyDescent="0.25">
      <c r="B44" s="72"/>
      <c r="C44" s="217" t="s">
        <v>171</v>
      </c>
      <c r="D44" s="218"/>
      <c r="E44" s="213" t="s">
        <v>172</v>
      </c>
      <c r="F44" s="214"/>
      <c r="G44" s="75"/>
      <c r="H44" s="76"/>
    </row>
    <row r="45" spans="2:8" ht="59.25" customHeight="1" x14ac:dyDescent="0.25">
      <c r="B45" s="72"/>
      <c r="C45" s="217" t="s">
        <v>29</v>
      </c>
      <c r="D45" s="218"/>
      <c r="E45" s="213" t="s">
        <v>173</v>
      </c>
      <c r="F45" s="214"/>
      <c r="G45" s="75"/>
      <c r="H45" s="76"/>
    </row>
    <row r="46" spans="2:8" ht="39.75" customHeight="1" x14ac:dyDescent="0.25">
      <c r="B46" s="72"/>
      <c r="C46" s="217" t="s">
        <v>175</v>
      </c>
      <c r="D46" s="218"/>
      <c r="E46" s="213" t="s">
        <v>174</v>
      </c>
      <c r="F46" s="214"/>
      <c r="G46" s="75"/>
      <c r="H46" s="76"/>
    </row>
    <row r="47" spans="2:8" ht="82.5" customHeight="1" x14ac:dyDescent="0.25">
      <c r="B47" s="72"/>
      <c r="C47" s="217" t="s">
        <v>39</v>
      </c>
      <c r="D47" s="218"/>
      <c r="E47" s="213" t="s">
        <v>176</v>
      </c>
      <c r="F47" s="214"/>
      <c r="G47" s="75"/>
      <c r="H47" s="76"/>
    </row>
    <row r="48" spans="2:8" ht="46.5" customHeight="1" thickBot="1" x14ac:dyDescent="0.3">
      <c r="B48" s="72"/>
      <c r="C48" s="219"/>
      <c r="D48" s="220"/>
      <c r="E48" s="221"/>
      <c r="F48" s="222"/>
      <c r="G48" s="75"/>
      <c r="H48" s="76"/>
    </row>
    <row r="49" spans="2:8" ht="6.75" customHeight="1" thickTop="1" x14ac:dyDescent="0.25">
      <c r="B49" s="72"/>
      <c r="C49" s="73"/>
      <c r="D49" s="73"/>
      <c r="E49" s="74"/>
      <c r="F49" s="74"/>
      <c r="G49" s="75"/>
      <c r="H49" s="76"/>
    </row>
    <row r="50" spans="2:8" x14ac:dyDescent="0.25">
      <c r="B50" s="72"/>
      <c r="C50" s="113"/>
      <c r="D50" s="113"/>
      <c r="E50" s="113"/>
      <c r="F50" s="113"/>
      <c r="G50" s="75"/>
      <c r="H50" s="76"/>
    </row>
    <row r="51" spans="2:8" ht="148.5" x14ac:dyDescent="0.25">
      <c r="B51" s="112" t="s">
        <v>208</v>
      </c>
      <c r="C51" s="113"/>
      <c r="D51" s="113"/>
      <c r="E51" s="113"/>
      <c r="F51" s="113"/>
      <c r="G51" s="113"/>
      <c r="H51" s="114"/>
    </row>
    <row r="52" spans="2:8" ht="148.5" x14ac:dyDescent="0.25">
      <c r="B52" s="112" t="s">
        <v>209</v>
      </c>
      <c r="C52" s="113"/>
      <c r="D52" s="113"/>
      <c r="E52" s="113"/>
      <c r="F52" s="113"/>
      <c r="G52" s="113"/>
      <c r="H52" s="114"/>
    </row>
    <row r="53" spans="2:8" ht="66" x14ac:dyDescent="0.25">
      <c r="B53" s="112" t="s">
        <v>210</v>
      </c>
      <c r="C53" s="113"/>
      <c r="D53" s="113"/>
      <c r="E53" s="113"/>
      <c r="F53" s="113"/>
      <c r="G53" s="113"/>
      <c r="H53" s="114"/>
    </row>
    <row r="54" spans="2:8" ht="49.5" x14ac:dyDescent="0.25">
      <c r="B54" s="112" t="s">
        <v>211</v>
      </c>
      <c r="C54" s="113"/>
      <c r="D54" s="113"/>
      <c r="E54" s="113"/>
      <c r="F54" s="113"/>
      <c r="G54" s="113"/>
      <c r="H54" s="114"/>
    </row>
    <row r="55" spans="2:8" ht="66" x14ac:dyDescent="0.25">
      <c r="B55" s="112" t="s">
        <v>212</v>
      </c>
      <c r="C55" s="113"/>
      <c r="D55" s="113"/>
      <c r="E55" s="113"/>
      <c r="F55" s="113"/>
      <c r="G55" s="113"/>
      <c r="H55" s="114"/>
    </row>
    <row r="56" spans="2:8" ht="15.75" thickBot="1" x14ac:dyDescent="0.3">
      <c r="B56" s="77"/>
      <c r="C56" s="78"/>
      <c r="D56" s="78"/>
      <c r="E56" s="78"/>
      <c r="F56" s="78"/>
      <c r="G56" s="78"/>
      <c r="H56" s="79"/>
    </row>
  </sheetData>
  <mergeCells count="74">
    <mergeCell ref="C19:D19"/>
    <mergeCell ref="C18:D18"/>
    <mergeCell ref="C17:D17"/>
    <mergeCell ref="C16:D16"/>
    <mergeCell ref="E16:F16"/>
    <mergeCell ref="E17:F17"/>
    <mergeCell ref="E18:F18"/>
    <mergeCell ref="E19:F19"/>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E44:F44"/>
    <mergeCell ref="C42:D42"/>
    <mergeCell ref="C41:D41"/>
    <mergeCell ref="E41:F41"/>
    <mergeCell ref="E42:F42"/>
    <mergeCell ref="C44:D44"/>
    <mergeCell ref="C37:D37"/>
    <mergeCell ref="E37:F37"/>
    <mergeCell ref="C43:D43"/>
    <mergeCell ref="C39:D39"/>
    <mergeCell ref="E39:F39"/>
    <mergeCell ref="C40:D40"/>
    <mergeCell ref="E40:F40"/>
    <mergeCell ref="E43:F43"/>
    <mergeCell ref="E38:F38"/>
    <mergeCell ref="C38:D38"/>
    <mergeCell ref="C45:D45"/>
    <mergeCell ref="E45:F45"/>
    <mergeCell ref="C46:D46"/>
    <mergeCell ref="E46:F46"/>
    <mergeCell ref="C48:D48"/>
    <mergeCell ref="E48:F48"/>
    <mergeCell ref="C47:D47"/>
    <mergeCell ref="E47:F47"/>
    <mergeCell ref="C25:D25"/>
    <mergeCell ref="E25:F25"/>
    <mergeCell ref="E32:F32"/>
    <mergeCell ref="C32:D32"/>
    <mergeCell ref="C35:D35"/>
    <mergeCell ref="E35:F35"/>
    <mergeCell ref="E33:F33"/>
    <mergeCell ref="C33:D33"/>
    <mergeCell ref="C34:D34"/>
    <mergeCell ref="E34:F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5"/>
  <sheetViews>
    <sheetView showGridLines="0" topLeftCell="A7" zoomScale="91" zoomScaleNormal="91" workbookViewId="0">
      <selection activeCell="E28" sqref="E28:F34"/>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47.8554687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39" t="s">
        <v>235</v>
      </c>
    </row>
    <row r="2" spans="2:52" ht="18" customHeight="1" thickBot="1" x14ac:dyDescent="0.3">
      <c r="B2" s="284"/>
      <c r="C2" s="287" t="s">
        <v>205</v>
      </c>
      <c r="D2" s="288"/>
      <c r="E2" s="288"/>
      <c r="F2" s="140" t="s">
        <v>234</v>
      </c>
      <c r="AZ2" s="139" t="s">
        <v>233</v>
      </c>
    </row>
    <row r="3" spans="2:52" ht="18" customHeight="1" thickBot="1" x14ac:dyDescent="0.3">
      <c r="B3" s="285"/>
      <c r="C3" s="289"/>
      <c r="D3" s="290"/>
      <c r="E3" s="290"/>
      <c r="F3" s="138" t="s">
        <v>232</v>
      </c>
      <c r="AZ3" s="139" t="s">
        <v>231</v>
      </c>
    </row>
    <row r="4" spans="2:52" ht="18" customHeight="1" thickBot="1" x14ac:dyDescent="0.3">
      <c r="B4" s="285"/>
      <c r="C4" s="289"/>
      <c r="D4" s="290"/>
      <c r="E4" s="290"/>
      <c r="F4" s="138" t="s">
        <v>242</v>
      </c>
      <c r="AZ4" s="139" t="s">
        <v>230</v>
      </c>
    </row>
    <row r="5" spans="2:52" ht="18" customHeight="1" thickBot="1" x14ac:dyDescent="0.3">
      <c r="B5" s="286"/>
      <c r="C5" s="291"/>
      <c r="D5" s="292"/>
      <c r="E5" s="292"/>
      <c r="F5" s="138" t="s">
        <v>229</v>
      </c>
      <c r="AZ5" s="134"/>
    </row>
    <row r="6" spans="2:52" ht="18" customHeight="1" thickBot="1" x14ac:dyDescent="0.3">
      <c r="B6" s="137"/>
      <c r="C6" s="136"/>
      <c r="D6" s="136"/>
      <c r="E6" s="136"/>
      <c r="F6" s="135"/>
      <c r="AZ6" s="134"/>
    </row>
    <row r="7" spans="2:52" ht="33.4" customHeight="1" x14ac:dyDescent="0.25">
      <c r="B7" s="129" t="s">
        <v>199</v>
      </c>
      <c r="C7" s="294" t="s">
        <v>258</v>
      </c>
      <c r="D7" s="295"/>
      <c r="E7" s="295"/>
      <c r="F7" s="296"/>
      <c r="AZ7" s="134"/>
    </row>
    <row r="8" spans="2:52" ht="66" customHeight="1" thickBot="1" x14ac:dyDescent="0.3">
      <c r="B8" s="130" t="s">
        <v>200</v>
      </c>
      <c r="C8" s="297" t="s">
        <v>293</v>
      </c>
      <c r="D8" s="298"/>
      <c r="E8" s="298"/>
      <c r="F8" s="299"/>
      <c r="AZ8" s="134"/>
    </row>
    <row r="9" spans="2:52" ht="16.5" thickBot="1" x14ac:dyDescent="0.3">
      <c r="B9" s="300"/>
      <c r="C9" s="300"/>
      <c r="D9" s="300"/>
      <c r="E9" s="300"/>
      <c r="F9" s="300"/>
    </row>
    <row r="10" spans="2:52" ht="15.6" customHeight="1" thickBot="1" x14ac:dyDescent="0.3">
      <c r="B10" s="301" t="s">
        <v>205</v>
      </c>
      <c r="C10" s="302"/>
      <c r="D10" s="302"/>
      <c r="E10" s="302"/>
      <c r="F10" s="303"/>
    </row>
    <row r="11" spans="2:52" ht="32.25" thickBot="1" x14ac:dyDescent="0.3">
      <c r="B11" s="304" t="s">
        <v>198</v>
      </c>
      <c r="C11" s="305"/>
      <c r="D11" s="186" t="s">
        <v>213</v>
      </c>
      <c r="E11" s="186" t="s">
        <v>197</v>
      </c>
      <c r="F11" s="187" t="s">
        <v>207</v>
      </c>
    </row>
    <row r="12" spans="2:52" ht="184.5" customHeight="1" x14ac:dyDescent="0.25">
      <c r="B12" s="306" t="s">
        <v>244</v>
      </c>
      <c r="C12" s="307"/>
      <c r="D12" s="269" t="s">
        <v>245</v>
      </c>
      <c r="E12" s="269" t="s">
        <v>256</v>
      </c>
      <c r="F12" s="271" t="s">
        <v>259</v>
      </c>
    </row>
    <row r="13" spans="2:52" ht="96.75" customHeight="1" thickBot="1" x14ac:dyDescent="0.3">
      <c r="B13" s="267" t="s">
        <v>233</v>
      </c>
      <c r="C13" s="268"/>
      <c r="D13" s="270"/>
      <c r="E13" s="270"/>
      <c r="F13" s="272"/>
    </row>
    <row r="15" spans="2:52" ht="18" x14ac:dyDescent="0.25">
      <c r="B15" s="308" t="s">
        <v>228</v>
      </c>
      <c r="C15" s="308"/>
      <c r="D15" s="308"/>
      <c r="E15" s="308"/>
      <c r="F15" s="308"/>
    </row>
    <row r="16" spans="2:52" ht="15.75" x14ac:dyDescent="0.25">
      <c r="B16" s="133"/>
    </row>
    <row r="17" spans="2:6" ht="15.75" thickBot="1" x14ac:dyDescent="0.3">
      <c r="B17" s="132"/>
    </row>
    <row r="18" spans="2:6" ht="16.5" thickBot="1" x14ac:dyDescent="0.3">
      <c r="B18" s="282" t="s">
        <v>227</v>
      </c>
      <c r="C18" s="283"/>
      <c r="D18" s="283"/>
      <c r="E18" s="283" t="s">
        <v>226</v>
      </c>
      <c r="F18" s="293"/>
    </row>
    <row r="19" spans="2:6" ht="24" customHeight="1" x14ac:dyDescent="0.25">
      <c r="B19" s="280" t="s">
        <v>294</v>
      </c>
      <c r="C19" s="261"/>
      <c r="D19" s="281"/>
      <c r="E19" s="261" t="s">
        <v>295</v>
      </c>
      <c r="F19" s="262"/>
    </row>
    <row r="20" spans="2:6" ht="24" customHeight="1" x14ac:dyDescent="0.25">
      <c r="B20" s="275"/>
      <c r="C20" s="263"/>
      <c r="D20" s="277"/>
      <c r="E20" s="263"/>
      <c r="F20" s="264"/>
    </row>
    <row r="21" spans="2:6" ht="24" customHeight="1" x14ac:dyDescent="0.25">
      <c r="B21" s="275"/>
      <c r="C21" s="263"/>
      <c r="D21" s="277"/>
      <c r="E21" s="263"/>
      <c r="F21" s="264"/>
    </row>
    <row r="22" spans="2:6" ht="24" customHeight="1" x14ac:dyDescent="0.25">
      <c r="B22" s="275"/>
      <c r="C22" s="263"/>
      <c r="D22" s="277"/>
      <c r="E22" s="263"/>
      <c r="F22" s="264"/>
    </row>
    <row r="23" spans="2:6" ht="24" customHeight="1" x14ac:dyDescent="0.25">
      <c r="B23" s="275"/>
      <c r="C23" s="263"/>
      <c r="D23" s="277"/>
      <c r="E23" s="263"/>
      <c r="F23" s="264"/>
    </row>
    <row r="24" spans="2:6" ht="24" customHeight="1" x14ac:dyDescent="0.25">
      <c r="B24" s="275"/>
      <c r="C24" s="263"/>
      <c r="D24" s="277"/>
      <c r="E24" s="263"/>
      <c r="F24" s="264"/>
    </row>
    <row r="25" spans="2:6" ht="24" customHeight="1" x14ac:dyDescent="0.25">
      <c r="B25" s="275"/>
      <c r="C25" s="263"/>
      <c r="D25" s="277"/>
      <c r="E25" s="263"/>
      <c r="F25" s="264"/>
    </row>
    <row r="26" spans="2:6" ht="24" customHeight="1" thickBot="1" x14ac:dyDescent="0.3">
      <c r="B26" s="278"/>
      <c r="C26" s="265"/>
      <c r="D26" s="279"/>
      <c r="E26" s="265"/>
      <c r="F26" s="266"/>
    </row>
    <row r="27" spans="2:6" ht="16.5" thickBot="1" x14ac:dyDescent="0.3">
      <c r="B27" s="282" t="s">
        <v>225</v>
      </c>
      <c r="C27" s="283"/>
      <c r="D27" s="283"/>
      <c r="E27" s="283" t="s">
        <v>224</v>
      </c>
      <c r="F27" s="293"/>
    </row>
    <row r="28" spans="2:6" ht="25.5" customHeight="1" x14ac:dyDescent="0.25">
      <c r="B28" s="275" t="s">
        <v>296</v>
      </c>
      <c r="C28" s="276"/>
      <c r="D28" s="277"/>
      <c r="E28" s="273" t="s">
        <v>297</v>
      </c>
      <c r="F28" s="264"/>
    </row>
    <row r="29" spans="2:6" ht="25.5" customHeight="1" x14ac:dyDescent="0.25">
      <c r="B29" s="275"/>
      <c r="C29" s="276"/>
      <c r="D29" s="277"/>
      <c r="E29" s="273"/>
      <c r="F29" s="264"/>
    </row>
    <row r="30" spans="2:6" ht="25.5" customHeight="1" x14ac:dyDescent="0.25">
      <c r="B30" s="275"/>
      <c r="C30" s="276"/>
      <c r="D30" s="277"/>
      <c r="E30" s="273"/>
      <c r="F30" s="264"/>
    </row>
    <row r="31" spans="2:6" ht="25.5" customHeight="1" x14ac:dyDescent="0.25">
      <c r="B31" s="275"/>
      <c r="C31" s="276"/>
      <c r="D31" s="277"/>
      <c r="E31" s="273"/>
      <c r="F31" s="264"/>
    </row>
    <row r="32" spans="2:6" ht="25.5" customHeight="1" x14ac:dyDescent="0.25">
      <c r="B32" s="275"/>
      <c r="C32" s="276"/>
      <c r="D32" s="277"/>
      <c r="E32" s="273"/>
      <c r="F32" s="264"/>
    </row>
    <row r="33" spans="2:6" ht="25.5" customHeight="1" x14ac:dyDescent="0.25">
      <c r="B33" s="275"/>
      <c r="C33" s="276"/>
      <c r="D33" s="277"/>
      <c r="E33" s="273"/>
      <c r="F33" s="264"/>
    </row>
    <row r="34" spans="2:6" ht="25.5" customHeight="1" thickBot="1" x14ac:dyDescent="0.3">
      <c r="B34" s="278"/>
      <c r="C34" s="265"/>
      <c r="D34" s="279"/>
      <c r="E34" s="274"/>
      <c r="F34" s="266"/>
    </row>
    <row r="35" spans="2:6" x14ac:dyDescent="0.25">
      <c r="B35" s="131"/>
    </row>
  </sheetData>
  <mergeCells count="21">
    <mergeCell ref="E28:F34"/>
    <mergeCell ref="B28:D34"/>
    <mergeCell ref="B19:D26"/>
    <mergeCell ref="B27:D27"/>
    <mergeCell ref="B2:B5"/>
    <mergeCell ref="C2:E5"/>
    <mergeCell ref="B18:D18"/>
    <mergeCell ref="E27:F27"/>
    <mergeCell ref="C7:F7"/>
    <mergeCell ref="C8:F8"/>
    <mergeCell ref="B9:F9"/>
    <mergeCell ref="B10:F10"/>
    <mergeCell ref="B11:C11"/>
    <mergeCell ref="B12:C12"/>
    <mergeCell ref="B15:F15"/>
    <mergeCell ref="E18:F18"/>
    <mergeCell ref="E19:F26"/>
    <mergeCell ref="B13:C13"/>
    <mergeCell ref="D12:D13"/>
    <mergeCell ref="E12:E13"/>
    <mergeCell ref="F12:F13"/>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BQ80"/>
  <sheetViews>
    <sheetView showGridLines="0" tabSelected="1" topLeftCell="A48" zoomScale="90" zoomScaleNormal="90" workbookViewId="0">
      <selection activeCell="Y16" sqref="Y16:Y18"/>
    </sheetView>
  </sheetViews>
  <sheetFormatPr baseColWidth="10" defaultColWidth="11.42578125" defaultRowHeight="16.5" x14ac:dyDescent="0.3"/>
  <cols>
    <col min="1" max="1" width="5" style="103" customWidth="1"/>
    <col min="2" max="2" width="4" style="2" bestFit="1" customWidth="1" collapsed="1"/>
    <col min="3" max="3" width="14.28515625" style="2" customWidth="1" collapsed="1"/>
    <col min="4" max="4" width="22" style="2" customWidth="1" collapsed="1"/>
    <col min="5" max="5" width="29.7109375" style="2" customWidth="1" collapsed="1"/>
    <col min="6" max="6" width="42.8554687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4.7109375" style="1" customWidth="1" collapsed="1"/>
    <col min="12" max="12" width="0.85546875" style="1" hidden="1" customWidth="1" collapsed="1"/>
    <col min="13" max="13" width="14.28515625" style="1" customWidth="1" collapsed="1"/>
    <col min="14" max="14" width="6.28515625" style="1" bestFit="1" customWidth="1" collapsed="1"/>
    <col min="15" max="15" width="14" style="1" customWidth="1" collapsed="1"/>
    <col min="16" max="16" width="5.7109375" style="1" customWidth="1" collapsed="1"/>
    <col min="17" max="17" width="37.85546875" style="1" customWidth="1" collapsed="1"/>
    <col min="18" max="18" width="11.85546875" style="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9.85546875" style="1" customWidth="1" collapsed="1"/>
    <col min="26" max="26" width="8.7109375" style="1" customWidth="1" collapsed="1"/>
    <col min="27" max="27" width="10.42578125" style="1" customWidth="1" collapsed="1"/>
    <col min="28" max="29" width="9.28515625" style="1" customWidth="1" collapsed="1"/>
    <col min="30" max="30" width="8.42578125" style="1" customWidth="1" collapsed="1"/>
    <col min="31" max="31" width="8.140625" style="1" customWidth="1" collapsed="1"/>
    <col min="32" max="32" width="49" style="1" customWidth="1" collapsed="1"/>
    <col min="33" max="33" width="18.140625" style="102" bestFit="1" customWidth="1" collapsed="1"/>
    <col min="34" max="34" width="16.7109375" style="1" customWidth="1" collapsed="1"/>
    <col min="35" max="35" width="12.42578125" style="1" customWidth="1" collapsed="1"/>
    <col min="36" max="36" width="12" style="1" bestFit="1" customWidth="1" collapsed="1"/>
    <col min="37" max="37" width="7" style="1" bestFit="1" customWidth="1" collapsed="1"/>
    <col min="38" max="16384" width="11.42578125" style="1" collapsed="1"/>
  </cols>
  <sheetData>
    <row r="1" spans="1:69" s="82" customFormat="1" ht="14.25" x14ac:dyDescent="0.2">
      <c r="B1" s="81"/>
      <c r="C1" s="81"/>
      <c r="D1" s="81"/>
      <c r="E1" s="81"/>
      <c r="G1" s="83"/>
      <c r="AG1" s="100"/>
    </row>
    <row r="2" spans="1:69" s="82" customFormat="1" ht="14.25" x14ac:dyDescent="0.2">
      <c r="B2" s="81"/>
      <c r="C2" s="81"/>
      <c r="D2" s="81"/>
      <c r="E2" s="81"/>
      <c r="G2" s="83"/>
      <c r="AG2" s="100"/>
    </row>
    <row r="3" spans="1:69" s="82" customFormat="1" ht="15" thickBot="1" x14ac:dyDescent="0.25">
      <c r="B3" s="81"/>
      <c r="C3" s="81"/>
      <c r="D3" s="81"/>
      <c r="E3" s="81"/>
      <c r="G3" s="83"/>
      <c r="AG3" s="100"/>
    </row>
    <row r="4" spans="1:69" s="82" customFormat="1" ht="14.25" x14ac:dyDescent="0.2">
      <c r="B4" s="339"/>
      <c r="C4" s="340"/>
      <c r="D4" s="340"/>
      <c r="E4" s="340"/>
      <c r="F4" s="333" t="s">
        <v>214</v>
      </c>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1" t="s">
        <v>201</v>
      </c>
      <c r="AK4" s="332"/>
    </row>
    <row r="5" spans="1:69" s="82" customFormat="1" ht="14.25" x14ac:dyDescent="0.2">
      <c r="B5" s="341"/>
      <c r="C5" s="342"/>
      <c r="D5" s="342"/>
      <c r="E5" s="342"/>
      <c r="F5" s="335"/>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29" t="s">
        <v>202</v>
      </c>
      <c r="AK5" s="330"/>
    </row>
    <row r="6" spans="1:69" x14ac:dyDescent="0.3">
      <c r="B6" s="341"/>
      <c r="C6" s="342"/>
      <c r="D6" s="342"/>
      <c r="E6" s="342"/>
      <c r="F6" s="335"/>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6"/>
      <c r="AJ6" s="329" t="s">
        <v>243</v>
      </c>
      <c r="AK6" s="330"/>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7.25" thickBot="1" x14ac:dyDescent="0.35">
      <c r="B7" s="343"/>
      <c r="C7" s="344"/>
      <c r="D7" s="344"/>
      <c r="E7" s="344"/>
      <c r="F7" s="337"/>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27" t="s">
        <v>203</v>
      </c>
      <c r="AK7" s="328"/>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7.25"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1"/>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3.25" x14ac:dyDescent="0.35">
      <c r="A9" s="141"/>
      <c r="B9" s="348" t="s">
        <v>199</v>
      </c>
      <c r="C9" s="349"/>
      <c r="D9" s="354" t="s">
        <v>258</v>
      </c>
      <c r="E9" s="354"/>
      <c r="F9" s="354"/>
      <c r="G9" s="354"/>
      <c r="H9" s="354"/>
      <c r="I9" s="354"/>
      <c r="J9" s="354"/>
      <c r="K9" s="354"/>
      <c r="L9" s="354"/>
      <c r="M9" s="354"/>
      <c r="N9" s="354"/>
      <c r="O9" s="354"/>
      <c r="P9" s="354"/>
      <c r="Q9" s="354"/>
      <c r="R9" s="354"/>
      <c r="S9" s="354"/>
      <c r="T9" s="354"/>
      <c r="U9" s="354"/>
      <c r="V9" s="354"/>
      <c r="W9" s="354"/>
      <c r="X9" s="354"/>
      <c r="Y9" s="354"/>
      <c r="Z9" s="354"/>
      <c r="AA9" s="354"/>
      <c r="AB9" s="354"/>
      <c r="AC9" s="354"/>
      <c r="AD9" s="354"/>
      <c r="AE9" s="354"/>
      <c r="AF9" s="354"/>
      <c r="AG9" s="354"/>
      <c r="AH9" s="354"/>
      <c r="AI9" s="354"/>
      <c r="AJ9" s="354"/>
      <c r="AK9" s="355"/>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67.5" customHeight="1" x14ac:dyDescent="0.35">
      <c r="A10" s="141"/>
      <c r="B10" s="350" t="s">
        <v>206</v>
      </c>
      <c r="C10" s="351"/>
      <c r="D10" s="356" t="s">
        <v>257</v>
      </c>
      <c r="E10" s="356"/>
      <c r="F10" s="356"/>
      <c r="G10" s="356"/>
      <c r="H10" s="356"/>
      <c r="I10" s="356"/>
      <c r="J10" s="356"/>
      <c r="K10" s="356"/>
      <c r="L10" s="356"/>
      <c r="M10" s="35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c r="AK10" s="357"/>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47.25" customHeight="1" thickBot="1" x14ac:dyDescent="0.4">
      <c r="B11" s="352" t="s">
        <v>200</v>
      </c>
      <c r="C11" s="353"/>
      <c r="D11" s="358" t="s">
        <v>292</v>
      </c>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c r="AJ11" s="358"/>
      <c r="AK11" s="359"/>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23.25" x14ac:dyDescent="0.35">
      <c r="B12" s="345"/>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7"/>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317" t="s">
        <v>121</v>
      </c>
      <c r="C13" s="318"/>
      <c r="D13" s="318"/>
      <c r="E13" s="318"/>
      <c r="F13" s="318"/>
      <c r="G13" s="318"/>
      <c r="H13" s="318"/>
      <c r="I13" s="318" t="s">
        <v>122</v>
      </c>
      <c r="J13" s="318"/>
      <c r="K13" s="318"/>
      <c r="L13" s="318"/>
      <c r="M13" s="318"/>
      <c r="N13" s="318"/>
      <c r="O13" s="318"/>
      <c r="P13" s="318" t="s">
        <v>123</v>
      </c>
      <c r="Q13" s="318"/>
      <c r="R13" s="318"/>
      <c r="S13" s="318"/>
      <c r="T13" s="318"/>
      <c r="U13" s="318"/>
      <c r="V13" s="318"/>
      <c r="W13" s="318"/>
      <c r="X13" s="318"/>
      <c r="Y13" s="318" t="s">
        <v>124</v>
      </c>
      <c r="Z13" s="318"/>
      <c r="AA13" s="318"/>
      <c r="AB13" s="318"/>
      <c r="AC13" s="318"/>
      <c r="AD13" s="318"/>
      <c r="AE13" s="318"/>
      <c r="AF13" s="318" t="s">
        <v>34</v>
      </c>
      <c r="AG13" s="318"/>
      <c r="AH13" s="318"/>
      <c r="AI13" s="318"/>
      <c r="AJ13" s="318"/>
      <c r="AK13" s="324"/>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x14ac:dyDescent="0.3">
      <c r="B14" s="388" t="s">
        <v>0</v>
      </c>
      <c r="C14" s="325" t="s">
        <v>2</v>
      </c>
      <c r="D14" s="326" t="s">
        <v>3</v>
      </c>
      <c r="E14" s="326" t="s">
        <v>42</v>
      </c>
      <c r="F14" s="325" t="s">
        <v>1</v>
      </c>
      <c r="G14" s="326" t="s">
        <v>48</v>
      </c>
      <c r="H14" s="326" t="s">
        <v>117</v>
      </c>
      <c r="I14" s="326" t="s">
        <v>33</v>
      </c>
      <c r="J14" s="325" t="s">
        <v>5</v>
      </c>
      <c r="K14" s="326" t="s">
        <v>78</v>
      </c>
      <c r="L14" s="326" t="s">
        <v>83</v>
      </c>
      <c r="M14" s="326" t="s">
        <v>43</v>
      </c>
      <c r="N14" s="325" t="s">
        <v>5</v>
      </c>
      <c r="O14" s="326" t="s">
        <v>46</v>
      </c>
      <c r="P14" s="389" t="s">
        <v>11</v>
      </c>
      <c r="Q14" s="326" t="s">
        <v>144</v>
      </c>
      <c r="R14" s="326" t="s">
        <v>12</v>
      </c>
      <c r="S14" s="326" t="s">
        <v>8</v>
      </c>
      <c r="T14" s="326"/>
      <c r="U14" s="326"/>
      <c r="V14" s="326"/>
      <c r="W14" s="326"/>
      <c r="X14" s="326"/>
      <c r="Y14" s="389" t="s">
        <v>120</v>
      </c>
      <c r="Z14" s="389" t="s">
        <v>44</v>
      </c>
      <c r="AA14" s="389" t="s">
        <v>5</v>
      </c>
      <c r="AB14" s="389" t="s">
        <v>45</v>
      </c>
      <c r="AC14" s="389" t="s">
        <v>5</v>
      </c>
      <c r="AD14" s="389" t="s">
        <v>47</v>
      </c>
      <c r="AE14" s="389" t="s">
        <v>29</v>
      </c>
      <c r="AF14" s="326" t="s">
        <v>34</v>
      </c>
      <c r="AG14" s="326" t="s">
        <v>35</v>
      </c>
      <c r="AH14" s="326" t="s">
        <v>36</v>
      </c>
      <c r="AI14" s="326" t="s">
        <v>38</v>
      </c>
      <c r="AJ14" s="326" t="s">
        <v>37</v>
      </c>
      <c r="AK14" s="387"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79.5" x14ac:dyDescent="0.3">
      <c r="A15" s="103"/>
      <c r="B15" s="388"/>
      <c r="C15" s="325"/>
      <c r="D15" s="326"/>
      <c r="E15" s="326"/>
      <c r="F15" s="325"/>
      <c r="G15" s="326"/>
      <c r="H15" s="326"/>
      <c r="I15" s="326"/>
      <c r="J15" s="325"/>
      <c r="K15" s="326"/>
      <c r="L15" s="326"/>
      <c r="M15" s="325"/>
      <c r="N15" s="325"/>
      <c r="O15" s="326"/>
      <c r="P15" s="389"/>
      <c r="Q15" s="326"/>
      <c r="R15" s="326"/>
      <c r="S15" s="108" t="s">
        <v>13</v>
      </c>
      <c r="T15" s="108" t="s">
        <v>17</v>
      </c>
      <c r="U15" s="108" t="s">
        <v>28</v>
      </c>
      <c r="V15" s="108" t="s">
        <v>18</v>
      </c>
      <c r="W15" s="108" t="s">
        <v>21</v>
      </c>
      <c r="X15" s="108" t="s">
        <v>24</v>
      </c>
      <c r="Y15" s="389"/>
      <c r="Z15" s="389"/>
      <c r="AA15" s="389"/>
      <c r="AB15" s="389"/>
      <c r="AC15" s="389"/>
      <c r="AD15" s="389"/>
      <c r="AE15" s="389"/>
      <c r="AF15" s="326"/>
      <c r="AG15" s="326"/>
      <c r="AH15" s="326"/>
      <c r="AI15" s="326"/>
      <c r="AJ15" s="326"/>
      <c r="AK15" s="387"/>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99" customHeight="1" x14ac:dyDescent="0.25">
      <c r="B16" s="309">
        <v>1</v>
      </c>
      <c r="C16" s="310" t="s">
        <v>115</v>
      </c>
      <c r="D16" s="311" t="s">
        <v>246</v>
      </c>
      <c r="E16" s="311" t="s">
        <v>260</v>
      </c>
      <c r="F16" s="313" t="s">
        <v>261</v>
      </c>
      <c r="G16" s="311" t="s">
        <v>189</v>
      </c>
      <c r="H16" s="310">
        <v>40</v>
      </c>
      <c r="I16" s="320" t="str">
        <f>IF(H16&lt;=0,"",IF(H16&lt;=2,"Muy Baja",IF(H16&lt;=24,"Baja",IF(H16&lt;=500,"Media",IF(H16&lt;=5000,"Alta","Muy Alta")))))</f>
        <v>Media</v>
      </c>
      <c r="J16" s="316">
        <f>IF(I16="","",IF(I16="Muy Baja",0.2,IF(I16="Baja",0.4,IF(I16="Media",0.6,IF(I16="Alta",0.8,IF(I16="Muy Alta",1,))))))</f>
        <v>0.6</v>
      </c>
      <c r="K16" s="319" t="s">
        <v>136</v>
      </c>
      <c r="L16" s="316" t="str">
        <f>IF(NOT(ISERROR(MATCH(K16,'Tabla Impacto'!$B$222:$B$224,0))),'Tabla Impacto'!$F$224&amp;"Por favor no seleccionar los criterios de impacto(Afectación Económica o presupuestal y Pérdida Reputacional)",K16)</f>
        <v xml:space="preserve">     El riesgo afecta la imagen de la entidad con algunos usuarios de relevancia frente al logro de los objetivos</v>
      </c>
      <c r="M16" s="320" t="str">
        <f>IF(OR(L16='Tabla Impacto'!$C$12,L16='Tabla Impacto'!$D$12),"Leve",IF(OR(L16='Tabla Impacto'!$C$13,L16='Tabla Impacto'!$D$13),"Menor",IF(OR(L16='Tabla Impacto'!$C$14,L16='Tabla Impacto'!$D$14),"Moderado",IF(OR(L16='Tabla Impacto'!$C$15,L16='Tabla Impacto'!$D$15),"Mayor",IF(OR(L16='Tabla Impacto'!$C$16,L16='Tabla Impacto'!$D$16),"Catastrófico","")))))</f>
        <v>Moderado</v>
      </c>
      <c r="N16" s="316">
        <f>IF(M16="","",IF(M16="Leve",0.2,IF(M16="Menor",0.4,IF(M16="Moderado",0.6,IF(M16="Mayor",0.8,IF(M16="Catastrófico",1,))))))</f>
        <v>0.6</v>
      </c>
      <c r="O16" s="315"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321">
        <v>1</v>
      </c>
      <c r="Q16" s="402" t="s">
        <v>262</v>
      </c>
      <c r="R16" s="405" t="s">
        <v>4</v>
      </c>
      <c r="S16" s="399" t="s">
        <v>14</v>
      </c>
      <c r="T16" s="399" t="s">
        <v>9</v>
      </c>
      <c r="U16" s="393" t="str">
        <f t="shared" ref="U16:U23" si="0">IF(AND(S16="Preventivo",T16="Automático"),"50%",IF(AND(S16="Preventivo",T16="Manual"),"40%",IF(AND(S16="Detectivo",T16="Automático"),"40%",IF(AND(S16="Detectivo",T16="Manual"),"30%",IF(AND(S16="Correctivo",T16="Automático"),"35%",IF(AND(S16="Correctivo",T16="Manual"),"25%",""))))))</f>
        <v>40%</v>
      </c>
      <c r="V16" s="399" t="s">
        <v>19</v>
      </c>
      <c r="W16" s="399" t="s">
        <v>22</v>
      </c>
      <c r="X16" s="399" t="s">
        <v>110</v>
      </c>
      <c r="Y16" s="558">
        <f>IFERROR(IF(R16="Probabilidad",(J16-(+J16*U16)),IF(R16="Impacto",J16,"")),"")</f>
        <v>0.36</v>
      </c>
      <c r="Z16" s="390" t="str">
        <f>IFERROR(IF(Y16="","",IF(Y16&lt;=0.2,"Muy Baja",IF(Y16&lt;=0.4,"Baja",IF(Y16&lt;=0.6,"Media",IF(Y16&lt;=0.8,"Alta","Muy Alta"))))),"")</f>
        <v>Baja</v>
      </c>
      <c r="AA16" s="393">
        <f>+Y16</f>
        <v>0.36</v>
      </c>
      <c r="AB16" s="390" t="str">
        <f>IFERROR(IF(AC16="","",IF(AC16&lt;=0.2,"Leve",IF(AC16&lt;=0.4,"Menor",IF(AC16&lt;=0.6,"Moderado",IF(AC16&lt;=0.8,"Mayor","Catastrófico"))))),"")</f>
        <v>Moderado</v>
      </c>
      <c r="AC16" s="393">
        <f>IFERROR(IF(R16="Impacto",(N16-(+N16*U16)),IF(R16="Probabilidad",N16,"")),"")</f>
        <v>0.6</v>
      </c>
      <c r="AD16" s="396"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Moderado</v>
      </c>
      <c r="AE16" s="399" t="s">
        <v>118</v>
      </c>
      <c r="AF16" s="193" t="s">
        <v>298</v>
      </c>
      <c r="AG16" s="190" t="s">
        <v>247</v>
      </c>
      <c r="AH16" s="192">
        <v>44408</v>
      </c>
      <c r="AI16" s="96"/>
      <c r="AJ16" s="106"/>
      <c r="AK16" s="109"/>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s="3" customFormat="1" ht="75" customHeight="1" x14ac:dyDescent="0.25">
      <c r="B17" s="309"/>
      <c r="C17" s="310"/>
      <c r="D17" s="311"/>
      <c r="E17" s="311"/>
      <c r="F17" s="313"/>
      <c r="G17" s="311"/>
      <c r="H17" s="310"/>
      <c r="I17" s="320"/>
      <c r="J17" s="316"/>
      <c r="K17" s="319"/>
      <c r="L17" s="316"/>
      <c r="M17" s="320"/>
      <c r="N17" s="316"/>
      <c r="O17" s="315"/>
      <c r="P17" s="322"/>
      <c r="Q17" s="403"/>
      <c r="R17" s="406"/>
      <c r="S17" s="400"/>
      <c r="T17" s="400"/>
      <c r="U17" s="394"/>
      <c r="V17" s="400"/>
      <c r="W17" s="400"/>
      <c r="X17" s="400"/>
      <c r="Y17" s="559"/>
      <c r="Z17" s="391"/>
      <c r="AA17" s="394"/>
      <c r="AB17" s="391"/>
      <c r="AC17" s="394"/>
      <c r="AD17" s="397"/>
      <c r="AE17" s="400"/>
      <c r="AF17" s="193" t="s">
        <v>299</v>
      </c>
      <c r="AG17" s="190" t="s">
        <v>263</v>
      </c>
      <c r="AH17" s="192">
        <v>44423</v>
      </c>
      <c r="AI17" s="96"/>
      <c r="AJ17" s="188"/>
      <c r="AK17" s="109"/>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row>
    <row r="18" spans="2:69" s="3" customFormat="1" ht="50.25" customHeight="1" x14ac:dyDescent="0.25">
      <c r="B18" s="309"/>
      <c r="C18" s="310"/>
      <c r="D18" s="311"/>
      <c r="E18" s="311"/>
      <c r="F18" s="313"/>
      <c r="G18" s="311"/>
      <c r="H18" s="310"/>
      <c r="I18" s="320"/>
      <c r="J18" s="316"/>
      <c r="K18" s="319"/>
      <c r="L18" s="316"/>
      <c r="M18" s="320"/>
      <c r="N18" s="316"/>
      <c r="O18" s="315"/>
      <c r="P18" s="323"/>
      <c r="Q18" s="404"/>
      <c r="R18" s="407"/>
      <c r="S18" s="401"/>
      <c r="T18" s="401"/>
      <c r="U18" s="395"/>
      <c r="V18" s="401"/>
      <c r="W18" s="401"/>
      <c r="X18" s="401"/>
      <c r="Y18" s="560"/>
      <c r="Z18" s="392"/>
      <c r="AA18" s="395"/>
      <c r="AB18" s="392"/>
      <c r="AC18" s="395"/>
      <c r="AD18" s="398"/>
      <c r="AE18" s="401"/>
      <c r="AF18" s="205" t="s">
        <v>264</v>
      </c>
      <c r="AG18" s="190" t="s">
        <v>263</v>
      </c>
      <c r="AH18" s="192">
        <v>44454</v>
      </c>
      <c r="AI18" s="96"/>
      <c r="AJ18" s="188"/>
      <c r="AK18" s="109"/>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row>
    <row r="19" spans="2:69" ht="120" customHeight="1" x14ac:dyDescent="0.3">
      <c r="B19" s="309"/>
      <c r="C19" s="310"/>
      <c r="D19" s="311"/>
      <c r="E19" s="311"/>
      <c r="F19" s="313"/>
      <c r="G19" s="311"/>
      <c r="H19" s="310"/>
      <c r="I19" s="320"/>
      <c r="J19" s="316"/>
      <c r="K19" s="319"/>
      <c r="L19" s="316">
        <f>IF(NOT(ISERROR(MATCH(K19,_xlfn.ANCHORARRAY(F30),0))),J32&amp;"Por favor no seleccionar los criterios de impacto",K19)</f>
        <v>0</v>
      </c>
      <c r="M19" s="320"/>
      <c r="N19" s="316"/>
      <c r="O19" s="315"/>
      <c r="P19" s="107">
        <v>2</v>
      </c>
      <c r="Q19" s="206" t="s">
        <v>265</v>
      </c>
      <c r="R19" s="87" t="str">
        <f>IF(OR(S19="Preventivo",S19="Detectivo"),"Probabilidad",IF(S19="Correctivo","Impacto",""))</f>
        <v>Probabilidad</v>
      </c>
      <c r="S19" s="88" t="s">
        <v>15</v>
      </c>
      <c r="T19" s="88" t="s">
        <v>9</v>
      </c>
      <c r="U19" s="89" t="str">
        <f>IF(AND(S19="Preventivo",T19="Automático"),"50%",IF(AND(S19="Preventivo",T19="Manual"),"40%",IF(AND(S19="Detectivo",T19="Automático"),"40%",IF(AND(S19="Detectivo",T19="Manual"),"30%",IF(AND(S19="Correctivo",T19="Automático"),"35%",IF(AND(S19="Correctivo",T19="Manual"),"25%",""))))))</f>
        <v>30%</v>
      </c>
      <c r="V19" s="88" t="s">
        <v>19</v>
      </c>
      <c r="W19" s="88" t="s">
        <v>22</v>
      </c>
      <c r="X19" s="88" t="s">
        <v>110</v>
      </c>
      <c r="Y19" s="90">
        <f>IFERROR(IF(AND(R16="Probabilidad",R19="Probabilidad"),(AA16-(+AA16*U19)),IF(R19="Probabilidad",(J16-(+J16*U19)),IF(R19="Impacto",AA16,""))),"")</f>
        <v>0.252</v>
      </c>
      <c r="Z19" s="91" t="str">
        <f>IFERROR(IF(Y19="","",IF(Y19&lt;=0.2,"Muy Baja",IF(Y19&lt;=0.4,"Baja",IF(Y19&lt;=0.6,"Media",IF(Y19&lt;=0.8,"Alta","Muy Alta"))))),"")</f>
        <v>Baja</v>
      </c>
      <c r="AA19" s="89">
        <f>+Y19</f>
        <v>0.252</v>
      </c>
      <c r="AB19" s="91" t="str">
        <f>IFERROR(IF(AC19="","",IF(AC19&lt;=0.2,"Leve",IF(AC19&lt;=0.4,"Menor",IF(AC19&lt;=0.6,"Moderado",IF(AC19&lt;=0.8,"Mayor","Catastrófico"))))),"")</f>
        <v>Moderado</v>
      </c>
      <c r="AC19" s="89">
        <f>IFERROR(IF(AND(R16="Impacto",R19="Impacto"),(AC16-(+AC16*U19)),IF(R19="Impacto",($N$16-(+$N$16*U19)),IF(R19="Probabilidad",AC16,""))),"")</f>
        <v>0.6</v>
      </c>
      <c r="AD19" s="92"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Moderado</v>
      </c>
      <c r="AE19" s="88" t="s">
        <v>118</v>
      </c>
      <c r="AF19" s="193" t="s">
        <v>300</v>
      </c>
      <c r="AG19" s="190" t="s">
        <v>263</v>
      </c>
      <c r="AH19" s="192">
        <v>44409</v>
      </c>
      <c r="AI19" s="96"/>
      <c r="AJ19" s="106"/>
      <c r="AK19" s="109"/>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idden="1" x14ac:dyDescent="0.3">
      <c r="B20" s="309"/>
      <c r="C20" s="310"/>
      <c r="D20" s="311"/>
      <c r="E20" s="311"/>
      <c r="F20" s="313"/>
      <c r="G20" s="311"/>
      <c r="H20" s="310"/>
      <c r="I20" s="320"/>
      <c r="J20" s="316"/>
      <c r="K20" s="319"/>
      <c r="L20" s="316">
        <f>IF(NOT(ISERROR(MATCH(K20,_xlfn.ANCHORARRAY(F31),0))),J33&amp;"Por favor no seleccionar los criterios de impacto",K20)</f>
        <v>0</v>
      </c>
      <c r="M20" s="320"/>
      <c r="N20" s="316"/>
      <c r="O20" s="315"/>
      <c r="P20" s="107">
        <v>3</v>
      </c>
      <c r="Q20" s="101"/>
      <c r="R20" s="87" t="str">
        <f>IF(OR(S20="Preventivo",S20="Detectivo"),"Probabilidad",IF(S20="Correctivo","Impacto",""))</f>
        <v/>
      </c>
      <c r="S20" s="88"/>
      <c r="T20" s="88"/>
      <c r="U20" s="89" t="str">
        <f t="shared" si="0"/>
        <v/>
      </c>
      <c r="V20" s="88"/>
      <c r="W20" s="88"/>
      <c r="X20" s="88"/>
      <c r="Y20" s="90" t="str">
        <f>IFERROR(IF(AND(R19="Probabilidad",R20="Probabilidad"),(AA19-(+AA19*U20)),IF(AND(R19="Impacto",R20="Probabilidad"),(AA16-(+AA16*U20)),IF(R20="Impacto",AA19,""))),"")</f>
        <v/>
      </c>
      <c r="Z20" s="91" t="str">
        <f t="shared" ref="Z20:Z77" si="1">IFERROR(IF(Y20="","",IF(Y20&lt;=0.2,"Muy Baja",IF(Y20&lt;=0.4,"Baja",IF(Y20&lt;=0.6,"Media",IF(Y20&lt;=0.8,"Alta","Muy Alta"))))),"")</f>
        <v/>
      </c>
      <c r="AA20" s="89" t="str">
        <f t="shared" ref="AA20:AA23" si="2">+Y20</f>
        <v/>
      </c>
      <c r="AB20" s="91" t="str">
        <f t="shared" ref="AB20:AB77" si="3">IFERROR(IF(AC20="","",IF(AC20&lt;=0.2,"Leve",IF(AC20&lt;=0.4,"Menor",IF(AC20&lt;=0.6,"Moderado",IF(AC20&lt;=0.8,"Mayor","Catastrófico"))))),"")</f>
        <v/>
      </c>
      <c r="AC20" s="89" t="str">
        <f>IFERROR(IF(AND(R19="Impacto",R20="Impacto"),(AC19-(+AC19*U20)),IF(AND(R19="Probabilidad",R20="Impacto"),(AC16-(+AC16*U20)),IF(R20="Probabilidad",AC19,""))),"")</f>
        <v/>
      </c>
      <c r="AD20" s="92" t="str">
        <f t="shared" ref="AD20:AD23" si="4">IFERROR(IF(OR(AND(Z20="Muy Baja",AB20="Leve"),AND(Z20="Muy Baja",AB20="Menor"),AND(Z20="Baja",AB20="Leve")),"Bajo",IF(OR(AND(Z20="Muy baja",AB20="Moderado"),AND(Z20="Baja",AB20="Menor"),AND(Z20="Baja",AB20="Moderado"),AND(Z20="Media",AB20="Leve"),AND(Z20="Media",AB20="Menor"),AND(Z20="Media",AB20="Moderado"),AND(Z20="Alta",AB20="Leve"),AND(Z20="Alta",AB20="Menor")),"Moderado",IF(OR(AND(Z20="Muy Baja",AB20="Mayor"),AND(Z20="Baja",AB20="Mayor"),AND(Z20="Media",AB20="Mayor"),AND(Z20="Alta",AB20="Moderado"),AND(Z20="Alta",AB20="Mayor"),AND(Z20="Muy Alta",AB20="Leve"),AND(Z20="Muy Alta",AB20="Menor"),AND(Z20="Muy Alta",AB20="Moderado"),AND(Z20="Muy Alta",AB20="Mayor")),"Alto",IF(OR(AND(Z20="Muy Baja",AB20="Catastrófico"),AND(Z20="Baja",AB20="Catastrófico"),AND(Z20="Media",AB20="Catastrófico"),AND(Z20="Alta",AB20="Catastrófico"),AND(Z20="Muy Alta",AB20="Catastrófico")),"Extremo","")))),"")</f>
        <v/>
      </c>
      <c r="AE20" s="88"/>
      <c r="AF20" s="193"/>
      <c r="AG20" s="190"/>
      <c r="AH20" s="192"/>
      <c r="AI20" s="96"/>
      <c r="AJ20" s="106"/>
      <c r="AK20" s="109"/>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idden="1" x14ac:dyDescent="0.3">
      <c r="B21" s="309"/>
      <c r="C21" s="310"/>
      <c r="D21" s="312"/>
      <c r="E21" s="312"/>
      <c r="F21" s="314"/>
      <c r="G21" s="311"/>
      <c r="H21" s="310"/>
      <c r="I21" s="320"/>
      <c r="J21" s="316"/>
      <c r="K21" s="319"/>
      <c r="L21" s="316">
        <f>IF(NOT(ISERROR(MATCH(K21,_xlfn.ANCHORARRAY(F32),0))),J34&amp;"Por favor no seleccionar los criterios de impacto",K21)</f>
        <v>0</v>
      </c>
      <c r="M21" s="320"/>
      <c r="N21" s="316"/>
      <c r="O21" s="315"/>
      <c r="P21" s="107">
        <v>4</v>
      </c>
      <c r="Q21" s="207"/>
      <c r="R21" s="87" t="str">
        <f t="shared" ref="R21:R23" si="5">IF(OR(S21="Preventivo",S21="Detectivo"),"Probabilidad",IF(S21="Correctivo","Impacto",""))</f>
        <v/>
      </c>
      <c r="S21" s="88"/>
      <c r="T21" s="88"/>
      <c r="U21" s="89" t="str">
        <f t="shared" si="0"/>
        <v/>
      </c>
      <c r="V21" s="88"/>
      <c r="W21" s="88"/>
      <c r="X21" s="88"/>
      <c r="Y21" s="90" t="str">
        <f>IFERROR(IF(AND(R20="Probabilidad",R21="Probabilidad"),(AA20-(+AA20*U21)),IF(AND(R20="Impacto",R21="Probabilidad"),(AA19-(+AA19*U21)),IF(R21="Impacto",AA20,""))),"")</f>
        <v/>
      </c>
      <c r="Z21" s="91" t="str">
        <f t="shared" si="1"/>
        <v/>
      </c>
      <c r="AA21" s="89" t="str">
        <f t="shared" si="2"/>
        <v/>
      </c>
      <c r="AB21" s="91" t="str">
        <f t="shared" si="3"/>
        <v/>
      </c>
      <c r="AC21" s="89" t="str">
        <f>IFERROR(IF(AND(R20="Impacto",R21="Impacto"),(AC20-(+AC20*U21)),IF(AND(R20="Probabilidad",R21="Impacto"),(AC19-(+AC19*U21)),IF(R21="Probabilidad",AC20,""))),"")</f>
        <v/>
      </c>
      <c r="AD21" s="92" t="str">
        <f>IFERROR(IF(OR(AND(Z21="Muy Baja",AB21="Leve"),AND(Z21="Muy Baja",AB21="Menor"),AND(Z21="Baja",AB21="Leve")),"Bajo",IF(OR(AND(Z21="Muy baja",AB21="Moderado"),AND(Z21="Baja",AB21="Menor"),AND(Z21="Baja",AB21="Moderado"),AND(Z21="Media",AB21="Leve"),AND(Z21="Media",AB21="Menor"),AND(Z21="Media",AB21="Moderado"),AND(Z21="Alta",AB21="Leve"),AND(Z21="Alta",AB21="Menor")),"Moderado",IF(OR(AND(Z21="Muy Baja",AB21="Mayor"),AND(Z21="Baja",AB21="Mayor"),AND(Z21="Media",AB21="Mayor"),AND(Z21="Alta",AB21="Moderado"),AND(Z21="Alta",AB21="Mayor"),AND(Z21="Muy Alta",AB21="Leve"),AND(Z21="Muy Alta",AB21="Menor"),AND(Z21="Muy Alta",AB21="Moderado"),AND(Z21="Muy Alta",AB21="Mayor")),"Alto",IF(OR(AND(Z21="Muy Baja",AB21="Catastrófico"),AND(Z21="Baja",AB21="Catastrófico"),AND(Z21="Media",AB21="Catastrófico"),AND(Z21="Alta",AB21="Catastrófico"),AND(Z21="Muy Alta",AB21="Catastrófico")),"Extremo","")))),"")</f>
        <v/>
      </c>
      <c r="AE21" s="88"/>
      <c r="AF21" s="193"/>
      <c r="AG21" s="190"/>
      <c r="AH21" s="192"/>
      <c r="AI21" s="96"/>
      <c r="AJ21" s="106"/>
      <c r="AK21" s="109"/>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idden="1" x14ac:dyDescent="0.3">
      <c r="B22" s="309"/>
      <c r="C22" s="310"/>
      <c r="D22" s="311"/>
      <c r="E22" s="311"/>
      <c r="F22" s="313"/>
      <c r="G22" s="311"/>
      <c r="H22" s="310"/>
      <c r="I22" s="320"/>
      <c r="J22" s="316"/>
      <c r="K22" s="319"/>
      <c r="L22" s="316">
        <f>IF(NOT(ISERROR(MATCH(K22,_xlfn.ANCHORARRAY(F33),0))),J35&amp;"Por favor no seleccionar los criterios de impacto",K22)</f>
        <v>0</v>
      </c>
      <c r="M22" s="320"/>
      <c r="N22" s="316"/>
      <c r="O22" s="315"/>
      <c r="P22" s="107">
        <v>5</v>
      </c>
      <c r="Q22" s="207"/>
      <c r="R22" s="87" t="str">
        <f t="shared" si="5"/>
        <v/>
      </c>
      <c r="S22" s="88"/>
      <c r="T22" s="88"/>
      <c r="U22" s="89" t="str">
        <f t="shared" si="0"/>
        <v/>
      </c>
      <c r="V22" s="88"/>
      <c r="W22" s="88"/>
      <c r="X22" s="88"/>
      <c r="Y22" s="90" t="str">
        <f t="shared" ref="Y22:Y23" si="6">IFERROR(IF(AND(R21="Probabilidad",R22="Probabilidad"),(AA21-(+AA21*U22)),IF(AND(R21="Impacto",R22="Probabilidad"),(AA20-(+AA20*U22)),IF(R22="Impacto",AA21,""))),"")</f>
        <v/>
      </c>
      <c r="Z22" s="91" t="str">
        <f t="shared" si="1"/>
        <v/>
      </c>
      <c r="AA22" s="89" t="str">
        <f t="shared" si="2"/>
        <v/>
      </c>
      <c r="AB22" s="91" t="str">
        <f t="shared" si="3"/>
        <v/>
      </c>
      <c r="AC22" s="89" t="str">
        <f t="shared" ref="AC22:AC23" si="7">IFERROR(IF(AND(R21="Impacto",R22="Impacto"),(AC21-(+AC21*U22)),IF(AND(R21="Probabilidad",R22="Impacto"),(AC20-(+AC20*U22)),IF(R22="Probabilidad",AC21,""))),"")</f>
        <v/>
      </c>
      <c r="AD22" s="92" t="str">
        <f t="shared" si="4"/>
        <v/>
      </c>
      <c r="AE22" s="88"/>
      <c r="AF22" s="193"/>
      <c r="AG22" s="190"/>
      <c r="AH22" s="192"/>
      <c r="AI22" s="96"/>
      <c r="AJ22" s="106"/>
      <c r="AK22" s="109"/>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idden="1" x14ac:dyDescent="0.3">
      <c r="B23" s="309"/>
      <c r="C23" s="310"/>
      <c r="D23" s="311"/>
      <c r="E23" s="311"/>
      <c r="F23" s="313"/>
      <c r="G23" s="311"/>
      <c r="H23" s="310"/>
      <c r="I23" s="320"/>
      <c r="J23" s="316"/>
      <c r="K23" s="319"/>
      <c r="L23" s="316">
        <f>IF(NOT(ISERROR(MATCH(K23,_xlfn.ANCHORARRAY(F34),0))),J36&amp;"Por favor no seleccionar los criterios de impacto",K23)</f>
        <v>0</v>
      </c>
      <c r="M23" s="320"/>
      <c r="N23" s="316"/>
      <c r="O23" s="315"/>
      <c r="P23" s="107">
        <v>6</v>
      </c>
      <c r="Q23" s="207"/>
      <c r="R23" s="87" t="str">
        <f t="shared" si="5"/>
        <v/>
      </c>
      <c r="S23" s="88"/>
      <c r="T23" s="88"/>
      <c r="U23" s="89" t="str">
        <f t="shared" si="0"/>
        <v/>
      </c>
      <c r="V23" s="88"/>
      <c r="W23" s="88"/>
      <c r="X23" s="88"/>
      <c r="Y23" s="90" t="str">
        <f t="shared" si="6"/>
        <v/>
      </c>
      <c r="Z23" s="91" t="str">
        <f t="shared" si="1"/>
        <v/>
      </c>
      <c r="AA23" s="89" t="str">
        <f t="shared" si="2"/>
        <v/>
      </c>
      <c r="AB23" s="91" t="str">
        <f t="shared" si="3"/>
        <v/>
      </c>
      <c r="AC23" s="89" t="str">
        <f t="shared" si="7"/>
        <v/>
      </c>
      <c r="AD23" s="92" t="str">
        <f t="shared" si="4"/>
        <v/>
      </c>
      <c r="AE23" s="88"/>
      <c r="AF23" s="193"/>
      <c r="AG23" s="190"/>
      <c r="AH23" s="192"/>
      <c r="AI23" s="96"/>
      <c r="AJ23" s="106"/>
      <c r="AK23" s="109"/>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75.75" x14ac:dyDescent="0.3">
      <c r="B24" s="366">
        <v>2</v>
      </c>
      <c r="C24" s="311" t="s">
        <v>196</v>
      </c>
      <c r="D24" s="311" t="s">
        <v>266</v>
      </c>
      <c r="E24" s="311" t="s">
        <v>267</v>
      </c>
      <c r="F24" s="313" t="s">
        <v>268</v>
      </c>
      <c r="G24" s="311" t="s">
        <v>190</v>
      </c>
      <c r="H24" s="370">
        <v>30</v>
      </c>
      <c r="I24" s="372" t="str">
        <f>IF(H24&lt;=0,"",IF(H24&lt;=2,"Muy Baja",IF(H24&lt;=24,"Baja",IF(H24&lt;=500,"Media",IF(H24&lt;=5000,"Alta","Muy Alta")))))</f>
        <v>Media</v>
      </c>
      <c r="J24" s="363">
        <f>IF(I24="","",IF(I24="Muy Baja",0.2,IF(I24="Baja",0.4,IF(I24="Media",0.6,IF(I24="Alta",0.8,IF(I24="Muy Alta",1,))))))</f>
        <v>0.6</v>
      </c>
      <c r="K24" s="375" t="s">
        <v>137</v>
      </c>
      <c r="L24" s="363" t="str">
        <f>IF(NOT(ISERROR(MATCH(K24,'Tabla Impacto'!$B$222:$B$224,0))),'Tabla Impacto'!$F$224&amp;"Por favor no seleccionar los criterios de impacto(Afectación Económica o presupuestal y Pérdida Reputacional)",K24)</f>
        <v xml:space="preserve">     El riesgo afecta la imagen de de la entidad con efecto publicitario sostenido a nivel de sector administrativo, nivel departamental o municipal</v>
      </c>
      <c r="M24" s="372" t="str">
        <f>IF(OR(L24='Tabla Impacto'!$C$12,L24='Tabla Impacto'!$D$12),"Leve",IF(OR(L24='Tabla Impacto'!$C$13,L24='Tabla Impacto'!$D$13),"Menor",IF(OR(L24='Tabla Impacto'!$C$14,L24='Tabla Impacto'!$D$14),"Moderado",IF(OR(L24='Tabla Impacto'!$C$15,L24='Tabla Impacto'!$D$15),"Mayor",IF(OR(L24='Tabla Impacto'!$C$16,L24='Tabla Impacto'!$D$16),"Catastrófico","")))))</f>
        <v>Mayor</v>
      </c>
      <c r="N24" s="363">
        <f>IF(M24="","",IF(M24="Leve",0.2,IF(M24="Menor",0.4,IF(M24="Moderado",0.6,IF(M24="Mayor",0.8,IF(M24="Catastrófico",1,))))))</f>
        <v>0.8</v>
      </c>
      <c r="O24" s="365" t="str">
        <f>IF(OR(AND(I24="Muy Baja",M24="Leve"),AND(I24="Muy Baja",M24="Menor"),AND(I24="Baja",M24="Leve")),"Bajo",IF(OR(AND(I24="Muy baja",M24="Moderado"),AND(I24="Baja",M24="Menor"),AND(I24="Baja",M24="Moderado"),AND(I24="Media",M24="Leve"),AND(I24="Media",M24="Menor"),AND(I24="Media",M24="Moderado"),AND(I24="Alta",M24="Leve"),AND(I24="Alta",M24="Menor")),"Moderado",IF(OR(AND(I24="Muy Baja",M24="Mayor"),AND(I24="Baja",M24="Mayor"),AND(I24="Media",M24="Mayor"),AND(I24="Alta",M24="Moderado"),AND(I24="Alta",M24="Mayor"),AND(I24="Muy Alta",M24="Leve"),AND(I24="Muy Alta",M24="Menor"),AND(I24="Muy Alta",M24="Moderado"),AND(I24="Muy Alta",M24="Mayor")),"Alto",IF(OR(AND(I24="Muy Baja",M24="Catastrófico"),AND(I24="Baja",M24="Catastrófico"),AND(I24="Media",M24="Catastrófico"),AND(I24="Alta",M24="Catastrófico"),AND(I24="Muy Alta",M24="Catastrófico")),"Extremo",""))))</f>
        <v>Alto</v>
      </c>
      <c r="P24" s="104">
        <v>1</v>
      </c>
      <c r="Q24" s="207" t="s">
        <v>301</v>
      </c>
      <c r="R24" s="87" t="str">
        <f>IF(OR(S24="Preventivo",S24="Detectivo"),"Probabilidad",IF(S24="Correctivo","Impacto",""))</f>
        <v>Probabilidad</v>
      </c>
      <c r="S24" s="88" t="s">
        <v>14</v>
      </c>
      <c r="T24" s="88" t="s">
        <v>9</v>
      </c>
      <c r="U24" s="89" t="str">
        <f>IF(AND(S24="Preventivo",T24="Automático"),"50%",IF(AND(S24="Preventivo",T24="Manual"),"40%",IF(AND(S24="Detectivo",T24="Automático"),"40%",IF(AND(S24="Detectivo",T24="Manual"),"30%",IF(AND(S24="Correctivo",T24="Automático"),"35%",IF(AND(S24="Correctivo",T24="Manual"),"25%",""))))))</f>
        <v>40%</v>
      </c>
      <c r="V24" s="88" t="s">
        <v>19</v>
      </c>
      <c r="W24" s="88" t="s">
        <v>22</v>
      </c>
      <c r="X24" s="88" t="s">
        <v>110</v>
      </c>
      <c r="Y24" s="90">
        <f>IFERROR(IF(R24="Probabilidad",(J24-(+J24*U24)),IF(R24="Impacto",J24,"")),"")</f>
        <v>0.36</v>
      </c>
      <c r="Z24" s="91" t="str">
        <f>IFERROR(IF(Y24="","",IF(Y24&lt;=0.2,"Muy Baja",IF(Y24&lt;=0.4,"Baja",IF(Y24&lt;=0.6,"Media",IF(Y24&lt;=0.8,"Alta","Muy Alta"))))),"")</f>
        <v>Baja</v>
      </c>
      <c r="AA24" s="89">
        <f>+Y24</f>
        <v>0.36</v>
      </c>
      <c r="AB24" s="91" t="str">
        <f>IFERROR(IF(AC24="","",IF(AC24&lt;=0.2,"Leve",IF(AC24&lt;=0.4,"Menor",IF(AC24&lt;=0.6,"Moderado",IF(AC24&lt;=0.8,"Mayor","Catastrófico"))))),"")</f>
        <v>Mayor</v>
      </c>
      <c r="AC24" s="89">
        <f>IFERROR(IF(R24="Impacto",(N24-(+N24*U24)),IF(R24="Probabilidad",N24,"")),"")</f>
        <v>0.8</v>
      </c>
      <c r="AD24" s="92" t="str">
        <f>IFERROR(IF(OR(AND(Z24="Muy Baja",AB24="Leve"),AND(Z24="Muy Baja",AB24="Menor"),AND(Z24="Baja",AB24="Leve")),"Bajo",IF(OR(AND(Z24="Muy baja",AB24="Moderado"),AND(Z24="Baja",AB24="Menor"),AND(Z24="Baja",AB24="Moderado"),AND(Z24="Media",AB24="Leve"),AND(Z24="Media",AB24="Menor"),AND(Z24="Media",AB24="Moderado"),AND(Z24="Alta",AB24="Leve"),AND(Z24="Alta",AB24="Menor")),"Moderado",IF(OR(AND(Z24="Muy Baja",AB24="Mayor"),AND(Z24="Baja",AB24="Mayor"),AND(Z24="Media",AB24="Mayor"),AND(Z24="Alta",AB24="Moderado"),AND(Z24="Alta",AB24="Mayor"),AND(Z24="Muy Alta",AB24="Leve"),AND(Z24="Muy Alta",AB24="Menor"),AND(Z24="Muy Alta",AB24="Moderado"),AND(Z24="Muy Alta",AB24="Mayor")),"Alto",IF(OR(AND(Z24="Muy Baja",AB24="Catastrófico"),AND(Z24="Baja",AB24="Catastrófico"),AND(Z24="Media",AB24="Catastrófico"),AND(Z24="Alta",AB24="Catastrófico"),AND(Z24="Muy Alta",AB24="Catastrófico")),"Extremo","")))),"")</f>
        <v>Alto</v>
      </c>
      <c r="AE24" s="88" t="s">
        <v>118</v>
      </c>
      <c r="AF24" s="193" t="s">
        <v>302</v>
      </c>
      <c r="AG24" s="193" t="s">
        <v>263</v>
      </c>
      <c r="AH24" s="194">
        <v>44408</v>
      </c>
      <c r="AI24" s="93"/>
      <c r="AJ24" s="105"/>
      <c r="AK24" s="110"/>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99" x14ac:dyDescent="0.3">
      <c r="B25" s="366"/>
      <c r="C25" s="311"/>
      <c r="D25" s="311"/>
      <c r="E25" s="311"/>
      <c r="F25" s="313"/>
      <c r="G25" s="311"/>
      <c r="H25" s="370"/>
      <c r="I25" s="372"/>
      <c r="J25" s="363"/>
      <c r="K25" s="375"/>
      <c r="L25" s="363">
        <f>IF(NOT(ISERROR(MATCH(K25,_xlfn.ANCHORARRAY(F36),0))),J38&amp;"Por favor no seleccionar los criterios de impacto",K25)</f>
        <v>0</v>
      </c>
      <c r="M25" s="372"/>
      <c r="N25" s="363"/>
      <c r="O25" s="365"/>
      <c r="P25" s="104">
        <v>2</v>
      </c>
      <c r="Q25" s="207" t="s">
        <v>269</v>
      </c>
      <c r="R25" s="87" t="str">
        <f>IF(OR(S25="Preventivo",S25="Detectivo"),"Probabilidad",IF(S25="Correctivo","Impacto",""))</f>
        <v>Probabilidad</v>
      </c>
      <c r="S25" s="88" t="s">
        <v>14</v>
      </c>
      <c r="T25" s="88" t="s">
        <v>9</v>
      </c>
      <c r="U25" s="89" t="str">
        <f t="shared" ref="U25:U29" si="8">IF(AND(S25="Preventivo",T25="Automático"),"50%",IF(AND(S25="Preventivo",T25="Manual"),"40%",IF(AND(S25="Detectivo",T25="Automático"),"40%",IF(AND(S25="Detectivo",T25="Manual"),"30%",IF(AND(S25="Correctivo",T25="Automático"),"35%",IF(AND(S25="Correctivo",T25="Manual"),"25%",""))))))</f>
        <v>40%</v>
      </c>
      <c r="V25" s="88" t="s">
        <v>19</v>
      </c>
      <c r="W25" s="88" t="s">
        <v>23</v>
      </c>
      <c r="X25" s="88" t="s">
        <v>110</v>
      </c>
      <c r="Y25" s="90">
        <f>IFERROR(IF(AND(R24="Probabilidad",R25="Probabilidad"),(AA24-(+AA24*U25)),IF(R25="Probabilidad",(J24-(+J24*U25)),IF(R25="Impacto",AA24,""))),"")</f>
        <v>0.216</v>
      </c>
      <c r="Z25" s="91" t="str">
        <f t="shared" si="1"/>
        <v>Baja</v>
      </c>
      <c r="AA25" s="89">
        <f t="shared" ref="AA25:AA29" si="9">+Y25</f>
        <v>0.216</v>
      </c>
      <c r="AB25" s="91" t="str">
        <f t="shared" si="3"/>
        <v>Moderado</v>
      </c>
      <c r="AC25" s="89">
        <f>IFERROR(IF(AND(R24="Impacto",R25="Impacto"),(AC16-(+AC16*U25)),IF(R25="Impacto",($N$24-(+$N$24*U25)),IF(R25="Probabilidad",AC16,""))),"")</f>
        <v>0.6</v>
      </c>
      <c r="AD25" s="92" t="str">
        <f t="shared" ref="AD25:AD26" si="10">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Moderado</v>
      </c>
      <c r="AE25" s="88" t="s">
        <v>118</v>
      </c>
      <c r="AF25" s="193" t="s">
        <v>303</v>
      </c>
      <c r="AG25" s="193" t="s">
        <v>263</v>
      </c>
      <c r="AH25" s="194">
        <v>44408</v>
      </c>
      <c r="AI25" s="93"/>
      <c r="AJ25" s="105"/>
      <c r="AK25" s="110"/>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82.5" x14ac:dyDescent="0.3">
      <c r="B26" s="366"/>
      <c r="C26" s="311"/>
      <c r="D26" s="311"/>
      <c r="E26" s="311"/>
      <c r="F26" s="313"/>
      <c r="G26" s="311"/>
      <c r="H26" s="370"/>
      <c r="I26" s="372"/>
      <c r="J26" s="363"/>
      <c r="K26" s="375"/>
      <c r="L26" s="363">
        <f>IF(NOT(ISERROR(MATCH(K26,_xlfn.ANCHORARRAY(F37),0))),J39&amp;"Por favor no seleccionar los criterios de impacto",K26)</f>
        <v>0</v>
      </c>
      <c r="M26" s="372"/>
      <c r="N26" s="363"/>
      <c r="O26" s="365"/>
      <c r="P26" s="104">
        <v>3</v>
      </c>
      <c r="Q26" s="94" t="s">
        <v>304</v>
      </c>
      <c r="R26" s="87" t="str">
        <f>IF(OR(S26="Preventivo",S26="Detectivo"),"Probabilidad",IF(S26="Correctivo","Impacto",""))</f>
        <v>Probabilidad</v>
      </c>
      <c r="S26" s="88" t="s">
        <v>15</v>
      </c>
      <c r="T26" s="88" t="s">
        <v>9</v>
      </c>
      <c r="U26" s="89" t="str">
        <f t="shared" si="8"/>
        <v>30%</v>
      </c>
      <c r="V26" s="88" t="s">
        <v>19</v>
      </c>
      <c r="W26" s="88" t="s">
        <v>23</v>
      </c>
      <c r="X26" s="88" t="s">
        <v>110</v>
      </c>
      <c r="Y26" s="90">
        <f>IFERROR(IF(AND(R25="Probabilidad",R26="Probabilidad"),(AA25-(+AA25*U26)),IF(AND(R25="Impacto",R26="Probabilidad"),(AA24-(+AA24*U26)),IF(R26="Impacto",AA25,""))),"")</f>
        <v>0.1512</v>
      </c>
      <c r="Z26" s="91" t="str">
        <f t="shared" si="1"/>
        <v>Muy Baja</v>
      </c>
      <c r="AA26" s="89">
        <f t="shared" si="9"/>
        <v>0.1512</v>
      </c>
      <c r="AB26" s="91" t="str">
        <f t="shared" si="3"/>
        <v>Moderado</v>
      </c>
      <c r="AC26" s="89">
        <f>IFERROR(IF(AND(R25="Impacto",R26="Impacto"),(AC25-(+AC25*U26)),IF(AND(R25="Probabilidad",R26="Impacto"),(AC24-(+AC24*U26)),IF(R26="Probabilidad",AC25,""))),"")</f>
        <v>0.6</v>
      </c>
      <c r="AD26" s="92" t="str">
        <f t="shared" si="10"/>
        <v>Moderado</v>
      </c>
      <c r="AE26" s="88" t="s">
        <v>118</v>
      </c>
      <c r="AF26" s="193" t="s">
        <v>272</v>
      </c>
      <c r="AG26" s="193" t="s">
        <v>263</v>
      </c>
      <c r="AH26" s="194">
        <v>44423</v>
      </c>
      <c r="AI26" s="93"/>
      <c r="AJ26" s="105"/>
      <c r="AK26" s="110"/>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82.5" x14ac:dyDescent="0.3">
      <c r="B27" s="366"/>
      <c r="C27" s="311"/>
      <c r="D27" s="311"/>
      <c r="E27" s="311"/>
      <c r="F27" s="313"/>
      <c r="G27" s="311"/>
      <c r="H27" s="370"/>
      <c r="I27" s="372"/>
      <c r="J27" s="363"/>
      <c r="K27" s="375"/>
      <c r="L27" s="363">
        <f>IF(NOT(ISERROR(MATCH(K27,_xlfn.ANCHORARRAY(F38),0))),J40&amp;"Por favor no seleccionar los criterios de impacto",K27)</f>
        <v>0</v>
      </c>
      <c r="M27" s="372"/>
      <c r="N27" s="363"/>
      <c r="O27" s="365"/>
      <c r="P27" s="104">
        <v>4</v>
      </c>
      <c r="Q27" s="207" t="s">
        <v>270</v>
      </c>
      <c r="R27" s="87" t="str">
        <f t="shared" ref="R27:R29" si="11">IF(OR(S27="Preventivo",S27="Detectivo"),"Probabilidad",IF(S27="Correctivo","Impacto",""))</f>
        <v>Probabilidad</v>
      </c>
      <c r="S27" s="88" t="s">
        <v>14</v>
      </c>
      <c r="T27" s="88" t="s">
        <v>9</v>
      </c>
      <c r="U27" s="89" t="str">
        <f t="shared" si="8"/>
        <v>40%</v>
      </c>
      <c r="V27" s="88" t="s">
        <v>19</v>
      </c>
      <c r="W27" s="88" t="s">
        <v>22</v>
      </c>
      <c r="X27" s="88" t="s">
        <v>110</v>
      </c>
      <c r="Y27" s="90">
        <f t="shared" ref="Y27:Y29" si="12">IFERROR(IF(AND(R26="Probabilidad",R27="Probabilidad"),(AA26-(+AA26*U27)),IF(AND(R26="Impacto",R27="Probabilidad"),(AA25-(+AA25*U27)),IF(R27="Impacto",AA26,""))),"")</f>
        <v>9.0719999999999995E-2</v>
      </c>
      <c r="Z27" s="91" t="str">
        <f t="shared" si="1"/>
        <v>Muy Baja</v>
      </c>
      <c r="AA27" s="89">
        <f t="shared" si="9"/>
        <v>9.0719999999999995E-2</v>
      </c>
      <c r="AB27" s="91" t="str">
        <f t="shared" si="3"/>
        <v>Moderado</v>
      </c>
      <c r="AC27" s="89">
        <f t="shared" ref="AC27:AC29" si="13">IFERROR(IF(AND(R26="Impacto",R27="Impacto"),(AC26-(+AC26*U27)),IF(AND(R26="Probabilidad",R27="Impacto"),(AC25-(+AC25*U27)),IF(R27="Probabilidad",AC26,""))),"")</f>
        <v>0.6</v>
      </c>
      <c r="AD27" s="92" t="str">
        <f>IFERROR(IF(OR(AND(Z27="Muy Baja",AB27="Leve"),AND(Z27="Muy Baja",AB27="Menor"),AND(Z27="Baja",AB27="Leve")),"Bajo",IF(OR(AND(Z27="Muy baja",AB27="Moderado"),AND(Z27="Baja",AB27="Menor"),AND(Z27="Baja",AB27="Moderado"),AND(Z27="Media",AB27="Leve"),AND(Z27="Media",AB27="Menor"),AND(Z27="Media",AB27="Moderado"),AND(Z27="Alta",AB27="Leve"),AND(Z27="Alta",AB27="Menor")),"Moderado",IF(OR(AND(Z27="Muy Baja",AB27="Mayor"),AND(Z27="Baja",AB27="Mayor"),AND(Z27="Media",AB27="Mayor"),AND(Z27="Alta",AB27="Moderado"),AND(Z27="Alta",AB27="Mayor"),AND(Z27="Muy Alta",AB27="Leve"),AND(Z27="Muy Alta",AB27="Menor"),AND(Z27="Muy Alta",AB27="Moderado"),AND(Z27="Muy Alta",AB27="Mayor")),"Alto",IF(OR(AND(Z27="Muy Baja",AB27="Catastrófico"),AND(Z27="Baja",AB27="Catastrófico"),AND(Z27="Media",AB27="Catastrófico"),AND(Z27="Alta",AB27="Catastrófico"),AND(Z27="Muy Alta",AB27="Catastrófico")),"Extremo","")))),"")</f>
        <v>Moderado</v>
      </c>
      <c r="AE27" s="88" t="s">
        <v>118</v>
      </c>
      <c r="AF27" s="193" t="s">
        <v>273</v>
      </c>
      <c r="AG27" s="193" t="s">
        <v>263</v>
      </c>
      <c r="AH27" s="194">
        <v>44408</v>
      </c>
      <c r="AI27" s="93"/>
      <c r="AJ27" s="105"/>
      <c r="AK27" s="110"/>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82.5" x14ac:dyDescent="0.3">
      <c r="B28" s="366"/>
      <c r="C28" s="311"/>
      <c r="D28" s="311"/>
      <c r="E28" s="311"/>
      <c r="F28" s="313"/>
      <c r="G28" s="311"/>
      <c r="H28" s="370"/>
      <c r="I28" s="372"/>
      <c r="J28" s="363"/>
      <c r="K28" s="375"/>
      <c r="L28" s="363">
        <f>IF(NOT(ISERROR(MATCH(K28,_xlfn.ANCHORARRAY(F39),0))),J41&amp;"Por favor no seleccionar los criterios de impacto",K28)</f>
        <v>0</v>
      </c>
      <c r="M28" s="372"/>
      <c r="N28" s="363"/>
      <c r="O28" s="365"/>
      <c r="P28" s="104">
        <v>5</v>
      </c>
      <c r="Q28" s="207" t="s">
        <v>271</v>
      </c>
      <c r="R28" s="87" t="str">
        <f t="shared" si="11"/>
        <v>Probabilidad</v>
      </c>
      <c r="S28" s="88" t="s">
        <v>14</v>
      </c>
      <c r="T28" s="88" t="s">
        <v>9</v>
      </c>
      <c r="U28" s="89" t="str">
        <f t="shared" si="8"/>
        <v>40%</v>
      </c>
      <c r="V28" s="88" t="s">
        <v>19</v>
      </c>
      <c r="W28" s="88" t="s">
        <v>22</v>
      </c>
      <c r="X28" s="88" t="s">
        <v>110</v>
      </c>
      <c r="Y28" s="90">
        <f t="shared" si="12"/>
        <v>5.4431999999999994E-2</v>
      </c>
      <c r="Z28" s="91" t="str">
        <f t="shared" si="1"/>
        <v>Muy Baja</v>
      </c>
      <c r="AA28" s="89">
        <f t="shared" si="9"/>
        <v>5.4431999999999994E-2</v>
      </c>
      <c r="AB28" s="91" t="str">
        <f t="shared" si="3"/>
        <v>Moderado</v>
      </c>
      <c r="AC28" s="89">
        <f t="shared" si="13"/>
        <v>0.6</v>
      </c>
      <c r="AD28" s="92" t="str">
        <f t="shared" ref="AD28:AD29" si="14">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Moderado</v>
      </c>
      <c r="AE28" s="88" t="s">
        <v>118</v>
      </c>
      <c r="AF28" s="193" t="s">
        <v>305</v>
      </c>
      <c r="AG28" s="193" t="s">
        <v>263</v>
      </c>
      <c r="AH28" s="194">
        <v>44423</v>
      </c>
      <c r="AI28" s="93"/>
      <c r="AJ28" s="105"/>
      <c r="AK28" s="110"/>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idden="1" x14ac:dyDescent="0.3">
      <c r="B29" s="366"/>
      <c r="C29" s="311"/>
      <c r="D29" s="311"/>
      <c r="E29" s="311"/>
      <c r="F29" s="313"/>
      <c r="G29" s="311"/>
      <c r="H29" s="370"/>
      <c r="I29" s="372"/>
      <c r="J29" s="363"/>
      <c r="K29" s="375"/>
      <c r="L29" s="363">
        <f>IF(NOT(ISERROR(MATCH(K29,_xlfn.ANCHORARRAY(F40),0))),J42&amp;"Por favor no seleccionar los criterios de impacto",K29)</f>
        <v>0</v>
      </c>
      <c r="M29" s="372"/>
      <c r="N29" s="363"/>
      <c r="O29" s="365"/>
      <c r="P29" s="104">
        <v>6</v>
      </c>
      <c r="Q29" s="207"/>
      <c r="R29" s="87" t="str">
        <f t="shared" si="11"/>
        <v/>
      </c>
      <c r="S29" s="88"/>
      <c r="T29" s="88"/>
      <c r="U29" s="89" t="str">
        <f t="shared" si="8"/>
        <v/>
      </c>
      <c r="V29" s="88"/>
      <c r="W29" s="88"/>
      <c r="X29" s="88"/>
      <c r="Y29" s="90" t="str">
        <f t="shared" si="12"/>
        <v/>
      </c>
      <c r="Z29" s="91" t="str">
        <f t="shared" si="1"/>
        <v/>
      </c>
      <c r="AA29" s="89" t="str">
        <f t="shared" si="9"/>
        <v/>
      </c>
      <c r="AB29" s="91" t="str">
        <f t="shared" si="3"/>
        <v/>
      </c>
      <c r="AC29" s="89" t="str">
        <f t="shared" si="13"/>
        <v/>
      </c>
      <c r="AD29" s="92" t="str">
        <f t="shared" si="14"/>
        <v/>
      </c>
      <c r="AE29" s="88"/>
      <c r="AF29" s="193"/>
      <c r="AG29" s="193"/>
      <c r="AH29" s="194"/>
      <c r="AI29" s="93"/>
      <c r="AJ29" s="105"/>
      <c r="AK29" s="110"/>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165.75" customHeight="1" x14ac:dyDescent="0.3">
      <c r="B30" s="366">
        <v>3</v>
      </c>
      <c r="C30" s="311" t="s">
        <v>196</v>
      </c>
      <c r="D30" s="311" t="s">
        <v>248</v>
      </c>
      <c r="E30" s="311" t="s">
        <v>274</v>
      </c>
      <c r="F30" s="313" t="s">
        <v>275</v>
      </c>
      <c r="G30" s="311" t="s">
        <v>189</v>
      </c>
      <c r="H30" s="370">
        <v>80</v>
      </c>
      <c r="I30" s="372" t="str">
        <f>IF(H30&lt;=0,"",IF(H30&lt;=2,"Muy Baja",IF(H30&lt;=24,"Baja",IF(H30&lt;=500,"Media",IF(H30&lt;=5000,"Alta","Muy Alta")))))</f>
        <v>Media</v>
      </c>
      <c r="J30" s="363">
        <f>IF(I30="","",IF(I30="Muy Baja",0.2,IF(I30="Baja",0.4,IF(I30="Media",0.6,IF(I30="Alta",0.8,IF(I30="Muy Alta",1,))))))</f>
        <v>0.6</v>
      </c>
      <c r="K30" s="375" t="s">
        <v>135</v>
      </c>
      <c r="L30" s="363" t="str">
        <f>IF(NOT(ISERROR(MATCH(K30,'Tabla Impacto'!$B$222:$B$224,0))),'Tabla Impacto'!$F$224&amp;"Por favor no seleccionar los criterios de impacto(Afectación Económica o presupuestal y Pérdida Reputacional)",K30)</f>
        <v xml:space="preserve">     El riesgo afecta la imagen de la entidad internamente, de conocimiento general, nivel interno, de junta dircetiva y accionistas y/o de provedores</v>
      </c>
      <c r="M30" s="372" t="str">
        <f>IF(OR(L30='Tabla Impacto'!$C$12,L30='Tabla Impacto'!$D$12),"Leve",IF(OR(L30='Tabla Impacto'!$C$13,L30='Tabla Impacto'!$D$13),"Menor",IF(OR(L30='Tabla Impacto'!$C$14,L30='Tabla Impacto'!$D$14),"Moderado",IF(OR(L30='Tabla Impacto'!$C$15,L30='Tabla Impacto'!$D$15),"Mayor",IF(OR(L30='Tabla Impacto'!$C$16,L30='Tabla Impacto'!$D$16),"Catastrófico","")))))</f>
        <v>Menor</v>
      </c>
      <c r="N30" s="363">
        <f>IF(M30="","",IF(M30="Leve",0.2,IF(M30="Menor",0.4,IF(M30="Moderado",0.6,IF(M30="Mayor",0.8,IF(M30="Catastrófico",1,))))))</f>
        <v>0.4</v>
      </c>
      <c r="O30" s="365" t="str">
        <f>IF(OR(AND(I30="Muy Baja",M30="Leve"),AND(I30="Muy Baja",M30="Menor"),AND(I30="Baja",M30="Leve")),"Bajo",IF(OR(AND(I30="Muy baja",M30="Moderado"),AND(I30="Baja",M30="Menor"),AND(I30="Baja",M30="Moderado"),AND(I30="Media",M30="Leve"),AND(I30="Media",M30="Menor"),AND(I30="Media",M30="Moderado"),AND(I30="Alta",M30="Leve"),AND(I30="Alta",M30="Menor")),"Moderado",IF(OR(AND(I30="Muy Baja",M30="Mayor"),AND(I30="Baja",M30="Mayor"),AND(I30="Media",M30="Mayor"),AND(I30="Alta",M30="Moderado"),AND(I30="Alta",M30="Mayor"),AND(I30="Muy Alta",M30="Leve"),AND(I30="Muy Alta",M30="Menor"),AND(I30="Muy Alta",M30="Moderado"),AND(I30="Muy Alta",M30="Mayor")),"Alto",IF(OR(AND(I30="Muy Baja",M30="Catastrófico"),AND(I30="Baja",M30="Catastrófico"),AND(I30="Media",M30="Catastrófico"),AND(I30="Alta",M30="Catastrófico"),AND(I30="Muy Alta",M30="Catastrófico")),"Extremo",""))))</f>
        <v>Moderado</v>
      </c>
      <c r="P30" s="104">
        <v>1</v>
      </c>
      <c r="Q30" s="207" t="s">
        <v>306</v>
      </c>
      <c r="R30" s="87" t="str">
        <f>IF(OR(S30="Preventivo",S30="Detectivo"),"Probabilidad",IF(S30="Correctivo","Impacto",""))</f>
        <v>Probabilidad</v>
      </c>
      <c r="S30" s="88" t="s">
        <v>14</v>
      </c>
      <c r="T30" s="88" t="s">
        <v>9</v>
      </c>
      <c r="U30" s="89" t="str">
        <f>IF(AND(S30="Preventivo",T30="Automático"),"50%",IF(AND(S30="Preventivo",T30="Manual"),"40%",IF(AND(S30="Detectivo",T30="Automático"),"40%",IF(AND(S30="Detectivo",T30="Manual"),"30%",IF(AND(S30="Correctivo",T30="Automático"),"35%",IF(AND(S30="Correctivo",T30="Manual"),"25%",""))))))</f>
        <v>40%</v>
      </c>
      <c r="V30" s="88" t="s">
        <v>19</v>
      </c>
      <c r="W30" s="88" t="s">
        <v>22</v>
      </c>
      <c r="X30" s="88" t="s">
        <v>110</v>
      </c>
      <c r="Y30" s="90">
        <f>IFERROR(IF(R30="Probabilidad",(J30-(+J30*U30)),IF(R30="Impacto",J30,"")),"")</f>
        <v>0.36</v>
      </c>
      <c r="Z30" s="91" t="str">
        <f>IFERROR(IF(Y30="","",IF(Y30&lt;=0.2,"Muy Baja",IF(Y30&lt;=0.4,"Baja",IF(Y30&lt;=0.6,"Media",IF(Y30&lt;=0.8,"Alta","Muy Alta"))))),"")</f>
        <v>Baja</v>
      </c>
      <c r="AA30" s="89">
        <f>+Y30</f>
        <v>0.36</v>
      </c>
      <c r="AB30" s="91" t="str">
        <f>IFERROR(IF(AC30="","",IF(AC30&lt;=0.2,"Leve",IF(AC30&lt;=0.4,"Menor",IF(AC30&lt;=0.6,"Moderado",IF(AC30&lt;=0.8,"Mayor","Catastrófico"))))),"")</f>
        <v>Menor</v>
      </c>
      <c r="AC30" s="89">
        <f>IFERROR(IF(R30="Impacto",(N30-(+N30*U30)),IF(R30="Probabilidad",N30,"")),"")</f>
        <v>0.4</v>
      </c>
      <c r="AD30" s="92" t="str">
        <f>IFERROR(IF(OR(AND(Z30="Muy Baja",AB30="Leve"),AND(Z30="Muy Baja",AB30="Menor"),AND(Z30="Baja",AB30="Leve")),"Bajo",IF(OR(AND(Z30="Muy baja",AB30="Moderado"),AND(Z30="Baja",AB30="Menor"),AND(Z30="Baja",AB30="Moderado"),AND(Z30="Media",AB30="Leve"),AND(Z30="Media",AB30="Menor"),AND(Z30="Media",AB30="Moderado"),AND(Z30="Alta",AB30="Leve"),AND(Z30="Alta",AB30="Menor")),"Moderado",IF(OR(AND(Z30="Muy Baja",AB30="Mayor"),AND(Z30="Baja",AB30="Mayor"),AND(Z30="Media",AB30="Mayor"),AND(Z30="Alta",AB30="Moderado"),AND(Z30="Alta",AB30="Mayor"),AND(Z30="Muy Alta",AB30="Leve"),AND(Z30="Muy Alta",AB30="Menor"),AND(Z30="Muy Alta",AB30="Moderado"),AND(Z30="Muy Alta",AB30="Mayor")),"Alto",IF(OR(AND(Z30="Muy Baja",AB30="Catastrófico"),AND(Z30="Baja",AB30="Catastrófico"),AND(Z30="Media",AB30="Catastrófico"),AND(Z30="Alta",AB30="Catastrófico"),AND(Z30="Muy Alta",AB30="Catastrófico")),"Extremo","")))),"")</f>
        <v>Moderado</v>
      </c>
      <c r="AE30" s="88" t="s">
        <v>118</v>
      </c>
      <c r="AF30" s="193" t="s">
        <v>307</v>
      </c>
      <c r="AG30" s="193" t="s">
        <v>263</v>
      </c>
      <c r="AH30" s="194">
        <v>44408</v>
      </c>
      <c r="AI30" s="93"/>
      <c r="AJ30" s="105"/>
      <c r="AK30" s="110"/>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39.75" hidden="1" customHeight="1" x14ac:dyDescent="0.3">
      <c r="B31" s="366"/>
      <c r="C31" s="311"/>
      <c r="D31" s="311"/>
      <c r="E31" s="311"/>
      <c r="F31" s="313"/>
      <c r="G31" s="311"/>
      <c r="H31" s="370"/>
      <c r="I31" s="372"/>
      <c r="J31" s="363"/>
      <c r="K31" s="375"/>
      <c r="L31" s="363">
        <f t="shared" ref="L31:L35" si="15">IF(NOT(ISERROR(MATCH(K31,_xlfn.ANCHORARRAY(F42),0))),J44&amp;"Por favor no seleccionar los criterios de impacto",K31)</f>
        <v>0</v>
      </c>
      <c r="M31" s="372"/>
      <c r="N31" s="363"/>
      <c r="O31" s="365"/>
      <c r="P31" s="104">
        <v>2</v>
      </c>
      <c r="Q31" s="207"/>
      <c r="R31" s="87" t="str">
        <f>IF(OR(S31="Preventivo",S31="Detectivo"),"Probabilidad",IF(S31="Correctivo","Impacto",""))</f>
        <v>Probabilidad</v>
      </c>
      <c r="S31" s="88" t="s">
        <v>14</v>
      </c>
      <c r="T31" s="88" t="s">
        <v>9</v>
      </c>
      <c r="U31" s="89" t="str">
        <f t="shared" ref="U31:U35" si="16">IF(AND(S31="Preventivo",T31="Automático"),"50%",IF(AND(S31="Preventivo",T31="Manual"),"40%",IF(AND(S31="Detectivo",T31="Automático"),"40%",IF(AND(S31="Detectivo",T31="Manual"),"30%",IF(AND(S31="Correctivo",T31="Automático"),"35%",IF(AND(S31="Correctivo",T31="Manual"),"25%",""))))))</f>
        <v>40%</v>
      </c>
      <c r="V31" s="88" t="s">
        <v>19</v>
      </c>
      <c r="W31" s="88" t="s">
        <v>22</v>
      </c>
      <c r="X31" s="88" t="s">
        <v>110</v>
      </c>
      <c r="Y31" s="95">
        <f>IFERROR(IF(AND(R30="Probabilidad",R31="Probabilidad"),(AA30-(+AA30*U31)),IF(R31="Probabilidad",(J30-(+J30*U31)),IF(R31="Impacto",AA30,""))),"")</f>
        <v>0.216</v>
      </c>
      <c r="Z31" s="91" t="str">
        <f t="shared" si="1"/>
        <v>Baja</v>
      </c>
      <c r="AA31" s="89">
        <f t="shared" ref="AA31:AA35" si="17">+Y31</f>
        <v>0.216</v>
      </c>
      <c r="AB31" s="91" t="str">
        <f t="shared" si="3"/>
        <v>Mayor</v>
      </c>
      <c r="AC31" s="89">
        <f>IFERROR(IF(AND(R30="Impacto",R31="Impacto"),(AC24-(+AC24*U31)),IF(R31="Impacto",($N$30-(+$N$30*U31)),IF(R31="Probabilidad",AC24,""))),"")</f>
        <v>0.8</v>
      </c>
      <c r="AD31" s="92" t="str">
        <f t="shared" ref="AD31:AD32" si="18">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Alto</v>
      </c>
      <c r="AE31" s="88" t="s">
        <v>118</v>
      </c>
      <c r="AF31" s="193"/>
      <c r="AG31" s="193"/>
      <c r="AH31" s="194"/>
      <c r="AI31" s="93"/>
      <c r="AJ31" s="105"/>
      <c r="AK31" s="110"/>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39.75" hidden="1" customHeight="1" x14ac:dyDescent="0.3">
      <c r="B32" s="366"/>
      <c r="C32" s="311"/>
      <c r="D32" s="311"/>
      <c r="E32" s="311"/>
      <c r="F32" s="313"/>
      <c r="G32" s="311"/>
      <c r="H32" s="370"/>
      <c r="I32" s="372"/>
      <c r="J32" s="363"/>
      <c r="K32" s="375"/>
      <c r="L32" s="363">
        <f t="shared" si="15"/>
        <v>0</v>
      </c>
      <c r="M32" s="372"/>
      <c r="N32" s="363"/>
      <c r="O32" s="365"/>
      <c r="P32" s="104">
        <v>3</v>
      </c>
      <c r="Q32" s="94"/>
      <c r="R32" s="87" t="str">
        <f>IF(OR(S32="Preventivo",S32="Detectivo"),"Probabilidad",IF(S32="Correctivo","Impacto",""))</f>
        <v>Probabilidad</v>
      </c>
      <c r="S32" s="88" t="s">
        <v>15</v>
      </c>
      <c r="T32" s="88" t="s">
        <v>9</v>
      </c>
      <c r="U32" s="89" t="str">
        <f t="shared" si="16"/>
        <v>30%</v>
      </c>
      <c r="V32" s="88" t="s">
        <v>19</v>
      </c>
      <c r="W32" s="88" t="s">
        <v>22</v>
      </c>
      <c r="X32" s="88" t="s">
        <v>110</v>
      </c>
      <c r="Y32" s="90">
        <f>IFERROR(IF(AND(R31="Probabilidad",R32="Probabilidad"),(AA31-(+AA31*U32)),IF(AND(R31="Impacto",R32="Probabilidad"),(AA30-(+AA30*U32)),IF(R32="Impacto",AA31,""))),"")</f>
        <v>0.1512</v>
      </c>
      <c r="Z32" s="91" t="str">
        <f t="shared" si="1"/>
        <v>Muy Baja</v>
      </c>
      <c r="AA32" s="89">
        <f t="shared" si="17"/>
        <v>0.1512</v>
      </c>
      <c r="AB32" s="91" t="str">
        <f t="shared" si="3"/>
        <v>Mayor</v>
      </c>
      <c r="AC32" s="89">
        <f>IFERROR(IF(AND(R31="Impacto",R32="Impacto"),(AC31-(+AC31*U32)),IF(AND(R31="Probabilidad",R32="Impacto"),(AC30-(+AC30*U32)),IF(R32="Probabilidad",AC31,""))),"")</f>
        <v>0.8</v>
      </c>
      <c r="AD32" s="92" t="str">
        <f t="shared" si="18"/>
        <v>Alto</v>
      </c>
      <c r="AE32" s="88"/>
      <c r="AF32" s="193"/>
      <c r="AG32" s="193"/>
      <c r="AH32" s="194"/>
      <c r="AI32" s="93"/>
      <c r="AJ32" s="105"/>
      <c r="AK32" s="110"/>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39.75" hidden="1" customHeight="1" x14ac:dyDescent="0.3">
      <c r="B33" s="366"/>
      <c r="C33" s="311"/>
      <c r="D33" s="311"/>
      <c r="E33" s="311"/>
      <c r="F33" s="313"/>
      <c r="G33" s="311"/>
      <c r="H33" s="370"/>
      <c r="I33" s="372"/>
      <c r="J33" s="363"/>
      <c r="K33" s="375"/>
      <c r="L33" s="363">
        <f t="shared" si="15"/>
        <v>0</v>
      </c>
      <c r="M33" s="372"/>
      <c r="N33" s="363"/>
      <c r="O33" s="365"/>
      <c r="P33" s="104">
        <v>4</v>
      </c>
      <c r="Q33" s="207"/>
      <c r="R33" s="87" t="str">
        <f t="shared" ref="R33:R35" si="19">IF(OR(S33="Preventivo",S33="Detectivo"),"Probabilidad",IF(S33="Correctivo","Impacto",""))</f>
        <v>Probabilidad</v>
      </c>
      <c r="S33" s="88" t="s">
        <v>14</v>
      </c>
      <c r="T33" s="88" t="s">
        <v>9</v>
      </c>
      <c r="U33" s="89" t="str">
        <f t="shared" si="16"/>
        <v>40%</v>
      </c>
      <c r="V33" s="88" t="s">
        <v>19</v>
      </c>
      <c r="W33" s="88" t="s">
        <v>22</v>
      </c>
      <c r="X33" s="88" t="s">
        <v>110</v>
      </c>
      <c r="Y33" s="90">
        <f t="shared" ref="Y33:Y35" si="20">IFERROR(IF(AND(R32="Probabilidad",R33="Probabilidad"),(AA32-(+AA32*U33)),IF(AND(R32="Impacto",R33="Probabilidad"),(AA31-(+AA31*U33)),IF(R33="Impacto",AA32,""))),"")</f>
        <v>9.0719999999999995E-2</v>
      </c>
      <c r="Z33" s="91" t="str">
        <f t="shared" si="1"/>
        <v>Muy Baja</v>
      </c>
      <c r="AA33" s="89">
        <f t="shared" si="17"/>
        <v>9.0719999999999995E-2</v>
      </c>
      <c r="AB33" s="91" t="str">
        <f t="shared" si="3"/>
        <v>Mayor</v>
      </c>
      <c r="AC33" s="89">
        <f t="shared" ref="AC33:AC35" si="21">IFERROR(IF(AND(R32="Impacto",R33="Impacto"),(AC32-(+AC32*U33)),IF(AND(R32="Probabilidad",R33="Impacto"),(AC31-(+AC31*U33)),IF(R33="Probabilidad",AC32,""))),"")</f>
        <v>0.8</v>
      </c>
      <c r="AD33" s="92" t="str">
        <f>IFERROR(IF(OR(AND(Z33="Muy Baja",AB33="Leve"),AND(Z33="Muy Baja",AB33="Menor"),AND(Z33="Baja",AB33="Leve")),"Bajo",IF(OR(AND(Z33="Muy baja",AB33="Moderado"),AND(Z33="Baja",AB33="Menor"),AND(Z33="Baja",AB33="Moderado"),AND(Z33="Media",AB33="Leve"),AND(Z33="Media",AB33="Menor"),AND(Z33="Media",AB33="Moderado"),AND(Z33="Alta",AB33="Leve"),AND(Z33="Alta",AB33="Menor")),"Moderado",IF(OR(AND(Z33="Muy Baja",AB33="Mayor"),AND(Z33="Baja",AB33="Mayor"),AND(Z33="Media",AB33="Mayor"),AND(Z33="Alta",AB33="Moderado"),AND(Z33="Alta",AB33="Mayor"),AND(Z33="Muy Alta",AB33="Leve"),AND(Z33="Muy Alta",AB33="Menor"),AND(Z33="Muy Alta",AB33="Moderado"),AND(Z33="Muy Alta",AB33="Mayor")),"Alto",IF(OR(AND(Z33="Muy Baja",AB33="Catastrófico"),AND(Z33="Baja",AB33="Catastrófico"),AND(Z33="Media",AB33="Catastrófico"),AND(Z33="Alta",AB33="Catastrófico"),AND(Z33="Muy Alta",AB33="Catastrófico")),"Extremo","")))),"")</f>
        <v>Alto</v>
      </c>
      <c r="AE33" s="88" t="s">
        <v>31</v>
      </c>
      <c r="AF33" s="193"/>
      <c r="AG33" s="193"/>
      <c r="AH33" s="194"/>
      <c r="AI33" s="93"/>
      <c r="AJ33" s="105"/>
      <c r="AK33" s="110"/>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39.75" hidden="1" customHeight="1" x14ac:dyDescent="0.3">
      <c r="B34" s="366"/>
      <c r="C34" s="311"/>
      <c r="D34" s="311"/>
      <c r="E34" s="311"/>
      <c r="F34" s="313"/>
      <c r="G34" s="311"/>
      <c r="H34" s="370"/>
      <c r="I34" s="372"/>
      <c r="J34" s="363"/>
      <c r="K34" s="375"/>
      <c r="L34" s="363">
        <f t="shared" si="15"/>
        <v>0</v>
      </c>
      <c r="M34" s="372"/>
      <c r="N34" s="363"/>
      <c r="O34" s="365"/>
      <c r="P34" s="104">
        <v>5</v>
      </c>
      <c r="Q34" s="207"/>
      <c r="R34" s="87" t="str">
        <f t="shared" si="19"/>
        <v>Impacto</v>
      </c>
      <c r="S34" s="88" t="s">
        <v>16</v>
      </c>
      <c r="T34" s="88" t="s">
        <v>9</v>
      </c>
      <c r="U34" s="89" t="str">
        <f t="shared" si="16"/>
        <v>25%</v>
      </c>
      <c r="V34" s="88" t="s">
        <v>20</v>
      </c>
      <c r="W34" s="88" t="s">
        <v>22</v>
      </c>
      <c r="X34" s="88" t="s">
        <v>110</v>
      </c>
      <c r="Y34" s="90">
        <f t="shared" si="20"/>
        <v>9.0719999999999995E-2</v>
      </c>
      <c r="Z34" s="91" t="str">
        <f t="shared" si="1"/>
        <v>Muy Baja</v>
      </c>
      <c r="AA34" s="89">
        <f t="shared" si="17"/>
        <v>9.0719999999999995E-2</v>
      </c>
      <c r="AB34" s="91" t="str">
        <f t="shared" si="3"/>
        <v>Moderado</v>
      </c>
      <c r="AC34" s="89">
        <f t="shared" si="21"/>
        <v>0.60000000000000009</v>
      </c>
      <c r="AD34" s="92" t="str">
        <f t="shared" ref="AD34:AD35" si="22">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Moderado</v>
      </c>
      <c r="AE34" s="88" t="s">
        <v>118</v>
      </c>
      <c r="AF34" s="193"/>
      <c r="AG34" s="193"/>
      <c r="AH34" s="194"/>
      <c r="AI34" s="93"/>
      <c r="AJ34" s="105"/>
      <c r="AK34" s="110"/>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idden="1" x14ac:dyDescent="0.3">
      <c r="B35" s="366"/>
      <c r="C35" s="311"/>
      <c r="D35" s="311"/>
      <c r="E35" s="311"/>
      <c r="F35" s="369"/>
      <c r="G35" s="311"/>
      <c r="H35" s="370"/>
      <c r="I35" s="372"/>
      <c r="J35" s="363"/>
      <c r="K35" s="375"/>
      <c r="L35" s="363">
        <f t="shared" si="15"/>
        <v>0</v>
      </c>
      <c r="M35" s="372"/>
      <c r="N35" s="363"/>
      <c r="O35" s="365"/>
      <c r="P35" s="104">
        <v>6</v>
      </c>
      <c r="Q35" s="207"/>
      <c r="R35" s="87" t="str">
        <f t="shared" si="19"/>
        <v/>
      </c>
      <c r="S35" s="88"/>
      <c r="T35" s="88"/>
      <c r="U35" s="89" t="str">
        <f t="shared" si="16"/>
        <v/>
      </c>
      <c r="V35" s="88"/>
      <c r="W35" s="88"/>
      <c r="X35" s="88"/>
      <c r="Y35" s="90" t="str">
        <f t="shared" si="20"/>
        <v/>
      </c>
      <c r="Z35" s="91" t="str">
        <f t="shared" si="1"/>
        <v/>
      </c>
      <c r="AA35" s="89" t="str">
        <f t="shared" si="17"/>
        <v/>
      </c>
      <c r="AB35" s="91" t="str">
        <f t="shared" si="3"/>
        <v/>
      </c>
      <c r="AC35" s="89" t="str">
        <f t="shared" si="21"/>
        <v/>
      </c>
      <c r="AD35" s="92" t="str">
        <f t="shared" si="22"/>
        <v/>
      </c>
      <c r="AE35" s="88"/>
      <c r="AF35" s="193"/>
      <c r="AG35" s="193"/>
      <c r="AH35" s="194"/>
      <c r="AI35" s="93"/>
      <c r="AJ35" s="105"/>
      <c r="AK35" s="110"/>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35" customHeight="1" x14ac:dyDescent="0.3">
      <c r="B36" s="366">
        <v>4</v>
      </c>
      <c r="C36" s="311" t="s">
        <v>196</v>
      </c>
      <c r="D36" s="311" t="s">
        <v>276</v>
      </c>
      <c r="E36" s="384" t="s">
        <v>277</v>
      </c>
      <c r="F36" s="311" t="s">
        <v>308</v>
      </c>
      <c r="G36" s="368" t="s">
        <v>189</v>
      </c>
      <c r="H36" s="370">
        <v>10</v>
      </c>
      <c r="I36" s="372" t="str">
        <f>IF(H36&lt;=0,"",IF(H36&lt;=2,"Muy Baja",IF(H36&lt;=24,"Baja",IF(H36&lt;=500,"Media",IF(H36&lt;=5000,"Alta","Muy Alta")))))</f>
        <v>Baja</v>
      </c>
      <c r="J36" s="363">
        <f>IF(I36="","",IF(I36="Muy Baja",0.2,IF(I36="Baja",0.4,IF(I36="Media",0.6,IF(I36="Alta",0.8,IF(I36="Muy Alta",1,))))))</f>
        <v>0.4</v>
      </c>
      <c r="K36" s="375" t="s">
        <v>137</v>
      </c>
      <c r="L36" s="363" t="str">
        <f>IF(NOT(ISERROR(MATCH(K36,'Tabla Impacto'!$B$222:$B$224,0))),'Tabla Impacto'!$F$224&amp;"Por favor no seleccionar los criterios de impacto(Afectación Económica o presupuestal y Pérdida Reputacional)",K36)</f>
        <v xml:space="preserve">     El riesgo afecta la imagen de de la entidad con efecto publicitario sostenido a nivel de sector administrativo, nivel departamental o municipal</v>
      </c>
      <c r="M36" s="372" t="str">
        <f>IF(OR(L36='Tabla Impacto'!$C$12,L36='Tabla Impacto'!$D$12),"Leve",IF(OR(L36='Tabla Impacto'!$C$13,L36='Tabla Impacto'!$D$13),"Menor",IF(OR(L36='Tabla Impacto'!$C$14,L36='Tabla Impacto'!$D$14),"Moderado",IF(OR(L36='Tabla Impacto'!$C$15,L36='Tabla Impacto'!$D$15),"Mayor",IF(OR(L36='Tabla Impacto'!$C$16,L36='Tabla Impacto'!$D$16),"Catastrófico","")))))</f>
        <v>Mayor</v>
      </c>
      <c r="N36" s="363">
        <f>IF(M36="","",IF(M36="Leve",0.2,IF(M36="Menor",0.4,IF(M36="Moderado",0.6,IF(M36="Mayor",0.8,IF(M36="Catastrófico",1,))))))</f>
        <v>0.8</v>
      </c>
      <c r="O36" s="365" t="str">
        <f>IF(OR(AND(I36="Muy Baja",M36="Leve"),AND(I36="Muy Baja",M36="Menor"),AND(I36="Baja",M36="Leve")),"Bajo",IF(OR(AND(I36="Muy baja",M36="Moderado"),AND(I36="Baja",M36="Menor"),AND(I36="Baja",M36="Moderado"),AND(I36="Media",M36="Leve"),AND(I36="Media",M36="Menor"),AND(I36="Media",M36="Moderado"),AND(I36="Alta",M36="Leve"),AND(I36="Alta",M36="Menor")),"Moderado",IF(OR(AND(I36="Muy Baja",M36="Mayor"),AND(I36="Baja",M36="Mayor"),AND(I36="Media",M36="Mayor"),AND(I36="Alta",M36="Moderado"),AND(I36="Alta",M36="Mayor"),AND(I36="Muy Alta",M36="Leve"),AND(I36="Muy Alta",M36="Menor"),AND(I36="Muy Alta",M36="Moderado"),AND(I36="Muy Alta",M36="Mayor")),"Alto",IF(OR(AND(I36="Muy Baja",M36="Catastrófico"),AND(I36="Baja",M36="Catastrófico"),AND(I36="Media",M36="Catastrófico"),AND(I36="Alta",M36="Catastrófico"),AND(I36="Muy Alta",M36="Catastrófico")),"Extremo",""))))</f>
        <v>Alto</v>
      </c>
      <c r="P36" s="104">
        <v>1</v>
      </c>
      <c r="Q36" s="207" t="s">
        <v>278</v>
      </c>
      <c r="R36" s="87" t="str">
        <f>IF(OR(S36="Preventivo",S36="Detectivo"),"Probabilidad",IF(S36="Correctivo","Impacto",""))</f>
        <v>Probabilidad</v>
      </c>
      <c r="S36" s="88" t="s">
        <v>14</v>
      </c>
      <c r="T36" s="88" t="s">
        <v>9</v>
      </c>
      <c r="U36" s="89" t="str">
        <f>IF(AND(S36="Preventivo",T36="Automático"),"50%",IF(AND(S36="Preventivo",T36="Manual"),"40%",IF(AND(S36="Detectivo",T36="Automático"),"40%",IF(AND(S36="Detectivo",T36="Manual"),"30%",IF(AND(S36="Correctivo",T36="Automático"),"35%",IF(AND(S36="Correctivo",T36="Manual"),"25%",""))))))</f>
        <v>40%</v>
      </c>
      <c r="V36" s="88" t="s">
        <v>19</v>
      </c>
      <c r="W36" s="88" t="s">
        <v>22</v>
      </c>
      <c r="X36" s="88" t="s">
        <v>110</v>
      </c>
      <c r="Y36" s="90">
        <f>IFERROR(IF(R36="Probabilidad",(J36-(+J36*U36)),IF(R36="Impacto",J36,"")),"")</f>
        <v>0.24</v>
      </c>
      <c r="Z36" s="91" t="str">
        <f>IFERROR(IF(Y36="","",IF(Y36&lt;=0.2,"Muy Baja",IF(Y36&lt;=0.4,"Baja",IF(Y36&lt;=0.6,"Media",IF(Y36&lt;=0.8,"Alta","Muy Alta"))))),"")</f>
        <v>Baja</v>
      </c>
      <c r="AA36" s="89">
        <f>+Y36</f>
        <v>0.24</v>
      </c>
      <c r="AB36" s="91" t="str">
        <f>IFERROR(IF(AC36="","",IF(AC36&lt;=0.2,"Leve",IF(AC36&lt;=0.4,"Menor",IF(AC36&lt;=0.6,"Moderado",IF(AC36&lt;=0.8,"Mayor","Catastrófico"))))),"")</f>
        <v>Mayor</v>
      </c>
      <c r="AC36" s="89">
        <f>IFERROR(IF(R36="Impacto",(N36-(+N36*U36)),IF(R36="Probabilidad",N36,"")),"")</f>
        <v>0.8</v>
      </c>
      <c r="AD36" s="92" t="str">
        <f>IFERROR(IF(OR(AND(Z36="Muy Baja",AB36="Leve"),AND(Z36="Muy Baja",AB36="Menor"),AND(Z36="Baja",AB36="Leve")),"Bajo",IF(OR(AND(Z36="Muy baja",AB36="Moderado"),AND(Z36="Baja",AB36="Menor"),AND(Z36="Baja",AB36="Moderado"),AND(Z36="Media",AB36="Leve"),AND(Z36="Media",AB36="Menor"),AND(Z36="Media",AB36="Moderado"),AND(Z36="Alta",AB36="Leve"),AND(Z36="Alta",AB36="Menor")),"Moderado",IF(OR(AND(Z36="Muy Baja",AB36="Mayor"),AND(Z36="Baja",AB36="Mayor"),AND(Z36="Media",AB36="Mayor"),AND(Z36="Alta",AB36="Moderado"),AND(Z36="Alta",AB36="Mayor"),AND(Z36="Muy Alta",AB36="Leve"),AND(Z36="Muy Alta",AB36="Menor"),AND(Z36="Muy Alta",AB36="Moderado"),AND(Z36="Muy Alta",AB36="Mayor")),"Alto",IF(OR(AND(Z36="Muy Baja",AB36="Catastrófico"),AND(Z36="Baja",AB36="Catastrófico"),AND(Z36="Media",AB36="Catastrófico"),AND(Z36="Alta",AB36="Catastrófico"),AND(Z36="Muy Alta",AB36="Catastrófico")),"Extremo","")))),"")</f>
        <v>Alto</v>
      </c>
      <c r="AE36" s="88" t="s">
        <v>118</v>
      </c>
      <c r="AF36" s="193" t="s">
        <v>279</v>
      </c>
      <c r="AG36" s="193" t="s">
        <v>263</v>
      </c>
      <c r="AH36" s="194">
        <v>44469</v>
      </c>
      <c r="AI36" s="93"/>
      <c r="AJ36" s="105"/>
      <c r="AK36" s="110"/>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75.75" hidden="1" x14ac:dyDescent="0.3">
      <c r="B37" s="366"/>
      <c r="C37" s="311"/>
      <c r="D37" s="311"/>
      <c r="E37" s="384"/>
      <c r="F37" s="311"/>
      <c r="G37" s="385"/>
      <c r="H37" s="370"/>
      <c r="I37" s="372"/>
      <c r="J37" s="363"/>
      <c r="K37" s="375"/>
      <c r="L37" s="363">
        <f t="shared" ref="L37:L41" si="23">IF(NOT(ISERROR(MATCH(K37,_xlfn.ANCHORARRAY(F48),0))),J50&amp;"Por favor no seleccionar los criterios de impacto",K37)</f>
        <v>0</v>
      </c>
      <c r="M37" s="372"/>
      <c r="N37" s="363"/>
      <c r="O37" s="365"/>
      <c r="P37" s="104">
        <v>2</v>
      </c>
      <c r="Q37" s="207"/>
      <c r="R37" s="87" t="str">
        <f>IF(OR(S37="Preventivo",S37="Detectivo"),"Probabilidad",IF(S37="Correctivo","Impacto",""))</f>
        <v>Impacto</v>
      </c>
      <c r="S37" s="88" t="s">
        <v>16</v>
      </c>
      <c r="T37" s="88" t="s">
        <v>10</v>
      </c>
      <c r="U37" s="89" t="str">
        <f t="shared" ref="U37:U41" si="24">IF(AND(S37="Preventivo",T37="Automático"),"50%",IF(AND(S37="Preventivo",T37="Manual"),"40%",IF(AND(S37="Detectivo",T37="Automático"),"40%",IF(AND(S37="Detectivo",T37="Manual"),"30%",IF(AND(S37="Correctivo",T37="Automático"),"35%",IF(AND(S37="Correctivo",T37="Manual"),"25%",""))))))</f>
        <v>35%</v>
      </c>
      <c r="V37" s="88" t="s">
        <v>19</v>
      </c>
      <c r="W37" s="88" t="s">
        <v>22</v>
      </c>
      <c r="X37" s="88" t="s">
        <v>110</v>
      </c>
      <c r="Y37" s="90">
        <f>IFERROR(IF(AND(R36="Probabilidad",R37="Probabilidad"),(AA36-(+AA36*U37)),IF(R37="Probabilidad",(J36-(+J36*U37)),IF(R37="Impacto",AA36,""))),"")</f>
        <v>0.24</v>
      </c>
      <c r="Z37" s="91" t="str">
        <f t="shared" si="1"/>
        <v>Baja</v>
      </c>
      <c r="AA37" s="89">
        <f t="shared" ref="AA37:AA41" si="25">+Y37</f>
        <v>0.24</v>
      </c>
      <c r="AB37" s="91" t="str">
        <f t="shared" si="3"/>
        <v>Moderado</v>
      </c>
      <c r="AC37" s="89">
        <f>IFERROR(IF(AND(R36="Impacto",R37="Impacto"),(AC30-(+AC30*U37)),IF(R37="Impacto",($N$36-(+$N$36*U37)),IF(R37="Probabilidad",AC30,""))),"")</f>
        <v>0.52</v>
      </c>
      <c r="AD37" s="92" t="str">
        <f t="shared" ref="AD37:AD38" si="26">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Moderado</v>
      </c>
      <c r="AE37" s="88" t="s">
        <v>118</v>
      </c>
      <c r="AF37" s="193"/>
      <c r="AG37" s="193"/>
      <c r="AH37" s="194"/>
      <c r="AI37" s="93"/>
      <c r="AJ37" s="105"/>
      <c r="AK37" s="110"/>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idden="1" x14ac:dyDescent="0.3">
      <c r="B38" s="366"/>
      <c r="C38" s="311"/>
      <c r="D38" s="311"/>
      <c r="E38" s="384"/>
      <c r="F38" s="311"/>
      <c r="G38" s="385"/>
      <c r="H38" s="370"/>
      <c r="I38" s="372"/>
      <c r="J38" s="363"/>
      <c r="K38" s="375"/>
      <c r="L38" s="363">
        <f t="shared" si="23"/>
        <v>0</v>
      </c>
      <c r="M38" s="372"/>
      <c r="N38" s="363"/>
      <c r="O38" s="365"/>
      <c r="P38" s="104">
        <v>3</v>
      </c>
      <c r="Q38" s="94"/>
      <c r="R38" s="87" t="str">
        <f>IF(OR(S38="Preventivo",S38="Detectivo"),"Probabilidad",IF(S38="Correctivo","Impacto",""))</f>
        <v/>
      </c>
      <c r="S38" s="88"/>
      <c r="T38" s="88"/>
      <c r="U38" s="89" t="str">
        <f t="shared" si="24"/>
        <v/>
      </c>
      <c r="V38" s="88"/>
      <c r="W38" s="88"/>
      <c r="X38" s="88"/>
      <c r="Y38" s="90" t="str">
        <f>IFERROR(IF(AND(R37="Probabilidad",R38="Probabilidad"),(AA37-(+AA37*U38)),IF(AND(R37="Impacto",R38="Probabilidad"),(AA36-(+AA36*U38)),IF(R38="Impacto",AA37,""))),"")</f>
        <v/>
      </c>
      <c r="Z38" s="91" t="str">
        <f t="shared" si="1"/>
        <v/>
      </c>
      <c r="AA38" s="89" t="str">
        <f t="shared" si="25"/>
        <v/>
      </c>
      <c r="AB38" s="91" t="str">
        <f t="shared" si="3"/>
        <v/>
      </c>
      <c r="AC38" s="89" t="str">
        <f>IFERROR(IF(AND(R37="Impacto",R38="Impacto"),(AC37-(+AC37*U38)),IF(AND(R37="Probabilidad",R38="Impacto"),(AC36-(+AC36*U38)),IF(R38="Probabilidad",AC37,""))),"")</f>
        <v/>
      </c>
      <c r="AD38" s="92" t="str">
        <f t="shared" si="26"/>
        <v/>
      </c>
      <c r="AE38" s="88"/>
      <c r="AF38" s="193"/>
      <c r="AG38" s="193"/>
      <c r="AH38" s="194"/>
      <c r="AI38" s="93"/>
      <c r="AJ38" s="105"/>
      <c r="AK38" s="110"/>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idden="1" x14ac:dyDescent="0.3">
      <c r="B39" s="366"/>
      <c r="C39" s="311"/>
      <c r="D39" s="311"/>
      <c r="E39" s="384"/>
      <c r="F39" s="311"/>
      <c r="G39" s="385"/>
      <c r="H39" s="370"/>
      <c r="I39" s="372"/>
      <c r="J39" s="363"/>
      <c r="K39" s="375"/>
      <c r="L39" s="363">
        <f t="shared" si="23"/>
        <v>0</v>
      </c>
      <c r="M39" s="372"/>
      <c r="N39" s="363"/>
      <c r="O39" s="365"/>
      <c r="P39" s="104">
        <v>4</v>
      </c>
      <c r="Q39" s="207"/>
      <c r="R39" s="87" t="str">
        <f t="shared" ref="R39:R41" si="27">IF(OR(S39="Preventivo",S39="Detectivo"),"Probabilidad",IF(S39="Correctivo","Impacto",""))</f>
        <v/>
      </c>
      <c r="S39" s="88"/>
      <c r="T39" s="88"/>
      <c r="U39" s="89" t="str">
        <f t="shared" si="24"/>
        <v/>
      </c>
      <c r="V39" s="88"/>
      <c r="W39" s="88"/>
      <c r="X39" s="88"/>
      <c r="Y39" s="90" t="str">
        <f t="shared" ref="Y39:Y41" si="28">IFERROR(IF(AND(R38="Probabilidad",R39="Probabilidad"),(AA38-(+AA38*U39)),IF(AND(R38="Impacto",R39="Probabilidad"),(AA37-(+AA37*U39)),IF(R39="Impacto",AA38,""))),"")</f>
        <v/>
      </c>
      <c r="Z39" s="91" t="str">
        <f t="shared" si="1"/>
        <v/>
      </c>
      <c r="AA39" s="89" t="str">
        <f t="shared" si="25"/>
        <v/>
      </c>
      <c r="AB39" s="91" t="str">
        <f t="shared" si="3"/>
        <v/>
      </c>
      <c r="AC39" s="89" t="str">
        <f t="shared" ref="AC39:AC41" si="29">IFERROR(IF(AND(R38="Impacto",R39="Impacto"),(AC38-(+AC38*U39)),IF(AND(R38="Probabilidad",R39="Impacto"),(AC37-(+AC37*U39)),IF(R39="Probabilidad",AC38,""))),"")</f>
        <v/>
      </c>
      <c r="AD39" s="92" t="str">
        <f>IFERROR(IF(OR(AND(Z39="Muy Baja",AB39="Leve"),AND(Z39="Muy Baja",AB39="Menor"),AND(Z39="Baja",AB39="Leve")),"Bajo",IF(OR(AND(Z39="Muy baja",AB39="Moderado"),AND(Z39="Baja",AB39="Menor"),AND(Z39="Baja",AB39="Moderado"),AND(Z39="Media",AB39="Leve"),AND(Z39="Media",AB39="Menor"),AND(Z39="Media",AB39="Moderado"),AND(Z39="Alta",AB39="Leve"),AND(Z39="Alta",AB39="Menor")),"Moderado",IF(OR(AND(Z39="Muy Baja",AB39="Mayor"),AND(Z39="Baja",AB39="Mayor"),AND(Z39="Media",AB39="Mayor"),AND(Z39="Alta",AB39="Moderado"),AND(Z39="Alta",AB39="Mayor"),AND(Z39="Muy Alta",AB39="Leve"),AND(Z39="Muy Alta",AB39="Menor"),AND(Z39="Muy Alta",AB39="Moderado"),AND(Z39="Muy Alta",AB39="Mayor")),"Alto",IF(OR(AND(Z39="Muy Baja",AB39="Catastrófico"),AND(Z39="Baja",AB39="Catastrófico"),AND(Z39="Media",AB39="Catastrófico"),AND(Z39="Alta",AB39="Catastrófico"),AND(Z39="Muy Alta",AB39="Catastrófico")),"Extremo","")))),"")</f>
        <v/>
      </c>
      <c r="AE39" s="88"/>
      <c r="AF39" s="191"/>
      <c r="AG39" s="105"/>
      <c r="AH39" s="93"/>
      <c r="AI39" s="93"/>
      <c r="AJ39" s="105"/>
      <c r="AK39" s="110"/>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idden="1" x14ac:dyDescent="0.3">
      <c r="B40" s="366"/>
      <c r="C40" s="311"/>
      <c r="D40" s="311"/>
      <c r="E40" s="384"/>
      <c r="F40" s="311"/>
      <c r="G40" s="385"/>
      <c r="H40" s="370"/>
      <c r="I40" s="372"/>
      <c r="J40" s="363"/>
      <c r="K40" s="375"/>
      <c r="L40" s="363">
        <f t="shared" si="23"/>
        <v>0</v>
      </c>
      <c r="M40" s="372"/>
      <c r="N40" s="363"/>
      <c r="O40" s="365"/>
      <c r="P40" s="104">
        <v>5</v>
      </c>
      <c r="Q40" s="207"/>
      <c r="R40" s="87" t="str">
        <f t="shared" si="27"/>
        <v/>
      </c>
      <c r="S40" s="88"/>
      <c r="T40" s="88"/>
      <c r="U40" s="89" t="str">
        <f t="shared" si="24"/>
        <v/>
      </c>
      <c r="V40" s="88"/>
      <c r="W40" s="88"/>
      <c r="X40" s="88"/>
      <c r="Y40" s="95" t="str">
        <f t="shared" si="28"/>
        <v/>
      </c>
      <c r="Z40" s="91" t="str">
        <f>IFERROR(IF(Y40="","",IF(Y40&lt;=0.2,"Muy Baja",IF(Y40&lt;=0.4,"Baja",IF(Y40&lt;=0.6,"Media",IF(Y40&lt;=0.8,"Alta","Muy Alta"))))),"")</f>
        <v/>
      </c>
      <c r="AA40" s="89" t="str">
        <f t="shared" si="25"/>
        <v/>
      </c>
      <c r="AB40" s="91" t="str">
        <f t="shared" si="3"/>
        <v/>
      </c>
      <c r="AC40" s="89" t="str">
        <f t="shared" si="29"/>
        <v/>
      </c>
      <c r="AD40" s="92" t="str">
        <f t="shared" ref="AD40:AD41" si="30">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91"/>
      <c r="AG40" s="105"/>
      <c r="AH40" s="93"/>
      <c r="AI40" s="93"/>
      <c r="AJ40" s="105"/>
      <c r="AK40" s="110"/>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idden="1" x14ac:dyDescent="0.3">
      <c r="B41" s="366"/>
      <c r="C41" s="311"/>
      <c r="D41" s="311"/>
      <c r="E41" s="384"/>
      <c r="F41" s="311"/>
      <c r="G41" s="386"/>
      <c r="H41" s="370"/>
      <c r="I41" s="372"/>
      <c r="J41" s="363"/>
      <c r="K41" s="375"/>
      <c r="L41" s="363">
        <f t="shared" si="23"/>
        <v>0</v>
      </c>
      <c r="M41" s="372"/>
      <c r="N41" s="363"/>
      <c r="O41" s="365"/>
      <c r="P41" s="104">
        <v>6</v>
      </c>
      <c r="Q41" s="207"/>
      <c r="R41" s="87" t="str">
        <f t="shared" si="27"/>
        <v/>
      </c>
      <c r="S41" s="88"/>
      <c r="T41" s="88"/>
      <c r="U41" s="89" t="str">
        <f t="shared" si="24"/>
        <v/>
      </c>
      <c r="V41" s="88"/>
      <c r="W41" s="88"/>
      <c r="X41" s="88"/>
      <c r="Y41" s="90" t="str">
        <f t="shared" si="28"/>
        <v/>
      </c>
      <c r="Z41" s="91" t="str">
        <f t="shared" si="1"/>
        <v/>
      </c>
      <c r="AA41" s="89" t="str">
        <f t="shared" si="25"/>
        <v/>
      </c>
      <c r="AB41" s="91" t="str">
        <f t="shared" si="3"/>
        <v/>
      </c>
      <c r="AC41" s="89" t="str">
        <f t="shared" si="29"/>
        <v/>
      </c>
      <c r="AD41" s="92" t="str">
        <f t="shared" si="30"/>
        <v/>
      </c>
      <c r="AE41" s="88"/>
      <c r="AF41" s="191"/>
      <c r="AG41" s="105"/>
      <c r="AH41" s="93"/>
      <c r="AI41" s="93"/>
      <c r="AJ41" s="105"/>
      <c r="AK41" s="110"/>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82.5" x14ac:dyDescent="0.3">
      <c r="B42" s="366">
        <v>5</v>
      </c>
      <c r="C42" s="311" t="s">
        <v>196</v>
      </c>
      <c r="D42" s="311" t="s">
        <v>276</v>
      </c>
      <c r="E42" s="311" t="s">
        <v>280</v>
      </c>
      <c r="F42" s="313" t="s">
        <v>281</v>
      </c>
      <c r="G42" s="311" t="s">
        <v>189</v>
      </c>
      <c r="H42" s="370">
        <v>21</v>
      </c>
      <c r="I42" s="372" t="str">
        <f>IF(H42&lt;=0,"",IF(H42&lt;=2,"Muy Baja",IF(H42&lt;=24,"Baja",IF(H42&lt;=500,"Media",IF(H42&lt;=5000,"Alta","Muy Alta")))))</f>
        <v>Baja</v>
      </c>
      <c r="J42" s="363">
        <f>IF(I42="","",IF(I42="Muy Baja",0.2,IF(I42="Baja",0.4,IF(I42="Media",0.6,IF(I42="Alta",0.8,IF(I42="Muy Alta",1,))))))</f>
        <v>0.4</v>
      </c>
      <c r="K42" s="375" t="s">
        <v>137</v>
      </c>
      <c r="L42" s="363" t="str">
        <f>IF(NOT(ISERROR(MATCH(K42,'Tabla Impacto'!$B$222:$B$224,0))),'Tabla Impacto'!$F$224&amp;"Por favor no seleccionar los criterios de impacto(Afectación Económica o presupuestal y Pérdida Reputacional)",K42)</f>
        <v xml:space="preserve">     El riesgo afecta la imagen de de la entidad con efecto publicitario sostenido a nivel de sector administrativo, nivel departamental o municipal</v>
      </c>
      <c r="M42" s="372" t="str">
        <f>IF(OR(L42='Tabla Impacto'!$C$12,L42='Tabla Impacto'!$D$12),"Leve",IF(OR(L42='Tabla Impacto'!$C$13,L42='Tabla Impacto'!$D$13),"Menor",IF(OR(L42='Tabla Impacto'!$C$14,L42='Tabla Impacto'!$D$14),"Moderado",IF(OR(L42='Tabla Impacto'!$C$15,L42='Tabla Impacto'!$D$15),"Mayor",IF(OR(L42='Tabla Impacto'!$C$16,L42='Tabla Impacto'!$D$16),"Catastrófico","")))))</f>
        <v>Mayor</v>
      </c>
      <c r="N42" s="363">
        <f>IF(M42="","",IF(M42="Leve",0.2,IF(M42="Menor",0.4,IF(M42="Moderado",0.6,IF(M42="Mayor",0.8,IF(M42="Catastrófico",1,))))))</f>
        <v>0.8</v>
      </c>
      <c r="O42" s="365" t="str">
        <f>IF(OR(AND(I42="Muy Baja",M42="Leve"),AND(I42="Muy Baja",M42="Menor"),AND(I42="Baja",M42="Leve")),"Bajo",IF(OR(AND(I42="Muy baja",M42="Moderado"),AND(I42="Baja",M42="Menor"),AND(I42="Baja",M42="Moderado"),AND(I42="Media",M42="Leve"),AND(I42="Media",M42="Menor"),AND(I42="Media",M42="Moderado"),AND(I42="Alta",M42="Leve"),AND(I42="Alta",M42="Menor")),"Moderado",IF(OR(AND(I42="Muy Baja",M42="Mayor"),AND(I42="Baja",M42="Mayor"),AND(I42="Media",M42="Mayor"),AND(I42="Alta",M42="Moderado"),AND(I42="Alta",M42="Mayor"),AND(I42="Muy Alta",M42="Leve"),AND(I42="Muy Alta",M42="Menor"),AND(I42="Muy Alta",M42="Moderado"),AND(I42="Muy Alta",M42="Mayor")),"Alto",IF(OR(AND(I42="Muy Baja",M42="Catastrófico"),AND(I42="Baja",M42="Catastrófico"),AND(I42="Media",M42="Catastrófico"),AND(I42="Alta",M42="Catastrófico"),AND(I42="Muy Alta",M42="Catastrófico")),"Extremo",""))))</f>
        <v>Alto</v>
      </c>
      <c r="P42" s="104">
        <v>1</v>
      </c>
      <c r="Q42" s="207" t="s">
        <v>282</v>
      </c>
      <c r="R42" s="87" t="str">
        <f>IF(OR(S42="Preventivo",S42="Detectivo"),"Probabilidad",IF(S42="Correctivo","Impacto",""))</f>
        <v>Probabilidad</v>
      </c>
      <c r="S42" s="88" t="s">
        <v>14</v>
      </c>
      <c r="T42" s="88" t="s">
        <v>9</v>
      </c>
      <c r="U42" s="89" t="str">
        <f>IF(AND(S42="Preventivo",T42="Automático"),"50%",IF(AND(S42="Preventivo",T42="Manual"),"40%",IF(AND(S42="Detectivo",T42="Automático"),"40%",IF(AND(S42="Detectivo",T42="Manual"),"30%",IF(AND(S42="Correctivo",T42="Automático"),"35%",IF(AND(S42="Correctivo",T42="Manual"),"25%",""))))))</f>
        <v>40%</v>
      </c>
      <c r="V42" s="88" t="s">
        <v>19</v>
      </c>
      <c r="W42" s="88" t="s">
        <v>22</v>
      </c>
      <c r="X42" s="88" t="s">
        <v>110</v>
      </c>
      <c r="Y42" s="90">
        <f>IFERROR(IF(R42="Probabilidad",(J42-(+J42*U42)),IF(R42="Impacto",J42,"")),"")</f>
        <v>0.24</v>
      </c>
      <c r="Z42" s="91" t="str">
        <f>IFERROR(IF(Y42="","",IF(Y42&lt;=0.2,"Muy Baja",IF(Y42&lt;=0.4,"Baja",IF(Y42&lt;=0.6,"Media",IF(Y42&lt;=0.8,"Alta","Muy Alta"))))),"")</f>
        <v>Baja</v>
      </c>
      <c r="AA42" s="89">
        <f>+Y42</f>
        <v>0.24</v>
      </c>
      <c r="AB42" s="91" t="str">
        <f>IFERROR(IF(AC42="","",IF(AC42&lt;=0.2,"Leve",IF(AC42&lt;=0.4,"Menor",IF(AC42&lt;=0.6,"Moderado",IF(AC42&lt;=0.8,"Mayor","Catastrófico"))))),"")</f>
        <v>Mayor</v>
      </c>
      <c r="AC42" s="89">
        <f>IFERROR(IF(R42="Impacto",(N42-(+N42*U42)),IF(R42="Probabilidad",N42,"")),"")</f>
        <v>0.8</v>
      </c>
      <c r="AD42" s="92" t="str">
        <f>IFERROR(IF(OR(AND(Z42="Muy Baja",AB42="Leve"),AND(Z42="Muy Baja",AB42="Menor"),AND(Z42="Baja",AB42="Leve")),"Bajo",IF(OR(AND(Z42="Muy baja",AB42="Moderado"),AND(Z42="Baja",AB42="Menor"),AND(Z42="Baja",AB42="Moderado"),AND(Z42="Media",AB42="Leve"),AND(Z42="Media",AB42="Menor"),AND(Z42="Media",AB42="Moderado"),AND(Z42="Alta",AB42="Leve"),AND(Z42="Alta",AB42="Menor")),"Moderado",IF(OR(AND(Z42="Muy Baja",AB42="Mayor"),AND(Z42="Baja",AB42="Mayor"),AND(Z42="Media",AB42="Mayor"),AND(Z42="Alta",AB42="Moderado"),AND(Z42="Alta",AB42="Mayor"),AND(Z42="Muy Alta",AB42="Leve"),AND(Z42="Muy Alta",AB42="Menor"),AND(Z42="Muy Alta",AB42="Moderado"),AND(Z42="Muy Alta",AB42="Mayor")),"Alto",IF(OR(AND(Z42="Muy Baja",AB42="Catastrófico"),AND(Z42="Baja",AB42="Catastrófico"),AND(Z42="Media",AB42="Catastrófico"),AND(Z42="Alta",AB42="Catastrófico"),AND(Z42="Muy Alta",AB42="Catastrófico")),"Extremo","")))),"")</f>
        <v>Alto</v>
      </c>
      <c r="AE42" s="88" t="s">
        <v>118</v>
      </c>
      <c r="AF42" s="191" t="s">
        <v>284</v>
      </c>
      <c r="AG42" s="182" t="s">
        <v>263</v>
      </c>
      <c r="AH42" s="93">
        <v>44439</v>
      </c>
      <c r="AI42" s="93"/>
      <c r="AJ42" s="105"/>
      <c r="AK42" s="110"/>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99" x14ac:dyDescent="0.3">
      <c r="B43" s="366"/>
      <c r="C43" s="311"/>
      <c r="D43" s="311"/>
      <c r="E43" s="311"/>
      <c r="F43" s="313"/>
      <c r="G43" s="311"/>
      <c r="H43" s="370"/>
      <c r="I43" s="372"/>
      <c r="J43" s="363"/>
      <c r="K43" s="375"/>
      <c r="L43" s="363">
        <f t="shared" ref="L43:L47" si="31">IF(NOT(ISERROR(MATCH(K43,_xlfn.ANCHORARRAY(F54),0))),J56&amp;"Por favor no seleccionar los criterios de impacto",K43)</f>
        <v>0</v>
      </c>
      <c r="M43" s="372"/>
      <c r="N43" s="363"/>
      <c r="O43" s="365"/>
      <c r="P43" s="104">
        <v>2</v>
      </c>
      <c r="Q43" s="207" t="s">
        <v>283</v>
      </c>
      <c r="R43" s="87" t="str">
        <f>IF(OR(S43="Preventivo",S43="Detectivo"),"Probabilidad",IF(S43="Correctivo","Impacto",""))</f>
        <v>Probabilidad</v>
      </c>
      <c r="S43" s="88" t="s">
        <v>15</v>
      </c>
      <c r="T43" s="88" t="s">
        <v>9</v>
      </c>
      <c r="U43" s="89" t="str">
        <f t="shared" ref="U43:U47" si="32">IF(AND(S43="Preventivo",T43="Automático"),"50%",IF(AND(S43="Preventivo",T43="Manual"),"40%",IF(AND(S43="Detectivo",T43="Automático"),"40%",IF(AND(S43="Detectivo",T43="Manual"),"30%",IF(AND(S43="Correctivo",T43="Automático"),"35%",IF(AND(S43="Correctivo",T43="Manual"),"25%",""))))))</f>
        <v>30%</v>
      </c>
      <c r="V43" s="88" t="s">
        <v>19</v>
      </c>
      <c r="W43" s="88" t="s">
        <v>22</v>
      </c>
      <c r="X43" s="88" t="s">
        <v>110</v>
      </c>
      <c r="Y43" s="90">
        <f>IFERROR(IF(AND(R42="Probabilidad",R43="Probabilidad"),(AA42-(+AA42*U43)),IF(R43="Probabilidad",(J42-(+J42*U43)),IF(R43="Impacto",AA42,""))),"")</f>
        <v>0.16799999999999998</v>
      </c>
      <c r="Z43" s="91" t="str">
        <f t="shared" si="1"/>
        <v>Muy Baja</v>
      </c>
      <c r="AA43" s="89">
        <f t="shared" ref="AA43:AA47" si="33">+Y43</f>
        <v>0.16799999999999998</v>
      </c>
      <c r="AB43" s="91" t="str">
        <f t="shared" si="3"/>
        <v>Mayor</v>
      </c>
      <c r="AC43" s="89">
        <f>IFERROR(IF(AND(R42="Impacto",R43="Impacto"),(AC36-(+AC36*U43)),IF(R43="Impacto",($N$42-(+$N$42*U43)),IF(R43="Probabilidad",AC36,""))),"")</f>
        <v>0.8</v>
      </c>
      <c r="AD43" s="92" t="str">
        <f t="shared" ref="AD43:AD44" si="34">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Alto</v>
      </c>
      <c r="AE43" s="88" t="s">
        <v>118</v>
      </c>
      <c r="AF43" s="191" t="s">
        <v>309</v>
      </c>
      <c r="AG43" s="182" t="s">
        <v>263</v>
      </c>
      <c r="AH43" s="93">
        <v>44408</v>
      </c>
      <c r="AI43" s="93"/>
      <c r="AJ43" s="105"/>
      <c r="AK43" s="110"/>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99" x14ac:dyDescent="0.3">
      <c r="B44" s="366"/>
      <c r="C44" s="311"/>
      <c r="D44" s="311"/>
      <c r="E44" s="311"/>
      <c r="F44" s="313"/>
      <c r="G44" s="311"/>
      <c r="H44" s="370"/>
      <c r="I44" s="372"/>
      <c r="J44" s="363"/>
      <c r="K44" s="375"/>
      <c r="L44" s="363">
        <f t="shared" si="31"/>
        <v>0</v>
      </c>
      <c r="M44" s="372"/>
      <c r="N44" s="363"/>
      <c r="O44" s="365"/>
      <c r="P44" s="104">
        <v>3</v>
      </c>
      <c r="Q44" s="94" t="s">
        <v>310</v>
      </c>
      <c r="R44" s="87" t="str">
        <f>IF(OR(S44="Preventivo",S44="Detectivo"),"Probabilidad",IF(S44="Correctivo","Impacto",""))</f>
        <v>Probabilidad</v>
      </c>
      <c r="S44" s="88" t="s">
        <v>15</v>
      </c>
      <c r="T44" s="88" t="s">
        <v>10</v>
      </c>
      <c r="U44" s="89" t="str">
        <f t="shared" si="32"/>
        <v>40%</v>
      </c>
      <c r="V44" s="88" t="s">
        <v>19</v>
      </c>
      <c r="W44" s="88" t="s">
        <v>22</v>
      </c>
      <c r="X44" s="88" t="s">
        <v>110</v>
      </c>
      <c r="Y44" s="90">
        <f>IFERROR(IF(AND(R43="Probabilidad",R44="Probabilidad"),(AA43-(+AA43*U44)),IF(AND(R43="Impacto",R44="Probabilidad"),(AA42-(+AA42*U44)),IF(R44="Impacto",AA43,""))),"")</f>
        <v>0.10079999999999999</v>
      </c>
      <c r="Z44" s="91" t="str">
        <f t="shared" si="1"/>
        <v>Muy Baja</v>
      </c>
      <c r="AA44" s="89">
        <f t="shared" si="33"/>
        <v>0.10079999999999999</v>
      </c>
      <c r="AB44" s="91" t="str">
        <f t="shared" si="3"/>
        <v>Mayor</v>
      </c>
      <c r="AC44" s="89">
        <f>IFERROR(IF(AND(R43="Impacto",R44="Impacto"),(AC43-(+AC43*U44)),IF(AND(R43="Probabilidad",R44="Impacto"),(AC42-(+AC42*U44)),IF(R44="Probabilidad",AC43,""))),"")</f>
        <v>0.8</v>
      </c>
      <c r="AD44" s="92" t="str">
        <f t="shared" si="34"/>
        <v>Alto</v>
      </c>
      <c r="AE44" s="88" t="s">
        <v>118</v>
      </c>
      <c r="AF44" s="191" t="s">
        <v>311</v>
      </c>
      <c r="AG44" s="182" t="s">
        <v>263</v>
      </c>
      <c r="AH44" s="93">
        <v>44408</v>
      </c>
      <c r="AI44" s="93"/>
      <c r="AJ44" s="105"/>
      <c r="AK44" s="110"/>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idden="1" x14ac:dyDescent="0.3">
      <c r="B45" s="366"/>
      <c r="C45" s="311"/>
      <c r="D45" s="311"/>
      <c r="E45" s="311"/>
      <c r="F45" s="313"/>
      <c r="G45" s="311"/>
      <c r="H45" s="370"/>
      <c r="I45" s="372"/>
      <c r="J45" s="363"/>
      <c r="K45" s="375"/>
      <c r="L45" s="363">
        <f t="shared" si="31"/>
        <v>0</v>
      </c>
      <c r="M45" s="372"/>
      <c r="N45" s="363"/>
      <c r="O45" s="365"/>
      <c r="P45" s="104">
        <v>4</v>
      </c>
      <c r="Q45" s="207"/>
      <c r="R45" s="87" t="str">
        <f t="shared" ref="R45:R47" si="35">IF(OR(S45="Preventivo",S45="Detectivo"),"Probabilidad",IF(S45="Correctivo","Impacto",""))</f>
        <v/>
      </c>
      <c r="S45" s="88"/>
      <c r="T45" s="88"/>
      <c r="U45" s="89" t="str">
        <f t="shared" si="32"/>
        <v/>
      </c>
      <c r="V45" s="88"/>
      <c r="W45" s="88"/>
      <c r="X45" s="88"/>
      <c r="Y45" s="90" t="str">
        <f t="shared" ref="Y45:Y47" si="36">IFERROR(IF(AND(R44="Probabilidad",R45="Probabilidad"),(AA44-(+AA44*U45)),IF(AND(R44="Impacto",R45="Probabilidad"),(AA43-(+AA43*U45)),IF(R45="Impacto",AA44,""))),"")</f>
        <v/>
      </c>
      <c r="Z45" s="91" t="str">
        <f t="shared" si="1"/>
        <v/>
      </c>
      <c r="AA45" s="89" t="str">
        <f t="shared" si="33"/>
        <v/>
      </c>
      <c r="AB45" s="91" t="str">
        <f t="shared" si="3"/>
        <v/>
      </c>
      <c r="AC45" s="89" t="str">
        <f t="shared" ref="AC45:AC47" si="37">IFERROR(IF(AND(R44="Impacto",R45="Impacto"),(AC44-(+AC44*U45)),IF(AND(R44="Probabilidad",R45="Impacto"),(AC43-(+AC43*U45)),IF(R45="Probabilidad",AC44,""))),"")</f>
        <v/>
      </c>
      <c r="AD45" s="92" t="str">
        <f>IFERROR(IF(OR(AND(Z45="Muy Baja",AB45="Leve"),AND(Z45="Muy Baja",AB45="Menor"),AND(Z45="Baja",AB45="Leve")),"Bajo",IF(OR(AND(Z45="Muy baja",AB45="Moderado"),AND(Z45="Baja",AB45="Menor"),AND(Z45="Baja",AB45="Moderado"),AND(Z45="Media",AB45="Leve"),AND(Z45="Media",AB45="Menor"),AND(Z45="Media",AB45="Moderado"),AND(Z45="Alta",AB45="Leve"),AND(Z45="Alta",AB45="Menor")),"Moderado",IF(OR(AND(Z45="Muy Baja",AB45="Mayor"),AND(Z45="Baja",AB45="Mayor"),AND(Z45="Media",AB45="Mayor"),AND(Z45="Alta",AB45="Moderado"),AND(Z45="Alta",AB45="Mayor"),AND(Z45="Muy Alta",AB45="Leve"),AND(Z45="Muy Alta",AB45="Menor"),AND(Z45="Muy Alta",AB45="Moderado"),AND(Z45="Muy Alta",AB45="Mayor")),"Alto",IF(OR(AND(Z45="Muy Baja",AB45="Catastrófico"),AND(Z45="Baja",AB45="Catastrófico"),AND(Z45="Media",AB45="Catastrófico"),AND(Z45="Alta",AB45="Catastrófico"),AND(Z45="Muy Alta",AB45="Catastrófico")),"Extremo","")))),"")</f>
        <v/>
      </c>
      <c r="AE45" s="88"/>
      <c r="AF45" s="191"/>
      <c r="AG45" s="105"/>
      <c r="AH45" s="93"/>
      <c r="AI45" s="93"/>
      <c r="AJ45" s="105"/>
      <c r="AK45" s="110"/>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idden="1" x14ac:dyDescent="0.3">
      <c r="B46" s="366"/>
      <c r="C46" s="311"/>
      <c r="D46" s="311"/>
      <c r="E46" s="311"/>
      <c r="F46" s="313"/>
      <c r="G46" s="311"/>
      <c r="H46" s="370"/>
      <c r="I46" s="372"/>
      <c r="J46" s="363"/>
      <c r="K46" s="375"/>
      <c r="L46" s="363">
        <f t="shared" si="31"/>
        <v>0</v>
      </c>
      <c r="M46" s="372"/>
      <c r="N46" s="363"/>
      <c r="O46" s="365"/>
      <c r="P46" s="104">
        <v>5</v>
      </c>
      <c r="Q46" s="207"/>
      <c r="R46" s="87" t="str">
        <f t="shared" si="35"/>
        <v/>
      </c>
      <c r="S46" s="88"/>
      <c r="T46" s="88"/>
      <c r="U46" s="89" t="str">
        <f t="shared" si="32"/>
        <v/>
      </c>
      <c r="V46" s="88"/>
      <c r="W46" s="88"/>
      <c r="X46" s="88"/>
      <c r="Y46" s="90" t="str">
        <f t="shared" si="36"/>
        <v/>
      </c>
      <c r="Z46" s="91" t="str">
        <f t="shared" si="1"/>
        <v/>
      </c>
      <c r="AA46" s="89" t="str">
        <f t="shared" si="33"/>
        <v/>
      </c>
      <c r="AB46" s="91" t="str">
        <f t="shared" si="3"/>
        <v/>
      </c>
      <c r="AC46" s="89" t="str">
        <f t="shared" si="37"/>
        <v/>
      </c>
      <c r="AD46" s="92" t="str">
        <f t="shared" ref="AD46:AD47" si="38">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91"/>
      <c r="AG46" s="105"/>
      <c r="AH46" s="93"/>
      <c r="AI46" s="93"/>
      <c r="AJ46" s="105"/>
      <c r="AK46" s="110"/>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idden="1" x14ac:dyDescent="0.3">
      <c r="B47" s="366"/>
      <c r="C47" s="311"/>
      <c r="D47" s="311"/>
      <c r="E47" s="311"/>
      <c r="F47" s="313"/>
      <c r="G47" s="311"/>
      <c r="H47" s="370"/>
      <c r="I47" s="372"/>
      <c r="J47" s="363"/>
      <c r="K47" s="375"/>
      <c r="L47" s="363">
        <f t="shared" si="31"/>
        <v>0</v>
      </c>
      <c r="M47" s="372"/>
      <c r="N47" s="363"/>
      <c r="O47" s="365"/>
      <c r="P47" s="104">
        <v>6</v>
      </c>
      <c r="Q47" s="207"/>
      <c r="R47" s="87" t="str">
        <f t="shared" si="35"/>
        <v/>
      </c>
      <c r="S47" s="88"/>
      <c r="T47" s="88"/>
      <c r="U47" s="89" t="str">
        <f t="shared" si="32"/>
        <v/>
      </c>
      <c r="V47" s="88"/>
      <c r="W47" s="88"/>
      <c r="X47" s="88"/>
      <c r="Y47" s="90" t="str">
        <f t="shared" si="36"/>
        <v/>
      </c>
      <c r="Z47" s="91" t="str">
        <f t="shared" si="1"/>
        <v/>
      </c>
      <c r="AA47" s="89" t="str">
        <f t="shared" si="33"/>
        <v/>
      </c>
      <c r="AB47" s="91" t="str">
        <f t="shared" si="3"/>
        <v/>
      </c>
      <c r="AC47" s="89" t="str">
        <f t="shared" si="37"/>
        <v/>
      </c>
      <c r="AD47" s="92" t="str">
        <f t="shared" si="38"/>
        <v/>
      </c>
      <c r="AE47" s="88"/>
      <c r="AF47" s="191"/>
      <c r="AG47" s="105"/>
      <c r="AH47" s="93"/>
      <c r="AI47" s="93"/>
      <c r="AJ47" s="105"/>
      <c r="AK47" s="110"/>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97.5" customHeight="1" x14ac:dyDescent="0.3">
      <c r="B48" s="366">
        <v>6</v>
      </c>
      <c r="C48" s="311" t="s">
        <v>115</v>
      </c>
      <c r="D48" s="311" t="s">
        <v>249</v>
      </c>
      <c r="E48" s="311" t="s">
        <v>285</v>
      </c>
      <c r="F48" s="313" t="s">
        <v>286</v>
      </c>
      <c r="G48" s="311" t="s">
        <v>189</v>
      </c>
      <c r="H48" s="370">
        <v>5435</v>
      </c>
      <c r="I48" s="372" t="str">
        <f>IF(H48&lt;=0,"",IF(H48&lt;=2,"Muy Baja",IF(H48&lt;=24,"Baja",IF(H48&lt;=500,"Media",IF(H48&lt;=5000,"Alta","Muy Alta")))))</f>
        <v>Muy Alta</v>
      </c>
      <c r="J48" s="363">
        <f>IF(I48="","",IF(I48="Muy Baja",0.2,IF(I48="Baja",0.4,IF(I48="Media",0.6,IF(I48="Alta",0.8,IF(I48="Muy Alta",1,))))))</f>
        <v>1</v>
      </c>
      <c r="K48" s="375" t="s">
        <v>135</v>
      </c>
      <c r="L48" s="363" t="str">
        <f>IF(NOT(ISERROR(MATCH(K48,'Tabla Impacto'!$B$222:$B$224,0))),'Tabla Impacto'!$F$224&amp;"Por favor no seleccionar los criterios de impacto(Afectación Económica o presupuestal y Pérdida Reputacional)",K48)</f>
        <v xml:space="preserve">     El riesgo afecta la imagen de la entidad internamente, de conocimiento general, nivel interno, de junta dircetiva y accionistas y/o de provedores</v>
      </c>
      <c r="M48" s="372" t="str">
        <f>IF(OR(L48='Tabla Impacto'!$C$12,L48='Tabla Impacto'!$D$12),"Leve",IF(OR(L48='Tabla Impacto'!$C$13,L48='Tabla Impacto'!$D$13),"Menor",IF(OR(L48='Tabla Impacto'!$C$14,L48='Tabla Impacto'!$D$14),"Moderado",IF(OR(L48='Tabla Impacto'!$C$15,L48='Tabla Impacto'!$D$15),"Mayor",IF(OR(L48='Tabla Impacto'!$C$16,L48='Tabla Impacto'!$D$16),"Catastrófico","")))))</f>
        <v>Menor</v>
      </c>
      <c r="N48" s="363">
        <f>IF(M48="","",IF(M48="Leve",0.2,IF(M48="Menor",0.4,IF(M48="Moderado",0.6,IF(M48="Mayor",0.8,IF(M48="Catastrófico",1,))))))</f>
        <v>0.4</v>
      </c>
      <c r="O48" s="365" t="str">
        <f>IF(OR(AND(I48="Muy Baja",M48="Leve"),AND(I48="Muy Baja",M48="Menor"),AND(I48="Baja",M48="Leve")),"Bajo",IF(OR(AND(I48="Muy baja",M48="Moderado"),AND(I48="Baja",M48="Menor"),AND(I48="Baja",M48="Moderado"),AND(I48="Media",M48="Leve"),AND(I48="Media",M48="Menor"),AND(I48="Media",M48="Moderado"),AND(I48="Alta",M48="Leve"),AND(I48="Alta",M48="Menor")),"Moderado",IF(OR(AND(I48="Muy Baja",M48="Mayor"),AND(I48="Baja",M48="Mayor"),AND(I48="Media",M48="Mayor"),AND(I48="Alta",M48="Moderado"),AND(I48="Alta",M48="Mayor"),AND(I48="Muy Alta",M48="Leve"),AND(I48="Muy Alta",M48="Menor"),AND(I48="Muy Alta",M48="Moderado"),AND(I48="Muy Alta",M48="Mayor")),"Alto",IF(OR(AND(I48="Muy Baja",M48="Catastrófico"),AND(I48="Baja",M48="Catastrófico"),AND(I48="Media",M48="Catastrófico"),AND(I48="Alta",M48="Catastrófico"),AND(I48="Muy Alta",M48="Catastrófico")),"Extremo",""))))</f>
        <v>Alto</v>
      </c>
      <c r="P48" s="104">
        <v>1</v>
      </c>
      <c r="Q48" s="207" t="s">
        <v>312</v>
      </c>
      <c r="R48" s="87" t="str">
        <f>IF(OR(S48="Preventivo",S48="Detectivo"),"Probabilidad",IF(S48="Correctivo","Impacto",""))</f>
        <v>Probabilidad</v>
      </c>
      <c r="S48" s="88" t="s">
        <v>14</v>
      </c>
      <c r="T48" s="88" t="s">
        <v>9</v>
      </c>
      <c r="U48" s="89" t="str">
        <f>IF(AND(S48="Preventivo",T48="Automático"),"50%",IF(AND(S48="Preventivo",T48="Manual"),"40%",IF(AND(S48="Detectivo",T48="Automático"),"40%",IF(AND(S48="Detectivo",T48="Manual"),"30%",IF(AND(S48="Correctivo",T48="Automático"),"35%",IF(AND(S48="Correctivo",T48="Manual"),"25%",""))))))</f>
        <v>40%</v>
      </c>
      <c r="V48" s="88" t="s">
        <v>19</v>
      </c>
      <c r="W48" s="88" t="s">
        <v>22</v>
      </c>
      <c r="X48" s="88" t="s">
        <v>110</v>
      </c>
      <c r="Y48" s="90">
        <f>IFERROR(IF(R48="Probabilidad",(J48-(+J48*U48)),IF(R48="Impacto",J48,"")),"")</f>
        <v>0.6</v>
      </c>
      <c r="Z48" s="91" t="str">
        <f>IFERROR(IF(Y48="","",IF(Y48&lt;=0.2,"Muy Baja",IF(Y48&lt;=0.4,"Baja",IF(Y48&lt;=0.6,"Media",IF(Y48&lt;=0.8,"Alta","Muy Alta"))))),"")</f>
        <v>Media</v>
      </c>
      <c r="AA48" s="89">
        <f>+Y48</f>
        <v>0.6</v>
      </c>
      <c r="AB48" s="91" t="str">
        <f>IFERROR(IF(AC48="","",IF(AC48&lt;=0.2,"Leve",IF(AC48&lt;=0.4,"Menor",IF(AC48&lt;=0.6,"Moderado",IF(AC48&lt;=0.8,"Mayor","Catastrófico"))))),"")</f>
        <v>Menor</v>
      </c>
      <c r="AC48" s="89">
        <f>IFERROR(IF(R48="Impacto",(N48-(+N48*U48)),IF(R48="Probabilidad",N48,"")),"")</f>
        <v>0.4</v>
      </c>
      <c r="AD48" s="92" t="str">
        <f>IFERROR(IF(OR(AND(Z48="Muy Baja",AB48="Leve"),AND(Z48="Muy Baja",AB48="Menor"),AND(Z48="Baja",AB48="Leve")),"Bajo",IF(OR(AND(Z48="Muy baja",AB48="Moderado"),AND(Z48="Baja",AB48="Menor"),AND(Z48="Baja",AB48="Moderado"),AND(Z48="Media",AB48="Leve"),AND(Z48="Media",AB48="Menor"),AND(Z48="Media",AB48="Moderado"),AND(Z48="Alta",AB48="Leve"),AND(Z48="Alta",AB48="Menor")),"Moderado",IF(OR(AND(Z48="Muy Baja",AB48="Mayor"),AND(Z48="Baja",AB48="Mayor"),AND(Z48="Media",AB48="Mayor"),AND(Z48="Alta",AB48="Moderado"),AND(Z48="Alta",AB48="Mayor"),AND(Z48="Muy Alta",AB48="Leve"),AND(Z48="Muy Alta",AB48="Menor"),AND(Z48="Muy Alta",AB48="Moderado"),AND(Z48="Muy Alta",AB48="Mayor")),"Alto",IF(OR(AND(Z48="Muy Baja",AB48="Catastrófico"),AND(Z48="Baja",AB48="Catastrófico"),AND(Z48="Media",AB48="Catastrófico"),AND(Z48="Alta",AB48="Catastrófico"),AND(Z48="Muy Alta",AB48="Catastrófico")),"Extremo","")))),"")</f>
        <v>Moderado</v>
      </c>
      <c r="AE48" s="88" t="s">
        <v>118</v>
      </c>
      <c r="AF48" s="191" t="s">
        <v>313</v>
      </c>
      <c r="AG48" s="182" t="s">
        <v>263</v>
      </c>
      <c r="AH48" s="93">
        <v>44469</v>
      </c>
      <c r="AI48" s="93"/>
      <c r="AJ48" s="105"/>
      <c r="AK48" s="110"/>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75.75" hidden="1" x14ac:dyDescent="0.3">
      <c r="B49" s="366"/>
      <c r="C49" s="311"/>
      <c r="D49" s="311"/>
      <c r="E49" s="311"/>
      <c r="F49" s="313"/>
      <c r="G49" s="311"/>
      <c r="H49" s="370"/>
      <c r="I49" s="372"/>
      <c r="J49" s="363"/>
      <c r="K49" s="375"/>
      <c r="L49" s="363">
        <f t="shared" ref="L49:L53" si="39">IF(NOT(ISERROR(MATCH(K49,_xlfn.ANCHORARRAY(F60),0))),J62&amp;"Por favor no seleccionar los criterios de impacto",K49)</f>
        <v>0</v>
      </c>
      <c r="M49" s="372"/>
      <c r="N49" s="363"/>
      <c r="O49" s="365"/>
      <c r="P49" s="104">
        <v>2</v>
      </c>
      <c r="Q49" s="207"/>
      <c r="R49" s="87" t="str">
        <f>IF(OR(S49="Preventivo",S49="Detectivo"),"Probabilidad",IF(S49="Correctivo","Impacto",""))</f>
        <v>Impacto</v>
      </c>
      <c r="S49" s="88" t="s">
        <v>16</v>
      </c>
      <c r="T49" s="88" t="s">
        <v>9</v>
      </c>
      <c r="U49" s="89" t="str">
        <f t="shared" ref="U49:U53" si="40">IF(AND(S49="Preventivo",T49="Automático"),"50%",IF(AND(S49="Preventivo",T49="Manual"),"40%",IF(AND(S49="Detectivo",T49="Automático"),"40%",IF(AND(S49="Detectivo",T49="Manual"),"30%",IF(AND(S49="Correctivo",T49="Automático"),"35%",IF(AND(S49="Correctivo",T49="Manual"),"25%",""))))))</f>
        <v>25%</v>
      </c>
      <c r="V49" s="88" t="s">
        <v>19</v>
      </c>
      <c r="W49" s="88" t="s">
        <v>22</v>
      </c>
      <c r="X49" s="88" t="s">
        <v>110</v>
      </c>
      <c r="Y49" s="90">
        <f>IFERROR(IF(AND(R48="Probabilidad",R49="Probabilidad"),(AA48-(+AA48*U49)),IF(R49="Probabilidad",(J48-(+J48*U49)),IF(R49="Impacto",AA48,""))),"")</f>
        <v>0.6</v>
      </c>
      <c r="Z49" s="91" t="str">
        <f t="shared" si="1"/>
        <v>Media</v>
      </c>
      <c r="AA49" s="89">
        <f t="shared" ref="AA49:AA53" si="41">+Y49</f>
        <v>0.6</v>
      </c>
      <c r="AB49" s="91" t="str">
        <f t="shared" si="3"/>
        <v>Menor</v>
      </c>
      <c r="AC49" s="89">
        <f>IFERROR(IF(AND(R48="Impacto",R49="Impacto"),(AC42-(+AC42*U49)),IF(R49="Impacto",($N$48-(+$N$48*U49)),IF(R49="Probabilidad",AC42,""))),"")</f>
        <v>0.30000000000000004</v>
      </c>
      <c r="AD49" s="92" t="str">
        <f t="shared" ref="AD49:AD50" si="42">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Moderado</v>
      </c>
      <c r="AE49" s="88" t="s">
        <v>118</v>
      </c>
      <c r="AF49" s="191"/>
      <c r="AG49" s="182"/>
      <c r="AH49" s="93"/>
      <c r="AI49" s="93"/>
      <c r="AJ49" s="105"/>
      <c r="AK49" s="110"/>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idden="1" x14ac:dyDescent="0.3">
      <c r="B50" s="366"/>
      <c r="C50" s="311"/>
      <c r="D50" s="311"/>
      <c r="E50" s="311"/>
      <c r="F50" s="313"/>
      <c r="G50" s="311"/>
      <c r="H50" s="370"/>
      <c r="I50" s="372"/>
      <c r="J50" s="363"/>
      <c r="K50" s="375"/>
      <c r="L50" s="363">
        <f t="shared" si="39"/>
        <v>0</v>
      </c>
      <c r="M50" s="372"/>
      <c r="N50" s="363"/>
      <c r="O50" s="365"/>
      <c r="P50" s="104">
        <v>3</v>
      </c>
      <c r="Q50" s="94"/>
      <c r="R50" s="87" t="str">
        <f>IF(OR(S50="Preventivo",S50="Detectivo"),"Probabilidad",IF(S50="Correctivo","Impacto",""))</f>
        <v/>
      </c>
      <c r="S50" s="88"/>
      <c r="T50" s="88"/>
      <c r="U50" s="89" t="str">
        <f t="shared" si="40"/>
        <v/>
      </c>
      <c r="V50" s="88"/>
      <c r="W50" s="88"/>
      <c r="X50" s="88"/>
      <c r="Y50" s="90" t="str">
        <f>IFERROR(IF(AND(R49="Probabilidad",R50="Probabilidad"),(AA49-(+AA49*U50)),IF(AND(R49="Impacto",R50="Probabilidad"),(AA48-(+AA48*U50)),IF(R50="Impacto",AA49,""))),"")</f>
        <v/>
      </c>
      <c r="Z50" s="91" t="str">
        <f t="shared" si="1"/>
        <v/>
      </c>
      <c r="AA50" s="89" t="str">
        <f t="shared" si="41"/>
        <v/>
      </c>
      <c r="AB50" s="91" t="str">
        <f t="shared" si="3"/>
        <v/>
      </c>
      <c r="AC50" s="89" t="str">
        <f>IFERROR(IF(AND(R49="Impacto",R50="Impacto"),(AC49-(+AC49*U50)),IF(AND(R49="Probabilidad",R50="Impacto"),(AC48-(+AC48*U50)),IF(R50="Probabilidad",AC49,""))),"")</f>
        <v/>
      </c>
      <c r="AD50" s="92" t="str">
        <f t="shared" si="42"/>
        <v/>
      </c>
      <c r="AE50" s="88"/>
      <c r="AF50" s="191"/>
      <c r="AG50" s="105"/>
      <c r="AH50" s="93"/>
      <c r="AI50" s="93"/>
      <c r="AJ50" s="105"/>
      <c r="AK50" s="110"/>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idden="1" x14ac:dyDescent="0.3">
      <c r="B51" s="366"/>
      <c r="C51" s="311"/>
      <c r="D51" s="311"/>
      <c r="E51" s="311"/>
      <c r="F51" s="313"/>
      <c r="G51" s="311"/>
      <c r="H51" s="370"/>
      <c r="I51" s="372"/>
      <c r="J51" s="363"/>
      <c r="K51" s="375"/>
      <c r="L51" s="363">
        <f t="shared" si="39"/>
        <v>0</v>
      </c>
      <c r="M51" s="372"/>
      <c r="N51" s="363"/>
      <c r="O51" s="365"/>
      <c r="P51" s="104">
        <v>4</v>
      </c>
      <c r="Q51" s="207"/>
      <c r="R51" s="87" t="str">
        <f t="shared" ref="R51:R53" si="43">IF(OR(S51="Preventivo",S51="Detectivo"),"Probabilidad",IF(S51="Correctivo","Impacto",""))</f>
        <v/>
      </c>
      <c r="S51" s="88"/>
      <c r="T51" s="88"/>
      <c r="U51" s="89" t="str">
        <f t="shared" si="40"/>
        <v/>
      </c>
      <c r="V51" s="88"/>
      <c r="W51" s="88"/>
      <c r="X51" s="88"/>
      <c r="Y51" s="90" t="str">
        <f t="shared" ref="Y51:Y53" si="44">IFERROR(IF(AND(R50="Probabilidad",R51="Probabilidad"),(AA50-(+AA50*U51)),IF(AND(R50="Impacto",R51="Probabilidad"),(AA49-(+AA49*U51)),IF(R51="Impacto",AA50,""))),"")</f>
        <v/>
      </c>
      <c r="Z51" s="91" t="str">
        <f t="shared" si="1"/>
        <v/>
      </c>
      <c r="AA51" s="89" t="str">
        <f t="shared" si="41"/>
        <v/>
      </c>
      <c r="AB51" s="91" t="str">
        <f t="shared" si="3"/>
        <v/>
      </c>
      <c r="AC51" s="89" t="str">
        <f t="shared" ref="AC51:AC53" si="45">IFERROR(IF(AND(R50="Impacto",R51="Impacto"),(AC50-(+AC50*U51)),IF(AND(R50="Probabilidad",R51="Impacto"),(AC49-(+AC49*U51)),IF(R51="Probabilidad",AC50,""))),"")</f>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91"/>
      <c r="AG51" s="105"/>
      <c r="AH51" s="93"/>
      <c r="AI51" s="93"/>
      <c r="AJ51" s="105"/>
      <c r="AK51" s="110"/>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idden="1" x14ac:dyDescent="0.3">
      <c r="B52" s="366"/>
      <c r="C52" s="311"/>
      <c r="D52" s="311"/>
      <c r="E52" s="311"/>
      <c r="F52" s="313"/>
      <c r="G52" s="311"/>
      <c r="H52" s="370"/>
      <c r="I52" s="372"/>
      <c r="J52" s="363"/>
      <c r="K52" s="375"/>
      <c r="L52" s="363">
        <f t="shared" si="39"/>
        <v>0</v>
      </c>
      <c r="M52" s="372"/>
      <c r="N52" s="363"/>
      <c r="O52" s="365"/>
      <c r="P52" s="104">
        <v>5</v>
      </c>
      <c r="Q52" s="207"/>
      <c r="R52" s="87" t="str">
        <f t="shared" si="43"/>
        <v/>
      </c>
      <c r="S52" s="88"/>
      <c r="T52" s="88"/>
      <c r="U52" s="89" t="str">
        <f t="shared" si="40"/>
        <v/>
      </c>
      <c r="V52" s="88"/>
      <c r="W52" s="88"/>
      <c r="X52" s="88"/>
      <c r="Y52" s="90" t="str">
        <f t="shared" si="44"/>
        <v/>
      </c>
      <c r="Z52" s="91" t="str">
        <f t="shared" si="1"/>
        <v/>
      </c>
      <c r="AA52" s="89" t="str">
        <f t="shared" si="41"/>
        <v/>
      </c>
      <c r="AB52" s="91" t="str">
        <f t="shared" si="3"/>
        <v/>
      </c>
      <c r="AC52" s="89" t="str">
        <f t="shared" si="45"/>
        <v/>
      </c>
      <c r="AD52" s="92" t="str">
        <f t="shared" ref="AD52" si="46">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91"/>
      <c r="AG52" s="105"/>
      <c r="AH52" s="93"/>
      <c r="AI52" s="93"/>
      <c r="AJ52" s="105"/>
      <c r="AK52" s="110"/>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idden="1" x14ac:dyDescent="0.3">
      <c r="B53" s="366"/>
      <c r="C53" s="311"/>
      <c r="D53" s="311"/>
      <c r="E53" s="311"/>
      <c r="F53" s="313"/>
      <c r="G53" s="311"/>
      <c r="H53" s="370"/>
      <c r="I53" s="372"/>
      <c r="J53" s="363"/>
      <c r="K53" s="375"/>
      <c r="L53" s="363">
        <f t="shared" si="39"/>
        <v>0</v>
      </c>
      <c r="M53" s="372"/>
      <c r="N53" s="363"/>
      <c r="O53" s="365"/>
      <c r="P53" s="104">
        <v>6</v>
      </c>
      <c r="Q53" s="207"/>
      <c r="R53" s="87" t="str">
        <f t="shared" si="43"/>
        <v/>
      </c>
      <c r="S53" s="88"/>
      <c r="T53" s="88"/>
      <c r="U53" s="89" t="str">
        <f t="shared" si="40"/>
        <v/>
      </c>
      <c r="V53" s="88"/>
      <c r="W53" s="88"/>
      <c r="X53" s="88"/>
      <c r="Y53" s="90" t="str">
        <f t="shared" si="44"/>
        <v/>
      </c>
      <c r="Z53" s="91" t="str">
        <f t="shared" si="1"/>
        <v/>
      </c>
      <c r="AA53" s="89" t="str">
        <f t="shared" si="41"/>
        <v/>
      </c>
      <c r="AB53" s="91" t="str">
        <f>IFERROR(IF(AC53="","",IF(AC53&lt;=0.2,"Leve",IF(AC53&lt;=0.4,"Menor",IF(AC53&lt;=0.6,"Moderado",IF(AC53&lt;=0.8,"Mayor","Catastrófico"))))),"")</f>
        <v/>
      </c>
      <c r="AC53" s="89" t="str">
        <f t="shared" si="45"/>
        <v/>
      </c>
      <c r="AD53" s="92" t="str">
        <f>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91"/>
      <c r="AG53" s="105"/>
      <c r="AH53" s="93"/>
      <c r="AI53" s="93"/>
      <c r="AJ53" s="105"/>
      <c r="AK53" s="110"/>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04.25" customHeight="1" thickBot="1" x14ac:dyDescent="0.35">
      <c r="B54" s="366">
        <v>7</v>
      </c>
      <c r="C54" s="311" t="s">
        <v>115</v>
      </c>
      <c r="D54" s="311" t="s">
        <v>287</v>
      </c>
      <c r="E54" s="311" t="s">
        <v>288</v>
      </c>
      <c r="F54" s="313" t="s">
        <v>289</v>
      </c>
      <c r="G54" s="311" t="s">
        <v>189</v>
      </c>
      <c r="H54" s="370">
        <v>40</v>
      </c>
      <c r="I54" s="372" t="str">
        <f>IF(H54&lt;=0,"",IF(H54&lt;=2,"Muy Baja",IF(H54&lt;=24,"Baja",IF(H54&lt;=500,"Media",IF(H54&lt;=5000,"Alta","Muy Alta")))))</f>
        <v>Media</v>
      </c>
      <c r="J54" s="363">
        <f>IF(I54="","",IF(I54="Muy Baja",0.2,IF(I54="Baja",0.4,IF(I54="Media",0.6,IF(I54="Alta",0.8,IF(I54="Muy Alta",1,))))))</f>
        <v>0.6</v>
      </c>
      <c r="K54" s="375" t="s">
        <v>137</v>
      </c>
      <c r="L54" s="363" t="str">
        <f>IF(NOT(ISERROR(MATCH(K54,'Tabla Impacto'!$B$222:$B$224,0))),'Tabla Impacto'!$F$224&amp;"Por favor no seleccionar los criterios de impacto(Afectación Económica o presupuestal y Pérdida Reputacional)",K54)</f>
        <v xml:space="preserve">     El riesgo afecta la imagen de de la entidad con efecto publicitario sostenido a nivel de sector administrativo, nivel departamental o municipal</v>
      </c>
      <c r="M54" s="372" t="str">
        <f>IF(OR(L54='Tabla Impacto'!$C$12,L54='Tabla Impacto'!$D$12),"Leve",IF(OR(L54='Tabla Impacto'!$C$13,L54='Tabla Impacto'!$D$13),"Menor",IF(OR(L54='Tabla Impacto'!$C$14,L54='Tabla Impacto'!$D$14),"Moderado",IF(OR(L54='Tabla Impacto'!$C$15,L54='Tabla Impacto'!$D$15),"Mayor",IF(OR(L54='Tabla Impacto'!$C$16,L54='Tabla Impacto'!$D$16),"Catastrófico","")))))</f>
        <v>Mayor</v>
      </c>
      <c r="N54" s="363">
        <f>IF(M54="","",IF(M54="Leve",0.2,IF(M54="Menor",0.4,IF(M54="Moderado",0.6,IF(M54="Mayor",0.8,IF(M54="Catastrófico",1,))))))</f>
        <v>0.8</v>
      </c>
      <c r="O54" s="365" t="str">
        <f>IF(OR(AND(I54="Muy Baja",M54="Leve"),AND(I54="Muy Baja",M54="Menor"),AND(I54="Baja",M54="Leve")),"Bajo",IF(OR(AND(I54="Muy baja",M54="Moderado"),AND(I54="Baja",M54="Menor"),AND(I54="Baja",M54="Moderado"),AND(I54="Media",M54="Leve"),AND(I54="Media",M54="Menor"),AND(I54="Media",M54="Moderado"),AND(I54="Alta",M54="Leve"),AND(I54="Alta",M54="Menor")),"Moderado",IF(OR(AND(I54="Muy Baja",M54="Mayor"),AND(I54="Baja",M54="Mayor"),AND(I54="Media",M54="Mayor"),AND(I54="Alta",M54="Moderado"),AND(I54="Alta",M54="Mayor"),AND(I54="Muy Alta",M54="Leve"),AND(I54="Muy Alta",M54="Menor"),AND(I54="Muy Alta",M54="Moderado"),AND(I54="Muy Alta",M54="Mayor")),"Alto",IF(OR(AND(I54="Muy Baja",M54="Catastrófico"),AND(I54="Baja",M54="Catastrófico"),AND(I54="Media",M54="Catastrófico"),AND(I54="Alta",M54="Catastrófico"),AND(I54="Muy Alta",M54="Catastrófico")),"Extremo",""))))</f>
        <v>Alto</v>
      </c>
      <c r="P54" s="104">
        <v>1</v>
      </c>
      <c r="Q54" s="207" t="s">
        <v>290</v>
      </c>
      <c r="R54" s="87" t="str">
        <f>IF(OR(S54="Preventivo",S54="Detectivo"),"Probabilidad",IF(S54="Correctivo","Impacto",""))</f>
        <v>Probabilidad</v>
      </c>
      <c r="S54" s="88" t="s">
        <v>14</v>
      </c>
      <c r="T54" s="88" t="s">
        <v>9</v>
      </c>
      <c r="U54" s="89" t="str">
        <f>IF(AND(S54="Preventivo",T54="Automático"),"50%",IF(AND(S54="Preventivo",T54="Manual"),"40%",IF(AND(S54="Detectivo",T54="Automático"),"40%",IF(AND(S54="Detectivo",T54="Manual"),"30%",IF(AND(S54="Correctivo",T54="Automático"),"35%",IF(AND(S54="Correctivo",T54="Manual"),"25%",""))))))</f>
        <v>40%</v>
      </c>
      <c r="V54" s="88" t="s">
        <v>19</v>
      </c>
      <c r="W54" s="88" t="s">
        <v>23</v>
      </c>
      <c r="X54" s="88" t="s">
        <v>110</v>
      </c>
      <c r="Y54" s="90">
        <f>IFERROR(IF(R54="Probabilidad",(J54-(+J54*U54)),IF(R54="Impacto",J54,"")),"")</f>
        <v>0.36</v>
      </c>
      <c r="Z54" s="91" t="str">
        <f>IFERROR(IF(Y54="","",IF(Y54&lt;=0.2,"Muy Baja",IF(Y54&lt;=0.4,"Baja",IF(Y54&lt;=0.6,"Media",IF(Y54&lt;=0.8,"Alta","Muy Alta"))))),"")</f>
        <v>Baja</v>
      </c>
      <c r="AA54" s="89">
        <f>+Y54</f>
        <v>0.36</v>
      </c>
      <c r="AB54" s="91" t="str">
        <f>IFERROR(IF(AC54="","",IF(AC54&lt;=0.2,"Leve",IF(AC54&lt;=0.4,"Menor",IF(AC54&lt;=0.6,"Moderado",IF(AC54&lt;=0.8,"Mayor","Catastrófico"))))),"")</f>
        <v>Mayor</v>
      </c>
      <c r="AC54" s="89">
        <f>IFERROR(IF(R54="Impacto",(N54-(+N54*U54)),IF(R54="Probabilidad",N54,"")),"")</f>
        <v>0.8</v>
      </c>
      <c r="AD54" s="92" t="str">
        <f>IFERROR(IF(OR(AND(Z54="Muy Baja",AB54="Leve"),AND(Z54="Muy Baja",AB54="Menor"),AND(Z54="Baja",AB54="Leve")),"Bajo",IF(OR(AND(Z54="Muy baja",AB54="Moderado"),AND(Z54="Baja",AB54="Menor"),AND(Z54="Baja",AB54="Moderado"),AND(Z54="Media",AB54="Leve"),AND(Z54="Media",AB54="Menor"),AND(Z54="Media",AB54="Moderado"),AND(Z54="Alta",AB54="Leve"),AND(Z54="Alta",AB54="Menor")),"Moderado",IF(OR(AND(Z54="Muy Baja",AB54="Mayor"),AND(Z54="Baja",AB54="Mayor"),AND(Z54="Media",AB54="Mayor"),AND(Z54="Alta",AB54="Moderado"),AND(Z54="Alta",AB54="Mayor"),AND(Z54="Muy Alta",AB54="Leve"),AND(Z54="Muy Alta",AB54="Menor"),AND(Z54="Muy Alta",AB54="Moderado"),AND(Z54="Muy Alta",AB54="Mayor")),"Alto",IF(OR(AND(Z54="Muy Baja",AB54="Catastrófico"),AND(Z54="Baja",AB54="Catastrófico"),AND(Z54="Media",AB54="Catastrófico"),AND(Z54="Alta",AB54="Catastrófico"),AND(Z54="Muy Alta",AB54="Catastrófico")),"Extremo","")))),"")</f>
        <v>Alto</v>
      </c>
      <c r="AE54" s="88" t="s">
        <v>118</v>
      </c>
      <c r="AF54" s="191" t="s">
        <v>291</v>
      </c>
      <c r="AG54" s="182" t="s">
        <v>263</v>
      </c>
      <c r="AH54" s="93">
        <v>44440</v>
      </c>
      <c r="AI54" s="93"/>
      <c r="AJ54" s="105"/>
      <c r="AK54" s="110"/>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idden="1" x14ac:dyDescent="0.3">
      <c r="B55" s="366"/>
      <c r="C55" s="311"/>
      <c r="D55" s="311"/>
      <c r="E55" s="311"/>
      <c r="F55" s="313"/>
      <c r="G55" s="311"/>
      <c r="H55" s="370"/>
      <c r="I55" s="372"/>
      <c r="J55" s="363"/>
      <c r="K55" s="375"/>
      <c r="L55" s="363">
        <f t="shared" ref="L55:L59" si="47">IF(NOT(ISERROR(MATCH(K55,_xlfn.ANCHORARRAY(F66),0))),J68&amp;"Por favor no seleccionar los criterios de impacto",K55)</f>
        <v>0</v>
      </c>
      <c r="M55" s="372"/>
      <c r="N55" s="363"/>
      <c r="O55" s="365"/>
      <c r="P55" s="104">
        <v>2</v>
      </c>
      <c r="Q55" s="86"/>
      <c r="R55" s="87" t="str">
        <f>IF(OR(S55="Preventivo",S55="Detectivo"),"Probabilidad",IF(S55="Correctivo","Impacto",""))</f>
        <v/>
      </c>
      <c r="S55" s="88"/>
      <c r="T55" s="88"/>
      <c r="U55" s="89" t="str">
        <f t="shared" ref="U55:U59" si="48">IF(AND(S55="Preventivo",T55="Automático"),"50%",IF(AND(S55="Preventivo",T55="Manual"),"40%",IF(AND(S55="Detectivo",T55="Automático"),"40%",IF(AND(S55="Detectivo",T55="Manual"),"30%",IF(AND(S55="Correctivo",T55="Automático"),"35%",IF(AND(S55="Correctivo",T55="Manual"),"25%",""))))))</f>
        <v/>
      </c>
      <c r="V55" s="88"/>
      <c r="W55" s="88"/>
      <c r="X55" s="88"/>
      <c r="Y55" s="90" t="str">
        <f>IFERROR(IF(AND(R54="Probabilidad",R55="Probabilidad"),(AA54-(+AA54*U55)),IF(R55="Probabilidad",(J54-(+J54*U55)),IF(R55="Impacto",AA54,""))),"")</f>
        <v/>
      </c>
      <c r="Z55" s="91" t="str">
        <f t="shared" si="1"/>
        <v/>
      </c>
      <c r="AA55" s="89" t="str">
        <f t="shared" ref="AA55:AA59" si="49">+Y55</f>
        <v/>
      </c>
      <c r="AB55" s="91" t="str">
        <f t="shared" si="3"/>
        <v/>
      </c>
      <c r="AC55" s="89" t="str">
        <f>IFERROR(IF(AND(R54="Impacto",R55="Impacto"),(AC48-(+AC48*U55)),IF(R55="Impacto",($N$54-(+$N$54*U55)),IF(R55="Probabilidad",AC48,""))),"")</f>
        <v/>
      </c>
      <c r="AD55" s="92" t="str">
        <f t="shared" ref="AD55:AD56" si="50">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05"/>
      <c r="AG55" s="105"/>
      <c r="AH55" s="93"/>
      <c r="AI55" s="93"/>
      <c r="AJ55" s="105"/>
      <c r="AK55" s="110"/>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idden="1" x14ac:dyDescent="0.3">
      <c r="B56" s="366"/>
      <c r="C56" s="311"/>
      <c r="D56" s="311"/>
      <c r="E56" s="311"/>
      <c r="F56" s="313"/>
      <c r="G56" s="311"/>
      <c r="H56" s="370"/>
      <c r="I56" s="372"/>
      <c r="J56" s="363"/>
      <c r="K56" s="375"/>
      <c r="L56" s="363">
        <f t="shared" si="47"/>
        <v>0</v>
      </c>
      <c r="M56" s="372"/>
      <c r="N56" s="363"/>
      <c r="O56" s="365"/>
      <c r="P56" s="104">
        <v>3</v>
      </c>
      <c r="Q56" s="94"/>
      <c r="R56" s="87" t="str">
        <f>IF(OR(S56="Preventivo",S56="Detectivo"),"Probabilidad",IF(S56="Correctivo","Impacto",""))</f>
        <v/>
      </c>
      <c r="S56" s="88"/>
      <c r="T56" s="88"/>
      <c r="U56" s="89" t="str">
        <f t="shared" si="48"/>
        <v/>
      </c>
      <c r="V56" s="88"/>
      <c r="W56" s="88"/>
      <c r="X56" s="88"/>
      <c r="Y56" s="90" t="str">
        <f>IFERROR(IF(AND(R55="Probabilidad",R56="Probabilidad"),(AA55-(+AA55*U56)),IF(AND(R55="Impacto",R56="Probabilidad"),(AA54-(+AA54*U56)),IF(R56="Impacto",AA55,""))),"")</f>
        <v/>
      </c>
      <c r="Z56" s="91" t="str">
        <f t="shared" si="1"/>
        <v/>
      </c>
      <c r="AA56" s="89" t="str">
        <f t="shared" si="49"/>
        <v/>
      </c>
      <c r="AB56" s="91" t="str">
        <f t="shared" si="3"/>
        <v/>
      </c>
      <c r="AC56" s="89" t="str">
        <f>IFERROR(IF(AND(R55="Impacto",R56="Impacto"),(AC55-(+AC55*U56)),IF(AND(R55="Probabilidad",R56="Impacto"),(AC54-(+AC54*U56)),IF(R56="Probabilidad",AC55,""))),"")</f>
        <v/>
      </c>
      <c r="AD56" s="92" t="str">
        <f t="shared" si="50"/>
        <v/>
      </c>
      <c r="AE56" s="88"/>
      <c r="AF56" s="105"/>
      <c r="AG56" s="105"/>
      <c r="AH56" s="93"/>
      <c r="AI56" s="93"/>
      <c r="AJ56" s="105"/>
      <c r="AK56" s="110"/>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idden="1" x14ac:dyDescent="0.3">
      <c r="B57" s="366"/>
      <c r="C57" s="311"/>
      <c r="D57" s="311"/>
      <c r="E57" s="311"/>
      <c r="F57" s="313"/>
      <c r="G57" s="311"/>
      <c r="H57" s="370"/>
      <c r="I57" s="372"/>
      <c r="J57" s="363"/>
      <c r="K57" s="375"/>
      <c r="L57" s="363">
        <f t="shared" si="47"/>
        <v>0</v>
      </c>
      <c r="M57" s="372"/>
      <c r="N57" s="363"/>
      <c r="O57" s="365"/>
      <c r="P57" s="104">
        <v>4</v>
      </c>
      <c r="Q57" s="86"/>
      <c r="R57" s="87" t="str">
        <f t="shared" ref="R57:R59" si="51">IF(OR(S57="Preventivo",S57="Detectivo"),"Probabilidad",IF(S57="Correctivo","Impacto",""))</f>
        <v/>
      </c>
      <c r="S57" s="88"/>
      <c r="T57" s="88"/>
      <c r="U57" s="89" t="str">
        <f t="shared" si="48"/>
        <v/>
      </c>
      <c r="V57" s="88"/>
      <c r="W57" s="88"/>
      <c r="X57" s="88"/>
      <c r="Y57" s="90" t="str">
        <f t="shared" ref="Y57:Y59" si="52">IFERROR(IF(AND(R56="Probabilidad",R57="Probabilidad"),(AA56-(+AA56*U57)),IF(AND(R56="Impacto",R57="Probabilidad"),(AA55-(+AA55*U57)),IF(R57="Impacto",AA56,""))),"")</f>
        <v/>
      </c>
      <c r="Z57" s="91" t="str">
        <f t="shared" si="1"/>
        <v/>
      </c>
      <c r="AA57" s="89" t="str">
        <f t="shared" si="49"/>
        <v/>
      </c>
      <c r="AB57" s="91" t="str">
        <f t="shared" si="3"/>
        <v/>
      </c>
      <c r="AC57" s="89" t="str">
        <f t="shared" ref="AC57:AC59" si="53">IFERROR(IF(AND(R56="Impacto",R57="Impacto"),(AC56-(+AC56*U57)),IF(AND(R56="Probabilidad",R57="Impacto"),(AC55-(+AC55*U57)),IF(R57="Probabilidad",AC56,""))),"")</f>
        <v/>
      </c>
      <c r="AD57" s="92" t="str">
        <f>IFERROR(IF(OR(AND(Z57="Muy Baja",AB57="Leve"),AND(Z57="Muy Baja",AB57="Menor"),AND(Z57="Baja",AB57="Leve")),"Bajo",IF(OR(AND(Z57="Muy baja",AB57="Moderado"),AND(Z57="Baja",AB57="Menor"),AND(Z57="Baja",AB57="Moderado"),AND(Z57="Media",AB57="Leve"),AND(Z57="Media",AB57="Menor"),AND(Z57="Media",AB57="Moderado"),AND(Z57="Alta",AB57="Leve"),AND(Z57="Alta",AB57="Menor")),"Moderado",IF(OR(AND(Z57="Muy Baja",AB57="Mayor"),AND(Z57="Baja",AB57="Mayor"),AND(Z57="Media",AB57="Mayor"),AND(Z57="Alta",AB57="Moderado"),AND(Z57="Alta",AB57="Mayor"),AND(Z57="Muy Alta",AB57="Leve"),AND(Z57="Muy Alta",AB57="Menor"),AND(Z57="Muy Alta",AB57="Moderado"),AND(Z57="Muy Alta",AB57="Mayor")),"Alto",IF(OR(AND(Z57="Muy Baja",AB57="Catastrófico"),AND(Z57="Baja",AB57="Catastrófico"),AND(Z57="Media",AB57="Catastrófico"),AND(Z57="Alta",AB57="Catastrófico"),AND(Z57="Muy Alta",AB57="Catastrófico")),"Extremo","")))),"")</f>
        <v/>
      </c>
      <c r="AE57" s="88"/>
      <c r="AF57" s="105"/>
      <c r="AG57" s="105"/>
      <c r="AH57" s="93"/>
      <c r="AI57" s="93"/>
      <c r="AJ57" s="105"/>
      <c r="AK57" s="110"/>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idden="1" x14ac:dyDescent="0.3">
      <c r="B58" s="366"/>
      <c r="C58" s="311"/>
      <c r="D58" s="311"/>
      <c r="E58" s="311"/>
      <c r="F58" s="313"/>
      <c r="G58" s="311"/>
      <c r="H58" s="370"/>
      <c r="I58" s="372"/>
      <c r="J58" s="363"/>
      <c r="K58" s="375"/>
      <c r="L58" s="363">
        <f t="shared" si="47"/>
        <v>0</v>
      </c>
      <c r="M58" s="372"/>
      <c r="N58" s="363"/>
      <c r="O58" s="365"/>
      <c r="P58" s="104">
        <v>5</v>
      </c>
      <c r="Q58" s="86"/>
      <c r="R58" s="87" t="str">
        <f t="shared" si="51"/>
        <v/>
      </c>
      <c r="S58" s="88"/>
      <c r="T58" s="88"/>
      <c r="U58" s="89" t="str">
        <f t="shared" si="48"/>
        <v/>
      </c>
      <c r="V58" s="88"/>
      <c r="W58" s="88"/>
      <c r="X58" s="88"/>
      <c r="Y58" s="90" t="str">
        <f t="shared" si="52"/>
        <v/>
      </c>
      <c r="Z58" s="91" t="str">
        <f t="shared" si="1"/>
        <v/>
      </c>
      <c r="AA58" s="89" t="str">
        <f t="shared" si="49"/>
        <v/>
      </c>
      <c r="AB58" s="91" t="str">
        <f t="shared" si="3"/>
        <v/>
      </c>
      <c r="AC58" s="89" t="str">
        <f t="shared" si="53"/>
        <v/>
      </c>
      <c r="AD58" s="92" t="str">
        <f t="shared" ref="AD58:AD59" si="54">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05"/>
      <c r="AG58" s="105"/>
      <c r="AH58" s="93"/>
      <c r="AI58" s="93"/>
      <c r="AJ58" s="105"/>
      <c r="AK58" s="110"/>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idden="1" x14ac:dyDescent="0.3">
      <c r="B59" s="366"/>
      <c r="C59" s="311"/>
      <c r="D59" s="311"/>
      <c r="E59" s="311"/>
      <c r="F59" s="313"/>
      <c r="G59" s="311"/>
      <c r="H59" s="370"/>
      <c r="I59" s="372"/>
      <c r="J59" s="363"/>
      <c r="K59" s="375"/>
      <c r="L59" s="363">
        <f t="shared" si="47"/>
        <v>0</v>
      </c>
      <c r="M59" s="372"/>
      <c r="N59" s="363"/>
      <c r="O59" s="365"/>
      <c r="P59" s="104">
        <v>6</v>
      </c>
      <c r="Q59" s="86"/>
      <c r="R59" s="87" t="str">
        <f t="shared" si="51"/>
        <v/>
      </c>
      <c r="S59" s="88"/>
      <c r="T59" s="88"/>
      <c r="U59" s="89" t="str">
        <f t="shared" si="48"/>
        <v/>
      </c>
      <c r="V59" s="88"/>
      <c r="W59" s="88"/>
      <c r="X59" s="88"/>
      <c r="Y59" s="90" t="str">
        <f t="shared" si="52"/>
        <v/>
      </c>
      <c r="Z59" s="91" t="str">
        <f t="shared" si="1"/>
        <v/>
      </c>
      <c r="AA59" s="89" t="str">
        <f t="shared" si="49"/>
        <v/>
      </c>
      <c r="AB59" s="91" t="str">
        <f t="shared" si="3"/>
        <v/>
      </c>
      <c r="AC59" s="89" t="str">
        <f t="shared" si="53"/>
        <v/>
      </c>
      <c r="AD59" s="92" t="str">
        <f t="shared" si="54"/>
        <v/>
      </c>
      <c r="AE59" s="88"/>
      <c r="AF59" s="105"/>
      <c r="AG59" s="105"/>
      <c r="AH59" s="93"/>
      <c r="AI59" s="93"/>
      <c r="AJ59" s="105"/>
      <c r="AK59" s="110"/>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75.75" hidden="1" x14ac:dyDescent="0.3">
      <c r="B60" s="366">
        <v>8</v>
      </c>
      <c r="C60" s="311"/>
      <c r="D60" s="311"/>
      <c r="E60" s="311"/>
      <c r="F60" s="313"/>
      <c r="G60" s="311"/>
      <c r="H60" s="370"/>
      <c r="I60" s="372" t="str">
        <f>IF(H60&lt;=0,"",IF(H60&lt;=2,"Muy Baja",IF(H60&lt;=24,"Baja",IF(H60&lt;=500,"Media",IF(H60&lt;=5000,"Alta","Muy Alta")))))</f>
        <v/>
      </c>
      <c r="J60" s="363" t="str">
        <f>IF(I60="","",IF(I60="Muy Baja",0.2,IF(I60="Baja",0.4,IF(I60="Media",0.6,IF(I60="Alta",0.8,IF(I60="Muy Alta",1,))))))</f>
        <v/>
      </c>
      <c r="K60" s="375"/>
      <c r="L60" s="363">
        <f>IF(NOT(ISERROR(MATCH(K60,'Tabla Impacto'!$B$222:$B$224,0))),'Tabla Impacto'!$F$224&amp;"Por favor no seleccionar los criterios de impacto(Afectación Económica o presupuestal y Pérdida Reputacional)",K60)</f>
        <v>0</v>
      </c>
      <c r="M60" s="372" t="str">
        <f>IF(OR(L60='Tabla Impacto'!$C$12,L60='Tabla Impacto'!$D$12),"Leve",IF(OR(L60='Tabla Impacto'!$C$13,L60='Tabla Impacto'!$D$13),"Menor",IF(OR(L60='Tabla Impacto'!$C$14,L60='Tabla Impacto'!$D$14),"Moderado",IF(OR(L60='Tabla Impacto'!$C$15,L60='Tabla Impacto'!$D$15),"Mayor",IF(OR(L60='Tabla Impacto'!$C$16,L60='Tabla Impacto'!$D$16),"Catastrófico","")))))</f>
        <v/>
      </c>
      <c r="N60" s="363" t="str">
        <f>IF(M60="","",IF(M60="Leve",0.2,IF(M60="Menor",0.4,IF(M60="Moderado",0.6,IF(M60="Mayor",0.8,IF(M60="Catastrófico",1,))))))</f>
        <v/>
      </c>
      <c r="O60" s="365" t="str">
        <f>IF(OR(AND(I60="Muy Baja",M60="Leve"),AND(I60="Muy Baja",M60="Menor"),AND(I60="Baja",M60="Leve")),"Bajo",IF(OR(AND(I60="Muy baja",M60="Moderado"),AND(I60="Baja",M60="Menor"),AND(I60="Baja",M60="Moderado"),AND(I60="Media",M60="Leve"),AND(I60="Media",M60="Menor"),AND(I60="Media",M60="Moderado"),AND(I60="Alta",M60="Leve"),AND(I60="Alta",M60="Menor")),"Moderado",IF(OR(AND(I60="Muy Baja",M60="Mayor"),AND(I60="Baja",M60="Mayor"),AND(I60="Media",M60="Mayor"),AND(I60="Alta",M60="Moderado"),AND(I60="Alta",M60="Mayor"),AND(I60="Muy Alta",M60="Leve"),AND(I60="Muy Alta",M60="Menor"),AND(I60="Muy Alta",M60="Moderado"),AND(I60="Muy Alta",M60="Mayor")),"Alto",IF(OR(AND(I60="Muy Baja",M60="Catastrófico"),AND(I60="Baja",M60="Catastrófico"),AND(I60="Media",M60="Catastrófico"),AND(I60="Alta",M60="Catastrófico"),AND(I60="Muy Alta",M60="Catastrófico")),"Extremo",""))))</f>
        <v/>
      </c>
      <c r="P60" s="104">
        <v>1</v>
      </c>
      <c r="Q60" s="86"/>
      <c r="R60" s="87" t="str">
        <f>IF(OR(S60="Preventivo",S60="Detectivo"),"Probabilidad",IF(S60="Correctivo","Impacto",""))</f>
        <v>Probabilidad</v>
      </c>
      <c r="S60" s="88" t="s">
        <v>14</v>
      </c>
      <c r="T60" s="88" t="s">
        <v>9</v>
      </c>
      <c r="U60" s="89" t="str">
        <f>IF(AND(S60="Preventivo",T60="Automático"),"50%",IF(AND(S60="Preventivo",T60="Manual"),"40%",IF(AND(S60="Detectivo",T60="Automático"),"40%",IF(AND(S60="Detectivo",T60="Manual"),"30%",IF(AND(S60="Correctivo",T60="Automático"),"35%",IF(AND(S60="Correctivo",T60="Manual"),"25%",""))))))</f>
        <v>40%</v>
      </c>
      <c r="V60" s="88" t="s">
        <v>20</v>
      </c>
      <c r="W60" s="88" t="s">
        <v>22</v>
      </c>
      <c r="X60" s="88" t="s">
        <v>110</v>
      </c>
      <c r="Y60" s="90" t="str">
        <f>IFERROR(IF(R60="Probabilidad",(J60-(+J60*U60)),IF(R60="Impacto",J60,"")),"")</f>
        <v/>
      </c>
      <c r="Z60" s="91" t="str">
        <f>IFERROR(IF(Y60="","",IF(Y60&lt;=0.2,"Muy Baja",IF(Y60&lt;=0.4,"Baja",IF(Y60&lt;=0.6,"Media",IF(Y60&lt;=0.8,"Alta","Muy Alta"))))),"")</f>
        <v/>
      </c>
      <c r="AA60" s="89" t="str">
        <f>+Y60</f>
        <v/>
      </c>
      <c r="AB60" s="91" t="str">
        <f>IFERROR(IF(AC60="","",IF(AC60&lt;=0.2,"Leve",IF(AC60&lt;=0.4,"Menor",IF(AC60&lt;=0.6,"Moderado",IF(AC60&lt;=0.8,"Mayor","Catastrófico"))))),"")</f>
        <v/>
      </c>
      <c r="AC60" s="89" t="str">
        <f>IFERROR(IF(R60="Impacto",(N60-(+N60*U60)),IF(R60="Probabilidad",N60,"")),"")</f>
        <v/>
      </c>
      <c r="AD60" s="92" t="str">
        <f>IFERROR(IF(OR(AND(Z60="Muy Baja",AB60="Leve"),AND(Z60="Muy Baja",AB60="Menor"),AND(Z60="Baja",AB60="Leve")),"Bajo",IF(OR(AND(Z60="Muy baja",AB60="Moderado"),AND(Z60="Baja",AB60="Menor"),AND(Z60="Baja",AB60="Moderado"),AND(Z60="Media",AB60="Leve"),AND(Z60="Media",AB60="Menor"),AND(Z60="Media",AB60="Moderado"),AND(Z60="Alta",AB60="Leve"),AND(Z60="Alta",AB60="Menor")),"Moderado",IF(OR(AND(Z60="Muy Baja",AB60="Mayor"),AND(Z60="Baja",AB60="Mayor"),AND(Z60="Media",AB60="Mayor"),AND(Z60="Alta",AB60="Moderado"),AND(Z60="Alta",AB60="Mayor"),AND(Z60="Muy Alta",AB60="Leve"),AND(Z60="Muy Alta",AB60="Menor"),AND(Z60="Muy Alta",AB60="Moderado"),AND(Z60="Muy Alta",AB60="Mayor")),"Alto",IF(OR(AND(Z60="Muy Baja",AB60="Catastrófico"),AND(Z60="Baja",AB60="Catastrófico"),AND(Z60="Media",AB60="Catastrófico"),AND(Z60="Alta",AB60="Catastrófico"),AND(Z60="Muy Alta",AB60="Catastrófico")),"Extremo","")))),"")</f>
        <v/>
      </c>
      <c r="AE60" s="88" t="s">
        <v>118</v>
      </c>
      <c r="AF60" s="182" t="s">
        <v>250</v>
      </c>
      <c r="AG60" s="182" t="s">
        <v>247</v>
      </c>
      <c r="AH60" s="93">
        <v>44561</v>
      </c>
      <c r="AI60" s="93"/>
      <c r="AJ60" s="105"/>
      <c r="AK60" s="110"/>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75.75" hidden="1" x14ac:dyDescent="0.3">
      <c r="B61" s="366"/>
      <c r="C61" s="311"/>
      <c r="D61" s="311"/>
      <c r="E61" s="311"/>
      <c r="F61" s="313"/>
      <c r="G61" s="311"/>
      <c r="H61" s="370"/>
      <c r="I61" s="372"/>
      <c r="J61" s="363"/>
      <c r="K61" s="375"/>
      <c r="L61" s="363">
        <f>IF(NOT(ISERROR(MATCH(K61,_xlfn.ANCHORARRAY(F72),0))),J74&amp;"Por favor no seleccionar los criterios de impacto",K61)</f>
        <v>0</v>
      </c>
      <c r="M61" s="372"/>
      <c r="N61" s="363"/>
      <c r="O61" s="365"/>
      <c r="P61" s="104">
        <v>2</v>
      </c>
      <c r="Q61" s="86"/>
      <c r="R61" s="87" t="str">
        <f>IF(OR(S61="Preventivo",S61="Detectivo"),"Probabilidad",IF(S61="Correctivo","Impacto",""))</f>
        <v>Probabilidad</v>
      </c>
      <c r="S61" s="88" t="s">
        <v>14</v>
      </c>
      <c r="T61" s="88" t="s">
        <v>9</v>
      </c>
      <c r="U61" s="89" t="str">
        <f t="shared" ref="U61:U65" si="55">IF(AND(S61="Preventivo",T61="Automático"),"50%",IF(AND(S61="Preventivo",T61="Manual"),"40%",IF(AND(S61="Detectivo",T61="Automático"),"40%",IF(AND(S61="Detectivo",T61="Manual"),"30%",IF(AND(S61="Correctivo",T61="Automático"),"35%",IF(AND(S61="Correctivo",T61="Manual"),"25%",""))))))</f>
        <v>40%</v>
      </c>
      <c r="V61" s="88" t="s">
        <v>19</v>
      </c>
      <c r="W61" s="88" t="s">
        <v>23</v>
      </c>
      <c r="X61" s="88" t="s">
        <v>111</v>
      </c>
      <c r="Y61" s="90" t="str">
        <f>IFERROR(IF(AND(R60="Probabilidad",R61="Probabilidad"),(AA60-(+AA60*U61)),IF(R61="Probabilidad",(J60-(+J60*U61)),IF(R61="Impacto",AA60,""))),"")</f>
        <v/>
      </c>
      <c r="Z61" s="91" t="str">
        <f t="shared" si="1"/>
        <v/>
      </c>
      <c r="AA61" s="89" t="str">
        <f t="shared" ref="AA61:AA65" si="56">+Y61</f>
        <v/>
      </c>
      <c r="AB61" s="91" t="str">
        <f t="shared" si="3"/>
        <v>Mayor</v>
      </c>
      <c r="AC61" s="89">
        <f>IFERROR(IF(AND(R60="Impacto",R61="Impacto"),(AC54-(+AC54*U61)),IF(R61="Impacto",($N$60-(+$N$60*U61)),IF(R61="Probabilidad",AC54,""))),"")</f>
        <v>0.8</v>
      </c>
      <c r="AD61" s="92" t="str">
        <f t="shared" ref="AD61:AD62" si="57">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t="s">
        <v>118</v>
      </c>
      <c r="AF61" s="182" t="s">
        <v>251</v>
      </c>
      <c r="AG61" s="182" t="s">
        <v>247</v>
      </c>
      <c r="AH61" s="93">
        <v>44469</v>
      </c>
      <c r="AI61" s="93"/>
      <c r="AJ61" s="105"/>
      <c r="AK61" s="110"/>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75.75" hidden="1" x14ac:dyDescent="0.3">
      <c r="B62" s="366"/>
      <c r="C62" s="311"/>
      <c r="D62" s="311"/>
      <c r="E62" s="311"/>
      <c r="F62" s="313"/>
      <c r="G62" s="311"/>
      <c r="H62" s="370"/>
      <c r="I62" s="372"/>
      <c r="J62" s="363"/>
      <c r="K62" s="375"/>
      <c r="L62" s="363">
        <f>IF(NOT(ISERROR(MATCH(K62,_xlfn.ANCHORARRAY(F73),0))),J75&amp;"Por favor no seleccionar los criterios de impacto",K62)</f>
        <v>0</v>
      </c>
      <c r="M62" s="372"/>
      <c r="N62" s="363"/>
      <c r="O62" s="365"/>
      <c r="P62" s="104">
        <v>3</v>
      </c>
      <c r="Q62" s="94"/>
      <c r="R62" s="87" t="str">
        <f>IF(OR(S62="Preventivo",S62="Detectivo"),"Probabilidad",IF(S62="Correctivo","Impacto",""))</f>
        <v>Probabilidad</v>
      </c>
      <c r="S62" s="88" t="s">
        <v>15</v>
      </c>
      <c r="T62" s="88" t="s">
        <v>9</v>
      </c>
      <c r="U62" s="89" t="str">
        <f t="shared" si="55"/>
        <v>30%</v>
      </c>
      <c r="V62" s="88" t="s">
        <v>19</v>
      </c>
      <c r="W62" s="88" t="s">
        <v>22</v>
      </c>
      <c r="X62" s="88" t="s">
        <v>110</v>
      </c>
      <c r="Y62" s="90" t="str">
        <f>IFERROR(IF(AND(R61="Probabilidad",R62="Probabilidad"),(AA61-(+AA61*U62)),IF(AND(R61="Impacto",R62="Probabilidad"),(AA60-(+AA60*U62)),IF(R62="Impacto",AA61,""))),"")</f>
        <v/>
      </c>
      <c r="Z62" s="91" t="str">
        <f t="shared" si="1"/>
        <v/>
      </c>
      <c r="AA62" s="89" t="str">
        <f t="shared" si="56"/>
        <v/>
      </c>
      <c r="AB62" s="91" t="str">
        <f t="shared" si="3"/>
        <v>Mayor</v>
      </c>
      <c r="AC62" s="89">
        <f>IFERROR(IF(AND(R61="Impacto",R62="Impacto"),(AC61-(+AC61*U62)),IF(AND(R61="Probabilidad",R62="Impacto"),(AC60-(+AC60*U62)),IF(R62="Probabilidad",AC61,""))),"")</f>
        <v>0.8</v>
      </c>
      <c r="AD62" s="92" t="str">
        <f t="shared" si="57"/>
        <v/>
      </c>
      <c r="AE62" s="88" t="s">
        <v>118</v>
      </c>
      <c r="AF62" s="182" t="s">
        <v>252</v>
      </c>
      <c r="AG62" s="182" t="s">
        <v>247</v>
      </c>
      <c r="AH62" s="93">
        <v>44439</v>
      </c>
      <c r="AI62" s="93"/>
      <c r="AJ62" s="105"/>
      <c r="AK62" s="110"/>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idden="1" x14ac:dyDescent="0.3">
      <c r="B63" s="366"/>
      <c r="C63" s="311"/>
      <c r="D63" s="311"/>
      <c r="E63" s="311"/>
      <c r="F63" s="313"/>
      <c r="G63" s="311"/>
      <c r="H63" s="370"/>
      <c r="I63" s="372"/>
      <c r="J63" s="363"/>
      <c r="K63" s="375"/>
      <c r="L63" s="363">
        <f>IF(NOT(ISERROR(MATCH(K63,_xlfn.ANCHORARRAY(F74),0))),J76&amp;"Por favor no seleccionar los criterios de impacto",K63)</f>
        <v>0</v>
      </c>
      <c r="M63" s="372"/>
      <c r="N63" s="363"/>
      <c r="O63" s="365"/>
      <c r="P63" s="104">
        <v>4</v>
      </c>
      <c r="Q63" s="86"/>
      <c r="R63" s="87" t="str">
        <f t="shared" ref="R63:R65" si="58">IF(OR(S63="Preventivo",S63="Detectivo"),"Probabilidad",IF(S63="Correctivo","Impacto",""))</f>
        <v/>
      </c>
      <c r="S63" s="88"/>
      <c r="T63" s="88"/>
      <c r="U63" s="89" t="str">
        <f t="shared" si="55"/>
        <v/>
      </c>
      <c r="V63" s="88"/>
      <c r="W63" s="88"/>
      <c r="X63" s="88"/>
      <c r="Y63" s="90" t="str">
        <f t="shared" ref="Y63:Y65" si="59">IFERROR(IF(AND(R62="Probabilidad",R63="Probabilidad"),(AA62-(+AA62*U63)),IF(AND(R62="Impacto",R63="Probabilidad"),(AA61-(+AA61*U63)),IF(R63="Impacto",AA62,""))),"")</f>
        <v/>
      </c>
      <c r="Z63" s="91" t="str">
        <f t="shared" si="1"/>
        <v/>
      </c>
      <c r="AA63" s="89" t="str">
        <f t="shared" si="56"/>
        <v/>
      </c>
      <c r="AB63" s="91" t="str">
        <f t="shared" si="3"/>
        <v/>
      </c>
      <c r="AC63" s="89" t="str">
        <f t="shared" ref="AC63:AC65" si="60">IFERROR(IF(AND(R62="Impacto",R63="Impacto"),(AC62-(+AC62*U63)),IF(AND(R62="Probabilidad",R63="Impacto"),(AC61-(+AC61*U63)),IF(R63="Probabilidad",AC62,""))),"")</f>
        <v/>
      </c>
      <c r="AD63" s="92" t="str">
        <f>IFERROR(IF(OR(AND(Z63="Muy Baja",AB63="Leve"),AND(Z63="Muy Baja",AB63="Menor"),AND(Z63="Baja",AB63="Leve")),"Bajo",IF(OR(AND(Z63="Muy baja",AB63="Moderado"),AND(Z63="Baja",AB63="Menor"),AND(Z63="Baja",AB63="Moderado"),AND(Z63="Media",AB63="Leve"),AND(Z63="Media",AB63="Menor"),AND(Z63="Media",AB63="Moderado"),AND(Z63="Alta",AB63="Leve"),AND(Z63="Alta",AB63="Menor")),"Moderado",IF(OR(AND(Z63="Muy Baja",AB63="Mayor"),AND(Z63="Baja",AB63="Mayor"),AND(Z63="Media",AB63="Mayor"),AND(Z63="Alta",AB63="Moderado"),AND(Z63="Alta",AB63="Mayor"),AND(Z63="Muy Alta",AB63="Leve"),AND(Z63="Muy Alta",AB63="Menor"),AND(Z63="Muy Alta",AB63="Moderado"),AND(Z63="Muy Alta",AB63="Mayor")),"Alto",IF(OR(AND(Z63="Muy Baja",AB63="Catastrófico"),AND(Z63="Baja",AB63="Catastrófico"),AND(Z63="Media",AB63="Catastrófico"),AND(Z63="Alta",AB63="Catastrófico"),AND(Z63="Muy Alta",AB63="Catastrófico")),"Extremo","")))),"")</f>
        <v/>
      </c>
      <c r="AE63" s="88"/>
      <c r="AF63" s="105"/>
      <c r="AG63" s="105"/>
      <c r="AH63" s="93"/>
      <c r="AI63" s="93"/>
      <c r="AJ63" s="105"/>
      <c r="AK63" s="110"/>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idden="1" x14ac:dyDescent="0.3">
      <c r="B64" s="366"/>
      <c r="C64" s="311"/>
      <c r="D64" s="311"/>
      <c r="E64" s="311"/>
      <c r="F64" s="313"/>
      <c r="G64" s="311"/>
      <c r="H64" s="370"/>
      <c r="I64" s="372"/>
      <c r="J64" s="363"/>
      <c r="K64" s="375"/>
      <c r="L64" s="363">
        <f>IF(NOT(ISERROR(MATCH(K64,_xlfn.ANCHORARRAY(F75),0))),J77&amp;"Por favor no seleccionar los criterios de impacto",K64)</f>
        <v>0</v>
      </c>
      <c r="M64" s="372"/>
      <c r="N64" s="363"/>
      <c r="O64" s="365"/>
      <c r="P64" s="104">
        <v>5</v>
      </c>
      <c r="Q64" s="86"/>
      <c r="R64" s="87" t="str">
        <f t="shared" si="58"/>
        <v/>
      </c>
      <c r="S64" s="88"/>
      <c r="T64" s="88"/>
      <c r="U64" s="89" t="str">
        <f t="shared" si="55"/>
        <v/>
      </c>
      <c r="V64" s="88"/>
      <c r="W64" s="88"/>
      <c r="X64" s="88"/>
      <c r="Y64" s="90" t="str">
        <f t="shared" si="59"/>
        <v/>
      </c>
      <c r="Z64" s="91" t="str">
        <f t="shared" si="1"/>
        <v/>
      </c>
      <c r="AA64" s="89" t="str">
        <f t="shared" si="56"/>
        <v/>
      </c>
      <c r="AB64" s="91" t="str">
        <f t="shared" si="3"/>
        <v/>
      </c>
      <c r="AC64" s="89" t="str">
        <f t="shared" si="60"/>
        <v/>
      </c>
      <c r="AD64" s="92" t="str">
        <f t="shared" ref="AD64:AD65" si="61">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05"/>
      <c r="AG64" s="105"/>
      <c r="AH64" s="93"/>
      <c r="AI64" s="93"/>
      <c r="AJ64" s="105"/>
      <c r="AK64" s="110"/>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idden="1" x14ac:dyDescent="0.3">
      <c r="B65" s="366"/>
      <c r="C65" s="311"/>
      <c r="D65" s="311"/>
      <c r="E65" s="311"/>
      <c r="F65" s="313"/>
      <c r="G65" s="311"/>
      <c r="H65" s="370"/>
      <c r="I65" s="372"/>
      <c r="J65" s="363"/>
      <c r="K65" s="375"/>
      <c r="L65" s="363">
        <f>IF(NOT(ISERROR(MATCH(K65,_xlfn.ANCHORARRAY(F76),0))),J78&amp;"Por favor no seleccionar los criterios de impacto",K65)</f>
        <v>0</v>
      </c>
      <c r="M65" s="372"/>
      <c r="N65" s="363"/>
      <c r="O65" s="365"/>
      <c r="P65" s="104">
        <v>6</v>
      </c>
      <c r="Q65" s="86"/>
      <c r="R65" s="87" t="str">
        <f t="shared" si="58"/>
        <v/>
      </c>
      <c r="S65" s="88"/>
      <c r="T65" s="88"/>
      <c r="U65" s="89" t="str">
        <f t="shared" si="55"/>
        <v/>
      </c>
      <c r="V65" s="88"/>
      <c r="W65" s="88"/>
      <c r="X65" s="88"/>
      <c r="Y65" s="90" t="str">
        <f t="shared" si="59"/>
        <v/>
      </c>
      <c r="Z65" s="91" t="str">
        <f t="shared" si="1"/>
        <v/>
      </c>
      <c r="AA65" s="89" t="str">
        <f t="shared" si="56"/>
        <v/>
      </c>
      <c r="AB65" s="91" t="str">
        <f t="shared" si="3"/>
        <v/>
      </c>
      <c r="AC65" s="89" t="str">
        <f t="shared" si="60"/>
        <v/>
      </c>
      <c r="AD65" s="92" t="str">
        <f t="shared" si="61"/>
        <v/>
      </c>
      <c r="AE65" s="88"/>
      <c r="AF65" s="105"/>
      <c r="AG65" s="105"/>
      <c r="AH65" s="93"/>
      <c r="AI65" s="93"/>
      <c r="AJ65" s="105"/>
      <c r="AK65" s="110"/>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75.75" hidden="1" x14ac:dyDescent="0.3">
      <c r="B66" s="380">
        <v>9</v>
      </c>
      <c r="C66" s="311"/>
      <c r="D66" s="311"/>
      <c r="E66" s="311"/>
      <c r="F66" s="313"/>
      <c r="G66" s="311"/>
      <c r="H66" s="370"/>
      <c r="I66" s="372" t="str">
        <f>IF(H66&lt;=0,"",IF(H66&lt;=2,"Muy Baja",IF(H66&lt;=24,"Baja",IF(H66&lt;=500,"Media",IF(H66&lt;=5000,"Alta","Muy Alta")))))</f>
        <v/>
      </c>
      <c r="J66" s="363" t="str">
        <f>IF(I66="","",IF(I66="Muy Baja",0.2,IF(I66="Baja",0.4,IF(I66="Media",0.6,IF(I66="Alta",0.8,IF(I66="Muy Alta",1,))))))</f>
        <v/>
      </c>
      <c r="K66" s="375"/>
      <c r="L66" s="378">
        <f>IF(NOT(ISERROR(MATCH(K66,'Tabla Impacto'!$B$222:$B$224,0))),'Tabla Impacto'!$F$224&amp;"Por favor no seleccionar los criterios de impacto(Afectación Económica o presupuestal y Pérdida Reputacional)",K66)</f>
        <v>0</v>
      </c>
      <c r="M66" s="372" t="str">
        <f>IF(OR(L66='Tabla Impacto'!$C$12,L66='Tabla Impacto'!$D$12),"Leve",IF(OR(L66='Tabla Impacto'!$C$13,L66='Tabla Impacto'!$D$13),"Menor",IF(OR(L66='Tabla Impacto'!$C$14,L66='Tabla Impacto'!$D$14),"Moderado",IF(OR(L66='Tabla Impacto'!$C$15,L66='Tabla Impacto'!$D$15),"Mayor",IF(OR(L66='Tabla Impacto'!$C$16,L66='Tabla Impacto'!$D$16),"Catastrófico","")))))</f>
        <v/>
      </c>
      <c r="N66" s="363" t="str">
        <f>IF(M66="","",IF(M66="Leve",0.2,IF(M66="Menor",0.4,IF(M66="Moderado",0.6,IF(M66="Mayor",0.8,IF(M66="Catastrófico",1,))))))</f>
        <v/>
      </c>
      <c r="O66" s="365" t="str">
        <f>IF(OR(AND(I66="Muy Baja",M66="Leve"),AND(I66="Muy Baja",M66="Menor"),AND(I66="Baja",M66="Leve")),"Bajo",IF(OR(AND(I66="Muy baja",M66="Moderado"),AND(I66="Baja",M66="Menor"),AND(I66="Baja",M66="Moderado"),AND(I66="Media",M66="Leve"),AND(I66="Media",M66="Menor"),AND(I66="Media",M66="Moderado"),AND(I66="Alta",M66="Leve"),AND(I66="Alta",M66="Menor")),"Moderado",IF(OR(AND(I66="Muy Baja",M66="Mayor"),AND(I66="Baja",M66="Mayor"),AND(I66="Media",M66="Mayor"),AND(I66="Alta",M66="Moderado"),AND(I66="Alta",M66="Mayor"),AND(I66="Muy Alta",M66="Leve"),AND(I66="Muy Alta",M66="Menor"),AND(I66="Muy Alta",M66="Moderado"),AND(I66="Muy Alta",M66="Mayor")),"Alto",IF(OR(AND(I66="Muy Baja",M66="Catastrófico"),AND(I66="Baja",M66="Catastrófico"),AND(I66="Media",M66="Catastrófico"),AND(I66="Alta",M66="Catastrófico"),AND(I66="Muy Alta",M66="Catastrófico")),"Extremo",""))))</f>
        <v/>
      </c>
      <c r="P66" s="104">
        <v>1</v>
      </c>
      <c r="Q66" s="86"/>
      <c r="R66" s="87" t="str">
        <f>IF(OR(S66="Preventivo",S66="Detectivo"),"Probabilidad",IF(S66="Correctivo","Impacto",""))</f>
        <v>Probabilidad</v>
      </c>
      <c r="S66" s="88" t="s">
        <v>14</v>
      </c>
      <c r="T66" s="88" t="s">
        <v>9</v>
      </c>
      <c r="U66" s="89" t="str">
        <f>IF(AND(S66="Preventivo",T66="Automático"),"50%",IF(AND(S66="Preventivo",T66="Manual"),"40%",IF(AND(S66="Detectivo",T66="Automático"),"40%",IF(AND(S66="Detectivo",T66="Manual"),"30%",IF(AND(S66="Correctivo",T66="Automático"),"35%",IF(AND(S66="Correctivo",T66="Manual"),"25%",""))))))</f>
        <v>40%</v>
      </c>
      <c r="V66" s="88" t="s">
        <v>19</v>
      </c>
      <c r="W66" s="88"/>
      <c r="X66" s="88"/>
      <c r="Y66" s="90" t="str">
        <f>IFERROR(IF(R66="Probabilidad",(J66-(+J66*U66)),IF(R66="Impacto",J66,"")),"")</f>
        <v/>
      </c>
      <c r="Z66" s="91" t="str">
        <f>IFERROR(IF(Y66="","",IF(Y66&lt;=0.2,"Muy Baja",IF(Y66&lt;=0.4,"Baja",IF(Y66&lt;=0.6,"Media",IF(Y66&lt;=0.8,"Alta","Muy Alta"))))),"")</f>
        <v/>
      </c>
      <c r="AA66" s="89" t="str">
        <f>+Y66</f>
        <v/>
      </c>
      <c r="AB66" s="91" t="str">
        <f>IFERROR(IF(AC66="","",IF(AC66&lt;=0.2,"Leve",IF(AC66&lt;=0.4,"Menor",IF(AC66&lt;=0.6,"Moderado",IF(AC66&lt;=0.8,"Mayor","Catastrófico"))))),"")</f>
        <v/>
      </c>
      <c r="AC66" s="89" t="str">
        <f>IFERROR(IF(R66="Impacto",(N66-(+N66*U66)),IF(R66="Probabilidad",N66,"")),"")</f>
        <v/>
      </c>
      <c r="AD66" s="92" t="str">
        <f>IFERROR(IF(OR(AND(Z66="Muy Baja",AB66="Leve"),AND(Z66="Muy Baja",AB66="Menor"),AND(Z66="Baja",AB66="Leve")),"Bajo",IF(OR(AND(Z66="Muy baja",AB66="Moderado"),AND(Z66="Baja",AB66="Menor"),AND(Z66="Baja",AB66="Moderado"),AND(Z66="Media",AB66="Leve"),AND(Z66="Media",AB66="Menor"),AND(Z66="Media",AB66="Moderado"),AND(Z66="Alta",AB66="Leve"),AND(Z66="Alta",AB66="Menor")),"Moderado",IF(OR(AND(Z66="Muy Baja",AB66="Mayor"),AND(Z66="Baja",AB66="Mayor"),AND(Z66="Media",AB66="Mayor"),AND(Z66="Alta",AB66="Moderado"),AND(Z66="Alta",AB66="Mayor"),AND(Z66="Muy Alta",AB66="Leve"),AND(Z66="Muy Alta",AB66="Menor"),AND(Z66="Muy Alta",AB66="Moderado"),AND(Z66="Muy Alta",AB66="Mayor")),"Alto",IF(OR(AND(Z66="Muy Baja",AB66="Catastrófico"),AND(Z66="Baja",AB66="Catastrófico"),AND(Z66="Media",AB66="Catastrófico"),AND(Z66="Alta",AB66="Catastrófico"),AND(Z66="Muy Alta",AB66="Catastrófico")),"Extremo","")))),"")</f>
        <v/>
      </c>
      <c r="AE66" s="88" t="s">
        <v>118</v>
      </c>
      <c r="AF66" s="182" t="s">
        <v>253</v>
      </c>
      <c r="AG66" s="182" t="s">
        <v>247</v>
      </c>
      <c r="AH66" s="93">
        <v>44561</v>
      </c>
      <c r="AI66" s="93"/>
      <c r="AJ66" s="182"/>
      <c r="AK66" s="184"/>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t="75.75" hidden="1" x14ac:dyDescent="0.3">
      <c r="B67" s="380"/>
      <c r="C67" s="311"/>
      <c r="D67" s="311"/>
      <c r="E67" s="311"/>
      <c r="F67" s="313"/>
      <c r="G67" s="311"/>
      <c r="H67" s="370"/>
      <c r="I67" s="372"/>
      <c r="J67" s="363"/>
      <c r="K67" s="375"/>
      <c r="L67" s="378">
        <f>IF(NOT(ISERROR(MATCH(K67,_xlfn.ANCHORARRAY(F78),0))),J80&amp;"Por favor no seleccionar los criterios de impacto",K67)</f>
        <v>0</v>
      </c>
      <c r="M67" s="372"/>
      <c r="N67" s="363"/>
      <c r="O67" s="365"/>
      <c r="P67" s="104">
        <v>2</v>
      </c>
      <c r="Q67" s="86"/>
      <c r="R67" s="87" t="str">
        <f>IF(OR(S67="Preventivo",S67="Detectivo"),"Probabilidad",IF(S67="Correctivo","Impacto",""))</f>
        <v>Impacto</v>
      </c>
      <c r="S67" s="88" t="s">
        <v>16</v>
      </c>
      <c r="T67" s="88" t="s">
        <v>9</v>
      </c>
      <c r="U67" s="89" t="str">
        <f t="shared" ref="U67:U71" si="62">IF(AND(S67="Preventivo",T67="Automático"),"50%",IF(AND(S67="Preventivo",T67="Manual"),"40%",IF(AND(S67="Detectivo",T67="Automático"),"40%",IF(AND(S67="Detectivo",T67="Manual"),"30%",IF(AND(S67="Correctivo",T67="Automático"),"35%",IF(AND(S67="Correctivo",T67="Manual"),"25%",""))))))</f>
        <v>25%</v>
      </c>
      <c r="V67" s="88" t="s">
        <v>20</v>
      </c>
      <c r="W67" s="88"/>
      <c r="X67" s="88"/>
      <c r="Y67" s="90" t="str">
        <f>IFERROR(IF(AND(R66="Probabilidad",R67="Probabilidad"),(AA66-(+AA66*U67)),IF(R67="Probabilidad",(J66-(+J66*U67)),IF(R67="Impacto",AA66,""))),"")</f>
        <v/>
      </c>
      <c r="Z67" s="91" t="str">
        <f t="shared" si="1"/>
        <v/>
      </c>
      <c r="AA67" s="89" t="str">
        <f t="shared" ref="AA67:AA71" si="63">+Y67</f>
        <v/>
      </c>
      <c r="AB67" s="91" t="str">
        <f t="shared" si="3"/>
        <v/>
      </c>
      <c r="AC67" s="89" t="str">
        <f>IFERROR(IF(AND(R66="Impacto",R67="Impacto"),(AC60-(+AC60*U67)),IF(R67="Impacto",($N$66-(+$N$66*U67)),IF(R67="Probabilidad",AC60,""))),"")</f>
        <v/>
      </c>
      <c r="AD67" s="92" t="str">
        <f t="shared" ref="AD67:AD68" si="64">IFERROR(IF(OR(AND(Z67="Muy Baja",AB67="Leve"),AND(Z67="Muy Baja",AB67="Menor"),AND(Z67="Baja",AB67="Leve")),"Bajo",IF(OR(AND(Z67="Muy baja",AB67="Moderado"),AND(Z67="Baja",AB67="Menor"),AND(Z67="Baja",AB67="Moderado"),AND(Z67="Media",AB67="Leve"),AND(Z67="Media",AB67="Menor"),AND(Z67="Media",AB67="Moderado"),AND(Z67="Alta",AB67="Leve"),AND(Z67="Alta",AB67="Menor")),"Moderado",IF(OR(AND(Z67="Muy Baja",AB67="Mayor"),AND(Z67="Baja",AB67="Mayor"),AND(Z67="Media",AB67="Mayor"),AND(Z67="Alta",AB67="Moderado"),AND(Z67="Alta",AB67="Mayor"),AND(Z67="Muy Alta",AB67="Leve"),AND(Z67="Muy Alta",AB67="Menor"),AND(Z67="Muy Alta",AB67="Moderado"),AND(Z67="Muy Alta",AB67="Mayor")),"Alto",IF(OR(AND(Z67="Muy Baja",AB67="Catastrófico"),AND(Z67="Baja",AB67="Catastrófico"),AND(Z67="Media",AB67="Catastrófico"),AND(Z67="Alta",AB67="Catastrófico"),AND(Z67="Muy Alta",AB67="Catastrófico")),"Extremo","")))),"")</f>
        <v/>
      </c>
      <c r="AE67" s="88" t="s">
        <v>118</v>
      </c>
      <c r="AF67" s="182" t="s">
        <v>254</v>
      </c>
      <c r="AG67" s="182" t="s">
        <v>247</v>
      </c>
      <c r="AH67" s="93">
        <v>44561</v>
      </c>
      <c r="AI67" s="93"/>
      <c r="AJ67" s="182"/>
      <c r="AK67" s="184"/>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row>
    <row r="68" spans="2:69" ht="75.75" hidden="1" x14ac:dyDescent="0.3">
      <c r="B68" s="380"/>
      <c r="C68" s="311"/>
      <c r="D68" s="311"/>
      <c r="E68" s="311"/>
      <c r="F68" s="313"/>
      <c r="G68" s="311"/>
      <c r="H68" s="370"/>
      <c r="I68" s="372"/>
      <c r="J68" s="363"/>
      <c r="K68" s="375"/>
      <c r="L68" s="378">
        <f>IF(NOT(ISERROR(MATCH(K68,_xlfn.ANCHORARRAY(F79),0))),J81&amp;"Por favor no seleccionar los criterios de impacto",K68)</f>
        <v>0</v>
      </c>
      <c r="M68" s="372"/>
      <c r="N68" s="363"/>
      <c r="O68" s="365"/>
      <c r="P68" s="104">
        <v>3</v>
      </c>
      <c r="Q68" s="94"/>
      <c r="R68" s="87" t="str">
        <f>IF(OR(S68="Preventivo",S68="Detectivo"),"Probabilidad",IF(S68="Correctivo","Impacto",""))</f>
        <v>Probabilidad</v>
      </c>
      <c r="S68" s="88" t="s">
        <v>14</v>
      </c>
      <c r="T68" s="88" t="s">
        <v>9</v>
      </c>
      <c r="U68" s="89" t="str">
        <f t="shared" si="62"/>
        <v>40%</v>
      </c>
      <c r="V68" s="88" t="s">
        <v>20</v>
      </c>
      <c r="W68" s="88"/>
      <c r="X68" s="88"/>
      <c r="Y68" s="90" t="str">
        <f>IFERROR(IF(AND(R67="Probabilidad",R68="Probabilidad"),(AA67-(+AA67*U68)),IF(AND(R67="Impacto",R68="Probabilidad"),(AA66-(+AA66*U68)),IF(R68="Impacto",AA67,""))),"")</f>
        <v/>
      </c>
      <c r="Z68" s="91" t="str">
        <f t="shared" si="1"/>
        <v/>
      </c>
      <c r="AA68" s="89" t="str">
        <f t="shared" si="63"/>
        <v/>
      </c>
      <c r="AB68" s="91" t="str">
        <f t="shared" si="3"/>
        <v/>
      </c>
      <c r="AC68" s="89" t="str">
        <f>IFERROR(IF(AND(R67="Impacto",R68="Impacto"),(AC67-(+AC67*U68)),IF(AND(R67="Probabilidad",R68="Impacto"),(AC66-(+AC66*U68)),IF(R68="Probabilidad",AC67,""))),"")</f>
        <v/>
      </c>
      <c r="AD68" s="92" t="str">
        <f t="shared" si="64"/>
        <v/>
      </c>
      <c r="AE68" s="88" t="s">
        <v>118</v>
      </c>
      <c r="AF68" s="182" t="s">
        <v>255</v>
      </c>
      <c r="AG68" s="182" t="s">
        <v>247</v>
      </c>
      <c r="AH68" s="93">
        <v>44561</v>
      </c>
      <c r="AI68" s="93"/>
      <c r="AJ68" s="182"/>
      <c r="AK68" s="184"/>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idden="1" x14ac:dyDescent="0.3">
      <c r="B69" s="381"/>
      <c r="C69" s="382"/>
      <c r="D69" s="311"/>
      <c r="E69" s="311"/>
      <c r="F69" s="313"/>
      <c r="G69" s="383"/>
      <c r="H69" s="364"/>
      <c r="I69" s="364"/>
      <c r="J69" s="364"/>
      <c r="K69" s="364"/>
      <c r="L69" s="379"/>
      <c r="M69" s="364"/>
      <c r="N69" s="364"/>
      <c r="O69" s="364"/>
      <c r="P69" s="183"/>
      <c r="Q69" s="183"/>
      <c r="R69" s="183"/>
      <c r="S69" s="183"/>
      <c r="T69" s="183"/>
      <c r="U69" s="183"/>
      <c r="V69" s="183"/>
      <c r="W69" s="183"/>
      <c r="X69" s="183"/>
      <c r="Y69" s="183"/>
      <c r="Z69" s="183"/>
      <c r="AA69" s="183"/>
      <c r="AB69" s="183"/>
      <c r="AC69" s="183"/>
      <c r="AD69" s="183"/>
      <c r="AE69" s="183"/>
      <c r="AF69" s="183"/>
      <c r="AG69" s="185"/>
      <c r="AH69" s="183"/>
      <c r="AI69" s="183"/>
      <c r="AJ69" s="183"/>
      <c r="AK69" s="111"/>
    </row>
    <row r="70" spans="2:69" hidden="1" x14ac:dyDescent="0.3">
      <c r="B70" s="380"/>
      <c r="C70" s="311"/>
      <c r="D70" s="311"/>
      <c r="E70" s="311"/>
      <c r="F70" s="313"/>
      <c r="G70" s="311"/>
      <c r="H70" s="370"/>
      <c r="I70" s="372"/>
      <c r="J70" s="363"/>
      <c r="K70" s="375"/>
      <c r="L70" s="378">
        <f>IF(NOT(ISERROR(MATCH(K70,_xlfn.ANCHORARRAY(F81),0))),J83&amp;"Por favor no seleccionar los criterios de impacto",K70)</f>
        <v>0</v>
      </c>
      <c r="M70" s="372"/>
      <c r="N70" s="363"/>
      <c r="O70" s="365"/>
      <c r="P70" s="104">
        <v>5</v>
      </c>
      <c r="Q70" s="86"/>
      <c r="R70" s="87" t="str">
        <f t="shared" ref="R70:R71" si="65">IF(OR(S70="Preventivo",S70="Detectivo"),"Probabilidad",IF(S70="Correctivo","Impacto",""))</f>
        <v/>
      </c>
      <c r="S70" s="88"/>
      <c r="T70" s="88"/>
      <c r="U70" s="89" t="str">
        <f t="shared" si="62"/>
        <v/>
      </c>
      <c r="V70" s="88"/>
      <c r="W70" s="88"/>
      <c r="X70" s="88"/>
      <c r="Y70" s="90" t="str">
        <f t="shared" ref="Y70:Y71" si="66">IFERROR(IF(AND(R69="Probabilidad",R70="Probabilidad"),(AA69-(+AA69*U70)),IF(AND(R69="Impacto",R70="Probabilidad"),(AA68-(+AA68*U70)),IF(R70="Impacto",AA69,""))),"")</f>
        <v/>
      </c>
      <c r="Z70" s="91" t="str">
        <f t="shared" si="1"/>
        <v/>
      </c>
      <c r="AA70" s="89" t="str">
        <f t="shared" si="63"/>
        <v/>
      </c>
      <c r="AB70" s="91" t="str">
        <f t="shared" si="3"/>
        <v/>
      </c>
      <c r="AC70" s="89" t="str">
        <f t="shared" ref="AC70:AC71" si="67">IFERROR(IF(AND(R69="Impacto",R70="Impacto"),(AC69-(+AC69*U70)),IF(AND(R69="Probabilidad",R70="Impacto"),(AC68-(+AC68*U70)),IF(R70="Probabilidad",AC69,""))),"")</f>
        <v/>
      </c>
      <c r="AD70" s="92" t="str">
        <f t="shared" ref="AD70:AD71" si="68">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82"/>
      <c r="AG70" s="182"/>
      <c r="AH70" s="93"/>
      <c r="AI70" s="93"/>
      <c r="AJ70" s="182"/>
      <c r="AK70" s="184"/>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idden="1" x14ac:dyDescent="0.3">
      <c r="B71" s="380"/>
      <c r="C71" s="311"/>
      <c r="D71" s="311"/>
      <c r="E71" s="311"/>
      <c r="F71" s="313"/>
      <c r="G71" s="311"/>
      <c r="H71" s="370"/>
      <c r="I71" s="372"/>
      <c r="J71" s="363"/>
      <c r="K71" s="375"/>
      <c r="L71" s="378">
        <f>IF(NOT(ISERROR(MATCH(K71,_xlfn.ANCHORARRAY(F82),0))),J84&amp;"Por favor no seleccionar los criterios de impacto",K71)</f>
        <v>0</v>
      </c>
      <c r="M71" s="372"/>
      <c r="N71" s="363"/>
      <c r="O71" s="365"/>
      <c r="P71" s="104">
        <v>6</v>
      </c>
      <c r="Q71" s="86"/>
      <c r="R71" s="87" t="str">
        <f t="shared" si="65"/>
        <v/>
      </c>
      <c r="S71" s="88"/>
      <c r="T71" s="88"/>
      <c r="U71" s="89" t="str">
        <f t="shared" si="62"/>
        <v/>
      </c>
      <c r="V71" s="88"/>
      <c r="W71" s="88"/>
      <c r="X71" s="88"/>
      <c r="Y71" s="90" t="str">
        <f t="shared" si="66"/>
        <v/>
      </c>
      <c r="Z71" s="91" t="str">
        <f t="shared" si="1"/>
        <v/>
      </c>
      <c r="AA71" s="89" t="str">
        <f t="shared" si="63"/>
        <v/>
      </c>
      <c r="AB71" s="91" t="str">
        <f t="shared" si="3"/>
        <v/>
      </c>
      <c r="AC71" s="89" t="str">
        <f t="shared" si="67"/>
        <v/>
      </c>
      <c r="AD71" s="92" t="str">
        <f t="shared" si="68"/>
        <v/>
      </c>
      <c r="AE71" s="88"/>
      <c r="AF71" s="182"/>
      <c r="AG71" s="182"/>
      <c r="AH71" s="93"/>
      <c r="AI71" s="93"/>
      <c r="AJ71" s="182"/>
      <c r="AK71" s="184"/>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row>
    <row r="72" spans="2:69" hidden="1" x14ac:dyDescent="0.3">
      <c r="B72" s="366">
        <v>10</v>
      </c>
      <c r="C72" s="311"/>
      <c r="D72" s="311"/>
      <c r="E72" s="311"/>
      <c r="F72" s="313"/>
      <c r="G72" s="311"/>
      <c r="H72" s="370"/>
      <c r="I72" s="372" t="str">
        <f>IF(H72&lt;=0,"",IF(H72&lt;=2,"Muy Baja",IF(H72&lt;=24,"Baja",IF(H72&lt;=500,"Media",IF(H72&lt;=5000,"Alta","Muy Alta")))))</f>
        <v/>
      </c>
      <c r="J72" s="363" t="str">
        <f>IF(I72="","",IF(I72="Muy Baja",0.2,IF(I72="Baja",0.4,IF(I72="Media",0.6,IF(I72="Alta",0.8,IF(I72="Muy Alta",1,))))))</f>
        <v/>
      </c>
      <c r="K72" s="375"/>
      <c r="L72" s="363">
        <f>IF(NOT(ISERROR(MATCH(K72,'Tabla Impacto'!$B$222:$B$224,0))),'Tabla Impacto'!$F$224&amp;"Por favor no seleccionar los criterios de impacto(Afectación Económica o presupuestal y Pérdida Reputacional)",K72)</f>
        <v>0</v>
      </c>
      <c r="M72" s="372" t="str">
        <f>IF(OR(L72='Tabla Impacto'!$C$12,L72='Tabla Impacto'!$D$12),"Leve",IF(OR(L72='Tabla Impacto'!$C$13,L72='Tabla Impacto'!$D$13),"Menor",IF(OR(L72='Tabla Impacto'!$C$14,L72='Tabla Impacto'!$D$14),"Moderado",IF(OR(L72='Tabla Impacto'!$C$15,L72='Tabla Impacto'!$D$15),"Mayor",IF(OR(L72='Tabla Impacto'!$C$16,L72='Tabla Impacto'!$D$16),"Catastrófico","")))))</f>
        <v/>
      </c>
      <c r="N72" s="363" t="str">
        <f>IF(M72="","",IF(M72="Leve",0.2,IF(M72="Menor",0.4,IF(M72="Moderado",0.6,IF(M72="Mayor",0.8,IF(M72="Catastrófico",1,))))))</f>
        <v/>
      </c>
      <c r="O72" s="365" t="str">
        <f>IF(OR(AND(I72="Muy Baja",M72="Leve"),AND(I72="Muy Baja",M72="Menor"),AND(I72="Baja",M72="Leve")),"Bajo",IF(OR(AND(I72="Muy baja",M72="Moderado"),AND(I72="Baja",M72="Menor"),AND(I72="Baja",M72="Moderado"),AND(I72="Media",M72="Leve"),AND(I72="Media",M72="Menor"),AND(I72="Media",M72="Moderado"),AND(I72="Alta",M72="Leve"),AND(I72="Alta",M72="Menor")),"Moderado",IF(OR(AND(I72="Muy Baja",M72="Mayor"),AND(I72="Baja",M72="Mayor"),AND(I72="Media",M72="Mayor"),AND(I72="Alta",M72="Moderado"),AND(I72="Alta",M72="Mayor"),AND(I72="Muy Alta",M72="Leve"),AND(I72="Muy Alta",M72="Menor"),AND(I72="Muy Alta",M72="Moderado"),AND(I72="Muy Alta",M72="Mayor")),"Alto",IF(OR(AND(I72="Muy Baja",M72="Catastrófico"),AND(I72="Baja",M72="Catastrófico"),AND(I72="Media",M72="Catastrófico"),AND(I72="Alta",M72="Catastrófico"),AND(I72="Muy Alta",M72="Catastrófico")),"Extremo",""))))</f>
        <v/>
      </c>
      <c r="P72" s="104">
        <v>1</v>
      </c>
      <c r="Q72" s="86"/>
      <c r="R72" s="87"/>
      <c r="S72" s="88"/>
      <c r="T72" s="88"/>
      <c r="U72" s="89"/>
      <c r="V72" s="88"/>
      <c r="W72" s="88"/>
      <c r="X72" s="88"/>
      <c r="Y72" s="90"/>
      <c r="Z72" s="91"/>
      <c r="AA72" s="89"/>
      <c r="AB72" s="91"/>
      <c r="AC72" s="89"/>
      <c r="AD72" s="92"/>
      <c r="AE72" s="88"/>
      <c r="AF72" s="182"/>
      <c r="AG72" s="182"/>
      <c r="AH72" s="93"/>
      <c r="AI72" s="93"/>
      <c r="AJ72" s="105"/>
      <c r="AK72" s="110"/>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row>
    <row r="73" spans="2:69" hidden="1" x14ac:dyDescent="0.3">
      <c r="B73" s="366"/>
      <c r="C73" s="311"/>
      <c r="D73" s="311"/>
      <c r="E73" s="311"/>
      <c r="F73" s="313"/>
      <c r="G73" s="311"/>
      <c r="H73" s="370"/>
      <c r="I73" s="372"/>
      <c r="J73" s="363"/>
      <c r="K73" s="375"/>
      <c r="L73" s="363">
        <f>IF(NOT(ISERROR(MATCH(K73,_xlfn.ANCHORARRAY(F84),0))),J86&amp;"Por favor no seleccionar los criterios de impacto",K73)</f>
        <v>0</v>
      </c>
      <c r="M73" s="372"/>
      <c r="N73" s="363"/>
      <c r="O73" s="365"/>
      <c r="P73" s="104">
        <v>2</v>
      </c>
      <c r="Q73" s="86"/>
      <c r="R73" s="87"/>
      <c r="S73" s="88"/>
      <c r="T73" s="88"/>
      <c r="U73" s="89"/>
      <c r="V73" s="88"/>
      <c r="W73" s="88"/>
      <c r="X73" s="88"/>
      <c r="Y73" s="90"/>
      <c r="Z73" s="91"/>
      <c r="AA73" s="89"/>
      <c r="AB73" s="91"/>
      <c r="AC73" s="89"/>
      <c r="AD73" s="92"/>
      <c r="AE73" s="88"/>
      <c r="AF73" s="182"/>
      <c r="AG73" s="182"/>
      <c r="AH73" s="93"/>
      <c r="AI73" s="93"/>
      <c r="AJ73" s="105"/>
      <c r="AK73" s="110"/>
    </row>
    <row r="74" spans="2:69" hidden="1" x14ac:dyDescent="0.3">
      <c r="B74" s="366"/>
      <c r="C74" s="311"/>
      <c r="D74" s="311"/>
      <c r="E74" s="311"/>
      <c r="F74" s="313"/>
      <c r="G74" s="311"/>
      <c r="H74" s="370"/>
      <c r="I74" s="372"/>
      <c r="J74" s="363"/>
      <c r="K74" s="375"/>
      <c r="L74" s="363">
        <f>IF(NOT(ISERROR(MATCH(K74,_xlfn.ANCHORARRAY(F85),0))),J87&amp;"Por favor no seleccionar los criterios de impacto",K74)</f>
        <v>0</v>
      </c>
      <c r="M74" s="372"/>
      <c r="N74" s="363"/>
      <c r="O74" s="365"/>
      <c r="P74" s="104">
        <v>3</v>
      </c>
      <c r="Q74" s="86"/>
      <c r="R74" s="87"/>
      <c r="S74" s="88"/>
      <c r="T74" s="88"/>
      <c r="U74" s="89"/>
      <c r="V74" s="88"/>
      <c r="W74" s="88"/>
      <c r="X74" s="88"/>
      <c r="Y74" s="90"/>
      <c r="Z74" s="91"/>
      <c r="AA74" s="89"/>
      <c r="AB74" s="91"/>
      <c r="AC74" s="89"/>
      <c r="AD74" s="92"/>
      <c r="AE74" s="88"/>
      <c r="AF74" s="182"/>
      <c r="AG74" s="182"/>
      <c r="AH74" s="93"/>
      <c r="AI74" s="93"/>
      <c r="AJ74" s="105"/>
      <c r="AK74" s="110"/>
    </row>
    <row r="75" spans="2:69" hidden="1" x14ac:dyDescent="0.3">
      <c r="B75" s="366"/>
      <c r="C75" s="311"/>
      <c r="D75" s="311"/>
      <c r="E75" s="311"/>
      <c r="F75" s="313"/>
      <c r="G75" s="311"/>
      <c r="H75" s="370"/>
      <c r="I75" s="372"/>
      <c r="J75" s="363"/>
      <c r="K75" s="375"/>
      <c r="L75" s="363">
        <f>IF(NOT(ISERROR(MATCH(K75,_xlfn.ANCHORARRAY(F86),0))),J88&amp;"Por favor no seleccionar los criterios de impacto",K75)</f>
        <v>0</v>
      </c>
      <c r="M75" s="372"/>
      <c r="N75" s="363"/>
      <c r="O75" s="365"/>
      <c r="P75" s="104">
        <v>4</v>
      </c>
      <c r="Q75" s="86"/>
      <c r="R75" s="87"/>
      <c r="S75" s="88"/>
      <c r="T75" s="88"/>
      <c r="U75" s="89"/>
      <c r="V75" s="88"/>
      <c r="W75" s="88"/>
      <c r="X75" s="88"/>
      <c r="Y75" s="90"/>
      <c r="Z75" s="91"/>
      <c r="AA75" s="89"/>
      <c r="AB75" s="91"/>
      <c r="AC75" s="89"/>
      <c r="AD75" s="92"/>
      <c r="AE75" s="88"/>
      <c r="AF75" s="105"/>
      <c r="AG75" s="105"/>
      <c r="AH75" s="93"/>
      <c r="AI75" s="93"/>
      <c r="AJ75" s="105"/>
      <c r="AK75" s="110"/>
    </row>
    <row r="76" spans="2:69" hidden="1" x14ac:dyDescent="0.3">
      <c r="B76" s="366"/>
      <c r="C76" s="311"/>
      <c r="D76" s="311"/>
      <c r="E76" s="311"/>
      <c r="F76" s="313"/>
      <c r="G76" s="311"/>
      <c r="H76" s="370"/>
      <c r="I76" s="372"/>
      <c r="J76" s="363"/>
      <c r="K76" s="375"/>
      <c r="L76" s="363">
        <f>IF(NOT(ISERROR(MATCH(K76,_xlfn.ANCHORARRAY(F87),0))),J89&amp;"Por favor no seleccionar los criterios de impacto",K76)</f>
        <v>0</v>
      </c>
      <c r="M76" s="372"/>
      <c r="N76" s="363"/>
      <c r="O76" s="365"/>
      <c r="P76" s="104">
        <v>5</v>
      </c>
      <c r="Q76" s="86"/>
      <c r="R76" s="87" t="str">
        <f t="shared" ref="R76:R77" si="69">IF(OR(S76="Preventivo",S76="Detectivo"),"Probabilidad",IF(S76="Correctivo","Impacto",""))</f>
        <v/>
      </c>
      <c r="S76" s="88"/>
      <c r="T76" s="88"/>
      <c r="U76" s="89" t="str">
        <f t="shared" ref="U76:U77" si="70">IF(AND(S76="Preventivo",T76="Automático"),"50%",IF(AND(S76="Preventivo",T76="Manual"),"40%",IF(AND(S76="Detectivo",T76="Automático"),"40%",IF(AND(S76="Detectivo",T76="Manual"),"30%",IF(AND(S76="Correctivo",T76="Automático"),"35%",IF(AND(S76="Correctivo",T76="Manual"),"25%",""))))))</f>
        <v/>
      </c>
      <c r="V76" s="88"/>
      <c r="W76" s="88"/>
      <c r="X76" s="88"/>
      <c r="Y76" s="90" t="str">
        <f t="shared" ref="Y76:Y77" si="71">IFERROR(IF(AND(R75="Probabilidad",R76="Probabilidad"),(AA75-(+AA75*U76)),IF(AND(R75="Impacto",R76="Probabilidad"),(AA74-(+AA74*U76)),IF(R76="Impacto",AA75,""))),"")</f>
        <v/>
      </c>
      <c r="Z76" s="91" t="str">
        <f t="shared" si="1"/>
        <v/>
      </c>
      <c r="AA76" s="89" t="str">
        <f t="shared" ref="AA76:AA77" si="72">+Y76</f>
        <v/>
      </c>
      <c r="AB76" s="91" t="str">
        <f t="shared" si="3"/>
        <v/>
      </c>
      <c r="AC76" s="89" t="str">
        <f t="shared" ref="AC76:AC77" si="73">IFERROR(IF(AND(R75="Impacto",R76="Impacto"),(AC75-(+AC75*U76)),IF(AND(R75="Probabilidad",R76="Impacto"),(AC74-(+AC74*U76)),IF(R76="Probabilidad",AC75,""))),"")</f>
        <v/>
      </c>
      <c r="AD76" s="92" t="str">
        <f t="shared" ref="AD76:AD77" si="74">IFERROR(IF(OR(AND(Z76="Muy Baja",AB76="Leve"),AND(Z76="Muy Baja",AB76="Menor"),AND(Z76="Baja",AB76="Leve")),"Bajo",IF(OR(AND(Z76="Muy baja",AB76="Moderado"),AND(Z76="Baja",AB76="Menor"),AND(Z76="Baja",AB76="Moderado"),AND(Z76="Media",AB76="Leve"),AND(Z76="Media",AB76="Menor"),AND(Z76="Media",AB76="Moderado"),AND(Z76="Alta",AB76="Leve"),AND(Z76="Alta",AB76="Menor")),"Moderado",IF(OR(AND(Z76="Muy Baja",AB76="Mayor"),AND(Z76="Baja",AB76="Mayor"),AND(Z76="Media",AB76="Mayor"),AND(Z76="Alta",AB76="Moderado"),AND(Z76="Alta",AB76="Mayor"),AND(Z76="Muy Alta",AB76="Leve"),AND(Z76="Muy Alta",AB76="Menor"),AND(Z76="Muy Alta",AB76="Moderado"),AND(Z76="Muy Alta",AB76="Mayor")),"Alto",IF(OR(AND(Z76="Muy Baja",AB76="Catastrófico"),AND(Z76="Baja",AB76="Catastrófico"),AND(Z76="Media",AB76="Catastrófico"),AND(Z76="Alta",AB76="Catastrófico"),AND(Z76="Muy Alta",AB76="Catastrófico")),"Extremo","")))),"")</f>
        <v/>
      </c>
      <c r="AE76" s="88"/>
      <c r="AF76" s="105"/>
      <c r="AG76" s="105"/>
      <c r="AH76" s="93"/>
      <c r="AI76" s="93"/>
      <c r="AJ76" s="105"/>
      <c r="AK76" s="110"/>
    </row>
    <row r="77" spans="2:69" hidden="1" x14ac:dyDescent="0.3">
      <c r="B77" s="367"/>
      <c r="C77" s="368"/>
      <c r="D77" s="368"/>
      <c r="E77" s="368"/>
      <c r="F77" s="369"/>
      <c r="G77" s="368"/>
      <c r="H77" s="371"/>
      <c r="I77" s="373"/>
      <c r="J77" s="374"/>
      <c r="K77" s="376"/>
      <c r="L77" s="374">
        <f>IF(NOT(ISERROR(MATCH(K77,_xlfn.ANCHORARRAY(F88),0))),J90&amp;"Por favor no seleccionar los criterios de impacto",K77)</f>
        <v>0</v>
      </c>
      <c r="M77" s="373"/>
      <c r="N77" s="374"/>
      <c r="O77" s="377"/>
      <c r="P77" s="195">
        <v>6</v>
      </c>
      <c r="Q77" s="196"/>
      <c r="R77" s="197" t="str">
        <f t="shared" si="69"/>
        <v/>
      </c>
      <c r="S77" s="198"/>
      <c r="T77" s="198"/>
      <c r="U77" s="199" t="str">
        <f t="shared" si="70"/>
        <v/>
      </c>
      <c r="V77" s="198"/>
      <c r="W77" s="198"/>
      <c r="X77" s="198"/>
      <c r="Y77" s="200" t="str">
        <f t="shared" si="71"/>
        <v/>
      </c>
      <c r="Z77" s="201" t="str">
        <f t="shared" si="1"/>
        <v/>
      </c>
      <c r="AA77" s="199" t="str">
        <f t="shared" si="72"/>
        <v/>
      </c>
      <c r="AB77" s="201" t="str">
        <f t="shared" si="3"/>
        <v/>
      </c>
      <c r="AC77" s="199" t="str">
        <f t="shared" si="73"/>
        <v/>
      </c>
      <c r="AD77" s="202" t="str">
        <f t="shared" si="74"/>
        <v/>
      </c>
      <c r="AE77" s="198"/>
      <c r="AF77" s="189"/>
      <c r="AG77" s="189"/>
      <c r="AH77" s="203"/>
      <c r="AI77" s="203"/>
      <c r="AJ77" s="189"/>
      <c r="AK77" s="204"/>
    </row>
    <row r="78" spans="2:69" ht="27.75" customHeight="1" thickBot="1" x14ac:dyDescent="0.35">
      <c r="B78" s="208"/>
      <c r="C78" s="360" t="s">
        <v>114</v>
      </c>
      <c r="D78" s="361"/>
      <c r="E78" s="361"/>
      <c r="F78" s="361"/>
      <c r="G78" s="361"/>
      <c r="H78" s="361"/>
      <c r="I78" s="361"/>
      <c r="J78" s="361"/>
      <c r="K78" s="361"/>
      <c r="L78" s="361"/>
      <c r="M78" s="361"/>
      <c r="N78" s="361"/>
      <c r="O78" s="361"/>
      <c r="P78" s="361"/>
      <c r="Q78" s="361"/>
      <c r="R78" s="361"/>
      <c r="S78" s="361"/>
      <c r="T78" s="361"/>
      <c r="U78" s="361"/>
      <c r="V78" s="361"/>
      <c r="W78" s="361"/>
      <c r="X78" s="361"/>
      <c r="Y78" s="361"/>
      <c r="Z78" s="361"/>
      <c r="AA78" s="361"/>
      <c r="AB78" s="361"/>
      <c r="AC78" s="361"/>
      <c r="AD78" s="361"/>
      <c r="AE78" s="361"/>
      <c r="AF78" s="361"/>
      <c r="AG78" s="361"/>
      <c r="AH78" s="361"/>
      <c r="AI78" s="361"/>
      <c r="AJ78" s="361"/>
      <c r="AK78" s="362"/>
    </row>
    <row r="80" spans="2:69" x14ac:dyDescent="0.3">
      <c r="B80" s="1"/>
      <c r="C80" s="9" t="s">
        <v>125</v>
      </c>
      <c r="D80" s="1"/>
      <c r="E80" s="1"/>
      <c r="G80" s="1"/>
    </row>
  </sheetData>
  <dataConsolidate/>
  <mergeCells count="206">
    <mergeCell ref="AB16:AB18"/>
    <mergeCell ref="AC16:AC18"/>
    <mergeCell ref="AD16:AD18"/>
    <mergeCell ref="AE16:AE18"/>
    <mergeCell ref="Q16:Q18"/>
    <mergeCell ref="U16:U18"/>
    <mergeCell ref="AA16:AA18"/>
    <mergeCell ref="Z16:Z18"/>
    <mergeCell ref="R16:R18"/>
    <mergeCell ref="S16:S18"/>
    <mergeCell ref="T16:T18"/>
    <mergeCell ref="V16:V18"/>
    <mergeCell ref="W16:W18"/>
    <mergeCell ref="X16:X18"/>
    <mergeCell ref="Y16:Y18"/>
    <mergeCell ref="E24:E29"/>
    <mergeCell ref="F24:F29"/>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L24:L29"/>
    <mergeCell ref="M24:M29"/>
    <mergeCell ref="N24:N29"/>
    <mergeCell ref="O24:O29"/>
    <mergeCell ref="B30:B35"/>
    <mergeCell ref="C30:C35"/>
    <mergeCell ref="D30:D35"/>
    <mergeCell ref="E30:E35"/>
    <mergeCell ref="F30:F35"/>
    <mergeCell ref="G30:G35"/>
    <mergeCell ref="H30:H35"/>
    <mergeCell ref="I30:I35"/>
    <mergeCell ref="J30:J35"/>
    <mergeCell ref="K30:K35"/>
    <mergeCell ref="L30:L35"/>
    <mergeCell ref="M30:M35"/>
    <mergeCell ref="G24:G29"/>
    <mergeCell ref="H24:H29"/>
    <mergeCell ref="I24:I29"/>
    <mergeCell ref="J24:J29"/>
    <mergeCell ref="K24:K29"/>
    <mergeCell ref="B24:B29"/>
    <mergeCell ref="C24:C29"/>
    <mergeCell ref="D24:D29"/>
    <mergeCell ref="N30:N35"/>
    <mergeCell ref="O30:O35"/>
    <mergeCell ref="B36:B41"/>
    <mergeCell ref="C36:C41"/>
    <mergeCell ref="D36:D41"/>
    <mergeCell ref="E36:E41"/>
    <mergeCell ref="F36:F41"/>
    <mergeCell ref="G36:G41"/>
    <mergeCell ref="H36:H41"/>
    <mergeCell ref="I36:I41"/>
    <mergeCell ref="J36:J41"/>
    <mergeCell ref="K36:K41"/>
    <mergeCell ref="L36:L41"/>
    <mergeCell ref="M36:M41"/>
    <mergeCell ref="N36:N41"/>
    <mergeCell ref="O36:O41"/>
    <mergeCell ref="N42:N47"/>
    <mergeCell ref="O42:O47"/>
    <mergeCell ref="N48:N53"/>
    <mergeCell ref="O48:O53"/>
    <mergeCell ref="K54:K59"/>
    <mergeCell ref="L54:L59"/>
    <mergeCell ref="M54:M59"/>
    <mergeCell ref="B42:B47"/>
    <mergeCell ref="C42:C47"/>
    <mergeCell ref="D42:D47"/>
    <mergeCell ref="B48:B53"/>
    <mergeCell ref="C48:C53"/>
    <mergeCell ref="D48:D53"/>
    <mergeCell ref="E48:E53"/>
    <mergeCell ref="F48:F53"/>
    <mergeCell ref="G48:G53"/>
    <mergeCell ref="E42:E47"/>
    <mergeCell ref="F42:F47"/>
    <mergeCell ref="K48:K53"/>
    <mergeCell ref="L48:L53"/>
    <mergeCell ref="M48:M53"/>
    <mergeCell ref="G42:G47"/>
    <mergeCell ref="H42:H47"/>
    <mergeCell ref="I42:I47"/>
    <mergeCell ref="J42:J47"/>
    <mergeCell ref="K42:K47"/>
    <mergeCell ref="H48:H53"/>
    <mergeCell ref="I48:I53"/>
    <mergeCell ref="J48:J53"/>
    <mergeCell ref="L42:L47"/>
    <mergeCell ref="M42:M47"/>
    <mergeCell ref="B60:B65"/>
    <mergeCell ref="C60:C65"/>
    <mergeCell ref="D60:D65"/>
    <mergeCell ref="E60:E65"/>
    <mergeCell ref="F60:F65"/>
    <mergeCell ref="B54:B59"/>
    <mergeCell ref="C54:C59"/>
    <mergeCell ref="D54:D59"/>
    <mergeCell ref="E54:E59"/>
    <mergeCell ref="F54:F59"/>
    <mergeCell ref="F66:F71"/>
    <mergeCell ref="G66:G71"/>
    <mergeCell ref="H66:H71"/>
    <mergeCell ref="I66:I71"/>
    <mergeCell ref="J66:J71"/>
    <mergeCell ref="N54:N59"/>
    <mergeCell ref="O54:O59"/>
    <mergeCell ref="G60:G65"/>
    <mergeCell ref="H60:H65"/>
    <mergeCell ref="I60:I65"/>
    <mergeCell ref="J60:J65"/>
    <mergeCell ref="K60:K65"/>
    <mergeCell ref="G54:G59"/>
    <mergeCell ref="H54:H59"/>
    <mergeCell ref="I54:I59"/>
    <mergeCell ref="J54:J59"/>
    <mergeCell ref="L60:L65"/>
    <mergeCell ref="M60:M65"/>
    <mergeCell ref="N60:N65"/>
    <mergeCell ref="O60:O65"/>
    <mergeCell ref="C78:AK78"/>
    <mergeCell ref="N66:N71"/>
    <mergeCell ref="O66:O71"/>
    <mergeCell ref="B72:B77"/>
    <mergeCell ref="C72:C77"/>
    <mergeCell ref="D72:D77"/>
    <mergeCell ref="E72:E77"/>
    <mergeCell ref="F72:F77"/>
    <mergeCell ref="G72:G77"/>
    <mergeCell ref="H72:H77"/>
    <mergeCell ref="I72:I77"/>
    <mergeCell ref="J72:J77"/>
    <mergeCell ref="K72:K77"/>
    <mergeCell ref="L72:L77"/>
    <mergeCell ref="M72:M77"/>
    <mergeCell ref="N72:N77"/>
    <mergeCell ref="O72:O77"/>
    <mergeCell ref="K66:K71"/>
    <mergeCell ref="L66:L71"/>
    <mergeCell ref="M66:M71"/>
    <mergeCell ref="B66:B71"/>
    <mergeCell ref="C66:C71"/>
    <mergeCell ref="D66:D71"/>
    <mergeCell ref="E66:E71"/>
    <mergeCell ref="AJ7:AK7"/>
    <mergeCell ref="AJ6:AK6"/>
    <mergeCell ref="AJ5:AK5"/>
    <mergeCell ref="AJ4:AK4"/>
    <mergeCell ref="F4:AI7"/>
    <mergeCell ref="B4:E7"/>
    <mergeCell ref="B12:AK12"/>
    <mergeCell ref="B9:C9"/>
    <mergeCell ref="B10:C10"/>
    <mergeCell ref="B11:C11"/>
    <mergeCell ref="D9:AK9"/>
    <mergeCell ref="D10:AK10"/>
    <mergeCell ref="D11:AK11"/>
    <mergeCell ref="Y13:AE13"/>
    <mergeCell ref="AF13:AK13"/>
    <mergeCell ref="J14:J15"/>
    <mergeCell ref="M14:M15"/>
    <mergeCell ref="N14:N15"/>
    <mergeCell ref="C14:C15"/>
    <mergeCell ref="O14:O15"/>
    <mergeCell ref="K14:K15"/>
    <mergeCell ref="L14:L15"/>
    <mergeCell ref="R14:R15"/>
    <mergeCell ref="S14:X14"/>
    <mergeCell ref="B16:B23"/>
    <mergeCell ref="C16:C23"/>
    <mergeCell ref="D16:D23"/>
    <mergeCell ref="F16:F23"/>
    <mergeCell ref="O16:O23"/>
    <mergeCell ref="J16:J23"/>
    <mergeCell ref="B13:H13"/>
    <mergeCell ref="I13:O13"/>
    <mergeCell ref="P13:X13"/>
    <mergeCell ref="K16:K23"/>
    <mergeCell ref="L16:L23"/>
    <mergeCell ref="M16:M23"/>
    <mergeCell ref="N16:N23"/>
    <mergeCell ref="E16:E23"/>
    <mergeCell ref="P16:P18"/>
    <mergeCell ref="G16:G23"/>
    <mergeCell ref="H16:H23"/>
    <mergeCell ref="I16:I23"/>
  </mergeCells>
  <conditionalFormatting sqref="I16:I18 I24">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M18 M24 M30 M36 M42 M48 M54 M60 M66 M72">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O18">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17 Z19:Z23">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17 AB19:AB23">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17 AD19:AD23">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6">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4">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4:Z29">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4:AB29">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4:AD29">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30">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30">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30:Z35">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30:AB35">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30:AD35">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6">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6">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6:Z41">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6:AB41">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6:AD41">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2">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2">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2:Z47">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2:AB47">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2:AD47">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8">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8">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8:Z53">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8:AB53">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8:AD53">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4">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4">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4:Z59">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4:AB59">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4:AD59">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60">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60">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60:Z65">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60:AB65">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60:AD65">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6">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6:Z71">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6:AB71">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6:AD71">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2">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2">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2:Z77">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2:AB77">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2:AD77">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7">
    <cfRule type="containsText" dxfId="10" priority="1" operator="containsText" text="❌">
      <formula>NOT(ISERROR(SEARCH("❌",L16)))</formula>
    </cfRule>
  </conditionalFormatting>
  <pageMargins left="0.7" right="0.7" top="0.75" bottom="0.75" header="0.3" footer="0.3"/>
  <pageSetup orientation="portrait" r:id="rId1"/>
  <ignoredErrors>
    <ignoredError sqref="AC20"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'Tabla Valoración controles'!$D$5:$D$7</xm:f>
          </x14:formula1>
          <xm:sqref>S16:S17 S19:S77</xm:sqref>
        </x14:dataValidation>
        <x14:dataValidation type="list" allowBlank="1" showInputMessage="1" showErrorMessage="1" xr:uid="{00000000-0002-0000-0200-000001000000}">
          <x14:formula1>
            <xm:f>'Tabla Valoración controles'!$D$8:$D$9</xm:f>
          </x14:formula1>
          <xm:sqref>T16:T17 T19:T77</xm:sqref>
        </x14:dataValidation>
        <x14:dataValidation type="list" allowBlank="1" showInputMessage="1" showErrorMessage="1" xr:uid="{00000000-0002-0000-0200-000002000000}">
          <x14:formula1>
            <xm:f>'Tabla Valoración controles'!$D$10:$D$11</xm:f>
          </x14:formula1>
          <xm:sqref>V16:V17 V19:V77</xm:sqref>
        </x14:dataValidation>
        <x14:dataValidation type="list" allowBlank="1" showInputMessage="1" showErrorMessage="1" xr:uid="{00000000-0002-0000-0200-000003000000}">
          <x14:formula1>
            <xm:f>'Tabla Valoración controles'!$D$12:$D$13</xm:f>
          </x14:formula1>
          <xm:sqref>W16:W17 W19:W77</xm:sqref>
        </x14:dataValidation>
        <x14:dataValidation type="list" allowBlank="1" showInputMessage="1" showErrorMessage="1" xr:uid="{00000000-0002-0000-0200-000004000000}">
          <x14:formula1>
            <xm:f>'Opciones Tratamiento'!$B$9:$B$10</xm:f>
          </x14:formula1>
          <xm:sqref>AK16:AK19 AK21:AK22 AK24:AK25 AK27:AK28 AK30:AK31 AK33:AK34 AK36:AK37 AK39:AK40 AK42:AK43 AK45:AK46 AK48:AK49 AK51:AK52 AK54:AK55 AK57:AK58 AK60:AK61 AK63:AK64 AK66:AK67 AK69:AK70 AK72:AK73 AK75:AK76</xm:sqref>
        </x14:dataValidation>
        <x14:dataValidation type="list" allowBlank="1" showInputMessage="1" showErrorMessage="1" xr:uid="{00000000-0002-0000-0200-000005000000}">
          <x14:formula1>
            <xm:f>'Tabla Valoración controles'!$D$14:$D$15</xm:f>
          </x14:formula1>
          <xm:sqref>X16:X17 X19:X77</xm:sqref>
        </x14:dataValidation>
        <x14:dataValidation type="list" allowBlank="1" showInputMessage="1" showErrorMessage="1" xr:uid="{00000000-0002-0000-0200-000006000000}">
          <x14:formula1>
            <xm:f>'Opciones Tratamiento'!$B$13:$B$19</xm:f>
          </x14:formula1>
          <xm:sqref>G16:G77</xm:sqref>
        </x14:dataValidation>
        <x14:dataValidation type="list" allowBlank="1" showInputMessage="1" showErrorMessage="1" xr:uid="{00000000-0002-0000-0200-000007000000}">
          <x14:formula1>
            <xm:f>'Opciones Tratamiento'!$E$2:$E$4</xm:f>
          </x14:formula1>
          <xm:sqref>C16:C77</xm:sqref>
        </x14:dataValidation>
        <x14:dataValidation type="list" allowBlank="1" showInputMessage="1" showErrorMessage="1" xr:uid="{00000000-0002-0000-0200-000008000000}">
          <x14:formula1>
            <xm:f>'Opciones Tratamiento'!$B$2:$B$5</xm:f>
          </x14:formula1>
          <xm:sqref>AE16:AE17 AE19:AE77</xm:sqref>
        </x14:dataValidation>
        <x14:dataValidation type="list" allowBlank="1" showInputMessage="1" showErrorMessage="1" xr:uid="{00000000-0002-0000-0200-000009000000}">
          <x14:formula1>
            <xm:f>'Tabla Impacto'!$F$211:$F$222</xm:f>
          </x14:formula1>
          <xm:sqref>K16:K77</xm:sqref>
        </x14:dataValidation>
        <x14:dataValidation type="custom" allowBlank="1" showInputMessage="1" showErrorMessage="1" error="Recuerde que las acciones se generan bajo la medida de mitigar el riesgo" xr:uid="{00000000-0002-0000-0200-00000A000000}">
          <x14:formula1>
            <xm:f>IF(OR(AE16='Opciones Tratamiento'!$B$2,AE16='Opciones Tratamiento'!$B$3,AE16='Opciones Tratamiento'!$B$4),ISBLANK(AE16),ISTEXT(AE16))</xm:f>
          </x14:formula1>
          <xm:sqref>AF16:AF29 AF35 AF38:AF41 AF45:AF47 AF50:AF53 AF55:AF59 AF63:AF65 AF69:AF71 AF75:AF77</xm:sqref>
        </x14:dataValidation>
        <x14:dataValidation type="custom" allowBlank="1" showInputMessage="1" showErrorMessage="1" error="Recuerde que las acciones se generan bajo la medida de mitigar el riesgo" xr:uid="{00000000-0002-0000-0200-00000B000000}">
          <x14:formula1>
            <xm:f>IF(OR(AE16='Opciones Tratamiento'!$B$2,AE16='Opciones Tratamiento'!$B$3,AE16='Opciones Tratamiento'!$B$4),ISBLANK(AE16),ISTEXT(AE16))</xm:f>
          </x14:formula1>
          <xm:sqref>AG75:AG77 AG35 AG38:AG41 AG45:AG47 AG50:AG53 AG55:AG59 AG63:AG65 AG69:AG71 AG16:AG29</xm:sqref>
        </x14:dataValidation>
        <x14:dataValidation type="custom" allowBlank="1" showInputMessage="1" showErrorMessage="1" error="Recuerde que las acciones se generan bajo la medida de mitigar el riesgo" xr:uid="{00000000-0002-0000-0200-00000C000000}">
          <x14:formula1>
            <xm:f>IF(OR(AE16='Opciones Tratamiento'!$B$2,AE16='Opciones Tratamiento'!$B$3,AE16='Opciones Tratamiento'!$B$4),ISBLANK(AE16),ISTEXT(AE16))</xm:f>
          </x14:formula1>
          <xm:sqref>AI16:AI19 AH16:AH29 AH35 AH38:AH41 AH45:AH47 AH50:AH53 AH55:AH59 AH63:AH65 AH69:AH71 AH75:AH77</xm:sqref>
        </x14:dataValidation>
        <x14:dataValidation type="custom" allowBlank="1" showInputMessage="1" showErrorMessage="1" error="Recuerde que las acciones se generan bajo la medida de mitigar el riesgo" xr:uid="{00000000-0002-0000-0200-00000D000000}">
          <x14:formula1>
            <xm:f>IF(OR(AE20='Opciones Tratamiento'!$B$2,AE20='Opciones Tratamiento'!$B$3,AE20='Opciones Tratamiento'!$B$4),ISBLANK(AE20),ISTEXT(AE20))</xm:f>
          </x14:formula1>
          <xm:sqref>AI20:AI77</xm:sqref>
        </x14:dataValidation>
        <x14:dataValidation type="custom" allowBlank="1" showInputMessage="1" showErrorMessage="1" error="Recuerde que las acciones se generan bajo la medida de mitigar el riesgo" xr:uid="{00000000-0002-0000-0200-00000E000000}">
          <x14:formula1>
            <xm:f>IF(OR(AE16='Opciones Tratamiento'!$B$2,AE16='Opciones Tratamiento'!$B$3,AE16='Opciones Tratamiento'!$B$4),ISBLANK(AE16),ISTEXT(AE16))</xm:f>
          </x14:formula1>
          <xm:sqref>AJ16:AJ77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D34" sqref="AD34:AE35"/>
    </sheetView>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495" t="s">
        <v>142</v>
      </c>
      <c r="C2" s="495"/>
      <c r="D2" s="495"/>
      <c r="E2" s="495"/>
      <c r="F2" s="495"/>
      <c r="G2" s="495"/>
      <c r="H2" s="495"/>
      <c r="I2" s="495"/>
      <c r="J2" s="462" t="s">
        <v>2</v>
      </c>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c r="AJ2" s="462"/>
      <c r="AK2" s="462"/>
      <c r="AL2" s="462"/>
      <c r="AM2" s="462"/>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495"/>
      <c r="C3" s="495"/>
      <c r="D3" s="495"/>
      <c r="E3" s="495"/>
      <c r="F3" s="495"/>
      <c r="G3" s="495"/>
      <c r="H3" s="495"/>
      <c r="I3" s="495"/>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495"/>
      <c r="C4" s="495"/>
      <c r="D4" s="495"/>
      <c r="E4" s="495"/>
      <c r="F4" s="495"/>
      <c r="G4" s="495"/>
      <c r="H4" s="495"/>
      <c r="I4" s="495"/>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408" t="s">
        <v>4</v>
      </c>
      <c r="C6" s="408"/>
      <c r="D6" s="409"/>
      <c r="E6" s="446" t="s">
        <v>107</v>
      </c>
      <c r="F6" s="447"/>
      <c r="G6" s="447"/>
      <c r="H6" s="447"/>
      <c r="I6" s="448"/>
      <c r="J6" s="458" t="str">
        <f>IF(AND('MAPA DE RIESGO'!$I$16="Muy Alta",'MAPA DE RIESGO'!$M$16="Leve"),CONCATENATE("R",'MAPA DE RIESGO'!$B$16),"")</f>
        <v/>
      </c>
      <c r="K6" s="459"/>
      <c r="L6" s="459" t="str">
        <f>IF(AND('MAPA DE RIESGO'!$I$24="Muy Alta",'MAPA DE RIESGO'!$M$24="Leve"),CONCATENATE("R",'MAPA DE RIESGO'!$B$24),"")</f>
        <v/>
      </c>
      <c r="M6" s="459"/>
      <c r="N6" s="459" t="str">
        <f>IF(AND('MAPA DE RIESGO'!$I$30="Muy Alta",'MAPA DE RIESGO'!$M$30="Leve"),CONCATENATE("R",'MAPA DE RIESGO'!$B$30),"")</f>
        <v/>
      </c>
      <c r="O6" s="461"/>
      <c r="P6" s="458" t="str">
        <f>IF(AND('MAPA DE RIESGO'!$I$16="Muy Alta",'MAPA DE RIESGO'!$M$16="Menor"),CONCATENATE("R",'MAPA DE RIESGO'!$B$16),"")</f>
        <v/>
      </c>
      <c r="Q6" s="459"/>
      <c r="R6" s="459" t="str">
        <f>IF(AND('MAPA DE RIESGO'!$I$24="Muy Alta",'MAPA DE RIESGO'!$M$24="Menor"),CONCATENATE("R",'MAPA DE RIESGO'!$B$24),"")</f>
        <v/>
      </c>
      <c r="S6" s="459"/>
      <c r="T6" s="459" t="str">
        <f>IF(AND('MAPA DE RIESGO'!$I$30="Muy Alta",'MAPA DE RIESGO'!$M$30="Menor"),CONCATENATE("R",'MAPA DE RIESGO'!$B$30),"")</f>
        <v/>
      </c>
      <c r="U6" s="461"/>
      <c r="V6" s="458" t="str">
        <f>IF(AND('MAPA DE RIESGO'!$I$16="Muy Alta",'MAPA DE RIESGO'!$M$16="Moderado"),CONCATENATE("R",'MAPA DE RIESGO'!$B$16),"")</f>
        <v/>
      </c>
      <c r="W6" s="459"/>
      <c r="X6" s="459" t="str">
        <f>IF(AND('MAPA DE RIESGO'!$I$24="Muy Alta",'MAPA DE RIESGO'!$M$24="Moderado"),CONCATENATE("R",'MAPA DE RIESGO'!$B$24),"")</f>
        <v/>
      </c>
      <c r="Y6" s="459"/>
      <c r="Z6" s="459" t="str">
        <f>IF(AND('MAPA DE RIESGO'!$I$30="Muy Alta",'MAPA DE RIESGO'!$M$30="Moderado"),CONCATENATE("R",'MAPA DE RIESGO'!$B$30),"")</f>
        <v/>
      </c>
      <c r="AA6" s="461"/>
      <c r="AB6" s="458" t="str">
        <f>IF(AND('MAPA DE RIESGO'!$I$16="Muy Alta",'MAPA DE RIESGO'!$M$16="Mayor"),CONCATENATE("R",'MAPA DE RIESGO'!$B$16),"")</f>
        <v/>
      </c>
      <c r="AC6" s="459"/>
      <c r="AD6" s="459" t="str">
        <f>IF(AND('MAPA DE RIESGO'!$I$24="Muy Alta",'MAPA DE RIESGO'!$M$24="Mayor"),CONCATENATE("R",'MAPA DE RIESGO'!$B$24),"")</f>
        <v/>
      </c>
      <c r="AE6" s="459"/>
      <c r="AF6" s="459" t="str">
        <f>IF(AND('MAPA DE RIESGO'!$I$30="Muy Alta",'MAPA DE RIESGO'!$M$30="Mayor"),CONCATENATE("R",'MAPA DE RIESGO'!$B$30),"")</f>
        <v/>
      </c>
      <c r="AG6" s="461"/>
      <c r="AH6" s="474" t="str">
        <f>IF(AND('MAPA DE RIESGO'!$I$16="Muy Alta",'MAPA DE RIESGO'!$M$16="Catastrófico"),CONCATENATE("R",'MAPA DE RIESGO'!$B$16),"")</f>
        <v/>
      </c>
      <c r="AI6" s="475"/>
      <c r="AJ6" s="475" t="str">
        <f>IF(AND('MAPA DE RIESGO'!$I$24="Muy Alta",'MAPA DE RIESGO'!$M$24="Catastrófico"),CONCATENATE("R",'MAPA DE RIESGO'!$B$24),"")</f>
        <v/>
      </c>
      <c r="AK6" s="475"/>
      <c r="AL6" s="475" t="str">
        <f>IF(AND('MAPA DE RIESGO'!$I$30="Muy Alta",'MAPA DE RIESGO'!$M$30="Catastrófico"),CONCATENATE("R",'MAPA DE RIESGO'!$B$30),"")</f>
        <v/>
      </c>
      <c r="AM6" s="476"/>
      <c r="AO6" s="410" t="s">
        <v>71</v>
      </c>
      <c r="AP6" s="411"/>
      <c r="AQ6" s="411"/>
      <c r="AR6" s="411"/>
      <c r="AS6" s="411"/>
      <c r="AT6" s="412"/>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408"/>
      <c r="C7" s="408"/>
      <c r="D7" s="409"/>
      <c r="E7" s="449"/>
      <c r="F7" s="450"/>
      <c r="G7" s="450"/>
      <c r="H7" s="450"/>
      <c r="I7" s="451"/>
      <c r="J7" s="460"/>
      <c r="K7" s="457"/>
      <c r="L7" s="457"/>
      <c r="M7" s="457"/>
      <c r="N7" s="457"/>
      <c r="O7" s="456"/>
      <c r="P7" s="460"/>
      <c r="Q7" s="457"/>
      <c r="R7" s="457"/>
      <c r="S7" s="457"/>
      <c r="T7" s="457"/>
      <c r="U7" s="456"/>
      <c r="V7" s="460"/>
      <c r="W7" s="457"/>
      <c r="X7" s="457"/>
      <c r="Y7" s="457"/>
      <c r="Z7" s="457"/>
      <c r="AA7" s="456"/>
      <c r="AB7" s="460"/>
      <c r="AC7" s="457"/>
      <c r="AD7" s="457"/>
      <c r="AE7" s="457"/>
      <c r="AF7" s="457"/>
      <c r="AG7" s="456"/>
      <c r="AH7" s="468"/>
      <c r="AI7" s="469"/>
      <c r="AJ7" s="469"/>
      <c r="AK7" s="469"/>
      <c r="AL7" s="469"/>
      <c r="AM7" s="470"/>
      <c r="AN7" s="55"/>
      <c r="AO7" s="413"/>
      <c r="AP7" s="414"/>
      <c r="AQ7" s="414"/>
      <c r="AR7" s="414"/>
      <c r="AS7" s="414"/>
      <c r="AT7" s="41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408"/>
      <c r="C8" s="408"/>
      <c r="D8" s="409"/>
      <c r="E8" s="449"/>
      <c r="F8" s="450"/>
      <c r="G8" s="450"/>
      <c r="H8" s="450"/>
      <c r="I8" s="451"/>
      <c r="J8" s="460" t="str">
        <f>IF(AND('MAPA DE RIESGO'!$I$36="Muy Alta",'MAPA DE RIESGO'!$M$36="Leve"),CONCATENATE("R",'MAPA DE RIESGO'!$B$36),"")</f>
        <v/>
      </c>
      <c r="K8" s="457"/>
      <c r="L8" s="455" t="str">
        <f>IF(AND('MAPA DE RIESGO'!$I$42="Muy Alta",'MAPA DE RIESGO'!$M$42="Leve"),CONCATENATE("R",'MAPA DE RIESGO'!$B$42),"")</f>
        <v/>
      </c>
      <c r="M8" s="455"/>
      <c r="N8" s="455" t="str">
        <f>IF(AND('MAPA DE RIESGO'!$I$48="Muy Alta",'MAPA DE RIESGO'!$M$48="Leve"),CONCATENATE("R",'MAPA DE RIESGO'!$B$48),"")</f>
        <v/>
      </c>
      <c r="O8" s="456"/>
      <c r="P8" s="460" t="str">
        <f>IF(AND('MAPA DE RIESGO'!$I$36="Muy Alta",'MAPA DE RIESGO'!$M$36="Menor"),CONCATENATE("R",'MAPA DE RIESGO'!$B$36),"")</f>
        <v/>
      </c>
      <c r="Q8" s="457"/>
      <c r="R8" s="455" t="str">
        <f>IF(AND('MAPA DE RIESGO'!$I$42="Muy Alta",'MAPA DE RIESGO'!$M$42="Menor"),CONCATENATE("R",'MAPA DE RIESGO'!$B$42),"")</f>
        <v/>
      </c>
      <c r="S8" s="455"/>
      <c r="T8" s="455" t="str">
        <f>IF(AND('MAPA DE RIESGO'!$I$48="Muy Alta",'MAPA DE RIESGO'!$M$48="Menor"),CONCATENATE("R",'MAPA DE RIESGO'!$B$48),"")</f>
        <v>R6</v>
      </c>
      <c r="U8" s="456"/>
      <c r="V8" s="460" t="str">
        <f>IF(AND('MAPA DE RIESGO'!$I$36="Muy Alta",'MAPA DE RIESGO'!$M$36="Moderado"),CONCATENATE("R",'MAPA DE RIESGO'!$B$36),"")</f>
        <v/>
      </c>
      <c r="W8" s="457"/>
      <c r="X8" s="455" t="str">
        <f>IF(AND('MAPA DE RIESGO'!$I$42="Muy Alta",'MAPA DE RIESGO'!$M$42="Moderado"),CONCATENATE("R",'MAPA DE RIESGO'!$B$42),"")</f>
        <v/>
      </c>
      <c r="Y8" s="455"/>
      <c r="Z8" s="455" t="str">
        <f>IF(AND('MAPA DE RIESGO'!$I$48="Muy Alta",'MAPA DE RIESGO'!$M$48="Moderado"),CONCATENATE("R",'MAPA DE RIESGO'!$B$48),"")</f>
        <v/>
      </c>
      <c r="AA8" s="456"/>
      <c r="AB8" s="460" t="str">
        <f>IF(AND('MAPA DE RIESGO'!$I$36="Muy Alta",'MAPA DE RIESGO'!$M$36="Mayor"),CONCATENATE("R",'MAPA DE RIESGO'!$B$36),"")</f>
        <v/>
      </c>
      <c r="AC8" s="457"/>
      <c r="AD8" s="455" t="str">
        <f>IF(AND('MAPA DE RIESGO'!$I$42="Muy Alta",'MAPA DE RIESGO'!$M$42="Mayor"),CONCATENATE("R",'MAPA DE RIESGO'!$B$42),"")</f>
        <v/>
      </c>
      <c r="AE8" s="455"/>
      <c r="AF8" s="455" t="str">
        <f>IF(AND('MAPA DE RIESGO'!$I$48="Muy Alta",'MAPA DE RIESGO'!$M$48="Mayor"),CONCATENATE("R",'MAPA DE RIESGO'!$B$48),"")</f>
        <v/>
      </c>
      <c r="AG8" s="456"/>
      <c r="AH8" s="468" t="str">
        <f>IF(AND('MAPA DE RIESGO'!$I$36="Muy Alta",'MAPA DE RIESGO'!$M$36="Catastrófico"),CONCATENATE("R",'MAPA DE RIESGO'!$B$36),"")</f>
        <v/>
      </c>
      <c r="AI8" s="469"/>
      <c r="AJ8" s="469" t="str">
        <f>IF(AND('MAPA DE RIESGO'!$I$42="Muy Alta",'MAPA DE RIESGO'!$M$42="Catastrófico"),CONCATENATE("R",'MAPA DE RIESGO'!$B$42),"")</f>
        <v/>
      </c>
      <c r="AK8" s="469"/>
      <c r="AL8" s="469" t="str">
        <f>IF(AND('MAPA DE RIESGO'!$I$48="Muy Alta",'MAPA DE RIESGO'!$M$48="Catastrófico"),CONCATENATE("R",'MAPA DE RIESGO'!$B$48),"")</f>
        <v/>
      </c>
      <c r="AM8" s="470"/>
      <c r="AN8" s="55"/>
      <c r="AO8" s="413"/>
      <c r="AP8" s="414"/>
      <c r="AQ8" s="414"/>
      <c r="AR8" s="414"/>
      <c r="AS8" s="414"/>
      <c r="AT8" s="41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408"/>
      <c r="C9" s="408"/>
      <c r="D9" s="409"/>
      <c r="E9" s="449"/>
      <c r="F9" s="450"/>
      <c r="G9" s="450"/>
      <c r="H9" s="450"/>
      <c r="I9" s="451"/>
      <c r="J9" s="460"/>
      <c r="K9" s="457"/>
      <c r="L9" s="455"/>
      <c r="M9" s="455"/>
      <c r="N9" s="455"/>
      <c r="O9" s="456"/>
      <c r="P9" s="460"/>
      <c r="Q9" s="457"/>
      <c r="R9" s="455"/>
      <c r="S9" s="455"/>
      <c r="T9" s="455"/>
      <c r="U9" s="456"/>
      <c r="V9" s="460"/>
      <c r="W9" s="457"/>
      <c r="X9" s="455"/>
      <c r="Y9" s="455"/>
      <c r="Z9" s="455"/>
      <c r="AA9" s="456"/>
      <c r="AB9" s="460"/>
      <c r="AC9" s="457"/>
      <c r="AD9" s="455"/>
      <c r="AE9" s="455"/>
      <c r="AF9" s="455"/>
      <c r="AG9" s="456"/>
      <c r="AH9" s="468"/>
      <c r="AI9" s="469"/>
      <c r="AJ9" s="469"/>
      <c r="AK9" s="469"/>
      <c r="AL9" s="469"/>
      <c r="AM9" s="470"/>
      <c r="AN9" s="55"/>
      <c r="AO9" s="413"/>
      <c r="AP9" s="414"/>
      <c r="AQ9" s="414"/>
      <c r="AR9" s="414"/>
      <c r="AS9" s="414"/>
      <c r="AT9" s="41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408"/>
      <c r="C10" s="408"/>
      <c r="D10" s="409"/>
      <c r="E10" s="449"/>
      <c r="F10" s="450"/>
      <c r="G10" s="450"/>
      <c r="H10" s="450"/>
      <c r="I10" s="451"/>
      <c r="J10" s="460" t="str">
        <f>IF(AND('MAPA DE RIESGO'!$I$54="Muy Alta",'MAPA DE RIESGO'!$M$54="Leve"),CONCATENATE("R",'MAPA DE RIESGO'!$B$54),"")</f>
        <v/>
      </c>
      <c r="K10" s="457"/>
      <c r="L10" s="455" t="str">
        <f>IF(AND('MAPA DE RIESGO'!$I$60="Muy Alta",'MAPA DE RIESGO'!$M$60="Leve"),CONCATENATE("R",'MAPA DE RIESGO'!$B$60),"")</f>
        <v/>
      </c>
      <c r="M10" s="455"/>
      <c r="N10" s="455" t="str">
        <f>IF(AND('MAPA DE RIESGO'!$I$66="Muy Alta",'MAPA DE RIESGO'!$M$66="Leve"),CONCATENATE("R",'MAPA DE RIESGO'!$B$66),"")</f>
        <v/>
      </c>
      <c r="O10" s="456"/>
      <c r="P10" s="460" t="str">
        <f>IF(AND('MAPA DE RIESGO'!$I$54="Muy Alta",'MAPA DE RIESGO'!$M$54="Menor"),CONCATENATE("R",'MAPA DE RIESGO'!$B$54),"")</f>
        <v/>
      </c>
      <c r="Q10" s="457"/>
      <c r="R10" s="455" t="str">
        <f>IF(AND('MAPA DE RIESGO'!$I$60="Muy Alta",'MAPA DE RIESGO'!$M$60="Menor"),CONCATENATE("R",'MAPA DE RIESGO'!$B$60),"")</f>
        <v/>
      </c>
      <c r="S10" s="455"/>
      <c r="T10" s="455" t="str">
        <f>IF(AND('MAPA DE RIESGO'!$I$66="Muy Alta",'MAPA DE RIESGO'!$M$66="Menor"),CONCATENATE("R",'MAPA DE RIESGO'!$B$66),"")</f>
        <v/>
      </c>
      <c r="U10" s="456"/>
      <c r="V10" s="460" t="str">
        <f>IF(AND('MAPA DE RIESGO'!$I$54="Muy Alta",'MAPA DE RIESGO'!$M$54="Moderado"),CONCATENATE("R",'MAPA DE RIESGO'!$B$54),"")</f>
        <v/>
      </c>
      <c r="W10" s="457"/>
      <c r="X10" s="455" t="str">
        <f>IF(AND('MAPA DE RIESGO'!$I$60="Muy Alta",'MAPA DE RIESGO'!$M$60="Moderado"),CONCATENATE("R",'MAPA DE RIESGO'!$B$60),"")</f>
        <v/>
      </c>
      <c r="Y10" s="455"/>
      <c r="Z10" s="455" t="str">
        <f>IF(AND('MAPA DE RIESGO'!$I$66="Muy Alta",'MAPA DE RIESGO'!$M$66="Moderado"),CONCATENATE("R",'MAPA DE RIESGO'!$B$66),"")</f>
        <v/>
      </c>
      <c r="AA10" s="456"/>
      <c r="AB10" s="460" t="str">
        <f>IF(AND('MAPA DE RIESGO'!$I$54="Muy Alta",'MAPA DE RIESGO'!$M$54="Mayor"),CONCATENATE("R",'MAPA DE RIESGO'!$B$54),"")</f>
        <v/>
      </c>
      <c r="AC10" s="457"/>
      <c r="AD10" s="455" t="str">
        <f>IF(AND('MAPA DE RIESGO'!$I$60="Muy Alta",'MAPA DE RIESGO'!$M$60="Mayor"),CONCATENATE("R",'MAPA DE RIESGO'!$B$60),"")</f>
        <v/>
      </c>
      <c r="AE10" s="455"/>
      <c r="AF10" s="455" t="str">
        <f>IF(AND('MAPA DE RIESGO'!$I$66="Muy Alta",'MAPA DE RIESGO'!$M$66="Mayor"),CONCATENATE("R",'MAPA DE RIESGO'!$B$66),"")</f>
        <v/>
      </c>
      <c r="AG10" s="456"/>
      <c r="AH10" s="468" t="str">
        <f>IF(AND('MAPA DE RIESGO'!$I$54="Muy Alta",'MAPA DE RIESGO'!$M$54="Catastrófico"),CONCATENATE("R",'MAPA DE RIESGO'!$B$54),"")</f>
        <v/>
      </c>
      <c r="AI10" s="469"/>
      <c r="AJ10" s="469" t="str">
        <f>IF(AND('MAPA DE RIESGO'!$I$60="Muy Alta",'MAPA DE RIESGO'!$M$60="Catastrófico"),CONCATENATE("R",'MAPA DE RIESGO'!$B$60),"")</f>
        <v/>
      </c>
      <c r="AK10" s="469"/>
      <c r="AL10" s="469" t="str">
        <f>IF(AND('MAPA DE RIESGO'!$I$66="Muy Alta",'MAPA DE RIESGO'!$M$66="Catastrófico"),CONCATENATE("R",'MAPA DE RIESGO'!$B$66),"")</f>
        <v/>
      </c>
      <c r="AM10" s="470"/>
      <c r="AN10" s="55"/>
      <c r="AO10" s="413"/>
      <c r="AP10" s="414"/>
      <c r="AQ10" s="414"/>
      <c r="AR10" s="414"/>
      <c r="AS10" s="414"/>
      <c r="AT10" s="41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408"/>
      <c r="C11" s="408"/>
      <c r="D11" s="409"/>
      <c r="E11" s="449"/>
      <c r="F11" s="450"/>
      <c r="G11" s="450"/>
      <c r="H11" s="450"/>
      <c r="I11" s="451"/>
      <c r="J11" s="460"/>
      <c r="K11" s="457"/>
      <c r="L11" s="455"/>
      <c r="M11" s="455"/>
      <c r="N11" s="455"/>
      <c r="O11" s="456"/>
      <c r="P11" s="460"/>
      <c r="Q11" s="457"/>
      <c r="R11" s="455"/>
      <c r="S11" s="455"/>
      <c r="T11" s="455"/>
      <c r="U11" s="456"/>
      <c r="V11" s="460"/>
      <c r="W11" s="457"/>
      <c r="X11" s="455"/>
      <c r="Y11" s="455"/>
      <c r="Z11" s="455"/>
      <c r="AA11" s="456"/>
      <c r="AB11" s="460"/>
      <c r="AC11" s="457"/>
      <c r="AD11" s="455"/>
      <c r="AE11" s="455"/>
      <c r="AF11" s="455"/>
      <c r="AG11" s="456"/>
      <c r="AH11" s="468"/>
      <c r="AI11" s="469"/>
      <c r="AJ11" s="469"/>
      <c r="AK11" s="469"/>
      <c r="AL11" s="469"/>
      <c r="AM11" s="470"/>
      <c r="AN11" s="55"/>
      <c r="AO11" s="413"/>
      <c r="AP11" s="414"/>
      <c r="AQ11" s="414"/>
      <c r="AR11" s="414"/>
      <c r="AS11" s="414"/>
      <c r="AT11" s="41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408"/>
      <c r="C12" s="408"/>
      <c r="D12" s="409"/>
      <c r="E12" s="449"/>
      <c r="F12" s="450"/>
      <c r="G12" s="450"/>
      <c r="H12" s="450"/>
      <c r="I12" s="451"/>
      <c r="J12" s="460" t="str">
        <f>IF(AND('MAPA DE RIESGO'!$I$72="Muy Alta",'MAPA DE RIESGO'!$M$72="Leve"),CONCATENATE("R",'MAPA DE RIESGO'!$B$72),"")</f>
        <v/>
      </c>
      <c r="K12" s="457"/>
      <c r="L12" s="455" t="str">
        <f>IF(AND('MAPA DE RIESGO'!$I$78="Muy Alta",'MAPA DE RIESGO'!$M$78="Leve"),CONCATENATE("R",'MAPA DE RIESGO'!$B$78),"")</f>
        <v/>
      </c>
      <c r="M12" s="455"/>
      <c r="N12" s="455" t="str">
        <f>IF(AND('MAPA DE RIESGO'!$I$84="Muy Alta",'MAPA DE RIESGO'!$M$84="Leve"),CONCATENATE("R",'MAPA DE RIESGO'!$B$84),"")</f>
        <v/>
      </c>
      <c r="O12" s="456"/>
      <c r="P12" s="460" t="str">
        <f>IF(AND('MAPA DE RIESGO'!$I$72="Muy Alta",'MAPA DE RIESGO'!$M$72="Menor"),CONCATENATE("R",'MAPA DE RIESGO'!$B$72),"")</f>
        <v/>
      </c>
      <c r="Q12" s="457"/>
      <c r="R12" s="455" t="str">
        <f>IF(AND('MAPA DE RIESGO'!$I$78="Muy Alta",'MAPA DE RIESGO'!$M$78="Menor"),CONCATENATE("R",'MAPA DE RIESGO'!$B$78),"")</f>
        <v/>
      </c>
      <c r="S12" s="455"/>
      <c r="T12" s="455" t="str">
        <f>IF(AND('MAPA DE RIESGO'!$I$84="Muy Alta",'MAPA DE RIESGO'!$M$84="Menor"),CONCATENATE("R",'MAPA DE RIESGO'!$B$84),"")</f>
        <v/>
      </c>
      <c r="U12" s="456"/>
      <c r="V12" s="460" t="str">
        <f>IF(AND('MAPA DE RIESGO'!$I$72="Muy Alta",'MAPA DE RIESGO'!$M$72="Moderado"),CONCATENATE("R",'MAPA DE RIESGO'!$B$72),"")</f>
        <v/>
      </c>
      <c r="W12" s="457"/>
      <c r="X12" s="455" t="str">
        <f>IF(AND('MAPA DE RIESGO'!$I$78="Muy Alta",'MAPA DE RIESGO'!$M$78="Moderado"),CONCATENATE("R",'MAPA DE RIESGO'!$B$78),"")</f>
        <v/>
      </c>
      <c r="Y12" s="455"/>
      <c r="Z12" s="455" t="str">
        <f>IF(AND('MAPA DE RIESGO'!$I$84="Muy Alta",'MAPA DE RIESGO'!$M$84="Moderado"),CONCATENATE("R",'MAPA DE RIESGO'!$B$84),"")</f>
        <v/>
      </c>
      <c r="AA12" s="456"/>
      <c r="AB12" s="460" t="str">
        <f>IF(AND('MAPA DE RIESGO'!$I$72="Muy Alta",'MAPA DE RIESGO'!$M$72="Mayor"),CONCATENATE("R",'MAPA DE RIESGO'!$B$72),"")</f>
        <v/>
      </c>
      <c r="AC12" s="457"/>
      <c r="AD12" s="455" t="str">
        <f>IF(AND('MAPA DE RIESGO'!$I$78="Muy Alta",'MAPA DE RIESGO'!$M$78="Mayor"),CONCATENATE("R",'MAPA DE RIESGO'!$B$78),"")</f>
        <v/>
      </c>
      <c r="AE12" s="455"/>
      <c r="AF12" s="455" t="str">
        <f>IF(AND('MAPA DE RIESGO'!$I$84="Muy Alta",'MAPA DE RIESGO'!$M$84="Mayor"),CONCATENATE("R",'MAPA DE RIESGO'!$B$84),"")</f>
        <v/>
      </c>
      <c r="AG12" s="456"/>
      <c r="AH12" s="468" t="str">
        <f>IF(AND('MAPA DE RIESGO'!$I$72="Muy Alta",'MAPA DE RIESGO'!$M$72="Catastrófico"),CONCATENATE("R",'MAPA DE RIESGO'!$B$72),"")</f>
        <v/>
      </c>
      <c r="AI12" s="469"/>
      <c r="AJ12" s="469" t="str">
        <f>IF(AND('MAPA DE RIESGO'!$I$78="Muy Alta",'MAPA DE RIESGO'!$M$78="Catastrófico"),CONCATENATE("R",'MAPA DE RIESGO'!$B$78),"")</f>
        <v/>
      </c>
      <c r="AK12" s="469"/>
      <c r="AL12" s="469" t="str">
        <f>IF(AND('MAPA DE RIESGO'!$I$84="Muy Alta",'MAPA DE RIESGO'!$M$84="Catastrófico"),CONCATENATE("R",'MAPA DE RIESGO'!$B$84),"")</f>
        <v/>
      </c>
      <c r="AM12" s="470"/>
      <c r="AN12" s="55"/>
      <c r="AO12" s="413"/>
      <c r="AP12" s="414"/>
      <c r="AQ12" s="414"/>
      <c r="AR12" s="414"/>
      <c r="AS12" s="414"/>
      <c r="AT12" s="41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408"/>
      <c r="C13" s="408"/>
      <c r="D13" s="409"/>
      <c r="E13" s="452"/>
      <c r="F13" s="453"/>
      <c r="G13" s="453"/>
      <c r="H13" s="453"/>
      <c r="I13" s="454"/>
      <c r="J13" s="460"/>
      <c r="K13" s="457"/>
      <c r="L13" s="457"/>
      <c r="M13" s="457"/>
      <c r="N13" s="457"/>
      <c r="O13" s="456"/>
      <c r="P13" s="460"/>
      <c r="Q13" s="457"/>
      <c r="R13" s="457"/>
      <c r="S13" s="457"/>
      <c r="T13" s="457"/>
      <c r="U13" s="456"/>
      <c r="V13" s="460"/>
      <c r="W13" s="457"/>
      <c r="X13" s="457"/>
      <c r="Y13" s="457"/>
      <c r="Z13" s="457"/>
      <c r="AA13" s="456"/>
      <c r="AB13" s="460"/>
      <c r="AC13" s="457"/>
      <c r="AD13" s="457"/>
      <c r="AE13" s="457"/>
      <c r="AF13" s="457"/>
      <c r="AG13" s="456"/>
      <c r="AH13" s="471"/>
      <c r="AI13" s="472"/>
      <c r="AJ13" s="472"/>
      <c r="AK13" s="472"/>
      <c r="AL13" s="472"/>
      <c r="AM13" s="473"/>
      <c r="AN13" s="55"/>
      <c r="AO13" s="416"/>
      <c r="AP13" s="417"/>
      <c r="AQ13" s="417"/>
      <c r="AR13" s="417"/>
      <c r="AS13" s="417"/>
      <c r="AT13" s="418"/>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408"/>
      <c r="C14" s="408"/>
      <c r="D14" s="409"/>
      <c r="E14" s="446" t="s">
        <v>106</v>
      </c>
      <c r="F14" s="447"/>
      <c r="G14" s="447"/>
      <c r="H14" s="447"/>
      <c r="I14" s="447"/>
      <c r="J14" s="483" t="str">
        <f>IF(AND('MAPA DE RIESGO'!$I$16="Alta",'MAPA DE RIESGO'!$M$16="Leve"),CONCATENATE("R",'MAPA DE RIESGO'!$B$16),"")</f>
        <v/>
      </c>
      <c r="K14" s="484"/>
      <c r="L14" s="484" t="str">
        <f>IF(AND('MAPA DE RIESGO'!$I$24="Alta",'MAPA DE RIESGO'!$M$24="Leve"),CONCATENATE("R",'MAPA DE RIESGO'!$B$24),"")</f>
        <v/>
      </c>
      <c r="M14" s="484"/>
      <c r="N14" s="484" t="str">
        <f>IF(AND('MAPA DE RIESGO'!$I$30="Alta",'MAPA DE RIESGO'!$M$30="Leve"),CONCATENATE("R",'MAPA DE RIESGO'!$B$30),"")</f>
        <v/>
      </c>
      <c r="O14" s="485"/>
      <c r="P14" s="483" t="str">
        <f>IF(AND('MAPA DE RIESGO'!$I$16="Alta",'MAPA DE RIESGO'!$M$16="Menor"),CONCATENATE("R",'MAPA DE RIESGO'!$B$16),"")</f>
        <v/>
      </c>
      <c r="Q14" s="484"/>
      <c r="R14" s="484" t="str">
        <f>IF(AND('MAPA DE RIESGO'!$I$24="Alta",'MAPA DE RIESGO'!$M$24="Menor"),CONCATENATE("R",'MAPA DE RIESGO'!$B$24),"")</f>
        <v/>
      </c>
      <c r="S14" s="484"/>
      <c r="T14" s="484" t="str">
        <f>IF(AND('MAPA DE RIESGO'!$I$30="Alta",'MAPA DE RIESGO'!$M$30="Menor"),CONCATENATE("R",'MAPA DE RIESGO'!$B$30),"")</f>
        <v/>
      </c>
      <c r="U14" s="485"/>
      <c r="V14" s="458" t="str">
        <f>IF(AND('MAPA DE RIESGO'!$I$16="Alta",'MAPA DE RIESGO'!$M$16="Moderado"),CONCATENATE("R",'MAPA DE RIESGO'!$B$16),"")</f>
        <v/>
      </c>
      <c r="W14" s="459"/>
      <c r="X14" s="459" t="str">
        <f>IF(AND('MAPA DE RIESGO'!$I$24="Alta",'MAPA DE RIESGO'!$M$24="Moderado"),CONCATENATE("R",'MAPA DE RIESGO'!$B$24),"")</f>
        <v/>
      </c>
      <c r="Y14" s="459"/>
      <c r="Z14" s="459" t="str">
        <f>IF(AND('MAPA DE RIESGO'!$I$30="Alta",'MAPA DE RIESGO'!$M$30="Moderado"),CONCATENATE("R",'MAPA DE RIESGO'!$B$30),"")</f>
        <v/>
      </c>
      <c r="AA14" s="461"/>
      <c r="AB14" s="458" t="str">
        <f>IF(AND('MAPA DE RIESGO'!$I$16="Alta",'MAPA DE RIESGO'!$M$16="Mayor"),CONCATENATE("R",'MAPA DE RIESGO'!$B$16),"")</f>
        <v/>
      </c>
      <c r="AC14" s="459"/>
      <c r="AD14" s="459" t="str">
        <f>IF(AND('MAPA DE RIESGO'!$I$24="Alta",'MAPA DE RIESGO'!$M$24="Mayor"),CONCATENATE("R",'MAPA DE RIESGO'!$B$24),"")</f>
        <v/>
      </c>
      <c r="AE14" s="459"/>
      <c r="AF14" s="459" t="str">
        <f>IF(AND('MAPA DE RIESGO'!$I$30="Alta",'MAPA DE RIESGO'!$M$30="Mayor"),CONCATENATE("R",'MAPA DE RIESGO'!$B$30),"")</f>
        <v/>
      </c>
      <c r="AG14" s="461"/>
      <c r="AH14" s="474" t="str">
        <f>IF(AND('MAPA DE RIESGO'!$I$16="Alta",'MAPA DE RIESGO'!$M$16="Catastrófico"),CONCATENATE("R",'MAPA DE RIESGO'!$B$16),"")</f>
        <v/>
      </c>
      <c r="AI14" s="475"/>
      <c r="AJ14" s="475" t="str">
        <f>IF(AND('MAPA DE RIESGO'!$I$24="Alta",'MAPA DE RIESGO'!$M$24="Catastrófico"),CONCATENATE("R",'MAPA DE RIESGO'!$B$24),"")</f>
        <v/>
      </c>
      <c r="AK14" s="475"/>
      <c r="AL14" s="475" t="str">
        <f>IF(AND('MAPA DE RIESGO'!$I$30="Alta",'MAPA DE RIESGO'!$M$30="Catastrófico"),CONCATENATE("R",'MAPA DE RIESGO'!$B$30),"")</f>
        <v/>
      </c>
      <c r="AM14" s="476"/>
      <c r="AN14" s="55"/>
      <c r="AO14" s="419" t="s">
        <v>72</v>
      </c>
      <c r="AP14" s="420"/>
      <c r="AQ14" s="420"/>
      <c r="AR14" s="420"/>
      <c r="AS14" s="420"/>
      <c r="AT14" s="421"/>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408"/>
      <c r="C15" s="408"/>
      <c r="D15" s="409"/>
      <c r="E15" s="449"/>
      <c r="F15" s="450"/>
      <c r="G15" s="450"/>
      <c r="H15" s="450"/>
      <c r="I15" s="463"/>
      <c r="J15" s="477"/>
      <c r="K15" s="478"/>
      <c r="L15" s="478"/>
      <c r="M15" s="478"/>
      <c r="N15" s="478"/>
      <c r="O15" s="479"/>
      <c r="P15" s="477"/>
      <c r="Q15" s="478"/>
      <c r="R15" s="478"/>
      <c r="S15" s="478"/>
      <c r="T15" s="478"/>
      <c r="U15" s="479"/>
      <c r="V15" s="460"/>
      <c r="W15" s="457"/>
      <c r="X15" s="457"/>
      <c r="Y15" s="457"/>
      <c r="Z15" s="457"/>
      <c r="AA15" s="456"/>
      <c r="AB15" s="460"/>
      <c r="AC15" s="457"/>
      <c r="AD15" s="457"/>
      <c r="AE15" s="457"/>
      <c r="AF15" s="457"/>
      <c r="AG15" s="456"/>
      <c r="AH15" s="468"/>
      <c r="AI15" s="469"/>
      <c r="AJ15" s="469"/>
      <c r="AK15" s="469"/>
      <c r="AL15" s="469"/>
      <c r="AM15" s="470"/>
      <c r="AN15" s="55"/>
      <c r="AO15" s="422"/>
      <c r="AP15" s="423"/>
      <c r="AQ15" s="423"/>
      <c r="AR15" s="423"/>
      <c r="AS15" s="423"/>
      <c r="AT15" s="424"/>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408"/>
      <c r="C16" s="408"/>
      <c r="D16" s="409"/>
      <c r="E16" s="449"/>
      <c r="F16" s="450"/>
      <c r="G16" s="450"/>
      <c r="H16" s="450"/>
      <c r="I16" s="463"/>
      <c r="J16" s="477" t="str">
        <f>IF(AND('MAPA DE RIESGO'!$I$36="Alta",'MAPA DE RIESGO'!$M$36="Leve"),CONCATENATE("R",'MAPA DE RIESGO'!$B$36),"")</f>
        <v/>
      </c>
      <c r="K16" s="478"/>
      <c r="L16" s="478" t="str">
        <f>IF(AND('MAPA DE RIESGO'!$I$42="Alta",'MAPA DE RIESGO'!$M$42="Leve"),CONCATENATE("R",'MAPA DE RIESGO'!$B$42),"")</f>
        <v/>
      </c>
      <c r="M16" s="478"/>
      <c r="N16" s="478" t="str">
        <f>IF(AND('MAPA DE RIESGO'!$I$48="Alta",'MAPA DE RIESGO'!$M$48="Leve"),CONCATENATE("R",'MAPA DE RIESGO'!$B$48),"")</f>
        <v/>
      </c>
      <c r="O16" s="479"/>
      <c r="P16" s="477" t="str">
        <f>IF(AND('MAPA DE RIESGO'!$I$36="Alta",'MAPA DE RIESGO'!$M$36="Menor"),CONCATENATE("R",'MAPA DE RIESGO'!$B$36),"")</f>
        <v/>
      </c>
      <c r="Q16" s="478"/>
      <c r="R16" s="478" t="str">
        <f>IF(AND('MAPA DE RIESGO'!$I$42="Alta",'MAPA DE RIESGO'!$M$42="Menor"),CONCATENATE("R",'MAPA DE RIESGO'!$B$42),"")</f>
        <v/>
      </c>
      <c r="S16" s="478"/>
      <c r="T16" s="478" t="str">
        <f>IF(AND('MAPA DE RIESGO'!$I$48="Alta",'MAPA DE RIESGO'!$M$48="Menor"),CONCATENATE("R",'MAPA DE RIESGO'!$B$48),"")</f>
        <v/>
      </c>
      <c r="U16" s="479"/>
      <c r="V16" s="460" t="str">
        <f>IF(AND('MAPA DE RIESGO'!$I$36="Alta",'MAPA DE RIESGO'!$M$36="Moderado"),CONCATENATE("R",'MAPA DE RIESGO'!$B$36),"")</f>
        <v/>
      </c>
      <c r="W16" s="457"/>
      <c r="X16" s="455" t="str">
        <f>IF(AND('MAPA DE RIESGO'!$I$42="Alta",'MAPA DE RIESGO'!$M$42="Moderado"),CONCATENATE("R",'MAPA DE RIESGO'!$B$42),"")</f>
        <v/>
      </c>
      <c r="Y16" s="455"/>
      <c r="Z16" s="455" t="str">
        <f>IF(AND('MAPA DE RIESGO'!$I$48="Alta",'MAPA DE RIESGO'!$M$48="Moderado"),CONCATENATE("R",'MAPA DE RIESGO'!$B$48),"")</f>
        <v/>
      </c>
      <c r="AA16" s="456"/>
      <c r="AB16" s="460" t="str">
        <f>IF(AND('MAPA DE RIESGO'!$I$36="Alta",'MAPA DE RIESGO'!$M$36="Mayor"),CONCATENATE("R",'MAPA DE RIESGO'!$B$36),"")</f>
        <v/>
      </c>
      <c r="AC16" s="457"/>
      <c r="AD16" s="455" t="str">
        <f>IF(AND('MAPA DE RIESGO'!$I$42="Alta",'MAPA DE RIESGO'!$M$42="Mayor"),CONCATENATE("R",'MAPA DE RIESGO'!$B$42),"")</f>
        <v/>
      </c>
      <c r="AE16" s="455"/>
      <c r="AF16" s="455" t="str">
        <f>IF(AND('MAPA DE RIESGO'!$I$48="Alta",'MAPA DE RIESGO'!$M$48="Mayor"),CONCATENATE("R",'MAPA DE RIESGO'!$B$48),"")</f>
        <v/>
      </c>
      <c r="AG16" s="456"/>
      <c r="AH16" s="468" t="str">
        <f>IF(AND('MAPA DE RIESGO'!$I$36="Alta",'MAPA DE RIESGO'!$M$36="Catastrófico"),CONCATENATE("R",'MAPA DE RIESGO'!$B$36),"")</f>
        <v/>
      </c>
      <c r="AI16" s="469"/>
      <c r="AJ16" s="469" t="str">
        <f>IF(AND('MAPA DE RIESGO'!$I$42="Alta",'MAPA DE RIESGO'!$M$42="Catastrófico"),CONCATENATE("R",'MAPA DE RIESGO'!$B$42),"")</f>
        <v/>
      </c>
      <c r="AK16" s="469"/>
      <c r="AL16" s="469" t="str">
        <f>IF(AND('MAPA DE RIESGO'!$I$48="Alta",'MAPA DE RIESGO'!$M$48="Catastrófico"),CONCATENATE("R",'MAPA DE RIESGO'!$B$48),"")</f>
        <v/>
      </c>
      <c r="AM16" s="470"/>
      <c r="AN16" s="55"/>
      <c r="AO16" s="422"/>
      <c r="AP16" s="423"/>
      <c r="AQ16" s="423"/>
      <c r="AR16" s="423"/>
      <c r="AS16" s="423"/>
      <c r="AT16" s="424"/>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408"/>
      <c r="C17" s="408"/>
      <c r="D17" s="409"/>
      <c r="E17" s="449"/>
      <c r="F17" s="450"/>
      <c r="G17" s="450"/>
      <c r="H17" s="450"/>
      <c r="I17" s="463"/>
      <c r="J17" s="477"/>
      <c r="K17" s="478"/>
      <c r="L17" s="478"/>
      <c r="M17" s="478"/>
      <c r="N17" s="478"/>
      <c r="O17" s="479"/>
      <c r="P17" s="477"/>
      <c r="Q17" s="478"/>
      <c r="R17" s="478"/>
      <c r="S17" s="478"/>
      <c r="T17" s="478"/>
      <c r="U17" s="479"/>
      <c r="V17" s="460"/>
      <c r="W17" s="457"/>
      <c r="X17" s="455"/>
      <c r="Y17" s="455"/>
      <c r="Z17" s="455"/>
      <c r="AA17" s="456"/>
      <c r="AB17" s="460"/>
      <c r="AC17" s="457"/>
      <c r="AD17" s="455"/>
      <c r="AE17" s="455"/>
      <c r="AF17" s="455"/>
      <c r="AG17" s="456"/>
      <c r="AH17" s="468"/>
      <c r="AI17" s="469"/>
      <c r="AJ17" s="469"/>
      <c r="AK17" s="469"/>
      <c r="AL17" s="469"/>
      <c r="AM17" s="470"/>
      <c r="AN17" s="55"/>
      <c r="AO17" s="422"/>
      <c r="AP17" s="423"/>
      <c r="AQ17" s="423"/>
      <c r="AR17" s="423"/>
      <c r="AS17" s="423"/>
      <c r="AT17" s="424"/>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408"/>
      <c r="C18" s="408"/>
      <c r="D18" s="409"/>
      <c r="E18" s="449"/>
      <c r="F18" s="450"/>
      <c r="G18" s="450"/>
      <c r="H18" s="450"/>
      <c r="I18" s="463"/>
      <c r="J18" s="477" t="str">
        <f>IF(AND('MAPA DE RIESGO'!$I$54="Alta",'MAPA DE RIESGO'!$M$54="Leve"),CONCATENATE("R",'MAPA DE RIESGO'!$B$54),"")</f>
        <v/>
      </c>
      <c r="K18" s="478"/>
      <c r="L18" s="478" t="str">
        <f>IF(AND('MAPA DE RIESGO'!$I$60="Alta",'MAPA DE RIESGO'!$M$60="Leve"),CONCATENATE("R",'MAPA DE RIESGO'!$B$60),"")</f>
        <v/>
      </c>
      <c r="M18" s="478"/>
      <c r="N18" s="478" t="str">
        <f>IF(AND('MAPA DE RIESGO'!$I$66="Alta",'MAPA DE RIESGO'!$M$66="Leve"),CONCATENATE("R",'MAPA DE RIESGO'!$B$66),"")</f>
        <v/>
      </c>
      <c r="O18" s="479"/>
      <c r="P18" s="477" t="str">
        <f>IF(AND('MAPA DE RIESGO'!$I$54="Alta",'MAPA DE RIESGO'!$M$54="Menor"),CONCATENATE("R",'MAPA DE RIESGO'!$B$54),"")</f>
        <v/>
      </c>
      <c r="Q18" s="478"/>
      <c r="R18" s="478" t="str">
        <f>IF(AND('MAPA DE RIESGO'!$I$60="Alta",'MAPA DE RIESGO'!$M$60="Menor"),CONCATENATE("R",'MAPA DE RIESGO'!$B$60),"")</f>
        <v/>
      </c>
      <c r="S18" s="478"/>
      <c r="T18" s="478" t="str">
        <f>IF(AND('MAPA DE RIESGO'!$I$66="Alta",'MAPA DE RIESGO'!$M$66="Menor"),CONCATENATE("R",'MAPA DE RIESGO'!$B$66),"")</f>
        <v/>
      </c>
      <c r="U18" s="479"/>
      <c r="V18" s="460" t="str">
        <f>IF(AND('MAPA DE RIESGO'!$I$54="Alta",'MAPA DE RIESGO'!$M$54="Moderado"),CONCATENATE("R",'MAPA DE RIESGO'!$B$54),"")</f>
        <v/>
      </c>
      <c r="W18" s="457"/>
      <c r="X18" s="455" t="str">
        <f>IF(AND('MAPA DE RIESGO'!$I$60="Alta",'MAPA DE RIESGO'!$M$60="Moderado"),CONCATENATE("R",'MAPA DE RIESGO'!$B$60),"")</f>
        <v/>
      </c>
      <c r="Y18" s="455"/>
      <c r="Z18" s="455" t="str">
        <f>IF(AND('MAPA DE RIESGO'!$I$66="Alta",'MAPA DE RIESGO'!$M$66="Moderado"),CONCATENATE("R",'MAPA DE RIESGO'!$B$66),"")</f>
        <v/>
      </c>
      <c r="AA18" s="456"/>
      <c r="AB18" s="460" t="str">
        <f>IF(AND('MAPA DE RIESGO'!$I$54="Alta",'MAPA DE RIESGO'!$M$54="Mayor"),CONCATENATE("R",'MAPA DE RIESGO'!$B$54),"")</f>
        <v/>
      </c>
      <c r="AC18" s="457"/>
      <c r="AD18" s="455" t="str">
        <f>IF(AND('MAPA DE RIESGO'!$I$60="Alta",'MAPA DE RIESGO'!$M$60="Mayor"),CONCATENATE("R",'MAPA DE RIESGO'!$B$60),"")</f>
        <v/>
      </c>
      <c r="AE18" s="455"/>
      <c r="AF18" s="455" t="str">
        <f>IF(AND('MAPA DE RIESGO'!$I$66="Alta",'MAPA DE RIESGO'!$M$66="Mayor"),CONCATENATE("R",'MAPA DE RIESGO'!$B$66),"")</f>
        <v/>
      </c>
      <c r="AG18" s="456"/>
      <c r="AH18" s="468" t="str">
        <f>IF(AND('MAPA DE RIESGO'!$I$54="Alta",'MAPA DE RIESGO'!$M$54="Catastrófico"),CONCATENATE("R",'MAPA DE RIESGO'!$B$54),"")</f>
        <v/>
      </c>
      <c r="AI18" s="469"/>
      <c r="AJ18" s="469" t="str">
        <f>IF(AND('MAPA DE RIESGO'!$I$60="Alta",'MAPA DE RIESGO'!$M$60="Catastrófico"),CONCATENATE("R",'MAPA DE RIESGO'!$B$60),"")</f>
        <v/>
      </c>
      <c r="AK18" s="469"/>
      <c r="AL18" s="469" t="str">
        <f>IF(AND('MAPA DE RIESGO'!$I$66="Alta",'MAPA DE RIESGO'!$M$66="Catastrófico"),CONCATENATE("R",'MAPA DE RIESGO'!$B$66),"")</f>
        <v/>
      </c>
      <c r="AM18" s="470"/>
      <c r="AN18" s="55"/>
      <c r="AO18" s="422"/>
      <c r="AP18" s="423"/>
      <c r="AQ18" s="423"/>
      <c r="AR18" s="423"/>
      <c r="AS18" s="423"/>
      <c r="AT18" s="424"/>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408"/>
      <c r="C19" s="408"/>
      <c r="D19" s="409"/>
      <c r="E19" s="449"/>
      <c r="F19" s="450"/>
      <c r="G19" s="450"/>
      <c r="H19" s="450"/>
      <c r="I19" s="463"/>
      <c r="J19" s="477"/>
      <c r="K19" s="478"/>
      <c r="L19" s="478"/>
      <c r="M19" s="478"/>
      <c r="N19" s="478"/>
      <c r="O19" s="479"/>
      <c r="P19" s="477"/>
      <c r="Q19" s="478"/>
      <c r="R19" s="478"/>
      <c r="S19" s="478"/>
      <c r="T19" s="478"/>
      <c r="U19" s="479"/>
      <c r="V19" s="460"/>
      <c r="W19" s="457"/>
      <c r="X19" s="455"/>
      <c r="Y19" s="455"/>
      <c r="Z19" s="455"/>
      <c r="AA19" s="456"/>
      <c r="AB19" s="460"/>
      <c r="AC19" s="457"/>
      <c r="AD19" s="455"/>
      <c r="AE19" s="455"/>
      <c r="AF19" s="455"/>
      <c r="AG19" s="456"/>
      <c r="AH19" s="468"/>
      <c r="AI19" s="469"/>
      <c r="AJ19" s="469"/>
      <c r="AK19" s="469"/>
      <c r="AL19" s="469"/>
      <c r="AM19" s="470"/>
      <c r="AN19" s="55"/>
      <c r="AO19" s="422"/>
      <c r="AP19" s="423"/>
      <c r="AQ19" s="423"/>
      <c r="AR19" s="423"/>
      <c r="AS19" s="423"/>
      <c r="AT19" s="424"/>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408"/>
      <c r="C20" s="408"/>
      <c r="D20" s="409"/>
      <c r="E20" s="449"/>
      <c r="F20" s="450"/>
      <c r="G20" s="450"/>
      <c r="H20" s="450"/>
      <c r="I20" s="463"/>
      <c r="J20" s="477" t="str">
        <f>IF(AND('MAPA DE RIESGO'!$I$72="Alta",'MAPA DE RIESGO'!$M$72="Leve"),CONCATENATE("R",'MAPA DE RIESGO'!$B$72),"")</f>
        <v/>
      </c>
      <c r="K20" s="478"/>
      <c r="L20" s="478" t="str">
        <f>IF(AND('MAPA DE RIESGO'!$I$78="Alta",'MAPA DE RIESGO'!$M$78="Leve"),CONCATENATE("R",'MAPA DE RIESGO'!$B$78),"")</f>
        <v/>
      </c>
      <c r="M20" s="478"/>
      <c r="N20" s="478" t="str">
        <f>IF(AND('MAPA DE RIESGO'!$I$84="Alta",'MAPA DE RIESGO'!$M$84="Leve"),CONCATENATE("R",'MAPA DE RIESGO'!$B$84),"")</f>
        <v/>
      </c>
      <c r="O20" s="479"/>
      <c r="P20" s="477" t="str">
        <f>IF(AND('MAPA DE RIESGO'!$I$72="Alta",'MAPA DE RIESGO'!$M$72="Menor"),CONCATENATE("R",'MAPA DE RIESGO'!$B$72),"")</f>
        <v/>
      </c>
      <c r="Q20" s="478"/>
      <c r="R20" s="478" t="str">
        <f>IF(AND('MAPA DE RIESGO'!$I$78="Alta",'MAPA DE RIESGO'!$M$78="Menor"),CONCATENATE("R",'MAPA DE RIESGO'!$B$78),"")</f>
        <v/>
      </c>
      <c r="S20" s="478"/>
      <c r="T20" s="478" t="str">
        <f>IF(AND('MAPA DE RIESGO'!$I$84="Alta",'MAPA DE RIESGO'!$M$84="Menor"),CONCATENATE("R",'MAPA DE RIESGO'!$B$84),"")</f>
        <v/>
      </c>
      <c r="U20" s="479"/>
      <c r="V20" s="460" t="str">
        <f>IF(AND('MAPA DE RIESGO'!$I$72="Alta",'MAPA DE RIESGO'!$M$72="Moderado"),CONCATENATE("R",'MAPA DE RIESGO'!$B$72),"")</f>
        <v/>
      </c>
      <c r="W20" s="457"/>
      <c r="X20" s="455" t="str">
        <f>IF(AND('MAPA DE RIESGO'!$I$78="Alta",'MAPA DE RIESGO'!$M$78="Moderado"),CONCATENATE("R",'MAPA DE RIESGO'!$B$78),"")</f>
        <v/>
      </c>
      <c r="Y20" s="455"/>
      <c r="Z20" s="455" t="str">
        <f>IF(AND('MAPA DE RIESGO'!$I$84="Alta",'MAPA DE RIESGO'!$M$84="Moderado"),CONCATENATE("R",'MAPA DE RIESGO'!$B$84),"")</f>
        <v/>
      </c>
      <c r="AA20" s="456"/>
      <c r="AB20" s="460" t="str">
        <f>IF(AND('MAPA DE RIESGO'!$I$72="Alta",'MAPA DE RIESGO'!$M$72="Mayor"),CONCATENATE("R",'MAPA DE RIESGO'!$B$72),"")</f>
        <v/>
      </c>
      <c r="AC20" s="457"/>
      <c r="AD20" s="455" t="str">
        <f>IF(AND('MAPA DE RIESGO'!$I$78="Alta",'MAPA DE RIESGO'!$M$78="Mayor"),CONCATENATE("R",'MAPA DE RIESGO'!$B$78),"")</f>
        <v/>
      </c>
      <c r="AE20" s="455"/>
      <c r="AF20" s="455" t="str">
        <f>IF(AND('MAPA DE RIESGO'!$I$84="Alta",'MAPA DE RIESGO'!$M$84="Mayor"),CONCATENATE("R",'MAPA DE RIESGO'!$B$84),"")</f>
        <v/>
      </c>
      <c r="AG20" s="456"/>
      <c r="AH20" s="468" t="str">
        <f>IF(AND('MAPA DE RIESGO'!$I$72="Alta",'MAPA DE RIESGO'!$M$72="Catastrófico"),CONCATENATE("R",'MAPA DE RIESGO'!$B$72),"")</f>
        <v/>
      </c>
      <c r="AI20" s="469"/>
      <c r="AJ20" s="469" t="str">
        <f>IF(AND('MAPA DE RIESGO'!$I$78="Alta",'MAPA DE RIESGO'!$M$78="Catastrófico"),CONCATENATE("R",'MAPA DE RIESGO'!$B$78),"")</f>
        <v/>
      </c>
      <c r="AK20" s="469"/>
      <c r="AL20" s="469" t="str">
        <f>IF(AND('MAPA DE RIESGO'!$I$84="Alta",'MAPA DE RIESGO'!$M$84="Catastrófico"),CONCATENATE("R",'MAPA DE RIESGO'!$B$84),"")</f>
        <v/>
      </c>
      <c r="AM20" s="470"/>
      <c r="AN20" s="55"/>
      <c r="AO20" s="422"/>
      <c r="AP20" s="423"/>
      <c r="AQ20" s="423"/>
      <c r="AR20" s="423"/>
      <c r="AS20" s="423"/>
      <c r="AT20" s="424"/>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408"/>
      <c r="C21" s="408"/>
      <c r="D21" s="409"/>
      <c r="E21" s="452"/>
      <c r="F21" s="453"/>
      <c r="G21" s="453"/>
      <c r="H21" s="453"/>
      <c r="I21" s="453"/>
      <c r="J21" s="480"/>
      <c r="K21" s="481"/>
      <c r="L21" s="481"/>
      <c r="M21" s="481"/>
      <c r="N21" s="481"/>
      <c r="O21" s="482"/>
      <c r="P21" s="480"/>
      <c r="Q21" s="481"/>
      <c r="R21" s="481"/>
      <c r="S21" s="481"/>
      <c r="T21" s="481"/>
      <c r="U21" s="482"/>
      <c r="V21" s="465"/>
      <c r="W21" s="466"/>
      <c r="X21" s="466"/>
      <c r="Y21" s="466"/>
      <c r="Z21" s="466"/>
      <c r="AA21" s="467"/>
      <c r="AB21" s="465"/>
      <c r="AC21" s="466"/>
      <c r="AD21" s="466"/>
      <c r="AE21" s="466"/>
      <c r="AF21" s="466"/>
      <c r="AG21" s="467"/>
      <c r="AH21" s="471"/>
      <c r="AI21" s="472"/>
      <c r="AJ21" s="472"/>
      <c r="AK21" s="472"/>
      <c r="AL21" s="472"/>
      <c r="AM21" s="473"/>
      <c r="AN21" s="55"/>
      <c r="AO21" s="425"/>
      <c r="AP21" s="426"/>
      <c r="AQ21" s="426"/>
      <c r="AR21" s="426"/>
      <c r="AS21" s="426"/>
      <c r="AT21" s="427"/>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408"/>
      <c r="C22" s="408"/>
      <c r="D22" s="409"/>
      <c r="E22" s="446" t="s">
        <v>108</v>
      </c>
      <c r="F22" s="447"/>
      <c r="G22" s="447"/>
      <c r="H22" s="447"/>
      <c r="I22" s="448"/>
      <c r="J22" s="483" t="str">
        <f>IF(AND('MAPA DE RIESGO'!$I$16="Media",'MAPA DE RIESGO'!$M$16="Leve"),CONCATENATE("R",'MAPA DE RIESGO'!$B$16),"")</f>
        <v/>
      </c>
      <c r="K22" s="484"/>
      <c r="L22" s="484" t="str">
        <f>IF(AND('MAPA DE RIESGO'!$I$24="Media",'MAPA DE RIESGO'!$M$24="Leve"),CONCATENATE("R",'MAPA DE RIESGO'!$B$24),"")</f>
        <v/>
      </c>
      <c r="M22" s="484"/>
      <c r="N22" s="484" t="str">
        <f>IF(AND('MAPA DE RIESGO'!$I$30="Media",'MAPA DE RIESGO'!$M$30="Leve"),CONCATENATE("R",'MAPA DE RIESGO'!$B$30),"")</f>
        <v/>
      </c>
      <c r="O22" s="485"/>
      <c r="P22" s="483" t="str">
        <f>IF(AND('MAPA DE RIESGO'!$I$16="Media",'MAPA DE RIESGO'!$M$16="Menor"),CONCATENATE("R",'MAPA DE RIESGO'!$B$16),"")</f>
        <v/>
      </c>
      <c r="Q22" s="484"/>
      <c r="R22" s="484" t="str">
        <f>IF(AND('MAPA DE RIESGO'!$I$24="Media",'MAPA DE RIESGO'!$M$24="Menor"),CONCATENATE("R",'MAPA DE RIESGO'!$B$24),"")</f>
        <v/>
      </c>
      <c r="S22" s="484"/>
      <c r="T22" s="484" t="str">
        <f>IF(AND('MAPA DE RIESGO'!$I$30="Media",'MAPA DE RIESGO'!$M$30="Menor"),CONCATENATE("R",'MAPA DE RIESGO'!$B$30),"")</f>
        <v>R3</v>
      </c>
      <c r="U22" s="485"/>
      <c r="V22" s="483" t="str">
        <f>IF(AND('MAPA DE RIESGO'!$I$16="Media",'MAPA DE RIESGO'!$M$16="Moderado"),CONCATENATE("R",'MAPA DE RIESGO'!$B$16),"")</f>
        <v>R1</v>
      </c>
      <c r="W22" s="484"/>
      <c r="X22" s="484" t="str">
        <f>IF(AND('MAPA DE RIESGO'!$I$24="Media",'MAPA DE RIESGO'!$M$24="Moderado"),CONCATENATE("R",'MAPA DE RIESGO'!$B$24),"")</f>
        <v/>
      </c>
      <c r="Y22" s="484"/>
      <c r="Z22" s="484" t="str">
        <f>IF(AND('MAPA DE RIESGO'!$I$30="Media",'MAPA DE RIESGO'!$M$30="Moderado"),CONCATENATE("R",'MAPA DE RIESGO'!$B$30),"")</f>
        <v/>
      </c>
      <c r="AA22" s="485"/>
      <c r="AB22" s="458" t="str">
        <f>IF(AND('MAPA DE RIESGO'!$I$16="Media",'MAPA DE RIESGO'!$M$16="Mayor"),CONCATENATE("R",'MAPA DE RIESGO'!$B$16),"")</f>
        <v/>
      </c>
      <c r="AC22" s="459"/>
      <c r="AD22" s="459" t="str">
        <f>IF(AND('MAPA DE RIESGO'!$I$24="Media",'MAPA DE RIESGO'!$M$24="Mayor"),CONCATENATE("R",'MAPA DE RIESGO'!$B$24),"")</f>
        <v>R2</v>
      </c>
      <c r="AE22" s="459"/>
      <c r="AF22" s="459" t="str">
        <f>IF(AND('MAPA DE RIESGO'!$I$30="Media",'MAPA DE RIESGO'!$M$30="Mayor"),CONCATENATE("R",'MAPA DE RIESGO'!$B$30),"")</f>
        <v/>
      </c>
      <c r="AG22" s="461"/>
      <c r="AH22" s="474" t="str">
        <f>IF(AND('MAPA DE RIESGO'!$I$16="Media",'MAPA DE RIESGO'!$M$16="Catastrófico"),CONCATENATE("R",'MAPA DE RIESGO'!$B$16),"")</f>
        <v/>
      </c>
      <c r="AI22" s="475"/>
      <c r="AJ22" s="475" t="str">
        <f>IF(AND('MAPA DE RIESGO'!$I$24="Media",'MAPA DE RIESGO'!$M$24="Catastrófico"),CONCATENATE("R",'MAPA DE RIESGO'!$B$24),"")</f>
        <v/>
      </c>
      <c r="AK22" s="475"/>
      <c r="AL22" s="475" t="str">
        <f>IF(AND('MAPA DE RIESGO'!$I$30="Media",'MAPA DE RIESGO'!$M$30="Catastrófico"),CONCATENATE("R",'MAPA DE RIESGO'!$B$30),"")</f>
        <v/>
      </c>
      <c r="AM22" s="476"/>
      <c r="AN22" s="55"/>
      <c r="AO22" s="428" t="s">
        <v>73</v>
      </c>
      <c r="AP22" s="429"/>
      <c r="AQ22" s="429"/>
      <c r="AR22" s="429"/>
      <c r="AS22" s="429"/>
      <c r="AT22" s="430"/>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408"/>
      <c r="C23" s="408"/>
      <c r="D23" s="409"/>
      <c r="E23" s="449"/>
      <c r="F23" s="450"/>
      <c r="G23" s="450"/>
      <c r="H23" s="450"/>
      <c r="I23" s="451"/>
      <c r="J23" s="477"/>
      <c r="K23" s="478"/>
      <c r="L23" s="478"/>
      <c r="M23" s="478"/>
      <c r="N23" s="478"/>
      <c r="O23" s="479"/>
      <c r="P23" s="477"/>
      <c r="Q23" s="478"/>
      <c r="R23" s="478"/>
      <c r="S23" s="478"/>
      <c r="T23" s="478"/>
      <c r="U23" s="479"/>
      <c r="V23" s="477"/>
      <c r="W23" s="478"/>
      <c r="X23" s="478"/>
      <c r="Y23" s="478"/>
      <c r="Z23" s="478"/>
      <c r="AA23" s="479"/>
      <c r="AB23" s="460"/>
      <c r="AC23" s="457"/>
      <c r="AD23" s="457"/>
      <c r="AE23" s="457"/>
      <c r="AF23" s="457"/>
      <c r="AG23" s="456"/>
      <c r="AH23" s="468"/>
      <c r="AI23" s="469"/>
      <c r="AJ23" s="469"/>
      <c r="AK23" s="469"/>
      <c r="AL23" s="469"/>
      <c r="AM23" s="470"/>
      <c r="AN23" s="55"/>
      <c r="AO23" s="431"/>
      <c r="AP23" s="432"/>
      <c r="AQ23" s="432"/>
      <c r="AR23" s="432"/>
      <c r="AS23" s="432"/>
      <c r="AT23" s="433"/>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408"/>
      <c r="C24" s="408"/>
      <c r="D24" s="409"/>
      <c r="E24" s="449"/>
      <c r="F24" s="450"/>
      <c r="G24" s="450"/>
      <c r="H24" s="450"/>
      <c r="I24" s="451"/>
      <c r="J24" s="477" t="str">
        <f>IF(AND('MAPA DE RIESGO'!$I$36="Media",'MAPA DE RIESGO'!$M$36="Leve"),CONCATENATE("R",'MAPA DE RIESGO'!$B$36),"")</f>
        <v/>
      </c>
      <c r="K24" s="478"/>
      <c r="L24" s="478" t="str">
        <f>IF(AND('MAPA DE RIESGO'!$I$42="Media",'MAPA DE RIESGO'!$M$42="Leve"),CONCATENATE("R",'MAPA DE RIESGO'!$B$42),"")</f>
        <v/>
      </c>
      <c r="M24" s="478"/>
      <c r="N24" s="478" t="str">
        <f>IF(AND('MAPA DE RIESGO'!$I$48="Media",'MAPA DE RIESGO'!$M$48="Leve"),CONCATENATE("R",'MAPA DE RIESGO'!$B$48),"")</f>
        <v/>
      </c>
      <c r="O24" s="479"/>
      <c r="P24" s="477" t="str">
        <f>IF(AND('MAPA DE RIESGO'!$I$36="Media",'MAPA DE RIESGO'!$M$36="Menor"),CONCATENATE("R",'MAPA DE RIESGO'!$B$36),"")</f>
        <v/>
      </c>
      <c r="Q24" s="478"/>
      <c r="R24" s="478" t="str">
        <f>IF(AND('MAPA DE RIESGO'!$I$42="Media",'MAPA DE RIESGO'!$M$42="Menor"),CONCATENATE("R",'MAPA DE RIESGO'!$B$42),"")</f>
        <v/>
      </c>
      <c r="S24" s="478"/>
      <c r="T24" s="478" t="str">
        <f>IF(AND('MAPA DE RIESGO'!$I$48="Media",'MAPA DE RIESGO'!$M$48="Menor"),CONCATENATE("R",'MAPA DE RIESGO'!$B$48),"")</f>
        <v/>
      </c>
      <c r="U24" s="479"/>
      <c r="V24" s="477" t="str">
        <f>IF(AND('MAPA DE RIESGO'!$I$36="Media",'MAPA DE RIESGO'!$M$36="Moderado"),CONCATENATE("R",'MAPA DE RIESGO'!$B$36),"")</f>
        <v/>
      </c>
      <c r="W24" s="478"/>
      <c r="X24" s="478" t="str">
        <f>IF(AND('MAPA DE RIESGO'!$I$42="Media",'MAPA DE RIESGO'!$M$42="Moderado"),CONCATENATE("R",'MAPA DE RIESGO'!$B$42),"")</f>
        <v/>
      </c>
      <c r="Y24" s="478"/>
      <c r="Z24" s="478" t="str">
        <f>IF(AND('MAPA DE RIESGO'!$I$48="Media",'MAPA DE RIESGO'!$M$48="Moderado"),CONCATENATE("R",'MAPA DE RIESGO'!$B$48),"")</f>
        <v/>
      </c>
      <c r="AA24" s="479"/>
      <c r="AB24" s="460" t="str">
        <f>IF(AND('MAPA DE RIESGO'!$I$36="Media",'MAPA DE RIESGO'!$M$36="Mayor"),CONCATENATE("R",'MAPA DE RIESGO'!$B$36),"")</f>
        <v/>
      </c>
      <c r="AC24" s="457"/>
      <c r="AD24" s="455" t="str">
        <f>IF(AND('MAPA DE RIESGO'!$I$42="Media",'MAPA DE RIESGO'!$M$42="Mayor"),CONCATENATE("R",'MAPA DE RIESGO'!$B$42),"")</f>
        <v/>
      </c>
      <c r="AE24" s="455"/>
      <c r="AF24" s="455" t="str">
        <f>IF(AND('MAPA DE RIESGO'!$I$48="Media",'MAPA DE RIESGO'!$M$48="Mayor"),CONCATENATE("R",'MAPA DE RIESGO'!$B$48),"")</f>
        <v/>
      </c>
      <c r="AG24" s="456"/>
      <c r="AH24" s="468" t="str">
        <f>IF(AND('MAPA DE RIESGO'!$I$36="Media",'MAPA DE RIESGO'!$M$36="Catastrófico"),CONCATENATE("R",'MAPA DE RIESGO'!$B$36),"")</f>
        <v/>
      </c>
      <c r="AI24" s="469"/>
      <c r="AJ24" s="469" t="str">
        <f>IF(AND('MAPA DE RIESGO'!$I$42="Media",'MAPA DE RIESGO'!$M$42="Catastrófico"),CONCATENATE("R",'MAPA DE RIESGO'!$B$42),"")</f>
        <v/>
      </c>
      <c r="AK24" s="469"/>
      <c r="AL24" s="469" t="str">
        <f>IF(AND('MAPA DE RIESGO'!$I$48="Media",'MAPA DE RIESGO'!$M$48="Catastrófico"),CONCATENATE("R",'MAPA DE RIESGO'!$B$48),"")</f>
        <v/>
      </c>
      <c r="AM24" s="470"/>
      <c r="AN24" s="55"/>
      <c r="AO24" s="431"/>
      <c r="AP24" s="432"/>
      <c r="AQ24" s="432"/>
      <c r="AR24" s="432"/>
      <c r="AS24" s="432"/>
      <c r="AT24" s="433"/>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408"/>
      <c r="C25" s="408"/>
      <c r="D25" s="409"/>
      <c r="E25" s="449"/>
      <c r="F25" s="450"/>
      <c r="G25" s="450"/>
      <c r="H25" s="450"/>
      <c r="I25" s="451"/>
      <c r="J25" s="477"/>
      <c r="K25" s="478"/>
      <c r="L25" s="478"/>
      <c r="M25" s="478"/>
      <c r="N25" s="478"/>
      <c r="O25" s="479"/>
      <c r="P25" s="477"/>
      <c r="Q25" s="478"/>
      <c r="R25" s="478"/>
      <c r="S25" s="478"/>
      <c r="T25" s="478"/>
      <c r="U25" s="479"/>
      <c r="V25" s="477"/>
      <c r="W25" s="478"/>
      <c r="X25" s="478"/>
      <c r="Y25" s="478"/>
      <c r="Z25" s="478"/>
      <c r="AA25" s="479"/>
      <c r="AB25" s="460"/>
      <c r="AC25" s="457"/>
      <c r="AD25" s="455"/>
      <c r="AE25" s="455"/>
      <c r="AF25" s="455"/>
      <c r="AG25" s="456"/>
      <c r="AH25" s="468"/>
      <c r="AI25" s="469"/>
      <c r="AJ25" s="469"/>
      <c r="AK25" s="469"/>
      <c r="AL25" s="469"/>
      <c r="AM25" s="470"/>
      <c r="AN25" s="55"/>
      <c r="AO25" s="431"/>
      <c r="AP25" s="432"/>
      <c r="AQ25" s="432"/>
      <c r="AR25" s="432"/>
      <c r="AS25" s="432"/>
      <c r="AT25" s="433"/>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408"/>
      <c r="C26" s="408"/>
      <c r="D26" s="409"/>
      <c r="E26" s="449"/>
      <c r="F26" s="450"/>
      <c r="G26" s="450"/>
      <c r="H26" s="450"/>
      <c r="I26" s="451"/>
      <c r="J26" s="477" t="str">
        <f>IF(AND('MAPA DE RIESGO'!$I$54="Media",'MAPA DE RIESGO'!$M$54="Leve"),CONCATENATE("R",'MAPA DE RIESGO'!$B$54),"")</f>
        <v/>
      </c>
      <c r="K26" s="478"/>
      <c r="L26" s="478" t="str">
        <f>IF(AND('MAPA DE RIESGO'!$I$60="Media",'MAPA DE RIESGO'!$M$60="Leve"),CONCATENATE("R",'MAPA DE RIESGO'!$B$60),"")</f>
        <v/>
      </c>
      <c r="M26" s="478"/>
      <c r="N26" s="478" t="str">
        <f>IF(AND('MAPA DE RIESGO'!$I$66="Media",'MAPA DE RIESGO'!$M$66="Leve"),CONCATENATE("R",'MAPA DE RIESGO'!$B$66),"")</f>
        <v/>
      </c>
      <c r="O26" s="479"/>
      <c r="P26" s="477" t="str">
        <f>IF(AND('MAPA DE RIESGO'!$I$54="Media",'MAPA DE RIESGO'!$M$54="Menor"),CONCATENATE("R",'MAPA DE RIESGO'!$B$54),"")</f>
        <v/>
      </c>
      <c r="Q26" s="478"/>
      <c r="R26" s="478" t="str">
        <f>IF(AND('MAPA DE RIESGO'!$I$60="Media",'MAPA DE RIESGO'!$M$60="Menor"),CONCATENATE("R",'MAPA DE RIESGO'!$B$60),"")</f>
        <v/>
      </c>
      <c r="S26" s="478"/>
      <c r="T26" s="478" t="str">
        <f>IF(AND('MAPA DE RIESGO'!$I$66="Media",'MAPA DE RIESGO'!$M$66="Menor"),CONCATENATE("R",'MAPA DE RIESGO'!$B$66),"")</f>
        <v/>
      </c>
      <c r="U26" s="479"/>
      <c r="V26" s="477" t="str">
        <f>IF(AND('MAPA DE RIESGO'!$I$54="Media",'MAPA DE RIESGO'!$M$54="Moderado"),CONCATENATE("R",'MAPA DE RIESGO'!$B$54),"")</f>
        <v/>
      </c>
      <c r="W26" s="478"/>
      <c r="X26" s="478" t="str">
        <f>IF(AND('MAPA DE RIESGO'!$I$60="Media",'MAPA DE RIESGO'!$M$60="Moderado"),CONCATENATE("R",'MAPA DE RIESGO'!$B$60),"")</f>
        <v/>
      </c>
      <c r="Y26" s="478"/>
      <c r="Z26" s="478" t="str">
        <f>IF(AND('MAPA DE RIESGO'!$I$66="Media",'MAPA DE RIESGO'!$M$66="Moderado"),CONCATENATE("R",'MAPA DE RIESGO'!$B$66),"")</f>
        <v/>
      </c>
      <c r="AA26" s="479"/>
      <c r="AB26" s="460" t="str">
        <f>IF(AND('MAPA DE RIESGO'!$I$54="Media",'MAPA DE RIESGO'!$M$54="Mayor"),CONCATENATE("R",'MAPA DE RIESGO'!$B$54),"")</f>
        <v>R7</v>
      </c>
      <c r="AC26" s="457"/>
      <c r="AD26" s="455" t="str">
        <f>IF(AND('MAPA DE RIESGO'!$I$60="Media",'MAPA DE RIESGO'!$M$60="Mayor"),CONCATENATE("R",'MAPA DE RIESGO'!$B$60),"")</f>
        <v/>
      </c>
      <c r="AE26" s="455"/>
      <c r="AF26" s="455" t="str">
        <f>IF(AND('MAPA DE RIESGO'!$I$66="Media",'MAPA DE RIESGO'!$M$66="Mayor"),CONCATENATE("R",'MAPA DE RIESGO'!$B$66),"")</f>
        <v/>
      </c>
      <c r="AG26" s="456"/>
      <c r="AH26" s="468" t="str">
        <f>IF(AND('MAPA DE RIESGO'!$I$54="Media",'MAPA DE RIESGO'!$M$54="Catastrófico"),CONCATENATE("R",'MAPA DE RIESGO'!$B$54),"")</f>
        <v/>
      </c>
      <c r="AI26" s="469"/>
      <c r="AJ26" s="469" t="str">
        <f>IF(AND('MAPA DE RIESGO'!$I$60="Media",'MAPA DE RIESGO'!$M$60="Catastrófico"),CONCATENATE("R",'MAPA DE RIESGO'!$B$60),"")</f>
        <v/>
      </c>
      <c r="AK26" s="469"/>
      <c r="AL26" s="469" t="str">
        <f>IF(AND('MAPA DE RIESGO'!$I$66="Media",'MAPA DE RIESGO'!$M$66="Catastrófico"),CONCATENATE("R",'MAPA DE RIESGO'!$B$66),"")</f>
        <v/>
      </c>
      <c r="AM26" s="470"/>
      <c r="AN26" s="55"/>
      <c r="AO26" s="431"/>
      <c r="AP26" s="432"/>
      <c r="AQ26" s="432"/>
      <c r="AR26" s="432"/>
      <c r="AS26" s="432"/>
      <c r="AT26" s="433"/>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408"/>
      <c r="C27" s="408"/>
      <c r="D27" s="409"/>
      <c r="E27" s="449"/>
      <c r="F27" s="450"/>
      <c r="G27" s="450"/>
      <c r="H27" s="450"/>
      <c r="I27" s="451"/>
      <c r="J27" s="477"/>
      <c r="K27" s="478"/>
      <c r="L27" s="478"/>
      <c r="M27" s="478"/>
      <c r="N27" s="478"/>
      <c r="O27" s="479"/>
      <c r="P27" s="477"/>
      <c r="Q27" s="478"/>
      <c r="R27" s="478"/>
      <c r="S27" s="478"/>
      <c r="T27" s="478"/>
      <c r="U27" s="479"/>
      <c r="V27" s="477"/>
      <c r="W27" s="478"/>
      <c r="X27" s="478"/>
      <c r="Y27" s="478"/>
      <c r="Z27" s="478"/>
      <c r="AA27" s="479"/>
      <c r="AB27" s="460"/>
      <c r="AC27" s="457"/>
      <c r="AD27" s="455"/>
      <c r="AE27" s="455"/>
      <c r="AF27" s="455"/>
      <c r="AG27" s="456"/>
      <c r="AH27" s="468"/>
      <c r="AI27" s="469"/>
      <c r="AJ27" s="469"/>
      <c r="AK27" s="469"/>
      <c r="AL27" s="469"/>
      <c r="AM27" s="470"/>
      <c r="AN27" s="55"/>
      <c r="AO27" s="431"/>
      <c r="AP27" s="432"/>
      <c r="AQ27" s="432"/>
      <c r="AR27" s="432"/>
      <c r="AS27" s="432"/>
      <c r="AT27" s="433"/>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408"/>
      <c r="C28" s="408"/>
      <c r="D28" s="409"/>
      <c r="E28" s="449"/>
      <c r="F28" s="450"/>
      <c r="G28" s="450"/>
      <c r="H28" s="450"/>
      <c r="I28" s="451"/>
      <c r="J28" s="477" t="str">
        <f>IF(AND('MAPA DE RIESGO'!$I$72="Media",'MAPA DE RIESGO'!$M$72="Leve"),CONCATENATE("R",'MAPA DE RIESGO'!$B$72),"")</f>
        <v/>
      </c>
      <c r="K28" s="478"/>
      <c r="L28" s="478" t="str">
        <f>IF(AND('MAPA DE RIESGO'!$I$78="Media",'MAPA DE RIESGO'!$M$78="Leve"),CONCATENATE("R",'MAPA DE RIESGO'!$B$78),"")</f>
        <v/>
      </c>
      <c r="M28" s="478"/>
      <c r="N28" s="478" t="str">
        <f>IF(AND('MAPA DE RIESGO'!$I$84="Media",'MAPA DE RIESGO'!$M$84="Leve"),CONCATENATE("R",'MAPA DE RIESGO'!$B$84),"")</f>
        <v/>
      </c>
      <c r="O28" s="479"/>
      <c r="P28" s="477" t="str">
        <f>IF(AND('MAPA DE RIESGO'!$I$72="Media",'MAPA DE RIESGO'!$M$72="Menor"),CONCATENATE("R",'MAPA DE RIESGO'!$B$72),"")</f>
        <v/>
      </c>
      <c r="Q28" s="478"/>
      <c r="R28" s="478" t="str">
        <f>IF(AND('MAPA DE RIESGO'!$I$78="Media",'MAPA DE RIESGO'!$M$78="Menor"),CONCATENATE("R",'MAPA DE RIESGO'!$B$78),"")</f>
        <v/>
      </c>
      <c r="S28" s="478"/>
      <c r="T28" s="478" t="str">
        <f>IF(AND('MAPA DE RIESGO'!$I$84="Media",'MAPA DE RIESGO'!$M$84="Menor"),CONCATENATE("R",'MAPA DE RIESGO'!$B$84),"")</f>
        <v/>
      </c>
      <c r="U28" s="479"/>
      <c r="V28" s="477" t="str">
        <f>IF(AND('MAPA DE RIESGO'!$I$72="Media",'MAPA DE RIESGO'!$M$72="Moderado"),CONCATENATE("R",'MAPA DE RIESGO'!$B$72),"")</f>
        <v/>
      </c>
      <c r="W28" s="478"/>
      <c r="X28" s="478" t="str">
        <f>IF(AND('MAPA DE RIESGO'!$I$78="Media",'MAPA DE RIESGO'!$M$78="Moderado"),CONCATENATE("R",'MAPA DE RIESGO'!$B$78),"")</f>
        <v/>
      </c>
      <c r="Y28" s="478"/>
      <c r="Z28" s="478" t="str">
        <f>IF(AND('MAPA DE RIESGO'!$I$84="Media",'MAPA DE RIESGO'!$M$84="Moderado"),CONCATENATE("R",'MAPA DE RIESGO'!$B$84),"")</f>
        <v/>
      </c>
      <c r="AA28" s="479"/>
      <c r="AB28" s="460" t="str">
        <f>IF(AND('MAPA DE RIESGO'!$I$72="Media",'MAPA DE RIESGO'!$M$72="Mayor"),CONCATENATE("R",'MAPA DE RIESGO'!$B$72),"")</f>
        <v/>
      </c>
      <c r="AC28" s="457"/>
      <c r="AD28" s="455" t="str">
        <f>IF(AND('MAPA DE RIESGO'!$I$78="Media",'MAPA DE RIESGO'!$M$78="Mayor"),CONCATENATE("R",'MAPA DE RIESGO'!$B$78),"")</f>
        <v/>
      </c>
      <c r="AE28" s="455"/>
      <c r="AF28" s="455" t="str">
        <f>IF(AND('MAPA DE RIESGO'!$I$84="Media",'MAPA DE RIESGO'!$M$84="Mayor"),CONCATENATE("R",'MAPA DE RIESGO'!$B$84),"")</f>
        <v/>
      </c>
      <c r="AG28" s="456"/>
      <c r="AH28" s="468" t="str">
        <f>IF(AND('MAPA DE RIESGO'!$I$72="Media",'MAPA DE RIESGO'!$M$72="Catastrófico"),CONCATENATE("R",'MAPA DE RIESGO'!$B$72),"")</f>
        <v/>
      </c>
      <c r="AI28" s="469"/>
      <c r="AJ28" s="469" t="str">
        <f>IF(AND('MAPA DE RIESGO'!$I$78="Media",'MAPA DE RIESGO'!$M$78="Catastrófico"),CONCATENATE("R",'MAPA DE RIESGO'!$B$78),"")</f>
        <v/>
      </c>
      <c r="AK28" s="469"/>
      <c r="AL28" s="469" t="str">
        <f>IF(AND('MAPA DE RIESGO'!$I$84="Media",'MAPA DE RIESGO'!$M$84="Catastrófico"),CONCATENATE("R",'MAPA DE RIESGO'!$B$84),"")</f>
        <v/>
      </c>
      <c r="AM28" s="470"/>
      <c r="AN28" s="55"/>
      <c r="AO28" s="431"/>
      <c r="AP28" s="432"/>
      <c r="AQ28" s="432"/>
      <c r="AR28" s="432"/>
      <c r="AS28" s="432"/>
      <c r="AT28" s="433"/>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408"/>
      <c r="C29" s="408"/>
      <c r="D29" s="409"/>
      <c r="E29" s="452"/>
      <c r="F29" s="453"/>
      <c r="G29" s="453"/>
      <c r="H29" s="453"/>
      <c r="I29" s="454"/>
      <c r="J29" s="477"/>
      <c r="K29" s="478"/>
      <c r="L29" s="478"/>
      <c r="M29" s="478"/>
      <c r="N29" s="478"/>
      <c r="O29" s="479"/>
      <c r="P29" s="480"/>
      <c r="Q29" s="481"/>
      <c r="R29" s="481"/>
      <c r="S29" s="481"/>
      <c r="T29" s="481"/>
      <c r="U29" s="482"/>
      <c r="V29" s="480"/>
      <c r="W29" s="481"/>
      <c r="X29" s="481"/>
      <c r="Y29" s="481"/>
      <c r="Z29" s="481"/>
      <c r="AA29" s="482"/>
      <c r="AB29" s="465"/>
      <c r="AC29" s="466"/>
      <c r="AD29" s="466"/>
      <c r="AE29" s="466"/>
      <c r="AF29" s="466"/>
      <c r="AG29" s="467"/>
      <c r="AH29" s="471"/>
      <c r="AI29" s="472"/>
      <c r="AJ29" s="472"/>
      <c r="AK29" s="472"/>
      <c r="AL29" s="472"/>
      <c r="AM29" s="473"/>
      <c r="AN29" s="55"/>
      <c r="AO29" s="434"/>
      <c r="AP29" s="435"/>
      <c r="AQ29" s="435"/>
      <c r="AR29" s="435"/>
      <c r="AS29" s="435"/>
      <c r="AT29" s="436"/>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408"/>
      <c r="C30" s="408"/>
      <c r="D30" s="409"/>
      <c r="E30" s="446" t="s">
        <v>105</v>
      </c>
      <c r="F30" s="447"/>
      <c r="G30" s="447"/>
      <c r="H30" s="447"/>
      <c r="I30" s="447"/>
      <c r="J30" s="492" t="str">
        <f>IF(AND('MAPA DE RIESGO'!$I$16="Baja",'MAPA DE RIESGO'!$M$16="Leve"),CONCATENATE("R",'MAPA DE RIESGO'!$B$16),"")</f>
        <v/>
      </c>
      <c r="K30" s="493"/>
      <c r="L30" s="493" t="str">
        <f>IF(AND('MAPA DE RIESGO'!$I$24="Baja",'MAPA DE RIESGO'!$M$24="Leve"),CONCATENATE("R",'MAPA DE RIESGO'!$B$24),"")</f>
        <v/>
      </c>
      <c r="M30" s="493"/>
      <c r="N30" s="493" t="str">
        <f>IF(AND('MAPA DE RIESGO'!$I$30="Baja",'MAPA DE RIESGO'!$M$30="Leve"),CONCATENATE("R",'MAPA DE RIESGO'!$B$30),"")</f>
        <v/>
      </c>
      <c r="O30" s="494"/>
      <c r="P30" s="484" t="str">
        <f>IF(AND('MAPA DE RIESGO'!$I$16="Baja",'MAPA DE RIESGO'!$M$16="Menor"),CONCATENATE("R",'MAPA DE RIESGO'!$B$16),"")</f>
        <v/>
      </c>
      <c r="Q30" s="484"/>
      <c r="R30" s="484" t="str">
        <f>IF(AND('MAPA DE RIESGO'!$I$24="Baja",'MAPA DE RIESGO'!$M$24="Menor"),CONCATENATE("R",'MAPA DE RIESGO'!$B$24),"")</f>
        <v/>
      </c>
      <c r="S30" s="484"/>
      <c r="T30" s="484" t="str">
        <f>IF(AND('MAPA DE RIESGO'!$I$30="Baja",'MAPA DE RIESGO'!$M$30="Menor"),CONCATENATE("R",'MAPA DE RIESGO'!$B$30),"")</f>
        <v/>
      </c>
      <c r="U30" s="485"/>
      <c r="V30" s="483" t="str">
        <f>IF(AND('MAPA DE RIESGO'!$I$16="Baja",'MAPA DE RIESGO'!$M$16="Moderado"),CONCATENATE("R",'MAPA DE RIESGO'!$B$16),"")</f>
        <v/>
      </c>
      <c r="W30" s="484"/>
      <c r="X30" s="484" t="str">
        <f>IF(AND('MAPA DE RIESGO'!$I$24="Baja",'MAPA DE RIESGO'!$M$24="Moderado"),CONCATENATE("R",'MAPA DE RIESGO'!$B$24),"")</f>
        <v/>
      </c>
      <c r="Y30" s="484"/>
      <c r="Z30" s="484" t="str">
        <f>IF(AND('MAPA DE RIESGO'!$I$30="Baja",'MAPA DE RIESGO'!$M$30="Moderado"),CONCATENATE("R",'MAPA DE RIESGO'!$B$30),"")</f>
        <v/>
      </c>
      <c r="AA30" s="485"/>
      <c r="AB30" s="458" t="str">
        <f>IF(AND('MAPA DE RIESGO'!$I$16="Baja",'MAPA DE RIESGO'!$M$16="Mayor"),CONCATENATE("R",'MAPA DE RIESGO'!$B$16),"")</f>
        <v/>
      </c>
      <c r="AC30" s="459"/>
      <c r="AD30" s="459" t="str">
        <f>IF(AND('MAPA DE RIESGO'!$I$24="Baja",'MAPA DE RIESGO'!$M$24="Mayor"),CONCATENATE("R",'MAPA DE RIESGO'!$B$24),"")</f>
        <v/>
      </c>
      <c r="AE30" s="459"/>
      <c r="AF30" s="459" t="str">
        <f>IF(AND('MAPA DE RIESGO'!$I$30="Baja",'MAPA DE RIESGO'!$M$30="Mayor"),CONCATENATE("R",'MAPA DE RIESGO'!$B$30),"")</f>
        <v/>
      </c>
      <c r="AG30" s="461"/>
      <c r="AH30" s="474" t="str">
        <f>IF(AND('MAPA DE RIESGO'!$I$16="Baja",'MAPA DE RIESGO'!$M$16="Catastrófico"),CONCATENATE("R",'MAPA DE RIESGO'!$B$16),"")</f>
        <v/>
      </c>
      <c r="AI30" s="475"/>
      <c r="AJ30" s="475" t="str">
        <f>IF(AND('MAPA DE RIESGO'!$I$24="Baja",'MAPA DE RIESGO'!$M$24="Catastrófico"),CONCATENATE("R",'MAPA DE RIESGO'!$B$24),"")</f>
        <v/>
      </c>
      <c r="AK30" s="475"/>
      <c r="AL30" s="475" t="str">
        <f>IF(AND('MAPA DE RIESGO'!$I$30="Baja",'MAPA DE RIESGO'!$M$30="Catastrófico"),CONCATENATE("R",'MAPA DE RIESGO'!$B$30),"")</f>
        <v/>
      </c>
      <c r="AM30" s="476"/>
      <c r="AN30" s="55"/>
      <c r="AO30" s="437" t="s">
        <v>74</v>
      </c>
      <c r="AP30" s="438"/>
      <c r="AQ30" s="438"/>
      <c r="AR30" s="438"/>
      <c r="AS30" s="438"/>
      <c r="AT30" s="439"/>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408"/>
      <c r="C31" s="408"/>
      <c r="D31" s="409"/>
      <c r="E31" s="449"/>
      <c r="F31" s="450"/>
      <c r="G31" s="450"/>
      <c r="H31" s="450"/>
      <c r="I31" s="463"/>
      <c r="J31" s="488"/>
      <c r="K31" s="486"/>
      <c r="L31" s="486"/>
      <c r="M31" s="486"/>
      <c r="N31" s="486"/>
      <c r="O31" s="487"/>
      <c r="P31" s="478"/>
      <c r="Q31" s="478"/>
      <c r="R31" s="478"/>
      <c r="S31" s="478"/>
      <c r="T31" s="478"/>
      <c r="U31" s="479"/>
      <c r="V31" s="477"/>
      <c r="W31" s="478"/>
      <c r="X31" s="478"/>
      <c r="Y31" s="478"/>
      <c r="Z31" s="478"/>
      <c r="AA31" s="479"/>
      <c r="AB31" s="460"/>
      <c r="AC31" s="457"/>
      <c r="AD31" s="457"/>
      <c r="AE31" s="457"/>
      <c r="AF31" s="457"/>
      <c r="AG31" s="456"/>
      <c r="AH31" s="468"/>
      <c r="AI31" s="469"/>
      <c r="AJ31" s="469"/>
      <c r="AK31" s="469"/>
      <c r="AL31" s="469"/>
      <c r="AM31" s="470"/>
      <c r="AN31" s="55"/>
      <c r="AO31" s="440"/>
      <c r="AP31" s="441"/>
      <c r="AQ31" s="441"/>
      <c r="AR31" s="441"/>
      <c r="AS31" s="441"/>
      <c r="AT31" s="442"/>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408"/>
      <c r="C32" s="408"/>
      <c r="D32" s="409"/>
      <c r="E32" s="449"/>
      <c r="F32" s="450"/>
      <c r="G32" s="450"/>
      <c r="H32" s="450"/>
      <c r="I32" s="463"/>
      <c r="J32" s="488" t="str">
        <f>IF(AND('MAPA DE RIESGO'!$I$36="Baja",'MAPA DE RIESGO'!$M$36="Leve"),CONCATENATE("R",'MAPA DE RIESGO'!$B$36),"")</f>
        <v/>
      </c>
      <c r="K32" s="486"/>
      <c r="L32" s="486" t="str">
        <f>IF(AND('MAPA DE RIESGO'!$I$42="Baja",'MAPA DE RIESGO'!$M$42="Leve"),CONCATENATE("R",'MAPA DE RIESGO'!$B$42),"")</f>
        <v/>
      </c>
      <c r="M32" s="486"/>
      <c r="N32" s="486" t="str">
        <f>IF(AND('MAPA DE RIESGO'!$I$48="Baja",'MAPA DE RIESGO'!$M$48="Leve"),CONCATENATE("R",'MAPA DE RIESGO'!$B$48),"")</f>
        <v/>
      </c>
      <c r="O32" s="487"/>
      <c r="P32" s="478" t="str">
        <f>IF(AND('MAPA DE RIESGO'!$I$36="Baja",'MAPA DE RIESGO'!$M$36="Menor"),CONCATENATE("R",'MAPA DE RIESGO'!$B$36),"")</f>
        <v/>
      </c>
      <c r="Q32" s="478"/>
      <c r="R32" s="478" t="str">
        <f>IF(AND('MAPA DE RIESGO'!$I$42="Baja",'MAPA DE RIESGO'!$M$42="Menor"),CONCATENATE("R",'MAPA DE RIESGO'!$B$42),"")</f>
        <v/>
      </c>
      <c r="S32" s="478"/>
      <c r="T32" s="478" t="str">
        <f>IF(AND('MAPA DE RIESGO'!$I$48="Baja",'MAPA DE RIESGO'!$M$48="Menor"),CONCATENATE("R",'MAPA DE RIESGO'!$B$48),"")</f>
        <v/>
      </c>
      <c r="U32" s="479"/>
      <c r="V32" s="477" t="str">
        <f>IF(AND('MAPA DE RIESGO'!$I$36="Baja",'MAPA DE RIESGO'!$M$36="Moderado"),CONCATENATE("R",'MAPA DE RIESGO'!$B$36),"")</f>
        <v/>
      </c>
      <c r="W32" s="478"/>
      <c r="X32" s="478" t="str">
        <f>IF(AND('MAPA DE RIESGO'!$I$42="Baja",'MAPA DE RIESGO'!$M$42="Moderado"),CONCATENATE("R",'MAPA DE RIESGO'!$B$42),"")</f>
        <v/>
      </c>
      <c r="Y32" s="478"/>
      <c r="Z32" s="478" t="str">
        <f>IF(AND('MAPA DE RIESGO'!$I$48="Baja",'MAPA DE RIESGO'!$M$48="Moderado"),CONCATENATE("R",'MAPA DE RIESGO'!$B$48),"")</f>
        <v/>
      </c>
      <c r="AA32" s="479"/>
      <c r="AB32" s="460" t="str">
        <f>IF(AND('MAPA DE RIESGO'!$I$36="Baja",'MAPA DE RIESGO'!$M$36="Mayor"),CONCATENATE("R",'MAPA DE RIESGO'!$B$36),"")</f>
        <v>R4</v>
      </c>
      <c r="AC32" s="457"/>
      <c r="AD32" s="455" t="str">
        <f>IF(AND('MAPA DE RIESGO'!$I$42="Baja",'MAPA DE RIESGO'!$M$42="Mayor"),CONCATENATE("R",'MAPA DE RIESGO'!$B$42),"")</f>
        <v>R5</v>
      </c>
      <c r="AE32" s="455"/>
      <c r="AF32" s="455" t="str">
        <f>IF(AND('MAPA DE RIESGO'!$I$48="Baja",'MAPA DE RIESGO'!$M$48="Mayor"),CONCATENATE("R",'MAPA DE RIESGO'!$B$48),"")</f>
        <v/>
      </c>
      <c r="AG32" s="456"/>
      <c r="AH32" s="468" t="str">
        <f>IF(AND('MAPA DE RIESGO'!$I$36="Baja",'MAPA DE RIESGO'!$M$36="Catastrófico"),CONCATENATE("R",'MAPA DE RIESGO'!$B$36),"")</f>
        <v/>
      </c>
      <c r="AI32" s="469"/>
      <c r="AJ32" s="469" t="str">
        <f>IF(AND('MAPA DE RIESGO'!$I$42="Baja",'MAPA DE RIESGO'!$M$42="Catastrófico"),CONCATENATE("R",'MAPA DE RIESGO'!$B$42),"")</f>
        <v/>
      </c>
      <c r="AK32" s="469"/>
      <c r="AL32" s="469" t="str">
        <f>IF(AND('MAPA DE RIESGO'!$I$48="Baja",'MAPA DE RIESGO'!$M$48="Catastrófico"),CONCATENATE("R",'MAPA DE RIESGO'!$B$48),"")</f>
        <v/>
      </c>
      <c r="AM32" s="470"/>
      <c r="AN32" s="55"/>
      <c r="AO32" s="440"/>
      <c r="AP32" s="441"/>
      <c r="AQ32" s="441"/>
      <c r="AR32" s="441"/>
      <c r="AS32" s="441"/>
      <c r="AT32" s="442"/>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408"/>
      <c r="C33" s="408"/>
      <c r="D33" s="409"/>
      <c r="E33" s="449"/>
      <c r="F33" s="450"/>
      <c r="G33" s="450"/>
      <c r="H33" s="450"/>
      <c r="I33" s="463"/>
      <c r="J33" s="488"/>
      <c r="K33" s="486"/>
      <c r="L33" s="486"/>
      <c r="M33" s="486"/>
      <c r="N33" s="486"/>
      <c r="O33" s="487"/>
      <c r="P33" s="478"/>
      <c r="Q33" s="478"/>
      <c r="R33" s="478"/>
      <c r="S33" s="478"/>
      <c r="T33" s="478"/>
      <c r="U33" s="479"/>
      <c r="V33" s="477"/>
      <c r="W33" s="478"/>
      <c r="X33" s="478"/>
      <c r="Y33" s="478"/>
      <c r="Z33" s="478"/>
      <c r="AA33" s="479"/>
      <c r="AB33" s="460"/>
      <c r="AC33" s="457"/>
      <c r="AD33" s="455"/>
      <c r="AE33" s="455"/>
      <c r="AF33" s="455"/>
      <c r="AG33" s="456"/>
      <c r="AH33" s="468"/>
      <c r="AI33" s="469"/>
      <c r="AJ33" s="469"/>
      <c r="AK33" s="469"/>
      <c r="AL33" s="469"/>
      <c r="AM33" s="470"/>
      <c r="AN33" s="55"/>
      <c r="AO33" s="440"/>
      <c r="AP33" s="441"/>
      <c r="AQ33" s="441"/>
      <c r="AR33" s="441"/>
      <c r="AS33" s="441"/>
      <c r="AT33" s="442"/>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408"/>
      <c r="C34" s="408"/>
      <c r="D34" s="409"/>
      <c r="E34" s="449"/>
      <c r="F34" s="450"/>
      <c r="G34" s="450"/>
      <c r="H34" s="450"/>
      <c r="I34" s="463"/>
      <c r="J34" s="488" t="str">
        <f>IF(AND('MAPA DE RIESGO'!$I$54="Baja",'MAPA DE RIESGO'!$M$54="Leve"),CONCATENATE("R",'MAPA DE RIESGO'!$B$54),"")</f>
        <v/>
      </c>
      <c r="K34" s="486"/>
      <c r="L34" s="486" t="str">
        <f>IF(AND('MAPA DE RIESGO'!$I$60="Baja",'MAPA DE RIESGO'!$M$60="Leve"),CONCATENATE("R",'MAPA DE RIESGO'!$B$60),"")</f>
        <v/>
      </c>
      <c r="M34" s="486"/>
      <c r="N34" s="486" t="str">
        <f>IF(AND('MAPA DE RIESGO'!$I$66="Baja",'MAPA DE RIESGO'!$M$66="Leve"),CONCATENATE("R",'MAPA DE RIESGO'!$B$66),"")</f>
        <v/>
      </c>
      <c r="O34" s="487"/>
      <c r="P34" s="478" t="str">
        <f>IF(AND('MAPA DE RIESGO'!$I$54="Baja",'MAPA DE RIESGO'!$M$54="Menor"),CONCATENATE("R",'MAPA DE RIESGO'!$B$54),"")</f>
        <v/>
      </c>
      <c r="Q34" s="478"/>
      <c r="R34" s="478" t="str">
        <f>IF(AND('MAPA DE RIESGO'!$I$60="Baja",'MAPA DE RIESGO'!$M$60="Menor"),CONCATENATE("R",'MAPA DE RIESGO'!$B$60),"")</f>
        <v/>
      </c>
      <c r="S34" s="478"/>
      <c r="T34" s="478" t="str">
        <f>IF(AND('MAPA DE RIESGO'!$I$66="Baja",'MAPA DE RIESGO'!$M$66="Menor"),CONCATENATE("R",'MAPA DE RIESGO'!$B$66),"")</f>
        <v/>
      </c>
      <c r="U34" s="479"/>
      <c r="V34" s="477" t="str">
        <f>IF(AND('MAPA DE RIESGO'!$I$54="Baja",'MAPA DE RIESGO'!$M$54="Moderado"),CONCATENATE("R",'MAPA DE RIESGO'!$B$54),"")</f>
        <v/>
      </c>
      <c r="W34" s="478"/>
      <c r="X34" s="478" t="str">
        <f>IF(AND('MAPA DE RIESGO'!$I$60="Baja",'MAPA DE RIESGO'!$M$60="Moderado"),CONCATENATE("R",'MAPA DE RIESGO'!$B$60),"")</f>
        <v/>
      </c>
      <c r="Y34" s="478"/>
      <c r="Z34" s="478" t="str">
        <f>IF(AND('MAPA DE RIESGO'!$I$66="Baja",'MAPA DE RIESGO'!$M$66="Moderado"),CONCATENATE("R",'MAPA DE RIESGO'!$B$66),"")</f>
        <v/>
      </c>
      <c r="AA34" s="479"/>
      <c r="AB34" s="460" t="str">
        <f>IF(AND('MAPA DE RIESGO'!$I$54="Baja",'MAPA DE RIESGO'!$M$54="Mayor"),CONCATENATE("R",'MAPA DE RIESGO'!$B$54),"")</f>
        <v/>
      </c>
      <c r="AC34" s="457"/>
      <c r="AD34" s="455" t="str">
        <f>IF(AND('MAPA DE RIESGO'!$I$60="Baja",'MAPA DE RIESGO'!$M$60="Mayor"),CONCATENATE("R",'MAPA DE RIESGO'!$B$60),"")</f>
        <v/>
      </c>
      <c r="AE34" s="455"/>
      <c r="AF34" s="455" t="str">
        <f>IF(AND('MAPA DE RIESGO'!$I$66="Baja",'MAPA DE RIESGO'!$M$66="Mayor"),CONCATENATE("R",'MAPA DE RIESGO'!$B$66),"")</f>
        <v/>
      </c>
      <c r="AG34" s="456"/>
      <c r="AH34" s="468" t="str">
        <f>IF(AND('MAPA DE RIESGO'!$I$54="Baja",'MAPA DE RIESGO'!$M$54="Catastrófico"),CONCATENATE("R",'MAPA DE RIESGO'!$B$54),"")</f>
        <v/>
      </c>
      <c r="AI34" s="469"/>
      <c r="AJ34" s="469" t="str">
        <f>IF(AND('MAPA DE RIESGO'!$I$60="Baja",'MAPA DE RIESGO'!$M$60="Catastrófico"),CONCATENATE("R",'MAPA DE RIESGO'!$B$60),"")</f>
        <v/>
      </c>
      <c r="AK34" s="469"/>
      <c r="AL34" s="469" t="str">
        <f>IF(AND('MAPA DE RIESGO'!$I$66="Baja",'MAPA DE RIESGO'!$M$66="Catastrófico"),CONCATENATE("R",'MAPA DE RIESGO'!$B$66),"")</f>
        <v/>
      </c>
      <c r="AM34" s="470"/>
      <c r="AN34" s="55"/>
      <c r="AO34" s="440"/>
      <c r="AP34" s="441"/>
      <c r="AQ34" s="441"/>
      <c r="AR34" s="441"/>
      <c r="AS34" s="441"/>
      <c r="AT34" s="442"/>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408"/>
      <c r="C35" s="408"/>
      <c r="D35" s="409"/>
      <c r="E35" s="449"/>
      <c r="F35" s="450"/>
      <c r="G35" s="450"/>
      <c r="H35" s="450"/>
      <c r="I35" s="463"/>
      <c r="J35" s="488"/>
      <c r="K35" s="486"/>
      <c r="L35" s="486"/>
      <c r="M35" s="486"/>
      <c r="N35" s="486"/>
      <c r="O35" s="487"/>
      <c r="P35" s="478"/>
      <c r="Q35" s="478"/>
      <c r="R35" s="478"/>
      <c r="S35" s="478"/>
      <c r="T35" s="478"/>
      <c r="U35" s="479"/>
      <c r="V35" s="477"/>
      <c r="W35" s="478"/>
      <c r="X35" s="478"/>
      <c r="Y35" s="478"/>
      <c r="Z35" s="478"/>
      <c r="AA35" s="479"/>
      <c r="AB35" s="460"/>
      <c r="AC35" s="457"/>
      <c r="AD35" s="455"/>
      <c r="AE35" s="455"/>
      <c r="AF35" s="455"/>
      <c r="AG35" s="456"/>
      <c r="AH35" s="468"/>
      <c r="AI35" s="469"/>
      <c r="AJ35" s="469"/>
      <c r="AK35" s="469"/>
      <c r="AL35" s="469"/>
      <c r="AM35" s="470"/>
      <c r="AN35" s="55"/>
      <c r="AO35" s="440"/>
      <c r="AP35" s="441"/>
      <c r="AQ35" s="441"/>
      <c r="AR35" s="441"/>
      <c r="AS35" s="441"/>
      <c r="AT35" s="442"/>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408"/>
      <c r="C36" s="408"/>
      <c r="D36" s="409"/>
      <c r="E36" s="449"/>
      <c r="F36" s="450"/>
      <c r="G36" s="450"/>
      <c r="H36" s="450"/>
      <c r="I36" s="463"/>
      <c r="J36" s="488" t="str">
        <f>IF(AND('MAPA DE RIESGO'!$I$72="Baja",'MAPA DE RIESGO'!$M$72="Leve"),CONCATENATE("R",'MAPA DE RIESGO'!$B$72),"")</f>
        <v/>
      </c>
      <c r="K36" s="486"/>
      <c r="L36" s="486" t="str">
        <f>IF(AND('MAPA DE RIESGO'!$I$78="Baja",'MAPA DE RIESGO'!$M$78="Leve"),CONCATENATE("R",'MAPA DE RIESGO'!$B$78),"")</f>
        <v/>
      </c>
      <c r="M36" s="486"/>
      <c r="N36" s="486" t="str">
        <f>IF(AND('MAPA DE RIESGO'!$I$84="Baja",'MAPA DE RIESGO'!$M$84="Leve"),CONCATENATE("R",'MAPA DE RIESGO'!$B$84),"")</f>
        <v/>
      </c>
      <c r="O36" s="487"/>
      <c r="P36" s="478" t="str">
        <f>IF(AND('MAPA DE RIESGO'!$I$72="Baja",'MAPA DE RIESGO'!$M$72="Menor"),CONCATENATE("R",'MAPA DE RIESGO'!$B$72),"")</f>
        <v/>
      </c>
      <c r="Q36" s="478"/>
      <c r="R36" s="478" t="str">
        <f>IF(AND('MAPA DE RIESGO'!$I$78="Baja",'MAPA DE RIESGO'!$M$78="Menor"),CONCATENATE("R",'MAPA DE RIESGO'!$B$78),"")</f>
        <v/>
      </c>
      <c r="S36" s="478"/>
      <c r="T36" s="478" t="str">
        <f>IF(AND('MAPA DE RIESGO'!$I$84="Baja",'MAPA DE RIESGO'!$M$84="Menor"),CONCATENATE("R",'MAPA DE RIESGO'!$B$84),"")</f>
        <v/>
      </c>
      <c r="U36" s="479"/>
      <c r="V36" s="477" t="str">
        <f>IF(AND('MAPA DE RIESGO'!$I$72="Baja",'MAPA DE RIESGO'!$M$72="Moderado"),CONCATENATE("R",'MAPA DE RIESGO'!$B$72),"")</f>
        <v/>
      </c>
      <c r="W36" s="478"/>
      <c r="X36" s="478" t="str">
        <f>IF(AND('MAPA DE RIESGO'!$I$78="Baja",'MAPA DE RIESGO'!$M$78="Moderado"),CONCATENATE("R",'MAPA DE RIESGO'!$B$78),"")</f>
        <v/>
      </c>
      <c r="Y36" s="478"/>
      <c r="Z36" s="478" t="str">
        <f>IF(AND('MAPA DE RIESGO'!$I$84="Baja",'MAPA DE RIESGO'!$M$84="Moderado"),CONCATENATE("R",'MAPA DE RIESGO'!$B$84),"")</f>
        <v/>
      </c>
      <c r="AA36" s="479"/>
      <c r="AB36" s="460" t="str">
        <f>IF(AND('MAPA DE RIESGO'!$I$72="Baja",'MAPA DE RIESGO'!$M$72="Mayor"),CONCATENATE("R",'MAPA DE RIESGO'!$B$72),"")</f>
        <v/>
      </c>
      <c r="AC36" s="457"/>
      <c r="AD36" s="455" t="str">
        <f>IF(AND('MAPA DE RIESGO'!$I$78="Baja",'MAPA DE RIESGO'!$M$78="Mayor"),CONCATENATE("R",'MAPA DE RIESGO'!$B$78),"")</f>
        <v/>
      </c>
      <c r="AE36" s="455"/>
      <c r="AF36" s="455" t="str">
        <f>IF(AND('MAPA DE RIESGO'!$I$84="Baja",'MAPA DE RIESGO'!$M$84="Mayor"),CONCATENATE("R",'MAPA DE RIESGO'!$B$84),"")</f>
        <v/>
      </c>
      <c r="AG36" s="456"/>
      <c r="AH36" s="468" t="str">
        <f>IF(AND('MAPA DE RIESGO'!$I$72="Baja",'MAPA DE RIESGO'!$M$72="Catastrófico"),CONCATENATE("R",'MAPA DE RIESGO'!$B$72),"")</f>
        <v/>
      </c>
      <c r="AI36" s="469"/>
      <c r="AJ36" s="469" t="str">
        <f>IF(AND('MAPA DE RIESGO'!$I$78="Baja",'MAPA DE RIESGO'!$M$78="Catastrófico"),CONCATENATE("R",'MAPA DE RIESGO'!$B$78),"")</f>
        <v/>
      </c>
      <c r="AK36" s="469"/>
      <c r="AL36" s="469" t="str">
        <f>IF(AND('MAPA DE RIESGO'!$I$84="Baja",'MAPA DE RIESGO'!$M$84="Catastrófico"),CONCATENATE("R",'MAPA DE RIESGO'!$B$84),"")</f>
        <v/>
      </c>
      <c r="AM36" s="470"/>
      <c r="AN36" s="55"/>
      <c r="AO36" s="440"/>
      <c r="AP36" s="441"/>
      <c r="AQ36" s="441"/>
      <c r="AR36" s="441"/>
      <c r="AS36" s="441"/>
      <c r="AT36" s="442"/>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408"/>
      <c r="C37" s="408"/>
      <c r="D37" s="409"/>
      <c r="E37" s="452"/>
      <c r="F37" s="453"/>
      <c r="G37" s="453"/>
      <c r="H37" s="453"/>
      <c r="I37" s="453"/>
      <c r="J37" s="489"/>
      <c r="K37" s="490"/>
      <c r="L37" s="490"/>
      <c r="M37" s="490"/>
      <c r="N37" s="490"/>
      <c r="O37" s="491"/>
      <c r="P37" s="481"/>
      <c r="Q37" s="481"/>
      <c r="R37" s="481"/>
      <c r="S37" s="481"/>
      <c r="T37" s="481"/>
      <c r="U37" s="482"/>
      <c r="V37" s="480"/>
      <c r="W37" s="481"/>
      <c r="X37" s="481"/>
      <c r="Y37" s="481"/>
      <c r="Z37" s="481"/>
      <c r="AA37" s="482"/>
      <c r="AB37" s="465"/>
      <c r="AC37" s="466"/>
      <c r="AD37" s="466"/>
      <c r="AE37" s="466"/>
      <c r="AF37" s="466"/>
      <c r="AG37" s="467"/>
      <c r="AH37" s="471"/>
      <c r="AI37" s="472"/>
      <c r="AJ37" s="472"/>
      <c r="AK37" s="472"/>
      <c r="AL37" s="472"/>
      <c r="AM37" s="473"/>
      <c r="AN37" s="55"/>
      <c r="AO37" s="443"/>
      <c r="AP37" s="444"/>
      <c r="AQ37" s="444"/>
      <c r="AR37" s="444"/>
      <c r="AS37" s="444"/>
      <c r="AT37" s="44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408"/>
      <c r="C38" s="408"/>
      <c r="D38" s="409"/>
      <c r="E38" s="446" t="s">
        <v>104</v>
      </c>
      <c r="F38" s="447"/>
      <c r="G38" s="447"/>
      <c r="H38" s="447"/>
      <c r="I38" s="448"/>
      <c r="J38" s="492" t="str">
        <f>IF(AND('MAPA DE RIESGO'!$I$16="Muy Baja",'MAPA DE RIESGO'!$M$16="Leve"),CONCATENATE("R",'MAPA DE RIESGO'!$B$16),"")</f>
        <v/>
      </c>
      <c r="K38" s="493"/>
      <c r="L38" s="493" t="str">
        <f>IF(AND('MAPA DE RIESGO'!$I$24="Muy Baja",'MAPA DE RIESGO'!$M$24="Leve"),CONCATENATE("R",'MAPA DE RIESGO'!$B$24),"")</f>
        <v/>
      </c>
      <c r="M38" s="493"/>
      <c r="N38" s="493" t="str">
        <f>IF(AND('MAPA DE RIESGO'!$I$30="Muy Baja",'MAPA DE RIESGO'!$M$30="Leve"),CONCATENATE("R",'MAPA DE RIESGO'!$B$30),"")</f>
        <v/>
      </c>
      <c r="O38" s="494"/>
      <c r="P38" s="492" t="str">
        <f>IF(AND('MAPA DE RIESGO'!$I$16="Muy Baja",'MAPA DE RIESGO'!$M$16="Menor"),CONCATENATE("R",'MAPA DE RIESGO'!$B$16),"")</f>
        <v/>
      </c>
      <c r="Q38" s="493"/>
      <c r="R38" s="493" t="str">
        <f>IF(AND('MAPA DE RIESGO'!$I$24="Muy Baja",'MAPA DE RIESGO'!$M$24="Menor"),CONCATENATE("R",'MAPA DE RIESGO'!$B$24),"")</f>
        <v/>
      </c>
      <c r="S38" s="493"/>
      <c r="T38" s="493" t="str">
        <f>IF(AND('MAPA DE RIESGO'!$I$30="Muy Baja",'MAPA DE RIESGO'!$M$30="Menor"),CONCATENATE("R",'MAPA DE RIESGO'!$B$30),"")</f>
        <v/>
      </c>
      <c r="U38" s="494"/>
      <c r="V38" s="483" t="str">
        <f>IF(AND('MAPA DE RIESGO'!$I$16="Muy Baja",'MAPA DE RIESGO'!$M$16="Moderado"),CONCATENATE("R",'MAPA DE RIESGO'!$B$16),"")</f>
        <v/>
      </c>
      <c r="W38" s="484"/>
      <c r="X38" s="484" t="str">
        <f>IF(AND('MAPA DE RIESGO'!$I$24="Muy Baja",'MAPA DE RIESGO'!$M$24="Moderado"),CONCATENATE("R",'MAPA DE RIESGO'!$B$24),"")</f>
        <v/>
      </c>
      <c r="Y38" s="484"/>
      <c r="Z38" s="484" t="str">
        <f>IF(AND('MAPA DE RIESGO'!$I$30="Muy Baja",'MAPA DE RIESGO'!$M$30="Moderado"),CONCATENATE("R",'MAPA DE RIESGO'!$B$30),"")</f>
        <v/>
      </c>
      <c r="AA38" s="485"/>
      <c r="AB38" s="458" t="str">
        <f>IF(AND('MAPA DE RIESGO'!$I$16="Muy Baja",'MAPA DE RIESGO'!$M$16="Mayor"),CONCATENATE("R",'MAPA DE RIESGO'!$B$16),"")</f>
        <v/>
      </c>
      <c r="AC38" s="459"/>
      <c r="AD38" s="459" t="str">
        <f>IF(AND('MAPA DE RIESGO'!$I$24="Muy Baja",'MAPA DE RIESGO'!$M$24="Mayor"),CONCATENATE("R",'MAPA DE RIESGO'!$B$24),"")</f>
        <v/>
      </c>
      <c r="AE38" s="459"/>
      <c r="AF38" s="459" t="str">
        <f>IF(AND('MAPA DE RIESGO'!$I$30="Muy Baja",'MAPA DE RIESGO'!$M$30="Mayor"),CONCATENATE("R",'MAPA DE RIESGO'!$B$30),"")</f>
        <v/>
      </c>
      <c r="AG38" s="461"/>
      <c r="AH38" s="474" t="str">
        <f>IF(AND('MAPA DE RIESGO'!$I$16="Muy Baja",'MAPA DE RIESGO'!$M$16="Catastrófico"),CONCATENATE("R",'MAPA DE RIESGO'!$B$16),"")</f>
        <v/>
      </c>
      <c r="AI38" s="475"/>
      <c r="AJ38" s="475" t="str">
        <f>IF(AND('MAPA DE RIESGO'!$I$24="Muy Baja",'MAPA DE RIESGO'!$M$24="Catastrófico"),CONCATENATE("R",'MAPA DE RIESGO'!$B$24),"")</f>
        <v/>
      </c>
      <c r="AK38" s="475"/>
      <c r="AL38" s="475" t="str">
        <f>IF(AND('MAPA DE RIESGO'!$I$30="Muy Baja",'MAPA DE RIESGO'!$M$30="Catastrófico"),CONCATENATE("R",'MAPA DE RIESGO'!$B$30),"")</f>
        <v/>
      </c>
      <c r="AM38" s="476"/>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408"/>
      <c r="C39" s="408"/>
      <c r="D39" s="409"/>
      <c r="E39" s="449"/>
      <c r="F39" s="450"/>
      <c r="G39" s="450"/>
      <c r="H39" s="450"/>
      <c r="I39" s="451"/>
      <c r="J39" s="488"/>
      <c r="K39" s="486"/>
      <c r="L39" s="486"/>
      <c r="M39" s="486"/>
      <c r="N39" s="486"/>
      <c r="O39" s="487"/>
      <c r="P39" s="488"/>
      <c r="Q39" s="486"/>
      <c r="R39" s="486"/>
      <c r="S39" s="486"/>
      <c r="T39" s="486"/>
      <c r="U39" s="487"/>
      <c r="V39" s="477"/>
      <c r="W39" s="478"/>
      <c r="X39" s="478"/>
      <c r="Y39" s="478"/>
      <c r="Z39" s="478"/>
      <c r="AA39" s="479"/>
      <c r="AB39" s="460"/>
      <c r="AC39" s="457"/>
      <c r="AD39" s="457"/>
      <c r="AE39" s="457"/>
      <c r="AF39" s="457"/>
      <c r="AG39" s="456"/>
      <c r="AH39" s="468"/>
      <c r="AI39" s="469"/>
      <c r="AJ39" s="469"/>
      <c r="AK39" s="469"/>
      <c r="AL39" s="469"/>
      <c r="AM39" s="470"/>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408"/>
      <c r="C40" s="408"/>
      <c r="D40" s="409"/>
      <c r="E40" s="449"/>
      <c r="F40" s="450"/>
      <c r="G40" s="450"/>
      <c r="H40" s="450"/>
      <c r="I40" s="451"/>
      <c r="J40" s="488" t="str">
        <f>IF(AND('MAPA DE RIESGO'!$I$36="Muy Baja",'MAPA DE RIESGO'!$M$36="Leve"),CONCATENATE("R",'MAPA DE RIESGO'!$B$36),"")</f>
        <v/>
      </c>
      <c r="K40" s="486"/>
      <c r="L40" s="486" t="str">
        <f>IF(AND('MAPA DE RIESGO'!$I$42="Muy Baja",'MAPA DE RIESGO'!$M$42="Leve"),CONCATENATE("R",'MAPA DE RIESGO'!$B$42),"")</f>
        <v/>
      </c>
      <c r="M40" s="486"/>
      <c r="N40" s="486" t="str">
        <f>IF(AND('MAPA DE RIESGO'!$I$48="Muy Baja",'MAPA DE RIESGO'!$M$48="Leve"),CONCATENATE("R",'MAPA DE RIESGO'!$B$48),"")</f>
        <v/>
      </c>
      <c r="O40" s="487"/>
      <c r="P40" s="488" t="str">
        <f>IF(AND('MAPA DE RIESGO'!$I$36="Muy Baja",'MAPA DE RIESGO'!$M$36="Menor"),CONCATENATE("R",'MAPA DE RIESGO'!$B$36),"")</f>
        <v/>
      </c>
      <c r="Q40" s="486"/>
      <c r="R40" s="486" t="str">
        <f>IF(AND('MAPA DE RIESGO'!$I$42="Muy Baja",'MAPA DE RIESGO'!$M$42="Menor"),CONCATENATE("R",'MAPA DE RIESGO'!$B$42),"")</f>
        <v/>
      </c>
      <c r="S40" s="486"/>
      <c r="T40" s="486" t="str">
        <f>IF(AND('MAPA DE RIESGO'!$I$48="Muy Baja",'MAPA DE RIESGO'!$M$48="Menor"),CONCATENATE("R",'MAPA DE RIESGO'!$B$48),"")</f>
        <v/>
      </c>
      <c r="U40" s="487"/>
      <c r="V40" s="477" t="str">
        <f>IF(AND('MAPA DE RIESGO'!$I$36="Muy Baja",'MAPA DE RIESGO'!$M$36="Moderado"),CONCATENATE("R",'MAPA DE RIESGO'!$B$36),"")</f>
        <v/>
      </c>
      <c r="W40" s="478"/>
      <c r="X40" s="478" t="str">
        <f>IF(AND('MAPA DE RIESGO'!$I$42="Muy Baja",'MAPA DE RIESGO'!$M$42="Moderado"),CONCATENATE("R",'MAPA DE RIESGO'!$B$42),"")</f>
        <v/>
      </c>
      <c r="Y40" s="478"/>
      <c r="Z40" s="478" t="str">
        <f>IF(AND('MAPA DE RIESGO'!$I$48="Muy Baja",'MAPA DE RIESGO'!$M$48="Moderado"),CONCATENATE("R",'MAPA DE RIESGO'!$B$48),"")</f>
        <v/>
      </c>
      <c r="AA40" s="479"/>
      <c r="AB40" s="460" t="str">
        <f>IF(AND('MAPA DE RIESGO'!$I$36="Muy Baja",'MAPA DE RIESGO'!$M$36="Mayor"),CONCATENATE("R",'MAPA DE RIESGO'!$B$36),"")</f>
        <v/>
      </c>
      <c r="AC40" s="457"/>
      <c r="AD40" s="455" t="str">
        <f>IF(AND('MAPA DE RIESGO'!$I$42="Muy Baja",'MAPA DE RIESGO'!$M$42="Mayor"),CONCATENATE("R",'MAPA DE RIESGO'!$B$42),"")</f>
        <v/>
      </c>
      <c r="AE40" s="455"/>
      <c r="AF40" s="455" t="str">
        <f>IF(AND('MAPA DE RIESGO'!$I$48="Muy Baja",'MAPA DE RIESGO'!$M$48="Mayor"),CONCATENATE("R",'MAPA DE RIESGO'!$B$48),"")</f>
        <v/>
      </c>
      <c r="AG40" s="456"/>
      <c r="AH40" s="468" t="str">
        <f>IF(AND('MAPA DE RIESGO'!$I$36="Muy Baja",'MAPA DE RIESGO'!$M$36="Catastrófico"),CONCATENATE("R",'MAPA DE RIESGO'!$B$36),"")</f>
        <v/>
      </c>
      <c r="AI40" s="469"/>
      <c r="AJ40" s="469" t="str">
        <f>IF(AND('MAPA DE RIESGO'!$I$42="Muy Baja",'MAPA DE RIESGO'!$M$42="Catastrófico"),CONCATENATE("R",'MAPA DE RIESGO'!$B$42),"")</f>
        <v/>
      </c>
      <c r="AK40" s="469"/>
      <c r="AL40" s="469" t="str">
        <f>IF(AND('MAPA DE RIESGO'!$I$48="Muy Baja",'MAPA DE RIESGO'!$M$48="Catastrófico"),CONCATENATE("R",'MAPA DE RIESGO'!$B$48),"")</f>
        <v/>
      </c>
      <c r="AM40" s="470"/>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408"/>
      <c r="C41" s="408"/>
      <c r="D41" s="409"/>
      <c r="E41" s="449"/>
      <c r="F41" s="450"/>
      <c r="G41" s="450"/>
      <c r="H41" s="450"/>
      <c r="I41" s="451"/>
      <c r="J41" s="488"/>
      <c r="K41" s="486"/>
      <c r="L41" s="486"/>
      <c r="M41" s="486"/>
      <c r="N41" s="486"/>
      <c r="O41" s="487"/>
      <c r="P41" s="488"/>
      <c r="Q41" s="486"/>
      <c r="R41" s="486"/>
      <c r="S41" s="486"/>
      <c r="T41" s="486"/>
      <c r="U41" s="487"/>
      <c r="V41" s="477"/>
      <c r="W41" s="478"/>
      <c r="X41" s="478"/>
      <c r="Y41" s="478"/>
      <c r="Z41" s="478"/>
      <c r="AA41" s="479"/>
      <c r="AB41" s="460"/>
      <c r="AC41" s="457"/>
      <c r="AD41" s="455"/>
      <c r="AE41" s="455"/>
      <c r="AF41" s="455"/>
      <c r="AG41" s="456"/>
      <c r="AH41" s="468"/>
      <c r="AI41" s="469"/>
      <c r="AJ41" s="469"/>
      <c r="AK41" s="469"/>
      <c r="AL41" s="469"/>
      <c r="AM41" s="470"/>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408"/>
      <c r="C42" s="408"/>
      <c r="D42" s="409"/>
      <c r="E42" s="449"/>
      <c r="F42" s="450"/>
      <c r="G42" s="450"/>
      <c r="H42" s="450"/>
      <c r="I42" s="451"/>
      <c r="J42" s="488" t="str">
        <f>IF(AND('MAPA DE RIESGO'!$I$54="Muy Baja",'MAPA DE RIESGO'!$M$54="Leve"),CONCATENATE("R",'MAPA DE RIESGO'!$B$54),"")</f>
        <v/>
      </c>
      <c r="K42" s="486"/>
      <c r="L42" s="486" t="str">
        <f>IF(AND('MAPA DE RIESGO'!$I$60="Muy Baja",'MAPA DE RIESGO'!$M$60="Leve"),CONCATENATE("R",'MAPA DE RIESGO'!$B$60),"")</f>
        <v/>
      </c>
      <c r="M42" s="486"/>
      <c r="N42" s="486" t="str">
        <f>IF(AND('MAPA DE RIESGO'!$I$66="Muy Baja",'MAPA DE RIESGO'!$M$66="Leve"),CONCATENATE("R",'MAPA DE RIESGO'!$B$66),"")</f>
        <v/>
      </c>
      <c r="O42" s="487"/>
      <c r="P42" s="488" t="str">
        <f>IF(AND('MAPA DE RIESGO'!$I$54="Muy Baja",'MAPA DE RIESGO'!$M$54="Menor"),CONCATENATE("R",'MAPA DE RIESGO'!$B$54),"")</f>
        <v/>
      </c>
      <c r="Q42" s="486"/>
      <c r="R42" s="486" t="str">
        <f>IF(AND('MAPA DE RIESGO'!$I$60="Muy Baja",'MAPA DE RIESGO'!$M$60="Menor"),CONCATENATE("R",'MAPA DE RIESGO'!$B$60),"")</f>
        <v/>
      </c>
      <c r="S42" s="486"/>
      <c r="T42" s="486" t="str">
        <f>IF(AND('MAPA DE RIESGO'!$I$66="Muy Baja",'MAPA DE RIESGO'!$M$66="Menor"),CONCATENATE("R",'MAPA DE RIESGO'!$B$66),"")</f>
        <v/>
      </c>
      <c r="U42" s="487"/>
      <c r="V42" s="477" t="str">
        <f>IF(AND('MAPA DE RIESGO'!$I$54="Muy Baja",'MAPA DE RIESGO'!$M$54="Moderado"),CONCATENATE("R",'MAPA DE RIESGO'!$B$54),"")</f>
        <v/>
      </c>
      <c r="W42" s="478"/>
      <c r="X42" s="478" t="str">
        <f>IF(AND('MAPA DE RIESGO'!$I$60="Muy Baja",'MAPA DE RIESGO'!$M$60="Moderado"),CONCATENATE("R",'MAPA DE RIESGO'!$B$60),"")</f>
        <v/>
      </c>
      <c r="Y42" s="478"/>
      <c r="Z42" s="478" t="str">
        <f>IF(AND('MAPA DE RIESGO'!$I$66="Muy Baja",'MAPA DE RIESGO'!$M$66="Moderado"),CONCATENATE("R",'MAPA DE RIESGO'!$B$66),"")</f>
        <v/>
      </c>
      <c r="AA42" s="479"/>
      <c r="AB42" s="460" t="str">
        <f>IF(AND('MAPA DE RIESGO'!$I$54="Muy Baja",'MAPA DE RIESGO'!$M$54="Mayor"),CONCATENATE("R",'MAPA DE RIESGO'!$B$54),"")</f>
        <v/>
      </c>
      <c r="AC42" s="457"/>
      <c r="AD42" s="455" t="str">
        <f>IF(AND('MAPA DE RIESGO'!$I$60="Muy Baja",'MAPA DE RIESGO'!$M$60="Mayor"),CONCATENATE("R",'MAPA DE RIESGO'!$B$60),"")</f>
        <v/>
      </c>
      <c r="AE42" s="455"/>
      <c r="AF42" s="455" t="str">
        <f>IF(AND('MAPA DE RIESGO'!$I$66="Muy Baja",'MAPA DE RIESGO'!$M$66="Mayor"),CONCATENATE("R",'MAPA DE RIESGO'!$B$66),"")</f>
        <v/>
      </c>
      <c r="AG42" s="456"/>
      <c r="AH42" s="468" t="str">
        <f>IF(AND('MAPA DE RIESGO'!$I$54="Muy Baja",'MAPA DE RIESGO'!$M$54="Catastrófico"),CONCATENATE("R",'MAPA DE RIESGO'!$B$54),"")</f>
        <v/>
      </c>
      <c r="AI42" s="469"/>
      <c r="AJ42" s="469" t="str">
        <f>IF(AND('MAPA DE RIESGO'!$I$60="Muy Baja",'MAPA DE RIESGO'!$M$60="Catastrófico"),CONCATENATE("R",'MAPA DE RIESGO'!$B$60),"")</f>
        <v/>
      </c>
      <c r="AK42" s="469"/>
      <c r="AL42" s="469" t="str">
        <f>IF(AND('MAPA DE RIESGO'!$I$66="Muy Baja",'MAPA DE RIESGO'!$M$66="Catastrófico"),CONCATENATE("R",'MAPA DE RIESGO'!$B$66),"")</f>
        <v/>
      </c>
      <c r="AM42" s="470"/>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408"/>
      <c r="C43" s="408"/>
      <c r="D43" s="409"/>
      <c r="E43" s="449"/>
      <c r="F43" s="450"/>
      <c r="G43" s="450"/>
      <c r="H43" s="450"/>
      <c r="I43" s="451"/>
      <c r="J43" s="488"/>
      <c r="K43" s="486"/>
      <c r="L43" s="486"/>
      <c r="M43" s="486"/>
      <c r="N43" s="486"/>
      <c r="O43" s="487"/>
      <c r="P43" s="488"/>
      <c r="Q43" s="486"/>
      <c r="R43" s="486"/>
      <c r="S43" s="486"/>
      <c r="T43" s="486"/>
      <c r="U43" s="487"/>
      <c r="V43" s="477"/>
      <c r="W43" s="478"/>
      <c r="X43" s="478"/>
      <c r="Y43" s="478"/>
      <c r="Z43" s="478"/>
      <c r="AA43" s="479"/>
      <c r="AB43" s="460"/>
      <c r="AC43" s="457"/>
      <c r="AD43" s="455"/>
      <c r="AE43" s="455"/>
      <c r="AF43" s="455"/>
      <c r="AG43" s="456"/>
      <c r="AH43" s="468"/>
      <c r="AI43" s="469"/>
      <c r="AJ43" s="469"/>
      <c r="AK43" s="469"/>
      <c r="AL43" s="469"/>
      <c r="AM43" s="470"/>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408"/>
      <c r="C44" s="408"/>
      <c r="D44" s="409"/>
      <c r="E44" s="449"/>
      <c r="F44" s="450"/>
      <c r="G44" s="450"/>
      <c r="H44" s="450"/>
      <c r="I44" s="451"/>
      <c r="J44" s="488" t="str">
        <f>IF(AND('MAPA DE RIESGO'!$I$72="Muy Baja",'MAPA DE RIESGO'!$M$72="Leve"),CONCATENATE("R",'MAPA DE RIESGO'!$B$72),"")</f>
        <v/>
      </c>
      <c r="K44" s="486"/>
      <c r="L44" s="486" t="str">
        <f>IF(AND('MAPA DE RIESGO'!$I$78="Muy Baja",'MAPA DE RIESGO'!$M$78="Leve"),CONCATENATE("R",'MAPA DE RIESGO'!$B$78),"")</f>
        <v/>
      </c>
      <c r="M44" s="486"/>
      <c r="N44" s="486" t="str">
        <f>IF(AND('MAPA DE RIESGO'!$I$84="Muy Baja",'MAPA DE RIESGO'!$M$84="Leve"),CONCATENATE("R",'MAPA DE RIESGO'!$B$84),"")</f>
        <v/>
      </c>
      <c r="O44" s="487"/>
      <c r="P44" s="488" t="str">
        <f>IF(AND('MAPA DE RIESGO'!$I$72="Muy Baja",'MAPA DE RIESGO'!$M$72="Menor"),CONCATENATE("R",'MAPA DE RIESGO'!$B$72),"")</f>
        <v/>
      </c>
      <c r="Q44" s="486"/>
      <c r="R44" s="486" t="str">
        <f>IF(AND('MAPA DE RIESGO'!$I$78="Muy Baja",'MAPA DE RIESGO'!$M$78="Menor"),CONCATENATE("R",'MAPA DE RIESGO'!$B$78),"")</f>
        <v/>
      </c>
      <c r="S44" s="486"/>
      <c r="T44" s="486" t="str">
        <f>IF(AND('MAPA DE RIESGO'!$I$84="Muy Baja",'MAPA DE RIESGO'!$M$84="Menor"),CONCATENATE("R",'MAPA DE RIESGO'!$B$84),"")</f>
        <v/>
      </c>
      <c r="U44" s="487"/>
      <c r="V44" s="477" t="str">
        <f>IF(AND('MAPA DE RIESGO'!$I$72="Muy Baja",'MAPA DE RIESGO'!$M$72="Moderado"),CONCATENATE("R",'MAPA DE RIESGO'!$B$72),"")</f>
        <v/>
      </c>
      <c r="W44" s="478"/>
      <c r="X44" s="478" t="str">
        <f>IF(AND('MAPA DE RIESGO'!$I$78="Muy Baja",'MAPA DE RIESGO'!$M$78="Moderado"),CONCATENATE("R",'MAPA DE RIESGO'!$B$78),"")</f>
        <v/>
      </c>
      <c r="Y44" s="478"/>
      <c r="Z44" s="478" t="str">
        <f>IF(AND('MAPA DE RIESGO'!$I$84="Muy Baja",'MAPA DE RIESGO'!$M$84="Moderado"),CONCATENATE("R",'MAPA DE RIESGO'!$B$84),"")</f>
        <v/>
      </c>
      <c r="AA44" s="479"/>
      <c r="AB44" s="460" t="str">
        <f>IF(AND('MAPA DE RIESGO'!$I$72="Muy Baja",'MAPA DE RIESGO'!$M$72="Mayor"),CONCATENATE("R",'MAPA DE RIESGO'!$B$72),"")</f>
        <v/>
      </c>
      <c r="AC44" s="457"/>
      <c r="AD44" s="455" t="str">
        <f>IF(AND('MAPA DE RIESGO'!$I$78="Muy Baja",'MAPA DE RIESGO'!$M$78="Mayor"),CONCATENATE("R",'MAPA DE RIESGO'!$B$78),"")</f>
        <v/>
      </c>
      <c r="AE44" s="455"/>
      <c r="AF44" s="455" t="str">
        <f>IF(AND('MAPA DE RIESGO'!$I$84="Muy Baja",'MAPA DE RIESGO'!$M$84="Mayor"),CONCATENATE("R",'MAPA DE RIESGO'!$B$84),"")</f>
        <v/>
      </c>
      <c r="AG44" s="456"/>
      <c r="AH44" s="468" t="str">
        <f>IF(AND('MAPA DE RIESGO'!$I$72="Muy Baja",'MAPA DE RIESGO'!$M$72="Catastrófico"),CONCATENATE("R",'MAPA DE RIESGO'!$B$72),"")</f>
        <v/>
      </c>
      <c r="AI44" s="469"/>
      <c r="AJ44" s="469" t="str">
        <f>IF(AND('MAPA DE RIESGO'!$I$78="Muy Baja",'MAPA DE RIESGO'!$M$78="Catastrófico"),CONCATENATE("R",'MAPA DE RIESGO'!$B$78),"")</f>
        <v/>
      </c>
      <c r="AK44" s="469"/>
      <c r="AL44" s="469" t="str">
        <f>IF(AND('MAPA DE RIESGO'!$I$84="Muy Baja",'MAPA DE RIESGO'!$M$84="Catastrófico"),CONCATENATE("R",'MAPA DE RIESGO'!$B$84),"")</f>
        <v/>
      </c>
      <c r="AM44" s="470"/>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408"/>
      <c r="C45" s="408"/>
      <c r="D45" s="409"/>
      <c r="E45" s="452"/>
      <c r="F45" s="453"/>
      <c r="G45" s="453"/>
      <c r="H45" s="453"/>
      <c r="I45" s="454"/>
      <c r="J45" s="489"/>
      <c r="K45" s="490"/>
      <c r="L45" s="490"/>
      <c r="M45" s="490"/>
      <c r="N45" s="490"/>
      <c r="O45" s="491"/>
      <c r="P45" s="489"/>
      <c r="Q45" s="490"/>
      <c r="R45" s="490"/>
      <c r="S45" s="490"/>
      <c r="T45" s="490"/>
      <c r="U45" s="491"/>
      <c r="V45" s="480"/>
      <c r="W45" s="481"/>
      <c r="X45" s="481"/>
      <c r="Y45" s="481"/>
      <c r="Z45" s="481"/>
      <c r="AA45" s="482"/>
      <c r="AB45" s="465"/>
      <c r="AC45" s="466"/>
      <c r="AD45" s="466"/>
      <c r="AE45" s="466"/>
      <c r="AF45" s="466"/>
      <c r="AG45" s="467"/>
      <c r="AH45" s="471"/>
      <c r="AI45" s="472"/>
      <c r="AJ45" s="472"/>
      <c r="AK45" s="472"/>
      <c r="AL45" s="472"/>
      <c r="AM45" s="473"/>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46" t="s">
        <v>103</v>
      </c>
      <c r="K46" s="447"/>
      <c r="L46" s="447"/>
      <c r="M46" s="447"/>
      <c r="N46" s="447"/>
      <c r="O46" s="448"/>
      <c r="P46" s="446" t="s">
        <v>102</v>
      </c>
      <c r="Q46" s="447"/>
      <c r="R46" s="447"/>
      <c r="S46" s="447"/>
      <c r="T46" s="447"/>
      <c r="U46" s="448"/>
      <c r="V46" s="446" t="s">
        <v>101</v>
      </c>
      <c r="W46" s="447"/>
      <c r="X46" s="447"/>
      <c r="Y46" s="447"/>
      <c r="Z46" s="447"/>
      <c r="AA46" s="448"/>
      <c r="AB46" s="446" t="s">
        <v>100</v>
      </c>
      <c r="AC46" s="464"/>
      <c r="AD46" s="447"/>
      <c r="AE46" s="447"/>
      <c r="AF46" s="447"/>
      <c r="AG46" s="448"/>
      <c r="AH46" s="446" t="s">
        <v>99</v>
      </c>
      <c r="AI46" s="447"/>
      <c r="AJ46" s="447"/>
      <c r="AK46" s="447"/>
      <c r="AL46" s="447"/>
      <c r="AM46" s="448"/>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49"/>
      <c r="K47" s="450"/>
      <c r="L47" s="450"/>
      <c r="M47" s="450"/>
      <c r="N47" s="450"/>
      <c r="O47" s="451"/>
      <c r="P47" s="449"/>
      <c r="Q47" s="450"/>
      <c r="R47" s="450"/>
      <c r="S47" s="450"/>
      <c r="T47" s="450"/>
      <c r="U47" s="451"/>
      <c r="V47" s="449"/>
      <c r="W47" s="450"/>
      <c r="X47" s="450"/>
      <c r="Y47" s="450"/>
      <c r="Z47" s="450"/>
      <c r="AA47" s="451"/>
      <c r="AB47" s="449"/>
      <c r="AC47" s="450"/>
      <c r="AD47" s="450"/>
      <c r="AE47" s="450"/>
      <c r="AF47" s="450"/>
      <c r="AG47" s="451"/>
      <c r="AH47" s="449"/>
      <c r="AI47" s="450"/>
      <c r="AJ47" s="450"/>
      <c r="AK47" s="450"/>
      <c r="AL47" s="450"/>
      <c r="AM47" s="451"/>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49"/>
      <c r="K48" s="450"/>
      <c r="L48" s="450"/>
      <c r="M48" s="450"/>
      <c r="N48" s="450"/>
      <c r="O48" s="451"/>
      <c r="P48" s="449"/>
      <c r="Q48" s="450"/>
      <c r="R48" s="450"/>
      <c r="S48" s="450"/>
      <c r="T48" s="450"/>
      <c r="U48" s="451"/>
      <c r="V48" s="449"/>
      <c r="W48" s="450"/>
      <c r="X48" s="450"/>
      <c r="Y48" s="450"/>
      <c r="Z48" s="450"/>
      <c r="AA48" s="451"/>
      <c r="AB48" s="449"/>
      <c r="AC48" s="450"/>
      <c r="AD48" s="450"/>
      <c r="AE48" s="450"/>
      <c r="AF48" s="450"/>
      <c r="AG48" s="451"/>
      <c r="AH48" s="449"/>
      <c r="AI48" s="450"/>
      <c r="AJ48" s="450"/>
      <c r="AK48" s="450"/>
      <c r="AL48" s="450"/>
      <c r="AM48" s="451"/>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49"/>
      <c r="K49" s="450"/>
      <c r="L49" s="450"/>
      <c r="M49" s="450"/>
      <c r="N49" s="450"/>
      <c r="O49" s="451"/>
      <c r="P49" s="449"/>
      <c r="Q49" s="450"/>
      <c r="R49" s="450"/>
      <c r="S49" s="450"/>
      <c r="T49" s="450"/>
      <c r="U49" s="451"/>
      <c r="V49" s="449"/>
      <c r="W49" s="450"/>
      <c r="X49" s="450"/>
      <c r="Y49" s="450"/>
      <c r="Z49" s="450"/>
      <c r="AA49" s="451"/>
      <c r="AB49" s="449"/>
      <c r="AC49" s="450"/>
      <c r="AD49" s="450"/>
      <c r="AE49" s="450"/>
      <c r="AF49" s="450"/>
      <c r="AG49" s="451"/>
      <c r="AH49" s="449"/>
      <c r="AI49" s="450"/>
      <c r="AJ49" s="450"/>
      <c r="AK49" s="450"/>
      <c r="AL49" s="450"/>
      <c r="AM49" s="451"/>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49"/>
      <c r="K50" s="450"/>
      <c r="L50" s="450"/>
      <c r="M50" s="450"/>
      <c r="N50" s="450"/>
      <c r="O50" s="451"/>
      <c r="P50" s="449"/>
      <c r="Q50" s="450"/>
      <c r="R50" s="450"/>
      <c r="S50" s="450"/>
      <c r="T50" s="450"/>
      <c r="U50" s="451"/>
      <c r="V50" s="449"/>
      <c r="W50" s="450"/>
      <c r="X50" s="450"/>
      <c r="Y50" s="450"/>
      <c r="Z50" s="450"/>
      <c r="AA50" s="451"/>
      <c r="AB50" s="449"/>
      <c r="AC50" s="450"/>
      <c r="AD50" s="450"/>
      <c r="AE50" s="450"/>
      <c r="AF50" s="450"/>
      <c r="AG50" s="451"/>
      <c r="AH50" s="449"/>
      <c r="AI50" s="450"/>
      <c r="AJ50" s="450"/>
      <c r="AK50" s="450"/>
      <c r="AL50" s="450"/>
      <c r="AM50" s="451"/>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52"/>
      <c r="K51" s="453"/>
      <c r="L51" s="453"/>
      <c r="M51" s="453"/>
      <c r="N51" s="453"/>
      <c r="O51" s="454"/>
      <c r="P51" s="452"/>
      <c r="Q51" s="453"/>
      <c r="R51" s="453"/>
      <c r="S51" s="453"/>
      <c r="T51" s="453"/>
      <c r="U51" s="454"/>
      <c r="V51" s="452"/>
      <c r="W51" s="453"/>
      <c r="X51" s="453"/>
      <c r="Y51" s="453"/>
      <c r="Z51" s="453"/>
      <c r="AA51" s="454"/>
      <c r="AB51" s="452"/>
      <c r="AC51" s="453"/>
      <c r="AD51" s="453"/>
      <c r="AE51" s="453"/>
      <c r="AF51" s="453"/>
      <c r="AG51" s="454"/>
      <c r="AH51" s="452"/>
      <c r="AI51" s="453"/>
      <c r="AJ51" s="453"/>
      <c r="AK51" s="453"/>
      <c r="AL51" s="453"/>
      <c r="AM51" s="454"/>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D25" zoomScale="60" zoomScaleNormal="60" zoomScaleSheetLayoutView="70" workbookViewId="0">
      <selection activeCell="AD41" sqref="AD41"/>
    </sheetView>
  </sheetViews>
  <sheetFormatPr baseColWidth="10" defaultRowHeight="15" x14ac:dyDescent="0.25"/>
  <cols>
    <col min="2" max="15" width="5.7109375" customWidth="1" collapsed="1"/>
    <col min="16" max="29" width="10.5703125" customWidth="1" collapsed="1"/>
    <col min="30" max="32" width="11.140625" customWidth="1" collapsed="1"/>
    <col min="33"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495" t="s">
        <v>141</v>
      </c>
      <c r="C2" s="495"/>
      <c r="D2" s="495"/>
      <c r="E2" s="495"/>
      <c r="F2" s="495"/>
      <c r="G2" s="495"/>
      <c r="H2" s="495"/>
      <c r="I2" s="495"/>
      <c r="J2" s="462" t="s">
        <v>2</v>
      </c>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c r="AJ2" s="462"/>
      <c r="AK2" s="462"/>
      <c r="AL2" s="462"/>
      <c r="AM2" s="462"/>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495"/>
      <c r="C3" s="495"/>
      <c r="D3" s="495"/>
      <c r="E3" s="495"/>
      <c r="F3" s="495"/>
      <c r="G3" s="495"/>
      <c r="H3" s="495"/>
      <c r="I3" s="495"/>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495"/>
      <c r="C4" s="495"/>
      <c r="D4" s="495"/>
      <c r="E4" s="495"/>
      <c r="F4" s="495"/>
      <c r="G4" s="495"/>
      <c r="H4" s="495"/>
      <c r="I4" s="495"/>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408" t="s">
        <v>4</v>
      </c>
      <c r="C6" s="408"/>
      <c r="D6" s="409"/>
      <c r="E6" s="505" t="s">
        <v>107</v>
      </c>
      <c r="F6" s="506"/>
      <c r="G6" s="506"/>
      <c r="H6" s="506"/>
      <c r="I6" s="522"/>
      <c r="J6" s="17" t="str">
        <f>IF(AND('MAPA DE RIESGO'!$Z$16="Muy Alta",'MAPA DE RIESGO'!$AB$16="Leve"),CONCATENATE("R1C",'MAPA DE RIESGO'!$P$16),"")</f>
        <v/>
      </c>
      <c r="K6" s="18" t="str">
        <f>IF(AND('MAPA DE RIESGO'!$Z$19="Muy Alta",'MAPA DE RIESGO'!$AB$19="Leve"),CONCATENATE("R1C",'MAPA DE RIESGO'!$P$19),"")</f>
        <v/>
      </c>
      <c r="L6" s="18" t="str">
        <f>IF(AND('MAPA DE RIESGO'!$Z$20="Muy Alta",'MAPA DE RIESGO'!$AB$20="Leve"),CONCATENATE("R1C",'MAPA DE RIESGO'!$P$20),"")</f>
        <v/>
      </c>
      <c r="M6" s="18" t="str">
        <f>IF(AND('MAPA DE RIESGO'!$Z$21="Muy Alta",'MAPA DE RIESGO'!$AB$21="Leve"),CONCATENATE("R1C",'MAPA DE RIESGO'!$P$21),"")</f>
        <v/>
      </c>
      <c r="N6" s="18" t="str">
        <f>IF(AND('MAPA DE RIESGO'!$Z$22="Muy Alta",'MAPA DE RIESGO'!$AB$22="Leve"),CONCATENATE("R1C",'MAPA DE RIESGO'!$P$22),"")</f>
        <v/>
      </c>
      <c r="O6" s="19" t="str">
        <f>IF(AND('MAPA DE RIESGO'!$Z$23="Muy Alta",'MAPA DE RIESGO'!$AB$23="Leve"),CONCATENATE("R1C",'MAPA DE RIESGO'!$P$23),"")</f>
        <v/>
      </c>
      <c r="P6" s="17" t="str">
        <f>IF(AND('MAPA DE RIESGO'!$Z$16="Muy Alta",'MAPA DE RIESGO'!$AB$16="Menor"),CONCATENATE("R1C",'MAPA DE RIESGO'!$P$16),"")</f>
        <v/>
      </c>
      <c r="Q6" s="18" t="str">
        <f>IF(AND('MAPA DE RIESGO'!$Z$19="Muy Alta",'MAPA DE RIESGO'!$AB$19="Menor"),CONCATENATE("R1C",'MAPA DE RIESGO'!$P$19),"")</f>
        <v/>
      </c>
      <c r="R6" s="18" t="str">
        <f>IF(AND('MAPA DE RIESGO'!$Z$20="Muy Alta",'MAPA DE RIESGO'!$AB$20="Menor"),CONCATENATE("R1C",'MAPA DE RIESGO'!$P$20),"")</f>
        <v/>
      </c>
      <c r="S6" s="18" t="str">
        <f>IF(AND('MAPA DE RIESGO'!$Z$21="Muy Alta",'MAPA DE RIESGO'!$AB$21="Menor"),CONCATENATE("R1C",'MAPA DE RIESGO'!$P$21),"")</f>
        <v/>
      </c>
      <c r="T6" s="18" t="str">
        <f>IF(AND('MAPA DE RIESGO'!$Z$22="Muy Alta",'MAPA DE RIESGO'!$AB$22="Menor"),CONCATENATE("R1C",'MAPA DE RIESGO'!$P$22),"")</f>
        <v/>
      </c>
      <c r="U6" s="19" t="str">
        <f>IF(AND('MAPA DE RIESGO'!$Z$23="Muy Alta",'MAPA DE RIESGO'!$AB$23="Menor"),CONCATENATE("R1C",'MAPA DE RIESGO'!$P$23),"")</f>
        <v/>
      </c>
      <c r="V6" s="17" t="str">
        <f>IF(AND('MAPA DE RIESGO'!$Z$16="Muy Alta",'MAPA DE RIESGO'!$AB$16="Moderado"),CONCATENATE("R1C",'MAPA DE RIESGO'!$P$16),"")</f>
        <v/>
      </c>
      <c r="W6" s="18" t="str">
        <f>IF(AND('MAPA DE RIESGO'!$Z$19="Muy Alta",'MAPA DE RIESGO'!$AB$19="Moderado"),CONCATENATE("R1C",'MAPA DE RIESGO'!$P$19),"")</f>
        <v/>
      </c>
      <c r="X6" s="18" t="str">
        <f>IF(AND('MAPA DE RIESGO'!$Z$20="Muy Alta",'MAPA DE RIESGO'!$AB$20="Moderado"),CONCATENATE("R1C",'MAPA DE RIESGO'!$P$20),"")</f>
        <v/>
      </c>
      <c r="Y6" s="18" t="str">
        <f>IF(AND('MAPA DE RIESGO'!$Z$21="Muy Alta",'MAPA DE RIESGO'!$AB$21="Moderado"),CONCATENATE("R1C",'MAPA DE RIESGO'!$P$21),"")</f>
        <v/>
      </c>
      <c r="Z6" s="18" t="str">
        <f>IF(AND('MAPA DE RIESGO'!$Z$22="Muy Alta",'MAPA DE RIESGO'!$AB$22="Moderado"),CONCATENATE("R1C",'MAPA DE RIESGO'!$P$22),"")</f>
        <v/>
      </c>
      <c r="AA6" s="19" t="str">
        <f>IF(AND('MAPA DE RIESGO'!$Z$23="Muy Alta",'MAPA DE RIESGO'!$AB$23="Moderado"),CONCATENATE("R1C",'MAPA DE RIESGO'!$P$23),"")</f>
        <v/>
      </c>
      <c r="AB6" s="17" t="str">
        <f>IF(AND('MAPA DE RIESGO'!$Z$16="Muy Alta",'MAPA DE RIESGO'!$AB$16="Mayor"),CONCATENATE("R1C",'MAPA DE RIESGO'!$P$16),"")</f>
        <v/>
      </c>
      <c r="AC6" s="18" t="str">
        <f>IF(AND('MAPA DE RIESGO'!$Z$19="Muy Alta",'MAPA DE RIESGO'!$AB$19="Mayor"),CONCATENATE("R1C",'MAPA DE RIESGO'!$P$19),"")</f>
        <v/>
      </c>
      <c r="AD6" s="18" t="str">
        <f>IF(AND('MAPA DE RIESGO'!$Z$20="Muy Alta",'MAPA DE RIESGO'!$AB$20="Mayor"),CONCATENATE("R1C",'MAPA DE RIESGO'!$P$20),"")</f>
        <v/>
      </c>
      <c r="AE6" s="18" t="str">
        <f>IF(AND('MAPA DE RIESGO'!$Z$21="Muy Alta",'MAPA DE RIESGO'!$AB$21="Mayor"),CONCATENATE("R1C",'MAPA DE RIESGO'!$P$21),"")</f>
        <v/>
      </c>
      <c r="AF6" s="18" t="str">
        <f>IF(AND('MAPA DE RIESGO'!$Z$22="Muy Alta",'MAPA DE RIESGO'!$AB$22="Mayor"),CONCATENATE("R1C",'MAPA DE RIESGO'!$P$22),"")</f>
        <v/>
      </c>
      <c r="AG6" s="19" t="str">
        <f>IF(AND('MAPA DE RIESGO'!$Z$23="Muy Alta",'MAPA DE RIESGO'!$AB$23="Mayor"),CONCATENATE("R1C",'MAPA DE RIESGO'!$P$23),"")</f>
        <v/>
      </c>
      <c r="AH6" s="20" t="str">
        <f>IF(AND('MAPA DE RIESGO'!$Z$16="Muy Alta",'MAPA DE RIESGO'!$AB$16="Catastrófico"),CONCATENATE("R1C",'MAPA DE RIESGO'!$P$16),"")</f>
        <v/>
      </c>
      <c r="AI6" s="21" t="str">
        <f>IF(AND('MAPA DE RIESGO'!$Z$19="Muy Alta",'MAPA DE RIESGO'!$AB$19="Catastrófico"),CONCATENATE("R1C",'MAPA DE RIESGO'!$P$19),"")</f>
        <v/>
      </c>
      <c r="AJ6" s="21" t="str">
        <f>IF(AND('MAPA DE RIESGO'!$Z$20="Muy Alta",'MAPA DE RIESGO'!$AB$20="Catastrófico"),CONCATENATE("R1C",'MAPA DE RIESGO'!$P$20),"")</f>
        <v/>
      </c>
      <c r="AK6" s="21" t="str">
        <f>IF(AND('MAPA DE RIESGO'!$Z$21="Muy Alta",'MAPA DE RIESGO'!$AB$21="Catastrófico"),CONCATENATE("R1C",'MAPA DE RIESGO'!$P$21),"")</f>
        <v/>
      </c>
      <c r="AL6" s="21" t="str">
        <f>IF(AND('MAPA DE RIESGO'!$Z$22="Muy Alta",'MAPA DE RIESGO'!$AB$22="Catastrófico"),CONCATENATE("R1C",'MAPA DE RIESGO'!$P$22),"")</f>
        <v/>
      </c>
      <c r="AM6" s="22" t="str">
        <f>IF(AND('MAPA DE RIESGO'!$Z$23="Muy Alta",'MAPA DE RIESGO'!$AB$23="Catastrófico"),CONCATENATE("R1C",'MAPA DE RIESGO'!$P$23),"")</f>
        <v/>
      </c>
      <c r="AN6" s="55"/>
      <c r="AO6" s="513" t="s">
        <v>71</v>
      </c>
      <c r="AP6" s="514"/>
      <c r="AQ6" s="514"/>
      <c r="AR6" s="514"/>
      <c r="AS6" s="514"/>
      <c r="AT6" s="51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408"/>
      <c r="C7" s="408"/>
      <c r="D7" s="409"/>
      <c r="E7" s="509"/>
      <c r="F7" s="510"/>
      <c r="G7" s="510"/>
      <c r="H7" s="510"/>
      <c r="I7" s="523"/>
      <c r="J7" s="23" t="str">
        <f>IF(AND('MAPA DE RIESGO'!$Z$24="Muy Alta",'MAPA DE RIESGO'!$AB$24="Leve"),CONCATENATE("R2C",'MAPA DE RIESGO'!$P$24),"")</f>
        <v/>
      </c>
      <c r="K7" s="24" t="str">
        <f>IF(AND('MAPA DE RIESGO'!$Z$25="Muy Alta",'MAPA DE RIESGO'!$AB$25="Leve"),CONCATENATE("R2C",'MAPA DE RIESGO'!$P$25),"")</f>
        <v/>
      </c>
      <c r="L7" s="24" t="str">
        <f>IF(AND('MAPA DE RIESGO'!$Z$26="Muy Alta",'MAPA DE RIESGO'!$AB$26="Leve"),CONCATENATE("R2C",'MAPA DE RIESGO'!$P$26),"")</f>
        <v/>
      </c>
      <c r="M7" s="24" t="str">
        <f>IF(AND('MAPA DE RIESGO'!$Z$27="Muy Alta",'MAPA DE RIESGO'!$AB$27="Leve"),CONCATENATE("R2C",'MAPA DE RIESGO'!$P$27),"")</f>
        <v/>
      </c>
      <c r="N7" s="24" t="str">
        <f>IF(AND('MAPA DE RIESGO'!$Z$28="Muy Alta",'MAPA DE RIESGO'!$AB$28="Leve"),CONCATENATE("R2C",'MAPA DE RIESGO'!$P$28),"")</f>
        <v/>
      </c>
      <c r="O7" s="25" t="str">
        <f>IF(AND('MAPA DE RIESGO'!$Z$29="Muy Alta",'MAPA DE RIESGO'!$AB$29="Leve"),CONCATENATE("R2C",'MAPA DE RIESGO'!$P$29),"")</f>
        <v/>
      </c>
      <c r="P7" s="23" t="str">
        <f>IF(AND('MAPA DE RIESGO'!$Z$24="Muy Alta",'MAPA DE RIESGO'!$AB$24="Menor"),CONCATENATE("R2C",'MAPA DE RIESGO'!$P$24),"")</f>
        <v/>
      </c>
      <c r="Q7" s="24" t="str">
        <f>IF(AND('MAPA DE RIESGO'!$Z$25="Muy Alta",'MAPA DE RIESGO'!$AB$25="Menor"),CONCATENATE("R2C",'MAPA DE RIESGO'!$P$25),"")</f>
        <v/>
      </c>
      <c r="R7" s="24" t="str">
        <f>IF(AND('MAPA DE RIESGO'!$Z$26="Muy Alta",'MAPA DE RIESGO'!$AB$26="Menor"),CONCATENATE("R2C",'MAPA DE RIESGO'!$P$26),"")</f>
        <v/>
      </c>
      <c r="S7" s="24" t="str">
        <f>IF(AND('MAPA DE RIESGO'!$Z$27="Muy Alta",'MAPA DE RIESGO'!$AB$27="Menor"),CONCATENATE("R2C",'MAPA DE RIESGO'!$P$27),"")</f>
        <v/>
      </c>
      <c r="T7" s="24" t="str">
        <f>IF(AND('MAPA DE RIESGO'!$Z$28="Muy Alta",'MAPA DE RIESGO'!$AB$28="Menor"),CONCATENATE("R2C",'MAPA DE RIESGO'!$P$28),"")</f>
        <v/>
      </c>
      <c r="U7" s="25" t="str">
        <f>IF(AND('MAPA DE RIESGO'!$Z$29="Muy Alta",'MAPA DE RIESGO'!$AB$29="Menor"),CONCATENATE("R2C",'MAPA DE RIESGO'!$P$29),"")</f>
        <v/>
      </c>
      <c r="V7" s="23" t="str">
        <f>IF(AND('MAPA DE RIESGO'!$Z$24="Muy Alta",'MAPA DE RIESGO'!$AB$24="Moderado"),CONCATENATE("R2C",'MAPA DE RIESGO'!$P$24),"")</f>
        <v/>
      </c>
      <c r="W7" s="24" t="str">
        <f>IF(AND('MAPA DE RIESGO'!$Z$25="Muy Alta",'MAPA DE RIESGO'!$AB$25="Moderado"),CONCATENATE("R2C",'MAPA DE RIESGO'!$P$25),"")</f>
        <v/>
      </c>
      <c r="X7" s="24" t="str">
        <f>IF(AND('MAPA DE RIESGO'!$Z$26="Muy Alta",'MAPA DE RIESGO'!$AB$26="Moderado"),CONCATENATE("R2C",'MAPA DE RIESGO'!$P$26),"")</f>
        <v/>
      </c>
      <c r="Y7" s="24" t="str">
        <f>IF(AND('MAPA DE RIESGO'!$Z$27="Muy Alta",'MAPA DE RIESGO'!$AB$27="Moderado"),CONCATENATE("R2C",'MAPA DE RIESGO'!$P$27),"")</f>
        <v/>
      </c>
      <c r="Z7" s="24" t="str">
        <f>IF(AND('MAPA DE RIESGO'!$Z$28="Muy Alta",'MAPA DE RIESGO'!$AB$28="Moderado"),CONCATENATE("R2C",'MAPA DE RIESGO'!$P$28),"")</f>
        <v/>
      </c>
      <c r="AA7" s="25" t="str">
        <f>IF(AND('MAPA DE RIESGO'!$Z$29="Muy Alta",'MAPA DE RIESGO'!$AB$29="Moderado"),CONCATENATE("R2C",'MAPA DE RIESGO'!$P$29),"")</f>
        <v/>
      </c>
      <c r="AB7" s="23" t="str">
        <f>IF(AND('MAPA DE RIESGO'!$Z$24="Muy Alta",'MAPA DE RIESGO'!$AB$24="Mayor"),CONCATENATE("R2C",'MAPA DE RIESGO'!$P$24),"")</f>
        <v/>
      </c>
      <c r="AC7" s="24" t="str">
        <f>IF(AND('MAPA DE RIESGO'!$Z$25="Muy Alta",'MAPA DE RIESGO'!$AB$25="Mayor"),CONCATENATE("R2C",'MAPA DE RIESGO'!$P$25),"")</f>
        <v/>
      </c>
      <c r="AD7" s="24" t="str">
        <f>IF(AND('MAPA DE RIESGO'!$Z$26="Muy Alta",'MAPA DE RIESGO'!$AB$26="Mayor"),CONCATENATE("R2C",'MAPA DE RIESGO'!$P$26),"")</f>
        <v/>
      </c>
      <c r="AE7" s="24" t="str">
        <f>IF(AND('MAPA DE RIESGO'!$Z$27="Muy Alta",'MAPA DE RIESGO'!$AB$27="Mayor"),CONCATENATE("R2C",'MAPA DE RIESGO'!$P$27),"")</f>
        <v/>
      </c>
      <c r="AF7" s="24" t="str">
        <f>IF(AND('MAPA DE RIESGO'!$Z$28="Muy Alta",'MAPA DE RIESGO'!$AB$28="Mayor"),CONCATENATE("R2C",'MAPA DE RIESGO'!$P$28),"")</f>
        <v/>
      </c>
      <c r="AG7" s="25" t="str">
        <f>IF(AND('MAPA DE RIESGO'!$Z$29="Muy Alta",'MAPA DE RIESGO'!$AB$29="Mayor"),CONCATENATE("R2C",'MAPA DE RIESGO'!$P$29),"")</f>
        <v/>
      </c>
      <c r="AH7" s="26" t="str">
        <f>IF(AND('MAPA DE RIESGO'!$Z$24="Muy Alta",'MAPA DE RIESGO'!$AB$24="Catastrófico"),CONCATENATE("R2C",'MAPA DE RIESGO'!$P$24),"")</f>
        <v/>
      </c>
      <c r="AI7" s="27" t="str">
        <f>IF(AND('MAPA DE RIESGO'!$Z$25="Muy Alta",'MAPA DE RIESGO'!$AB$25="Catastrófico"),CONCATENATE("R2C",'MAPA DE RIESGO'!$P$25),"")</f>
        <v/>
      </c>
      <c r="AJ7" s="27" t="str">
        <f>IF(AND('MAPA DE RIESGO'!$Z$26="Muy Alta",'MAPA DE RIESGO'!$AB$26="Catastrófico"),CONCATENATE("R2C",'MAPA DE RIESGO'!$P$26),"")</f>
        <v/>
      </c>
      <c r="AK7" s="27" t="str">
        <f>IF(AND('MAPA DE RIESGO'!$Z$27="Muy Alta",'MAPA DE RIESGO'!$AB$27="Catastrófico"),CONCATENATE("R2C",'MAPA DE RIESGO'!$P$27),"")</f>
        <v/>
      </c>
      <c r="AL7" s="27" t="str">
        <f>IF(AND('MAPA DE RIESGO'!$Z$28="Muy Alta",'MAPA DE RIESGO'!$AB$28="Catastrófico"),CONCATENATE("R2C",'MAPA DE RIESGO'!$P$28),"")</f>
        <v/>
      </c>
      <c r="AM7" s="28" t="str">
        <f>IF(AND('MAPA DE RIESGO'!$Z$29="Muy Alta",'MAPA DE RIESGO'!$AB$29="Catastrófico"),CONCATENATE("R2C",'MAPA DE RIESGO'!$P$29),"")</f>
        <v/>
      </c>
      <c r="AN7" s="55"/>
      <c r="AO7" s="516"/>
      <c r="AP7" s="517"/>
      <c r="AQ7" s="517"/>
      <c r="AR7" s="517"/>
      <c r="AS7" s="517"/>
      <c r="AT7" s="518"/>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408"/>
      <c r="C8" s="408"/>
      <c r="D8" s="409"/>
      <c r="E8" s="509"/>
      <c r="F8" s="510"/>
      <c r="G8" s="510"/>
      <c r="H8" s="510"/>
      <c r="I8" s="523"/>
      <c r="J8" s="23" t="str">
        <f>IF(AND('MAPA DE RIESGO'!$Z$30="Muy Alta",'MAPA DE RIESGO'!$AB$30="Leve"),CONCATENATE("R3C",'MAPA DE RIESGO'!$P$30),"")</f>
        <v/>
      </c>
      <c r="K8" s="24" t="str">
        <f>IF(AND('MAPA DE RIESGO'!$Z$31="Muy Alta",'MAPA DE RIESGO'!$AB$31="Leve"),CONCATENATE("R3C",'MAPA DE RIESGO'!$P$31),"")</f>
        <v/>
      </c>
      <c r="L8" s="24" t="str">
        <f>IF(AND('MAPA DE RIESGO'!$Z$32="Muy Alta",'MAPA DE RIESGO'!$AB$32="Leve"),CONCATENATE("R3C",'MAPA DE RIESGO'!$P$32),"")</f>
        <v/>
      </c>
      <c r="M8" s="24" t="str">
        <f>IF(AND('MAPA DE RIESGO'!$Z$33="Muy Alta",'MAPA DE RIESGO'!$AB$33="Leve"),CONCATENATE("R3C",'MAPA DE RIESGO'!$P$33),"")</f>
        <v/>
      </c>
      <c r="N8" s="24" t="str">
        <f>IF(AND('MAPA DE RIESGO'!$Z$34="Muy Alta",'MAPA DE RIESGO'!$AB$34="Leve"),CONCATENATE("R3C",'MAPA DE RIESGO'!$P$34),"")</f>
        <v/>
      </c>
      <c r="O8" s="25" t="str">
        <f>IF(AND('MAPA DE RIESGO'!$Z$35="Muy Alta",'MAPA DE RIESGO'!$AB$35="Leve"),CONCATENATE("R3C",'MAPA DE RIESGO'!$P$35),"")</f>
        <v/>
      </c>
      <c r="P8" s="23" t="str">
        <f>IF(AND('MAPA DE RIESGO'!$Z$30="Muy Alta",'MAPA DE RIESGO'!$AB$30="Menor"),CONCATENATE("R3C",'MAPA DE RIESGO'!$P$30),"")</f>
        <v/>
      </c>
      <c r="Q8" s="24" t="str">
        <f>IF(AND('MAPA DE RIESGO'!$Z$31="Muy Alta",'MAPA DE RIESGO'!$AB$31="Menor"),CONCATENATE("R3C",'MAPA DE RIESGO'!$P$31),"")</f>
        <v/>
      </c>
      <c r="R8" s="24" t="str">
        <f>IF(AND('MAPA DE RIESGO'!$Z$32="Muy Alta",'MAPA DE RIESGO'!$AB$32="Menor"),CONCATENATE("R3C",'MAPA DE RIESGO'!$P$32),"")</f>
        <v/>
      </c>
      <c r="S8" s="24" t="str">
        <f>IF(AND('MAPA DE RIESGO'!$Z$33="Muy Alta",'MAPA DE RIESGO'!$AB$33="Menor"),CONCATENATE("R3C",'MAPA DE RIESGO'!$P$33),"")</f>
        <v/>
      </c>
      <c r="T8" s="24" t="str">
        <f>IF(AND('MAPA DE RIESGO'!$Z$34="Muy Alta",'MAPA DE RIESGO'!$AB$34="Menor"),CONCATENATE("R3C",'MAPA DE RIESGO'!$P$34),"")</f>
        <v/>
      </c>
      <c r="U8" s="25" t="str">
        <f>IF(AND('MAPA DE RIESGO'!$Z$35="Muy Alta",'MAPA DE RIESGO'!$AB$35="Menor"),CONCATENATE("R3C",'MAPA DE RIESGO'!$P$35),"")</f>
        <v/>
      </c>
      <c r="V8" s="23" t="str">
        <f>IF(AND('MAPA DE RIESGO'!$Z$30="Muy Alta",'MAPA DE RIESGO'!$AB$30="Moderado"),CONCATENATE("R3C",'MAPA DE RIESGO'!$P$30),"")</f>
        <v/>
      </c>
      <c r="W8" s="24" t="str">
        <f>IF(AND('MAPA DE RIESGO'!$Z$31="Muy Alta",'MAPA DE RIESGO'!$AB$31="Moderado"),CONCATENATE("R3C",'MAPA DE RIESGO'!$P$31),"")</f>
        <v/>
      </c>
      <c r="X8" s="24" t="str">
        <f>IF(AND('MAPA DE RIESGO'!$Z$32="Muy Alta",'MAPA DE RIESGO'!$AB$32="Moderado"),CONCATENATE("R3C",'MAPA DE RIESGO'!$P$32),"")</f>
        <v/>
      </c>
      <c r="Y8" s="24" t="str">
        <f>IF(AND('MAPA DE RIESGO'!$Z$33="Muy Alta",'MAPA DE RIESGO'!$AB$33="Moderado"),CONCATENATE("R3C",'MAPA DE RIESGO'!$P$33),"")</f>
        <v/>
      </c>
      <c r="Z8" s="24" t="str">
        <f>IF(AND('MAPA DE RIESGO'!$Z$34="Muy Alta",'MAPA DE RIESGO'!$AB$34="Moderado"),CONCATENATE("R3C",'MAPA DE RIESGO'!$P$34),"")</f>
        <v/>
      </c>
      <c r="AA8" s="25" t="str">
        <f>IF(AND('MAPA DE RIESGO'!$Z$35="Muy Alta",'MAPA DE RIESGO'!$AB$35="Moderado"),CONCATENATE("R3C",'MAPA DE RIESGO'!$P$35),"")</f>
        <v/>
      </c>
      <c r="AB8" s="23" t="str">
        <f>IF(AND('MAPA DE RIESGO'!$Z$30="Muy Alta",'MAPA DE RIESGO'!$AB$30="Mayor"),CONCATENATE("R3C",'MAPA DE RIESGO'!$P$30),"")</f>
        <v/>
      </c>
      <c r="AC8" s="24" t="str">
        <f>IF(AND('MAPA DE RIESGO'!$Z$31="Muy Alta",'MAPA DE RIESGO'!$AB$31="Mayor"),CONCATENATE("R3C",'MAPA DE RIESGO'!$P$31),"")</f>
        <v/>
      </c>
      <c r="AD8" s="24" t="str">
        <f>IF(AND('MAPA DE RIESGO'!$Z$32="Muy Alta",'MAPA DE RIESGO'!$AB$32="Mayor"),CONCATENATE("R3C",'MAPA DE RIESGO'!$P$32),"")</f>
        <v/>
      </c>
      <c r="AE8" s="24" t="str">
        <f>IF(AND('MAPA DE RIESGO'!$Z$33="Muy Alta",'MAPA DE RIESGO'!$AB$33="Mayor"),CONCATENATE("R3C",'MAPA DE RIESGO'!$P$33),"")</f>
        <v/>
      </c>
      <c r="AF8" s="24" t="str">
        <f>IF(AND('MAPA DE RIESGO'!$Z$34="Muy Alta",'MAPA DE RIESGO'!$AB$34="Mayor"),CONCATENATE("R3C",'MAPA DE RIESGO'!$P$34),"")</f>
        <v/>
      </c>
      <c r="AG8" s="25" t="str">
        <f>IF(AND('MAPA DE RIESGO'!$Z$35="Muy Alta",'MAPA DE RIESGO'!$AB$35="Mayor"),CONCATENATE("R3C",'MAPA DE RIESGO'!$P$35),"")</f>
        <v/>
      </c>
      <c r="AH8" s="26" t="str">
        <f>IF(AND('MAPA DE RIESGO'!$Z$30="Muy Alta",'MAPA DE RIESGO'!$AB$30="Catastrófico"),CONCATENATE("R3C",'MAPA DE RIESGO'!$P$30),"")</f>
        <v/>
      </c>
      <c r="AI8" s="27" t="str">
        <f>IF(AND('MAPA DE RIESGO'!$Z$31="Muy Alta",'MAPA DE RIESGO'!$AB$31="Catastrófico"),CONCATENATE("R3C",'MAPA DE RIESGO'!$P$31),"")</f>
        <v/>
      </c>
      <c r="AJ8" s="27" t="str">
        <f>IF(AND('MAPA DE RIESGO'!$Z$32="Muy Alta",'MAPA DE RIESGO'!$AB$32="Catastrófico"),CONCATENATE("R3C",'MAPA DE RIESGO'!$P$32),"")</f>
        <v/>
      </c>
      <c r="AK8" s="27" t="str">
        <f>IF(AND('MAPA DE RIESGO'!$Z$33="Muy Alta",'MAPA DE RIESGO'!$AB$33="Catastrófico"),CONCATENATE("R3C",'MAPA DE RIESGO'!$P$33),"")</f>
        <v/>
      </c>
      <c r="AL8" s="27" t="str">
        <f>IF(AND('MAPA DE RIESGO'!$Z$34="Muy Alta",'MAPA DE RIESGO'!$AB$34="Catastrófico"),CONCATENATE("R3C",'MAPA DE RIESGO'!$P$34),"")</f>
        <v/>
      </c>
      <c r="AM8" s="28" t="str">
        <f>IF(AND('MAPA DE RIESGO'!$Z$35="Muy Alta",'MAPA DE RIESGO'!$AB$35="Catastrófico"),CONCATENATE("R3C",'MAPA DE RIESGO'!$P$35),"")</f>
        <v/>
      </c>
      <c r="AN8" s="55"/>
      <c r="AO8" s="516"/>
      <c r="AP8" s="517"/>
      <c r="AQ8" s="517"/>
      <c r="AR8" s="517"/>
      <c r="AS8" s="517"/>
      <c r="AT8" s="518"/>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408"/>
      <c r="C9" s="408"/>
      <c r="D9" s="409"/>
      <c r="E9" s="509"/>
      <c r="F9" s="510"/>
      <c r="G9" s="510"/>
      <c r="H9" s="510"/>
      <c r="I9" s="523"/>
      <c r="J9" s="23" t="str">
        <f>IF(AND('MAPA DE RIESGO'!$Z$36="Muy Alta",'MAPA DE RIESGO'!$AB$36="Leve"),CONCATENATE("R4C",'MAPA DE RIESGO'!$P$36),"")</f>
        <v/>
      </c>
      <c r="K9" s="24" t="str">
        <f>IF(AND('MAPA DE RIESGO'!$Z$37="Muy Alta",'MAPA DE RIESGO'!$AB$37="Leve"),CONCATENATE("R4C",'MAPA DE RIESGO'!$P$37),"")</f>
        <v/>
      </c>
      <c r="L9" s="29" t="str">
        <f>IF(AND('MAPA DE RIESGO'!$Z$38="Muy Alta",'MAPA DE RIESGO'!$AB$38="Leve"),CONCATENATE("R4C",'MAPA DE RIESGO'!$P$38),"")</f>
        <v/>
      </c>
      <c r="M9" s="29" t="str">
        <f>IF(AND('MAPA DE RIESGO'!$Z$39="Muy Alta",'MAPA DE RIESGO'!$AB$39="Leve"),CONCATENATE("R4C",'MAPA DE RIESGO'!$P$39),"")</f>
        <v/>
      </c>
      <c r="N9" s="29" t="str">
        <f>IF(AND('MAPA DE RIESGO'!$Z$40="Muy Alta",'MAPA DE RIESGO'!$AB$40="Leve"),CONCATENATE("R4C",'MAPA DE RIESGO'!$P$40),"")</f>
        <v/>
      </c>
      <c r="O9" s="25" t="str">
        <f>IF(AND('MAPA DE RIESGO'!$Z$41="Muy Alta",'MAPA DE RIESGO'!$AB$41="Leve"),CONCATENATE("R4C",'MAPA DE RIESGO'!$P$41),"")</f>
        <v/>
      </c>
      <c r="P9" s="23" t="str">
        <f>IF(AND('MAPA DE RIESGO'!$Z$36="Muy Alta",'MAPA DE RIESGO'!$AB$36="Menor"),CONCATENATE("R4C",'MAPA DE RIESGO'!$P$36),"")</f>
        <v/>
      </c>
      <c r="Q9" s="24" t="str">
        <f>IF(AND('MAPA DE RIESGO'!$Z$37="Muy Alta",'MAPA DE RIESGO'!$AB$37="Menor"),CONCATENATE("R4C",'MAPA DE RIESGO'!$P$37),"")</f>
        <v/>
      </c>
      <c r="R9" s="29" t="str">
        <f>IF(AND('MAPA DE RIESGO'!$Z$38="Muy Alta",'MAPA DE RIESGO'!$AB$38="Menor"),CONCATENATE("R4C",'MAPA DE RIESGO'!$P$38),"")</f>
        <v/>
      </c>
      <c r="S9" s="29" t="str">
        <f>IF(AND('MAPA DE RIESGO'!$Z$39="Muy Alta",'MAPA DE RIESGO'!$AB$39="Menor"),CONCATENATE("R4C",'MAPA DE RIESGO'!$P$39),"")</f>
        <v/>
      </c>
      <c r="T9" s="29" t="str">
        <f>IF(AND('MAPA DE RIESGO'!$Z$40="Muy Alta",'MAPA DE RIESGO'!$AB$40="Menor"),CONCATENATE("R4C",'MAPA DE RIESGO'!$P$40),"")</f>
        <v/>
      </c>
      <c r="U9" s="25" t="str">
        <f>IF(AND('MAPA DE RIESGO'!$Z$41="Muy Alta",'MAPA DE RIESGO'!$AB$41="Menor"),CONCATENATE("R4C",'MAPA DE RIESGO'!$P$41),"")</f>
        <v/>
      </c>
      <c r="V9" s="23" t="str">
        <f>IF(AND('MAPA DE RIESGO'!$Z$36="Muy Alta",'MAPA DE RIESGO'!$AB$36="Moderado"),CONCATENATE("R4C",'MAPA DE RIESGO'!$P$36),"")</f>
        <v/>
      </c>
      <c r="W9" s="24" t="str">
        <f>IF(AND('MAPA DE RIESGO'!$Z$37="Muy Alta",'MAPA DE RIESGO'!$AB$37="Moderado"),CONCATENATE("R4C",'MAPA DE RIESGO'!$P$37),"")</f>
        <v/>
      </c>
      <c r="X9" s="29" t="str">
        <f>IF(AND('MAPA DE RIESGO'!$Z$38="Muy Alta",'MAPA DE RIESGO'!$AB$38="Moderado"),CONCATENATE("R4C",'MAPA DE RIESGO'!$P$38),"")</f>
        <v/>
      </c>
      <c r="Y9" s="29" t="str">
        <f>IF(AND('MAPA DE RIESGO'!$Z$39="Muy Alta",'MAPA DE RIESGO'!$AB$39="Moderado"),CONCATENATE("R4C",'MAPA DE RIESGO'!$P$39),"")</f>
        <v/>
      </c>
      <c r="Z9" s="29" t="str">
        <f>IF(AND('MAPA DE RIESGO'!$Z$40="Muy Alta",'MAPA DE RIESGO'!$AB$40="Moderado"),CONCATENATE("R4C",'MAPA DE RIESGO'!$P$40),"")</f>
        <v/>
      </c>
      <c r="AA9" s="25" t="str">
        <f>IF(AND('MAPA DE RIESGO'!$Z$41="Muy Alta",'MAPA DE RIESGO'!$AB$41="Moderado"),CONCATENATE("R4C",'MAPA DE RIESGO'!$P$41),"")</f>
        <v/>
      </c>
      <c r="AB9" s="23" t="str">
        <f>IF(AND('MAPA DE RIESGO'!$Z$36="Muy Alta",'MAPA DE RIESGO'!$AB$36="Mayor"),CONCATENATE("R4C",'MAPA DE RIESGO'!$P$36),"")</f>
        <v/>
      </c>
      <c r="AC9" s="24" t="str">
        <f>IF(AND('MAPA DE RIESGO'!$Z$37="Muy Alta",'MAPA DE RIESGO'!$AB$37="Mayor"),CONCATENATE("R4C",'MAPA DE RIESGO'!$P$37),"")</f>
        <v/>
      </c>
      <c r="AD9" s="29" t="str">
        <f>IF(AND('MAPA DE RIESGO'!$Z$38="Muy Alta",'MAPA DE RIESGO'!$AB$38="Mayor"),CONCATENATE("R4C",'MAPA DE RIESGO'!$P$38),"")</f>
        <v/>
      </c>
      <c r="AE9" s="29" t="str">
        <f>IF(AND('MAPA DE RIESGO'!$Z$39="Muy Alta",'MAPA DE RIESGO'!$AB$39="Mayor"),CONCATENATE("R4C",'MAPA DE RIESGO'!$P$39),"")</f>
        <v/>
      </c>
      <c r="AF9" s="29" t="str">
        <f>IF(AND('MAPA DE RIESGO'!$Z$40="Muy Alta",'MAPA DE RIESGO'!$AB$40="Mayor"),CONCATENATE("R4C",'MAPA DE RIESGO'!$P$40),"")</f>
        <v/>
      </c>
      <c r="AG9" s="25" t="str">
        <f>IF(AND('MAPA DE RIESGO'!$Z$41="Muy Alta",'MAPA DE RIESGO'!$AB$41="Mayor"),CONCATENATE("R4C",'MAPA DE RIESGO'!$P$41),"")</f>
        <v/>
      </c>
      <c r="AH9" s="26" t="str">
        <f>IF(AND('MAPA DE RIESGO'!$Z$36="Muy Alta",'MAPA DE RIESGO'!$AB$36="Catastrófico"),CONCATENATE("R4C",'MAPA DE RIESGO'!$P$36),"")</f>
        <v/>
      </c>
      <c r="AI9" s="27" t="str">
        <f>IF(AND('MAPA DE RIESGO'!$Z$37="Muy Alta",'MAPA DE RIESGO'!$AB$37="Catastrófico"),CONCATENATE("R4C",'MAPA DE RIESGO'!$P$37),"")</f>
        <v/>
      </c>
      <c r="AJ9" s="27" t="str">
        <f>IF(AND('MAPA DE RIESGO'!$Z$38="Muy Alta",'MAPA DE RIESGO'!$AB$38="Catastrófico"),CONCATENATE("R4C",'MAPA DE RIESGO'!$P$38),"")</f>
        <v/>
      </c>
      <c r="AK9" s="27" t="str">
        <f>IF(AND('MAPA DE RIESGO'!$Z$39="Muy Alta",'MAPA DE RIESGO'!$AB$39="Catastrófico"),CONCATENATE("R4C",'MAPA DE RIESGO'!$P$39),"")</f>
        <v/>
      </c>
      <c r="AL9" s="27" t="str">
        <f>IF(AND('MAPA DE RIESGO'!$Z$40="Muy Alta",'MAPA DE RIESGO'!$AB$40="Catastrófico"),CONCATENATE("R4C",'MAPA DE RIESGO'!$P$40),"")</f>
        <v/>
      </c>
      <c r="AM9" s="28" t="str">
        <f>IF(AND('MAPA DE RIESGO'!$Z$41="Muy Alta",'MAPA DE RIESGO'!$AB$41="Catastrófico"),CONCATENATE("R4C",'MAPA DE RIESGO'!$P$41),"")</f>
        <v/>
      </c>
      <c r="AN9" s="55"/>
      <c r="AO9" s="516"/>
      <c r="AP9" s="517"/>
      <c r="AQ9" s="517"/>
      <c r="AR9" s="517"/>
      <c r="AS9" s="517"/>
      <c r="AT9" s="518"/>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408"/>
      <c r="C10" s="408"/>
      <c r="D10" s="409"/>
      <c r="E10" s="509"/>
      <c r="F10" s="510"/>
      <c r="G10" s="510"/>
      <c r="H10" s="510"/>
      <c r="I10" s="523"/>
      <c r="J10" s="23" t="str">
        <f>IF(AND('MAPA DE RIESGO'!$Z$42="Muy Alta",'MAPA DE RIESGO'!$AB$42="Leve"),CONCATENATE("R5C",'MAPA DE RIESGO'!$P$42),"")</f>
        <v/>
      </c>
      <c r="K10" s="24" t="str">
        <f>IF(AND('MAPA DE RIESGO'!$Z$43="Muy Alta",'MAPA DE RIESGO'!$AB$43="Leve"),CONCATENATE("R5C",'MAPA DE RIESGO'!$P$43),"")</f>
        <v/>
      </c>
      <c r="L10" s="29" t="str">
        <f>IF(AND('MAPA DE RIESGO'!$Z$44="Muy Alta",'MAPA DE RIESGO'!$AB$44="Leve"),CONCATENATE("R5C",'MAPA DE RIESGO'!$P$44),"")</f>
        <v/>
      </c>
      <c r="M10" s="29" t="str">
        <f>IF(AND('MAPA DE RIESGO'!$Z$45="Muy Alta",'MAPA DE RIESGO'!$AB$45="Leve"),CONCATENATE("R5C",'MAPA DE RIESGO'!$P$45),"")</f>
        <v/>
      </c>
      <c r="N10" s="29" t="str">
        <f>IF(AND('MAPA DE RIESGO'!$Z$46="Muy Alta",'MAPA DE RIESGO'!$AB$46="Leve"),CONCATENATE("R5C",'MAPA DE RIESGO'!$P$46),"")</f>
        <v/>
      </c>
      <c r="O10" s="25" t="str">
        <f>IF(AND('MAPA DE RIESGO'!$Z$47="Muy Alta",'MAPA DE RIESGO'!$AB$47="Leve"),CONCATENATE("R5C",'MAPA DE RIESGO'!$P$47),"")</f>
        <v/>
      </c>
      <c r="P10" s="23" t="str">
        <f>IF(AND('MAPA DE RIESGO'!$Z$42="Muy Alta",'MAPA DE RIESGO'!$AB$42="Menor"),CONCATENATE("R5C",'MAPA DE RIESGO'!$P$42),"")</f>
        <v/>
      </c>
      <c r="Q10" s="24" t="str">
        <f>IF(AND('MAPA DE RIESGO'!$Z$43="Muy Alta",'MAPA DE RIESGO'!$AB$43="Menor"),CONCATENATE("R5C",'MAPA DE RIESGO'!$P$43),"")</f>
        <v/>
      </c>
      <c r="R10" s="29" t="str">
        <f>IF(AND('MAPA DE RIESGO'!$Z$44="Muy Alta",'MAPA DE RIESGO'!$AB$44="Menor"),CONCATENATE("R5C",'MAPA DE RIESGO'!$P$44),"")</f>
        <v/>
      </c>
      <c r="S10" s="29" t="str">
        <f>IF(AND('MAPA DE RIESGO'!$Z$45="Muy Alta",'MAPA DE RIESGO'!$AB$45="Menor"),CONCATENATE("R5C",'MAPA DE RIESGO'!$P$45),"")</f>
        <v/>
      </c>
      <c r="T10" s="29" t="str">
        <f>IF(AND('MAPA DE RIESGO'!$Z$46="Muy Alta",'MAPA DE RIESGO'!$AB$46="Menor"),CONCATENATE("R5C",'MAPA DE RIESGO'!$P$46),"")</f>
        <v/>
      </c>
      <c r="U10" s="25" t="str">
        <f>IF(AND('MAPA DE RIESGO'!$Z$47="Muy Alta",'MAPA DE RIESGO'!$AB$47="Menor"),CONCATENATE("R5C",'MAPA DE RIESGO'!$P$47),"")</f>
        <v/>
      </c>
      <c r="V10" s="23" t="str">
        <f>IF(AND('MAPA DE RIESGO'!$Z$42="Muy Alta",'MAPA DE RIESGO'!$AB$42="Moderado"),CONCATENATE("R5C",'MAPA DE RIESGO'!$P$42),"")</f>
        <v/>
      </c>
      <c r="W10" s="24" t="str">
        <f>IF(AND('MAPA DE RIESGO'!$Z$43="Muy Alta",'MAPA DE RIESGO'!$AB$43="Moderado"),CONCATENATE("R5C",'MAPA DE RIESGO'!$P$43),"")</f>
        <v/>
      </c>
      <c r="X10" s="29" t="str">
        <f>IF(AND('MAPA DE RIESGO'!$Z$44="Muy Alta",'MAPA DE RIESGO'!$AB$44="Moderado"),CONCATENATE("R5C",'MAPA DE RIESGO'!$P$44),"")</f>
        <v/>
      </c>
      <c r="Y10" s="29" t="str">
        <f>IF(AND('MAPA DE RIESGO'!$Z$45="Muy Alta",'MAPA DE RIESGO'!$AB$45="Moderado"),CONCATENATE("R5C",'MAPA DE RIESGO'!$P$45),"")</f>
        <v/>
      </c>
      <c r="Z10" s="29" t="str">
        <f>IF(AND('MAPA DE RIESGO'!$Z$46="Muy Alta",'MAPA DE RIESGO'!$AB$46="Moderado"),CONCATENATE("R5C",'MAPA DE RIESGO'!$P$46),"")</f>
        <v/>
      </c>
      <c r="AA10" s="25" t="str">
        <f>IF(AND('MAPA DE RIESGO'!$Z$47="Muy Alta",'MAPA DE RIESGO'!$AB$47="Moderado"),CONCATENATE("R5C",'MAPA DE RIESGO'!$P$47),"")</f>
        <v/>
      </c>
      <c r="AB10" s="23" t="str">
        <f>IF(AND('MAPA DE RIESGO'!$Z$42="Muy Alta",'MAPA DE RIESGO'!$AB$42="Mayor"),CONCATENATE("R5C",'MAPA DE RIESGO'!$P$42),"")</f>
        <v/>
      </c>
      <c r="AC10" s="24" t="str">
        <f>IF(AND('MAPA DE RIESGO'!$Z$43="Muy Alta",'MAPA DE RIESGO'!$AB$43="Mayor"),CONCATENATE("R5C",'MAPA DE RIESGO'!$P$43),"")</f>
        <v/>
      </c>
      <c r="AD10" s="29" t="str">
        <f>IF(AND('MAPA DE RIESGO'!$Z$44="Muy Alta",'MAPA DE RIESGO'!$AB$44="Mayor"),CONCATENATE("R5C",'MAPA DE RIESGO'!$P$44),"")</f>
        <v/>
      </c>
      <c r="AE10" s="29" t="str">
        <f>IF(AND('MAPA DE RIESGO'!$Z$45="Muy Alta",'MAPA DE RIESGO'!$AB$45="Mayor"),CONCATENATE("R5C",'MAPA DE RIESGO'!$P$45),"")</f>
        <v/>
      </c>
      <c r="AF10" s="29" t="str">
        <f>IF(AND('MAPA DE RIESGO'!$Z$46="Muy Alta",'MAPA DE RIESGO'!$AB$46="Mayor"),CONCATENATE("R5C",'MAPA DE RIESGO'!$P$46),"")</f>
        <v/>
      </c>
      <c r="AG10" s="25" t="str">
        <f>IF(AND('MAPA DE RIESGO'!$Z$47="Muy Alta",'MAPA DE RIESGO'!$AB$47="Mayor"),CONCATENATE("R5C",'MAPA DE RIESGO'!$P$47),"")</f>
        <v/>
      </c>
      <c r="AH10" s="26" t="str">
        <f>IF(AND('MAPA DE RIESGO'!$Z$42="Muy Alta",'MAPA DE RIESGO'!$AB$42="Catastrófico"),CONCATENATE("R5C",'MAPA DE RIESGO'!$P$42),"")</f>
        <v/>
      </c>
      <c r="AI10" s="27" t="str">
        <f>IF(AND('MAPA DE RIESGO'!$Z$43="Muy Alta",'MAPA DE RIESGO'!$AB$43="Catastrófico"),CONCATENATE("R5C",'MAPA DE RIESGO'!$P$43),"")</f>
        <v/>
      </c>
      <c r="AJ10" s="27" t="str">
        <f>IF(AND('MAPA DE RIESGO'!$Z$44="Muy Alta",'MAPA DE RIESGO'!$AB$44="Catastrófico"),CONCATENATE("R5C",'MAPA DE RIESGO'!$P$44),"")</f>
        <v/>
      </c>
      <c r="AK10" s="27" t="str">
        <f>IF(AND('MAPA DE RIESGO'!$Z$45="Muy Alta",'MAPA DE RIESGO'!$AB$45="Catastrófico"),CONCATENATE("R5C",'MAPA DE RIESGO'!$P$45),"")</f>
        <v/>
      </c>
      <c r="AL10" s="27" t="str">
        <f>IF(AND('MAPA DE RIESGO'!$Z$46="Muy Alta",'MAPA DE RIESGO'!$AB$46="Catastrófico"),CONCATENATE("R5C",'MAPA DE RIESGO'!$P$46),"")</f>
        <v/>
      </c>
      <c r="AM10" s="28" t="str">
        <f>IF(AND('MAPA DE RIESGO'!$Z$47="Muy Alta",'MAPA DE RIESGO'!$AB$47="Catastrófico"),CONCATENATE("R5C",'MAPA DE RIESGO'!$P$47),"")</f>
        <v/>
      </c>
      <c r="AN10" s="55"/>
      <c r="AO10" s="516"/>
      <c r="AP10" s="517"/>
      <c r="AQ10" s="517"/>
      <c r="AR10" s="517"/>
      <c r="AS10" s="517"/>
      <c r="AT10" s="518"/>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408"/>
      <c r="C11" s="408"/>
      <c r="D11" s="409"/>
      <c r="E11" s="509"/>
      <c r="F11" s="510"/>
      <c r="G11" s="510"/>
      <c r="H11" s="510"/>
      <c r="I11" s="523"/>
      <c r="J11" s="23" t="str">
        <f>IF(AND('MAPA DE RIESGO'!$Z$48="Muy Alta",'MAPA DE RIESGO'!$AB$48="Leve"),CONCATENATE("R6C",'MAPA DE RIESGO'!$P$48),"")</f>
        <v/>
      </c>
      <c r="K11" s="24" t="str">
        <f>IF(AND('MAPA DE RIESGO'!$Z$49="Muy Alta",'MAPA DE RIESGO'!$AB$49="Leve"),CONCATENATE("R6C",'MAPA DE RIESGO'!$P$49),"")</f>
        <v/>
      </c>
      <c r="L11" s="29" t="str">
        <f>IF(AND('MAPA DE RIESGO'!$Z$50="Muy Alta",'MAPA DE RIESGO'!$AB$50="Leve"),CONCATENATE("R6C",'MAPA DE RIESGO'!$P$50),"")</f>
        <v/>
      </c>
      <c r="M11" s="29" t="str">
        <f>IF(AND('MAPA DE RIESGO'!$Z$51="Muy Alta",'MAPA DE RIESGO'!$AB$51="Leve"),CONCATENATE("R6C",'MAPA DE RIESGO'!$P$51),"")</f>
        <v/>
      </c>
      <c r="N11" s="29" t="str">
        <f>IF(AND('MAPA DE RIESGO'!$Z$52="Muy Alta",'MAPA DE RIESGO'!$AB$52="Leve"),CONCATENATE("R6C",'MAPA DE RIESGO'!$P$52),"")</f>
        <v/>
      </c>
      <c r="O11" s="25" t="str">
        <f>IF(AND('MAPA DE RIESGO'!$Z$53="Muy Alta",'MAPA DE RIESGO'!$AB$53="Leve"),CONCATENATE("R6C",'MAPA DE RIESGO'!$P$53),"")</f>
        <v/>
      </c>
      <c r="P11" s="23" t="str">
        <f>IF(AND('MAPA DE RIESGO'!$Z$48="Muy Alta",'MAPA DE RIESGO'!$AB$48="Menor"),CONCATENATE("R6C",'MAPA DE RIESGO'!$P$48),"")</f>
        <v/>
      </c>
      <c r="Q11" s="24" t="str">
        <f>IF(AND('MAPA DE RIESGO'!$Z$49="Muy Alta",'MAPA DE RIESGO'!$AB$49="Menor"),CONCATENATE("R6C",'MAPA DE RIESGO'!$P$49),"")</f>
        <v/>
      </c>
      <c r="R11" s="29" t="str">
        <f>IF(AND('MAPA DE RIESGO'!$Z$50="Muy Alta",'MAPA DE RIESGO'!$AB$50="Menor"),CONCATENATE("R6C",'MAPA DE RIESGO'!$P$50),"")</f>
        <v/>
      </c>
      <c r="S11" s="29" t="str">
        <f>IF(AND('MAPA DE RIESGO'!$Z$51="Muy Alta",'MAPA DE RIESGO'!$AB$51="Menor"),CONCATENATE("R6C",'MAPA DE RIESGO'!$P$51),"")</f>
        <v/>
      </c>
      <c r="T11" s="29" t="str">
        <f>IF(AND('MAPA DE RIESGO'!$Z$52="Muy Alta",'MAPA DE RIESGO'!$AB$52="Menor"),CONCATENATE("R6C",'MAPA DE RIESGO'!$P$52),"")</f>
        <v/>
      </c>
      <c r="U11" s="25" t="str">
        <f>IF(AND('MAPA DE RIESGO'!$Z$53="Muy Alta",'MAPA DE RIESGO'!$AB$53="Menor"),CONCATENATE("R6C",'MAPA DE RIESGO'!$P$53),"")</f>
        <v/>
      </c>
      <c r="V11" s="23" t="str">
        <f>IF(AND('MAPA DE RIESGO'!$Z$48="Muy Alta",'MAPA DE RIESGO'!$AB$48="Moderado"),CONCATENATE("R6C",'MAPA DE RIESGO'!$P$48),"")</f>
        <v/>
      </c>
      <c r="W11" s="24" t="str">
        <f>IF(AND('MAPA DE RIESGO'!$Z$49="Muy Alta",'MAPA DE RIESGO'!$AB$49="Moderado"),CONCATENATE("R6C",'MAPA DE RIESGO'!$P$49),"")</f>
        <v/>
      </c>
      <c r="X11" s="29" t="str">
        <f>IF(AND('MAPA DE RIESGO'!$Z$50="Muy Alta",'MAPA DE RIESGO'!$AB$50="Moderado"),CONCATENATE("R6C",'MAPA DE RIESGO'!$P$50),"")</f>
        <v/>
      </c>
      <c r="Y11" s="29" t="str">
        <f>IF(AND('MAPA DE RIESGO'!$Z$51="Muy Alta",'MAPA DE RIESGO'!$AB$51="Moderado"),CONCATENATE("R6C",'MAPA DE RIESGO'!$P$51),"")</f>
        <v/>
      </c>
      <c r="Z11" s="29" t="str">
        <f>IF(AND('MAPA DE RIESGO'!$Z$52="Muy Alta",'MAPA DE RIESGO'!$AB$52="Moderado"),CONCATENATE("R6C",'MAPA DE RIESGO'!$P$52),"")</f>
        <v/>
      </c>
      <c r="AA11" s="25" t="str">
        <f>IF(AND('MAPA DE RIESGO'!$Z$53="Muy Alta",'MAPA DE RIESGO'!$AB$53="Moderado"),CONCATENATE("R6C",'MAPA DE RIESGO'!$P$53),"")</f>
        <v/>
      </c>
      <c r="AB11" s="23" t="str">
        <f>IF(AND('MAPA DE RIESGO'!$Z$48="Muy Alta",'MAPA DE RIESGO'!$AB$48="Mayor"),CONCATENATE("R6C",'MAPA DE RIESGO'!$P$48),"")</f>
        <v/>
      </c>
      <c r="AC11" s="24" t="str">
        <f>IF(AND('MAPA DE RIESGO'!$Z$49="Muy Alta",'MAPA DE RIESGO'!$AB$49="Mayor"),CONCATENATE("R6C",'MAPA DE RIESGO'!$P$49),"")</f>
        <v/>
      </c>
      <c r="AD11" s="29" t="str">
        <f>IF(AND('MAPA DE RIESGO'!$Z$50="Muy Alta",'MAPA DE RIESGO'!$AB$50="Mayor"),CONCATENATE("R6C",'MAPA DE RIESGO'!$P$50),"")</f>
        <v/>
      </c>
      <c r="AE11" s="29" t="str">
        <f>IF(AND('MAPA DE RIESGO'!$Z$51="Muy Alta",'MAPA DE RIESGO'!$AB$51="Mayor"),CONCATENATE("R6C",'MAPA DE RIESGO'!$P$51),"")</f>
        <v/>
      </c>
      <c r="AF11" s="29" t="str">
        <f>IF(AND('MAPA DE RIESGO'!$Z$52="Muy Alta",'MAPA DE RIESGO'!$AB$52="Mayor"),CONCATENATE("R6C",'MAPA DE RIESGO'!$P$52),"")</f>
        <v/>
      </c>
      <c r="AG11" s="25" t="str">
        <f>IF(AND('MAPA DE RIESGO'!$Z$53="Muy Alta",'MAPA DE RIESGO'!$AB$53="Mayor"),CONCATENATE("R6C",'MAPA DE RIESGO'!$P$53),"")</f>
        <v/>
      </c>
      <c r="AH11" s="26" t="str">
        <f>IF(AND('MAPA DE RIESGO'!$Z$48="Muy Alta",'MAPA DE RIESGO'!$AB$48="Catastrófico"),CONCATENATE("R6C",'MAPA DE RIESGO'!$P$48),"")</f>
        <v/>
      </c>
      <c r="AI11" s="27" t="str">
        <f>IF(AND('MAPA DE RIESGO'!$Z$49="Muy Alta",'MAPA DE RIESGO'!$AB$49="Catastrófico"),CONCATENATE("R6C",'MAPA DE RIESGO'!$P$49),"")</f>
        <v/>
      </c>
      <c r="AJ11" s="27" t="str">
        <f>IF(AND('MAPA DE RIESGO'!$Z$50="Muy Alta",'MAPA DE RIESGO'!$AB$50="Catastrófico"),CONCATENATE("R6C",'MAPA DE RIESGO'!$P$50),"")</f>
        <v/>
      </c>
      <c r="AK11" s="27" t="str">
        <f>IF(AND('MAPA DE RIESGO'!$Z$51="Muy Alta",'MAPA DE RIESGO'!$AB$51="Catastrófico"),CONCATENATE("R6C",'MAPA DE RIESGO'!$P$51),"")</f>
        <v/>
      </c>
      <c r="AL11" s="27" t="str">
        <f>IF(AND('MAPA DE RIESGO'!$Z$52="Muy Alta",'MAPA DE RIESGO'!$AB$52="Catastrófico"),CONCATENATE("R6C",'MAPA DE RIESGO'!$P$52),"")</f>
        <v/>
      </c>
      <c r="AM11" s="28" t="str">
        <f>IF(AND('MAPA DE RIESGO'!$Z$53="Muy Alta",'MAPA DE RIESGO'!$AB$53="Catastrófico"),CONCATENATE("R6C",'MAPA DE RIESGO'!$P$53),"")</f>
        <v/>
      </c>
      <c r="AN11" s="55"/>
      <c r="AO11" s="516"/>
      <c r="AP11" s="517"/>
      <c r="AQ11" s="517"/>
      <c r="AR11" s="517"/>
      <c r="AS11" s="517"/>
      <c r="AT11" s="518"/>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408"/>
      <c r="C12" s="408"/>
      <c r="D12" s="409"/>
      <c r="E12" s="509"/>
      <c r="F12" s="510"/>
      <c r="G12" s="510"/>
      <c r="H12" s="510"/>
      <c r="I12" s="523"/>
      <c r="J12" s="23" t="str">
        <f>IF(AND('MAPA DE RIESGO'!$Z$54="Muy Alta",'MAPA DE RIESGO'!$AB$54="Leve"),CONCATENATE("R7C",'MAPA DE RIESGO'!$P$54),"")</f>
        <v/>
      </c>
      <c r="K12" s="24" t="str">
        <f>IF(AND('MAPA DE RIESGO'!$Z$55="Muy Alta",'MAPA DE RIESGO'!$AB$55="Leve"),CONCATENATE("R7C",'MAPA DE RIESGO'!$P$55),"")</f>
        <v/>
      </c>
      <c r="L12" s="29" t="str">
        <f>IF(AND('MAPA DE RIESGO'!$Z$56="Muy Alta",'MAPA DE RIESGO'!$AB$56="Leve"),CONCATENATE("R7C",'MAPA DE RIESGO'!$P$56),"")</f>
        <v/>
      </c>
      <c r="M12" s="29" t="str">
        <f>IF(AND('MAPA DE RIESGO'!$Z$57="Muy Alta",'MAPA DE RIESGO'!$AB$57="Leve"),CONCATENATE("R7C",'MAPA DE RIESGO'!$P$57),"")</f>
        <v/>
      </c>
      <c r="N12" s="29" t="str">
        <f>IF(AND('MAPA DE RIESGO'!$Z$58="Muy Alta",'MAPA DE RIESGO'!$AB$58="Leve"),CONCATENATE("R7C",'MAPA DE RIESGO'!$P$58),"")</f>
        <v/>
      </c>
      <c r="O12" s="25" t="str">
        <f>IF(AND('MAPA DE RIESGO'!$Z$59="Muy Alta",'MAPA DE RIESGO'!$AB$59="Leve"),CONCATENATE("R7C",'MAPA DE RIESGO'!$P$59),"")</f>
        <v/>
      </c>
      <c r="P12" s="23" t="str">
        <f>IF(AND('MAPA DE RIESGO'!$Z$54="Muy Alta",'MAPA DE RIESGO'!$AB$54="Menor"),CONCATENATE("R7C",'MAPA DE RIESGO'!$P$54),"")</f>
        <v/>
      </c>
      <c r="Q12" s="24" t="str">
        <f>IF(AND('MAPA DE RIESGO'!$Z$55="Muy Alta",'MAPA DE RIESGO'!$AB$55="Menor"),CONCATENATE("R7C",'MAPA DE RIESGO'!$P$55),"")</f>
        <v/>
      </c>
      <c r="R12" s="29" t="str">
        <f>IF(AND('MAPA DE RIESGO'!$Z$56="Muy Alta",'MAPA DE RIESGO'!$AB$56="Menor"),CONCATENATE("R7C",'MAPA DE RIESGO'!$P$56),"")</f>
        <v/>
      </c>
      <c r="S12" s="29" t="str">
        <f>IF(AND('MAPA DE RIESGO'!$Z$57="Muy Alta",'MAPA DE RIESGO'!$AB$57="Menor"),CONCATENATE("R7C",'MAPA DE RIESGO'!$P$57),"")</f>
        <v/>
      </c>
      <c r="T12" s="29" t="str">
        <f>IF(AND('MAPA DE RIESGO'!$Z$58="Muy Alta",'MAPA DE RIESGO'!$AB$58="Menor"),CONCATENATE("R7C",'MAPA DE RIESGO'!$P$58),"")</f>
        <v/>
      </c>
      <c r="U12" s="25" t="str">
        <f>IF(AND('MAPA DE RIESGO'!$Z$59="Muy Alta",'MAPA DE RIESGO'!$AB$59="Menor"),CONCATENATE("R7C",'MAPA DE RIESGO'!$P$59),"")</f>
        <v/>
      </c>
      <c r="V12" s="23" t="str">
        <f>IF(AND('MAPA DE RIESGO'!$Z$54="Muy Alta",'MAPA DE RIESGO'!$AB$54="Moderado"),CONCATENATE("R7C",'MAPA DE RIESGO'!$P$54),"")</f>
        <v/>
      </c>
      <c r="W12" s="24" t="str">
        <f>IF(AND('MAPA DE RIESGO'!$Z$55="Muy Alta",'MAPA DE RIESGO'!$AB$55="Moderado"),CONCATENATE("R7C",'MAPA DE RIESGO'!$P$55),"")</f>
        <v/>
      </c>
      <c r="X12" s="29" t="str">
        <f>IF(AND('MAPA DE RIESGO'!$Z$56="Muy Alta",'MAPA DE RIESGO'!$AB$56="Moderado"),CONCATENATE("R7C",'MAPA DE RIESGO'!$P$56),"")</f>
        <v/>
      </c>
      <c r="Y12" s="29" t="str">
        <f>IF(AND('MAPA DE RIESGO'!$Z$57="Muy Alta",'MAPA DE RIESGO'!$AB$57="Moderado"),CONCATENATE("R7C",'MAPA DE RIESGO'!$P$57),"")</f>
        <v/>
      </c>
      <c r="Z12" s="29" t="str">
        <f>IF(AND('MAPA DE RIESGO'!$Z$58="Muy Alta",'MAPA DE RIESGO'!$AB$58="Moderado"),CONCATENATE("R7C",'MAPA DE RIESGO'!$P$58),"")</f>
        <v/>
      </c>
      <c r="AA12" s="25" t="str">
        <f>IF(AND('MAPA DE RIESGO'!$Z$59="Muy Alta",'MAPA DE RIESGO'!$AB$59="Moderado"),CONCATENATE("R7C",'MAPA DE RIESGO'!$P$59),"")</f>
        <v/>
      </c>
      <c r="AB12" s="23" t="str">
        <f>IF(AND('MAPA DE RIESGO'!$Z$54="Muy Alta",'MAPA DE RIESGO'!$AB$54="Mayor"),CONCATENATE("R7C",'MAPA DE RIESGO'!$P$54),"")</f>
        <v/>
      </c>
      <c r="AC12" s="24" t="str">
        <f>IF(AND('MAPA DE RIESGO'!$Z$55="Muy Alta",'MAPA DE RIESGO'!$AB$55="Mayor"),CONCATENATE("R7C",'MAPA DE RIESGO'!$P$55),"")</f>
        <v/>
      </c>
      <c r="AD12" s="29" t="str">
        <f>IF(AND('MAPA DE RIESGO'!$Z$56="Muy Alta",'MAPA DE RIESGO'!$AB$56="Mayor"),CONCATENATE("R7C",'MAPA DE RIESGO'!$P$56),"")</f>
        <v/>
      </c>
      <c r="AE12" s="29" t="str">
        <f>IF(AND('MAPA DE RIESGO'!$Z$57="Muy Alta",'MAPA DE RIESGO'!$AB$57="Mayor"),CONCATENATE("R7C",'MAPA DE RIESGO'!$P$57),"")</f>
        <v/>
      </c>
      <c r="AF12" s="29" t="str">
        <f>IF(AND('MAPA DE RIESGO'!$Z$58="Muy Alta",'MAPA DE RIESGO'!$AB$58="Mayor"),CONCATENATE("R7C",'MAPA DE RIESGO'!$P$58),"")</f>
        <v/>
      </c>
      <c r="AG12" s="25" t="str">
        <f>IF(AND('MAPA DE RIESGO'!$Z$59="Muy Alta",'MAPA DE RIESGO'!$AB$59="Mayor"),CONCATENATE("R7C",'MAPA DE RIESGO'!$P$59),"")</f>
        <v/>
      </c>
      <c r="AH12" s="26" t="str">
        <f>IF(AND('MAPA DE RIESGO'!$Z$54="Muy Alta",'MAPA DE RIESGO'!$AB$54="Catastrófico"),CONCATENATE("R7C",'MAPA DE RIESGO'!$P$54),"")</f>
        <v/>
      </c>
      <c r="AI12" s="27" t="str">
        <f>IF(AND('MAPA DE RIESGO'!$Z$55="Muy Alta",'MAPA DE RIESGO'!$AB$55="Catastrófico"),CONCATENATE("R7C",'MAPA DE RIESGO'!$P$55),"")</f>
        <v/>
      </c>
      <c r="AJ12" s="27" t="str">
        <f>IF(AND('MAPA DE RIESGO'!$Z$56="Muy Alta",'MAPA DE RIESGO'!$AB$56="Catastrófico"),CONCATENATE("R7C",'MAPA DE RIESGO'!$P$56),"")</f>
        <v/>
      </c>
      <c r="AK12" s="27" t="str">
        <f>IF(AND('MAPA DE RIESGO'!$Z$57="Muy Alta",'MAPA DE RIESGO'!$AB$57="Catastrófico"),CONCATENATE("R7C",'MAPA DE RIESGO'!$P$57),"")</f>
        <v/>
      </c>
      <c r="AL12" s="27" t="str">
        <f>IF(AND('MAPA DE RIESGO'!$Z$58="Muy Alta",'MAPA DE RIESGO'!$AB$58="Catastrófico"),CONCATENATE("R7C",'MAPA DE RIESGO'!$P$58),"")</f>
        <v/>
      </c>
      <c r="AM12" s="28" t="str">
        <f>IF(AND('MAPA DE RIESGO'!$Z$59="Muy Alta",'MAPA DE RIESGO'!$AB$59="Catastrófico"),CONCATENATE("R7C",'MAPA DE RIESGO'!$P$59),"")</f>
        <v/>
      </c>
      <c r="AN12" s="55"/>
      <c r="AO12" s="516"/>
      <c r="AP12" s="517"/>
      <c r="AQ12" s="517"/>
      <c r="AR12" s="517"/>
      <c r="AS12" s="517"/>
      <c r="AT12" s="518"/>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408"/>
      <c r="C13" s="408"/>
      <c r="D13" s="409"/>
      <c r="E13" s="509"/>
      <c r="F13" s="510"/>
      <c r="G13" s="510"/>
      <c r="H13" s="510"/>
      <c r="I13" s="523"/>
      <c r="J13" s="23" t="str">
        <f>IF(AND('MAPA DE RIESGO'!$Z$60="Muy Alta",'MAPA DE RIESGO'!$AB$60="Leve"),CONCATENATE("R8C",'MAPA DE RIESGO'!$P$60),"")</f>
        <v/>
      </c>
      <c r="K13" s="24" t="str">
        <f>IF(AND('MAPA DE RIESGO'!$Z$61="Muy Alta",'MAPA DE RIESGO'!$AB$61="Leve"),CONCATENATE("R8C",'MAPA DE RIESGO'!$P$61),"")</f>
        <v/>
      </c>
      <c r="L13" s="29" t="str">
        <f>IF(AND('MAPA DE RIESGO'!$Z$62="Muy Alta",'MAPA DE RIESGO'!$AB$62="Leve"),CONCATENATE("R8C",'MAPA DE RIESGO'!$P$62),"")</f>
        <v/>
      </c>
      <c r="M13" s="29" t="str">
        <f>IF(AND('MAPA DE RIESGO'!$Z$63="Muy Alta",'MAPA DE RIESGO'!$AB$63="Leve"),CONCATENATE("R8C",'MAPA DE RIESGO'!$P$63),"")</f>
        <v/>
      </c>
      <c r="N13" s="29" t="str">
        <f>IF(AND('MAPA DE RIESGO'!$Z$64="Muy Alta",'MAPA DE RIESGO'!$AB$64="Leve"),CONCATENATE("R8C",'MAPA DE RIESGO'!$P$64),"")</f>
        <v/>
      </c>
      <c r="O13" s="25" t="str">
        <f>IF(AND('MAPA DE RIESGO'!$Z$65="Muy Alta",'MAPA DE RIESGO'!$AB$65="Leve"),CONCATENATE("R8C",'MAPA DE RIESGO'!$P$65),"")</f>
        <v/>
      </c>
      <c r="P13" s="23" t="str">
        <f>IF(AND('MAPA DE RIESGO'!$Z$60="Muy Alta",'MAPA DE RIESGO'!$AB$60="Menor"),CONCATENATE("R8C",'MAPA DE RIESGO'!$P$60),"")</f>
        <v/>
      </c>
      <c r="Q13" s="24" t="str">
        <f>IF(AND('MAPA DE RIESGO'!$Z$61="Muy Alta",'MAPA DE RIESGO'!$AB$61="Menor"),CONCATENATE("R8C",'MAPA DE RIESGO'!$P$61),"")</f>
        <v/>
      </c>
      <c r="R13" s="29" t="str">
        <f>IF(AND('MAPA DE RIESGO'!$Z$62="Muy Alta",'MAPA DE RIESGO'!$AB$62="Menor"),CONCATENATE("R8C",'MAPA DE RIESGO'!$P$62),"")</f>
        <v/>
      </c>
      <c r="S13" s="29" t="str">
        <f>IF(AND('MAPA DE RIESGO'!$Z$63="Muy Alta",'MAPA DE RIESGO'!$AB$63="Menor"),CONCATENATE("R8C",'MAPA DE RIESGO'!$P$63),"")</f>
        <v/>
      </c>
      <c r="T13" s="29" t="str">
        <f>IF(AND('MAPA DE RIESGO'!$Z$64="Muy Alta",'MAPA DE RIESGO'!$AB$64="Menor"),CONCATENATE("R8C",'MAPA DE RIESGO'!$P$64),"")</f>
        <v/>
      </c>
      <c r="U13" s="25" t="str">
        <f>IF(AND('MAPA DE RIESGO'!$Z$65="Muy Alta",'MAPA DE RIESGO'!$AB$65="Menor"),CONCATENATE("R8C",'MAPA DE RIESGO'!$P$65),"")</f>
        <v/>
      </c>
      <c r="V13" s="23" t="str">
        <f>IF(AND('MAPA DE RIESGO'!$Z$60="Muy Alta",'MAPA DE RIESGO'!$AB$60="Moderado"),CONCATENATE("R8C",'MAPA DE RIESGO'!$P$60),"")</f>
        <v/>
      </c>
      <c r="W13" s="24" t="str">
        <f>IF(AND('MAPA DE RIESGO'!$Z$61="Muy Alta",'MAPA DE RIESGO'!$AB$61="Moderado"),CONCATENATE("R8C",'MAPA DE RIESGO'!$P$61),"")</f>
        <v/>
      </c>
      <c r="X13" s="29" t="str">
        <f>IF(AND('MAPA DE RIESGO'!$Z$62="Muy Alta",'MAPA DE RIESGO'!$AB$62="Moderado"),CONCATENATE("R8C",'MAPA DE RIESGO'!$P$62),"")</f>
        <v/>
      </c>
      <c r="Y13" s="29" t="str">
        <f>IF(AND('MAPA DE RIESGO'!$Z$63="Muy Alta",'MAPA DE RIESGO'!$AB$63="Moderado"),CONCATENATE("R8C",'MAPA DE RIESGO'!$P$63),"")</f>
        <v/>
      </c>
      <c r="Z13" s="29" t="str">
        <f>IF(AND('MAPA DE RIESGO'!$Z$64="Muy Alta",'MAPA DE RIESGO'!$AB$64="Moderado"),CONCATENATE("R8C",'MAPA DE RIESGO'!$P$64),"")</f>
        <v/>
      </c>
      <c r="AA13" s="25" t="str">
        <f>IF(AND('MAPA DE RIESGO'!$Z$65="Muy Alta",'MAPA DE RIESGO'!$AB$65="Moderado"),CONCATENATE("R8C",'MAPA DE RIESGO'!$P$65),"")</f>
        <v/>
      </c>
      <c r="AB13" s="23" t="str">
        <f>IF(AND('MAPA DE RIESGO'!$Z$60="Muy Alta",'MAPA DE RIESGO'!$AB$60="Mayor"),CONCATENATE("R8C",'MAPA DE RIESGO'!$P$60),"")</f>
        <v/>
      </c>
      <c r="AC13" s="24" t="str">
        <f>IF(AND('MAPA DE RIESGO'!$Z$61="Muy Alta",'MAPA DE RIESGO'!$AB$61="Mayor"),CONCATENATE("R8C",'MAPA DE RIESGO'!$P$61),"")</f>
        <v/>
      </c>
      <c r="AD13" s="29" t="str">
        <f>IF(AND('MAPA DE RIESGO'!$Z$62="Muy Alta",'MAPA DE RIESGO'!$AB$62="Mayor"),CONCATENATE("R8C",'MAPA DE RIESGO'!$P$62),"")</f>
        <v/>
      </c>
      <c r="AE13" s="29" t="str">
        <f>IF(AND('MAPA DE RIESGO'!$Z$63="Muy Alta",'MAPA DE RIESGO'!$AB$63="Mayor"),CONCATENATE("R8C",'MAPA DE RIESGO'!$P$63),"")</f>
        <v/>
      </c>
      <c r="AF13" s="29" t="str">
        <f>IF(AND('MAPA DE RIESGO'!$Z$64="Muy Alta",'MAPA DE RIESGO'!$AB$64="Mayor"),CONCATENATE("R8C",'MAPA DE RIESGO'!$P$64),"")</f>
        <v/>
      </c>
      <c r="AG13" s="25" t="str">
        <f>IF(AND('MAPA DE RIESGO'!$Z$65="Muy Alta",'MAPA DE RIESGO'!$AB$65="Mayor"),CONCATENATE("R8C",'MAPA DE RIESGO'!$P$65),"")</f>
        <v/>
      </c>
      <c r="AH13" s="26" t="str">
        <f>IF(AND('MAPA DE RIESGO'!$Z$60="Muy Alta",'MAPA DE RIESGO'!$AB$60="Catastrófico"),CONCATENATE("R8C",'MAPA DE RIESGO'!$P$60),"")</f>
        <v/>
      </c>
      <c r="AI13" s="27" t="str">
        <f>IF(AND('MAPA DE RIESGO'!$Z$61="Muy Alta",'MAPA DE RIESGO'!$AB$61="Catastrófico"),CONCATENATE("R8C",'MAPA DE RIESGO'!$P$61),"")</f>
        <v/>
      </c>
      <c r="AJ13" s="27" t="str">
        <f>IF(AND('MAPA DE RIESGO'!$Z$62="Muy Alta",'MAPA DE RIESGO'!$AB$62="Catastrófico"),CONCATENATE("R8C",'MAPA DE RIESGO'!$P$62),"")</f>
        <v/>
      </c>
      <c r="AK13" s="27" t="str">
        <f>IF(AND('MAPA DE RIESGO'!$Z$63="Muy Alta",'MAPA DE RIESGO'!$AB$63="Catastrófico"),CONCATENATE("R8C",'MAPA DE RIESGO'!$P$63),"")</f>
        <v/>
      </c>
      <c r="AL13" s="27" t="str">
        <f>IF(AND('MAPA DE RIESGO'!$Z$64="Muy Alta",'MAPA DE RIESGO'!$AB$64="Catastrófico"),CONCATENATE("R8C",'MAPA DE RIESGO'!$P$64),"")</f>
        <v/>
      </c>
      <c r="AM13" s="28" t="str">
        <f>IF(AND('MAPA DE RIESGO'!$Z$65="Muy Alta",'MAPA DE RIESGO'!$AB$65="Catastrófico"),CONCATENATE("R8C",'MAPA DE RIESGO'!$P$65),"")</f>
        <v/>
      </c>
      <c r="AN13" s="55"/>
      <c r="AO13" s="516"/>
      <c r="AP13" s="517"/>
      <c r="AQ13" s="517"/>
      <c r="AR13" s="517"/>
      <c r="AS13" s="517"/>
      <c r="AT13" s="518"/>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408"/>
      <c r="C14" s="408"/>
      <c r="D14" s="409"/>
      <c r="E14" s="509"/>
      <c r="F14" s="510"/>
      <c r="G14" s="510"/>
      <c r="H14" s="510"/>
      <c r="I14" s="523"/>
      <c r="J14" s="23" t="str">
        <f>IF(AND('MAPA DE RIESGO'!$Z$66="Muy Alta",'MAPA DE RIESGO'!$AB$66="Leve"),CONCATENATE("R9C",'MAPA DE RIESGO'!$P$66),"")</f>
        <v/>
      </c>
      <c r="K14" s="24" t="str">
        <f>IF(AND('MAPA DE RIESGO'!$Z$67="Muy Alta",'MAPA DE RIESGO'!$AB$67="Leve"),CONCATENATE("R9C",'MAPA DE RIESGO'!$P$67),"")</f>
        <v/>
      </c>
      <c r="L14" s="29" t="str">
        <f>IF(AND('MAPA DE RIESGO'!$Z$68="Muy Alta",'MAPA DE RIESGO'!$AB$68="Leve"),CONCATENATE("R9C",'MAPA DE RIESGO'!$P$68),"")</f>
        <v/>
      </c>
      <c r="M14" s="29" t="str">
        <f>IF(AND('MAPA DE RIESGO'!$Z$69="Muy Alta",'MAPA DE RIESGO'!$AB$69="Leve"),CONCATENATE("R9C",'MAPA DE RIESGO'!$P$69),"")</f>
        <v/>
      </c>
      <c r="N14" s="29" t="str">
        <f>IF(AND('MAPA DE RIESGO'!$Z$70="Muy Alta",'MAPA DE RIESGO'!$AB$70="Leve"),CONCATENATE("R9C",'MAPA DE RIESGO'!$P$70),"")</f>
        <v/>
      </c>
      <c r="O14" s="25" t="str">
        <f>IF(AND('MAPA DE RIESGO'!$Z$71="Muy Alta",'MAPA DE RIESGO'!$AB$71="Leve"),CONCATENATE("R9C",'MAPA DE RIESGO'!$P$71),"")</f>
        <v/>
      </c>
      <c r="P14" s="23" t="str">
        <f>IF(AND('MAPA DE RIESGO'!$Z$66="Muy Alta",'MAPA DE RIESGO'!$AB$66="Menor"),CONCATENATE("R9C",'MAPA DE RIESGO'!$P$66),"")</f>
        <v/>
      </c>
      <c r="Q14" s="24" t="str">
        <f>IF(AND('MAPA DE RIESGO'!$Z$67="Muy Alta",'MAPA DE RIESGO'!$AB$67="Menor"),CONCATENATE("R9C",'MAPA DE RIESGO'!$P$67),"")</f>
        <v/>
      </c>
      <c r="R14" s="29" t="str">
        <f>IF(AND('MAPA DE RIESGO'!$Z$68="Muy Alta",'MAPA DE RIESGO'!$AB$68="Menor"),CONCATENATE("R9C",'MAPA DE RIESGO'!$P$68),"")</f>
        <v/>
      </c>
      <c r="S14" s="29" t="str">
        <f>IF(AND('MAPA DE RIESGO'!$Z$69="Muy Alta",'MAPA DE RIESGO'!$AB$69="Menor"),CONCATENATE("R9C",'MAPA DE RIESGO'!$P$69),"")</f>
        <v/>
      </c>
      <c r="T14" s="29" t="str">
        <f>IF(AND('MAPA DE RIESGO'!$Z$70="Muy Alta",'MAPA DE RIESGO'!$AB$70="Menor"),CONCATENATE("R9C",'MAPA DE RIESGO'!$P$70),"")</f>
        <v/>
      </c>
      <c r="U14" s="25" t="str">
        <f>IF(AND('MAPA DE RIESGO'!$Z$71="Muy Alta",'MAPA DE RIESGO'!$AB$71="Menor"),CONCATENATE("R9C",'MAPA DE RIESGO'!$P$71),"")</f>
        <v/>
      </c>
      <c r="V14" s="23" t="str">
        <f>IF(AND('MAPA DE RIESGO'!$Z$66="Muy Alta",'MAPA DE RIESGO'!$AB$66="Moderado"),CONCATENATE("R9C",'MAPA DE RIESGO'!$P$66),"")</f>
        <v/>
      </c>
      <c r="W14" s="24" t="str">
        <f>IF(AND('MAPA DE RIESGO'!$Z$67="Muy Alta",'MAPA DE RIESGO'!$AB$67="Moderado"),CONCATENATE("R9C",'MAPA DE RIESGO'!$P$67),"")</f>
        <v/>
      </c>
      <c r="X14" s="29" t="str">
        <f>IF(AND('MAPA DE RIESGO'!$Z$68="Muy Alta",'MAPA DE RIESGO'!$AB$68="Moderado"),CONCATENATE("R9C",'MAPA DE RIESGO'!$P$68),"")</f>
        <v/>
      </c>
      <c r="Y14" s="29" t="str">
        <f>IF(AND('MAPA DE RIESGO'!$Z$69="Muy Alta",'MAPA DE RIESGO'!$AB$69="Moderado"),CONCATENATE("R9C",'MAPA DE RIESGO'!$P$69),"")</f>
        <v/>
      </c>
      <c r="Z14" s="29" t="str">
        <f>IF(AND('MAPA DE RIESGO'!$Z$70="Muy Alta",'MAPA DE RIESGO'!$AB$70="Moderado"),CONCATENATE("R9C",'MAPA DE RIESGO'!$P$70),"")</f>
        <v/>
      </c>
      <c r="AA14" s="25" t="str">
        <f>IF(AND('MAPA DE RIESGO'!$Z$71="Muy Alta",'MAPA DE RIESGO'!$AB$71="Moderado"),CONCATENATE("R9C",'MAPA DE RIESGO'!$P$71),"")</f>
        <v/>
      </c>
      <c r="AB14" s="23" t="str">
        <f>IF(AND('MAPA DE RIESGO'!$Z$66="Muy Alta",'MAPA DE RIESGO'!$AB$66="Mayor"),CONCATENATE("R9C",'MAPA DE RIESGO'!$P$66),"")</f>
        <v/>
      </c>
      <c r="AC14" s="24" t="str">
        <f>IF(AND('MAPA DE RIESGO'!$Z$67="Muy Alta",'MAPA DE RIESGO'!$AB$67="Mayor"),CONCATENATE("R9C",'MAPA DE RIESGO'!$P$67),"")</f>
        <v/>
      </c>
      <c r="AD14" s="29" t="str">
        <f>IF(AND('MAPA DE RIESGO'!$Z$68="Muy Alta",'MAPA DE RIESGO'!$AB$68="Mayor"),CONCATENATE("R9C",'MAPA DE RIESGO'!$P$68),"")</f>
        <v/>
      </c>
      <c r="AE14" s="29" t="str">
        <f>IF(AND('MAPA DE RIESGO'!$Z$69="Muy Alta",'MAPA DE RIESGO'!$AB$69="Mayor"),CONCATENATE("R9C",'MAPA DE RIESGO'!$P$69),"")</f>
        <v/>
      </c>
      <c r="AF14" s="29" t="str">
        <f>IF(AND('MAPA DE RIESGO'!$Z$70="Muy Alta",'MAPA DE RIESGO'!$AB$70="Mayor"),CONCATENATE("R9C",'MAPA DE RIESGO'!$P$70),"")</f>
        <v/>
      </c>
      <c r="AG14" s="25" t="str">
        <f>IF(AND('MAPA DE RIESGO'!$Z$71="Muy Alta",'MAPA DE RIESGO'!$AB$71="Mayor"),CONCATENATE("R9C",'MAPA DE RIESGO'!$P$71),"")</f>
        <v/>
      </c>
      <c r="AH14" s="26" t="str">
        <f>IF(AND('MAPA DE RIESGO'!$Z$66="Muy Alta",'MAPA DE RIESGO'!$AB$66="Catastrófico"),CONCATENATE("R9C",'MAPA DE RIESGO'!$P$66),"")</f>
        <v/>
      </c>
      <c r="AI14" s="27" t="str">
        <f>IF(AND('MAPA DE RIESGO'!$Z$67="Muy Alta",'MAPA DE RIESGO'!$AB$67="Catastrófico"),CONCATENATE("R9C",'MAPA DE RIESGO'!$P$67),"")</f>
        <v/>
      </c>
      <c r="AJ14" s="27" t="str">
        <f>IF(AND('MAPA DE RIESGO'!$Z$68="Muy Alta",'MAPA DE RIESGO'!$AB$68="Catastrófico"),CONCATENATE("R9C",'MAPA DE RIESGO'!$P$68),"")</f>
        <v/>
      </c>
      <c r="AK14" s="27" t="str">
        <f>IF(AND('MAPA DE RIESGO'!$Z$69="Muy Alta",'MAPA DE RIESGO'!$AB$69="Catastrófico"),CONCATENATE("R9C",'MAPA DE RIESGO'!$P$69),"")</f>
        <v/>
      </c>
      <c r="AL14" s="27" t="str">
        <f>IF(AND('MAPA DE RIESGO'!$Z$70="Muy Alta",'MAPA DE RIESGO'!$AB$70="Catastrófico"),CONCATENATE("R9C",'MAPA DE RIESGO'!$P$70),"")</f>
        <v/>
      </c>
      <c r="AM14" s="28" t="str">
        <f>IF(AND('MAPA DE RIESGO'!$Z$71="Muy Alta",'MAPA DE RIESGO'!$AB$71="Catastrófico"),CONCATENATE("R9C",'MAPA DE RIESGO'!$P$71),"")</f>
        <v/>
      </c>
      <c r="AN14" s="55"/>
      <c r="AO14" s="516"/>
      <c r="AP14" s="517"/>
      <c r="AQ14" s="517"/>
      <c r="AR14" s="517"/>
      <c r="AS14" s="517"/>
      <c r="AT14" s="518"/>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408"/>
      <c r="C15" s="408"/>
      <c r="D15" s="409"/>
      <c r="E15" s="511"/>
      <c r="F15" s="512"/>
      <c r="G15" s="512"/>
      <c r="H15" s="512"/>
      <c r="I15" s="524"/>
      <c r="J15" s="30" t="str">
        <f>IF(AND('MAPA DE RIESGO'!$Z$72="Muy Alta",'MAPA DE RIESGO'!$AB$72="Leve"),CONCATENATE("R10C",'MAPA DE RIESGO'!$P$72),"")</f>
        <v/>
      </c>
      <c r="K15" s="31" t="str">
        <f>IF(AND('MAPA DE RIESGO'!$Z$73="Muy Alta",'MAPA DE RIESGO'!$AB$73="Leve"),CONCATENATE("R10C",'MAPA DE RIESGO'!$P$73),"")</f>
        <v/>
      </c>
      <c r="L15" s="31" t="str">
        <f>IF(AND('MAPA DE RIESGO'!$Z$74="Muy Alta",'MAPA DE RIESGO'!$AB$74="Leve"),CONCATENATE("R10C",'MAPA DE RIESGO'!$P$74),"")</f>
        <v/>
      </c>
      <c r="M15" s="31" t="str">
        <f>IF(AND('MAPA DE RIESGO'!$Z$75="Muy Alta",'MAPA DE RIESGO'!$AB$75="Leve"),CONCATENATE("R10C",'MAPA DE RIESGO'!$P$75),"")</f>
        <v/>
      </c>
      <c r="N15" s="31" t="str">
        <f>IF(AND('MAPA DE RIESGO'!$Z$76="Muy Alta",'MAPA DE RIESGO'!$AB$76="Leve"),CONCATENATE("R10C",'MAPA DE RIESGO'!$P$76),"")</f>
        <v/>
      </c>
      <c r="O15" s="32" t="str">
        <f>IF(AND('MAPA DE RIESGO'!$Z$77="Muy Alta",'MAPA DE RIESGO'!$AB$77="Leve"),CONCATENATE("R10C",'MAPA DE RIESGO'!$P$77),"")</f>
        <v/>
      </c>
      <c r="P15" s="23" t="str">
        <f>IF(AND('MAPA DE RIESGO'!$Z$72="Muy Alta",'MAPA DE RIESGO'!$AB$72="Menor"),CONCATENATE("R10C",'MAPA DE RIESGO'!$P$72),"")</f>
        <v/>
      </c>
      <c r="Q15" s="24" t="str">
        <f>IF(AND('MAPA DE RIESGO'!$Z$73="Muy Alta",'MAPA DE RIESGO'!$AB$73="Menor"),CONCATENATE("R10C",'MAPA DE RIESGO'!$P$73),"")</f>
        <v/>
      </c>
      <c r="R15" s="24" t="str">
        <f>IF(AND('MAPA DE RIESGO'!$Z$74="Muy Alta",'MAPA DE RIESGO'!$AB$74="Menor"),CONCATENATE("R10C",'MAPA DE RIESGO'!$P$74),"")</f>
        <v/>
      </c>
      <c r="S15" s="24" t="str">
        <f>IF(AND('MAPA DE RIESGO'!$Z$75="Muy Alta",'MAPA DE RIESGO'!$AB$75="Menor"),CONCATENATE("R10C",'MAPA DE RIESGO'!$P$75),"")</f>
        <v/>
      </c>
      <c r="T15" s="24" t="str">
        <f>IF(AND('MAPA DE RIESGO'!$Z$76="Muy Alta",'MAPA DE RIESGO'!$AB$76="Menor"),CONCATENATE("R10C",'MAPA DE RIESGO'!$P$76),"")</f>
        <v/>
      </c>
      <c r="U15" s="25" t="str">
        <f>IF(AND('MAPA DE RIESGO'!$Z$77="Muy Alta",'MAPA DE RIESGO'!$AB$77="Menor"),CONCATENATE("R10C",'MAPA DE RIESGO'!$P$77),"")</f>
        <v/>
      </c>
      <c r="V15" s="30" t="str">
        <f>IF(AND('MAPA DE RIESGO'!$Z$72="Muy Alta",'MAPA DE RIESGO'!$AB$72="Moderado"),CONCATENATE("R10C",'MAPA DE RIESGO'!$P$72),"")</f>
        <v/>
      </c>
      <c r="W15" s="31" t="str">
        <f>IF(AND('MAPA DE RIESGO'!$Z$73="Muy Alta",'MAPA DE RIESGO'!$AB$73="Moderado"),CONCATENATE("R10C",'MAPA DE RIESGO'!$P$73),"")</f>
        <v/>
      </c>
      <c r="X15" s="31" t="str">
        <f>IF(AND('MAPA DE RIESGO'!$Z$74="Muy Alta",'MAPA DE RIESGO'!$AB$74="Moderado"),CONCATENATE("R10C",'MAPA DE RIESGO'!$P$74),"")</f>
        <v/>
      </c>
      <c r="Y15" s="31" t="str">
        <f>IF(AND('MAPA DE RIESGO'!$Z$75="Muy Alta",'MAPA DE RIESGO'!$AB$75="Moderado"),CONCATENATE("R10C",'MAPA DE RIESGO'!$P$75),"")</f>
        <v/>
      </c>
      <c r="Z15" s="31" t="str">
        <f>IF(AND('MAPA DE RIESGO'!$Z$76="Muy Alta",'MAPA DE RIESGO'!$AB$76="Moderado"),CONCATENATE("R10C",'MAPA DE RIESGO'!$P$76),"")</f>
        <v/>
      </c>
      <c r="AA15" s="32" t="str">
        <f>IF(AND('MAPA DE RIESGO'!$Z$77="Muy Alta",'MAPA DE RIESGO'!$AB$77="Moderado"),CONCATENATE("R10C",'MAPA DE RIESGO'!$P$77),"")</f>
        <v/>
      </c>
      <c r="AB15" s="23" t="str">
        <f>IF(AND('MAPA DE RIESGO'!$Z$72="Muy Alta",'MAPA DE RIESGO'!$AB$72="Mayor"),CONCATENATE("R10C",'MAPA DE RIESGO'!$P$72),"")</f>
        <v/>
      </c>
      <c r="AC15" s="24" t="str">
        <f>IF(AND('MAPA DE RIESGO'!$Z$73="Muy Alta",'MAPA DE RIESGO'!$AB$73="Mayor"),CONCATENATE("R10C",'MAPA DE RIESGO'!$P$73),"")</f>
        <v/>
      </c>
      <c r="AD15" s="24" t="str">
        <f>IF(AND('MAPA DE RIESGO'!$Z$74="Muy Alta",'MAPA DE RIESGO'!$AB$74="Mayor"),CONCATENATE("R10C",'MAPA DE RIESGO'!$P$74),"")</f>
        <v/>
      </c>
      <c r="AE15" s="24" t="str">
        <f>IF(AND('MAPA DE RIESGO'!$Z$75="Muy Alta",'MAPA DE RIESGO'!$AB$75="Mayor"),CONCATENATE("R10C",'MAPA DE RIESGO'!$P$75),"")</f>
        <v/>
      </c>
      <c r="AF15" s="24" t="str">
        <f>IF(AND('MAPA DE RIESGO'!$Z$76="Muy Alta",'MAPA DE RIESGO'!$AB$76="Mayor"),CONCATENATE("R10C",'MAPA DE RIESGO'!$P$76),"")</f>
        <v/>
      </c>
      <c r="AG15" s="25" t="str">
        <f>IF(AND('MAPA DE RIESGO'!$Z$77="Muy Alta",'MAPA DE RIESGO'!$AB$77="Mayor"),CONCATENATE("R10C",'MAPA DE RIESGO'!$P$77),"")</f>
        <v/>
      </c>
      <c r="AH15" s="33" t="str">
        <f>IF(AND('MAPA DE RIESGO'!$Z$72="Muy Alta",'MAPA DE RIESGO'!$AB$72="Catastrófico"),CONCATENATE("R10C",'MAPA DE RIESGO'!$P$72),"")</f>
        <v/>
      </c>
      <c r="AI15" s="34" t="str">
        <f>IF(AND('MAPA DE RIESGO'!$Z$73="Muy Alta",'MAPA DE RIESGO'!$AB$73="Catastrófico"),CONCATENATE("R10C",'MAPA DE RIESGO'!$P$73),"")</f>
        <v/>
      </c>
      <c r="AJ15" s="34" t="str">
        <f>IF(AND('MAPA DE RIESGO'!$Z$74="Muy Alta",'MAPA DE RIESGO'!$AB$74="Catastrófico"),CONCATENATE("R10C",'MAPA DE RIESGO'!$P$74),"")</f>
        <v/>
      </c>
      <c r="AK15" s="34" t="str">
        <f>IF(AND('MAPA DE RIESGO'!$Z$75="Muy Alta",'MAPA DE RIESGO'!$AB$75="Catastrófico"),CONCATENATE("R10C",'MAPA DE RIESGO'!$P$75),"")</f>
        <v/>
      </c>
      <c r="AL15" s="34" t="str">
        <f>IF(AND('MAPA DE RIESGO'!$Z$76="Muy Alta",'MAPA DE RIESGO'!$AB$76="Catastrófico"),CONCATENATE("R10C",'MAPA DE RIESGO'!$P$76),"")</f>
        <v/>
      </c>
      <c r="AM15" s="35" t="str">
        <f>IF(AND('MAPA DE RIESGO'!$Z$77="Muy Alta",'MAPA DE RIESGO'!$AB$77="Catastrófico"),CONCATENATE("R10C",'MAPA DE RIESGO'!$P$77),"")</f>
        <v/>
      </c>
      <c r="AN15" s="55"/>
      <c r="AO15" s="519"/>
      <c r="AP15" s="520"/>
      <c r="AQ15" s="520"/>
      <c r="AR15" s="520"/>
      <c r="AS15" s="520"/>
      <c r="AT15" s="521"/>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408"/>
      <c r="C16" s="408"/>
      <c r="D16" s="409"/>
      <c r="E16" s="505" t="s">
        <v>106</v>
      </c>
      <c r="F16" s="506"/>
      <c r="G16" s="506"/>
      <c r="H16" s="506"/>
      <c r="I16" s="506"/>
      <c r="J16" s="36" t="str">
        <f>IF(AND('MAPA DE RIESGO'!$Z$16="Alta",'MAPA DE RIESGO'!$AB$16="Leve"),CONCATENATE("R1C",'MAPA DE RIESGO'!$P$16),"")</f>
        <v/>
      </c>
      <c r="K16" s="37" t="str">
        <f>IF(AND('MAPA DE RIESGO'!$Z$19="Alta",'MAPA DE RIESGO'!$AB$19="Leve"),CONCATENATE("R1C",'MAPA DE RIESGO'!$P$19),"")</f>
        <v/>
      </c>
      <c r="L16" s="37" t="str">
        <f>IF(AND('MAPA DE RIESGO'!$Z$20="Alta",'MAPA DE RIESGO'!$AB$20="Leve"),CONCATENATE("R1C",'MAPA DE RIESGO'!$P$20),"")</f>
        <v/>
      </c>
      <c r="M16" s="37" t="str">
        <f>IF(AND('MAPA DE RIESGO'!$Z$21="Alta",'MAPA DE RIESGO'!$AB$21="Leve"),CONCATENATE("R1C",'MAPA DE RIESGO'!$P$21),"")</f>
        <v/>
      </c>
      <c r="N16" s="37" t="str">
        <f>IF(AND('MAPA DE RIESGO'!$Z$22="Alta",'MAPA DE RIESGO'!$AB$22="Leve"),CONCATENATE("R1C",'MAPA DE RIESGO'!$P$22),"")</f>
        <v/>
      </c>
      <c r="O16" s="38" t="str">
        <f>IF(AND('MAPA DE RIESGO'!$Z$23="Alta",'MAPA DE RIESGO'!$AB$23="Leve"),CONCATENATE("R1C",'MAPA DE RIESGO'!$P$23),"")</f>
        <v/>
      </c>
      <c r="P16" s="36" t="str">
        <f>IF(AND('MAPA DE RIESGO'!$Z$16="Alta",'MAPA DE RIESGO'!$AB$16="Menor"),CONCATENATE("R1C",'MAPA DE RIESGO'!$P$16),"")</f>
        <v/>
      </c>
      <c r="Q16" s="37" t="str">
        <f>IF(AND('MAPA DE RIESGO'!$Z$19="Alta",'MAPA DE RIESGO'!$AB$19="Menor"),CONCATENATE("R1C",'MAPA DE RIESGO'!$P$19),"")</f>
        <v/>
      </c>
      <c r="R16" s="37" t="str">
        <f>IF(AND('MAPA DE RIESGO'!$Z$20="Alta",'MAPA DE RIESGO'!$AB$20="Menor"),CONCATENATE("R1C",'MAPA DE RIESGO'!$P$20),"")</f>
        <v/>
      </c>
      <c r="S16" s="37" t="str">
        <f>IF(AND('MAPA DE RIESGO'!$Z$21="Alta",'MAPA DE RIESGO'!$AB$21="Menor"),CONCATENATE("R1C",'MAPA DE RIESGO'!$P$21),"")</f>
        <v/>
      </c>
      <c r="T16" s="37" t="str">
        <f>IF(AND('MAPA DE RIESGO'!$Z$22="Alta",'MAPA DE RIESGO'!$AB$22="Menor"),CONCATENATE("R1C",'MAPA DE RIESGO'!$P$22),"")</f>
        <v/>
      </c>
      <c r="U16" s="38" t="str">
        <f>IF(AND('MAPA DE RIESGO'!$Z$23="Alta",'MAPA DE RIESGO'!$AB$23="Menor"),CONCATENATE("R1C",'MAPA DE RIESGO'!$P$23),"")</f>
        <v/>
      </c>
      <c r="V16" s="17" t="str">
        <f>IF(AND('MAPA DE RIESGO'!$Z$16="Alta",'MAPA DE RIESGO'!$AB$16="Moderado"),CONCATENATE("R1C",'MAPA DE RIESGO'!$P$16),"")</f>
        <v/>
      </c>
      <c r="W16" s="18" t="str">
        <f>IF(AND('MAPA DE RIESGO'!$Z$19="Alta",'MAPA DE RIESGO'!$AB$19="Moderado"),CONCATENATE("R1C",'MAPA DE RIESGO'!$P$19),"")</f>
        <v/>
      </c>
      <c r="X16" s="18" t="str">
        <f>IF(AND('MAPA DE RIESGO'!$Z$20="Alta",'MAPA DE RIESGO'!$AB$20="Moderado"),CONCATENATE("R1C",'MAPA DE RIESGO'!$P$20),"")</f>
        <v/>
      </c>
      <c r="Y16" s="18" t="str">
        <f>IF(AND('MAPA DE RIESGO'!$Z$21="Alta",'MAPA DE RIESGO'!$AB$21="Moderado"),CONCATENATE("R1C",'MAPA DE RIESGO'!$P$21),"")</f>
        <v/>
      </c>
      <c r="Z16" s="18" t="str">
        <f>IF(AND('MAPA DE RIESGO'!$Z$22="Alta",'MAPA DE RIESGO'!$AB$22="Moderado"),CONCATENATE("R1C",'MAPA DE RIESGO'!$P$22),"")</f>
        <v/>
      </c>
      <c r="AA16" s="19" t="str">
        <f>IF(AND('MAPA DE RIESGO'!$Z$23="Alta",'MAPA DE RIESGO'!$AB$23="Moderado"),CONCATENATE("R1C",'MAPA DE RIESGO'!$P$23),"")</f>
        <v/>
      </c>
      <c r="AB16" s="17" t="str">
        <f>IF(AND('MAPA DE RIESGO'!$Z$16="Alta",'MAPA DE RIESGO'!$AB$16="Mayor"),CONCATENATE("R1C",'MAPA DE RIESGO'!$P$16),"")</f>
        <v/>
      </c>
      <c r="AC16" s="18" t="str">
        <f>IF(AND('MAPA DE RIESGO'!$Z$19="Alta",'MAPA DE RIESGO'!$AB$19="Mayor"),CONCATENATE("R1C",'MAPA DE RIESGO'!$P$19),"")</f>
        <v/>
      </c>
      <c r="AD16" s="18" t="str">
        <f>IF(AND('MAPA DE RIESGO'!$Z$20="Alta",'MAPA DE RIESGO'!$AB$20="Mayor"),CONCATENATE("R1C",'MAPA DE RIESGO'!$P$20),"")</f>
        <v/>
      </c>
      <c r="AE16" s="18" t="str">
        <f>IF(AND('MAPA DE RIESGO'!$Z$21="Alta",'MAPA DE RIESGO'!$AB$21="Mayor"),CONCATENATE("R1C",'MAPA DE RIESGO'!$P$21),"")</f>
        <v/>
      </c>
      <c r="AF16" s="18" t="str">
        <f>IF(AND('MAPA DE RIESGO'!$Z$22="Alta",'MAPA DE RIESGO'!$AB$22="Mayor"),CONCATENATE("R1C",'MAPA DE RIESGO'!$P$22),"")</f>
        <v/>
      </c>
      <c r="AG16" s="19" t="str">
        <f>IF(AND('MAPA DE RIESGO'!$Z$23="Alta",'MAPA DE RIESGO'!$AB$23="Mayor"),CONCATENATE("R1C",'MAPA DE RIESGO'!$P$23),"")</f>
        <v/>
      </c>
      <c r="AH16" s="20" t="str">
        <f>IF(AND('MAPA DE RIESGO'!$Z$16="Alta",'MAPA DE RIESGO'!$AB$16="Catastrófico"),CONCATENATE("R1C",'MAPA DE RIESGO'!$P$16),"")</f>
        <v/>
      </c>
      <c r="AI16" s="21" t="str">
        <f>IF(AND('MAPA DE RIESGO'!$Z$19="Alta",'MAPA DE RIESGO'!$AB$19="Catastrófico"),CONCATENATE("R1C",'MAPA DE RIESGO'!$P$19),"")</f>
        <v/>
      </c>
      <c r="AJ16" s="21" t="str">
        <f>IF(AND('MAPA DE RIESGO'!$Z$20="Alta",'MAPA DE RIESGO'!$AB$20="Catastrófico"),CONCATENATE("R1C",'MAPA DE RIESGO'!$P$20),"")</f>
        <v/>
      </c>
      <c r="AK16" s="21" t="str">
        <f>IF(AND('MAPA DE RIESGO'!$Z$21="Alta",'MAPA DE RIESGO'!$AB$21="Catastrófico"),CONCATENATE("R1C",'MAPA DE RIESGO'!$P$21),"")</f>
        <v/>
      </c>
      <c r="AL16" s="21" t="str">
        <f>IF(AND('MAPA DE RIESGO'!$Z$22="Alta",'MAPA DE RIESGO'!$AB$22="Catastrófico"),CONCATENATE("R1C",'MAPA DE RIESGO'!$P$22),"")</f>
        <v/>
      </c>
      <c r="AM16" s="22" t="str">
        <f>IF(AND('MAPA DE RIESGO'!$Z$23="Alta",'MAPA DE RIESGO'!$AB$23="Catastrófico"),CONCATENATE("R1C",'MAPA DE RIESGO'!$P$23),"")</f>
        <v/>
      </c>
      <c r="AN16" s="55"/>
      <c r="AO16" s="496" t="s">
        <v>72</v>
      </c>
      <c r="AP16" s="497"/>
      <c r="AQ16" s="497"/>
      <c r="AR16" s="497"/>
      <c r="AS16" s="497"/>
      <c r="AT16" s="498"/>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408"/>
      <c r="C17" s="408"/>
      <c r="D17" s="409"/>
      <c r="E17" s="507"/>
      <c r="F17" s="508"/>
      <c r="G17" s="508"/>
      <c r="H17" s="508"/>
      <c r="I17" s="508"/>
      <c r="J17" s="39" t="str">
        <f>IF(AND('MAPA DE RIESGO'!$Z$24="Alta",'MAPA DE RIESGO'!$AB$24="Leve"),CONCATENATE("R2C",'MAPA DE RIESGO'!$P$24),"")</f>
        <v/>
      </c>
      <c r="K17" s="40" t="str">
        <f>IF(AND('MAPA DE RIESGO'!$Z$25="Alta",'MAPA DE RIESGO'!$AB$25="Leve"),CONCATENATE("R2C",'MAPA DE RIESGO'!$P$25),"")</f>
        <v/>
      </c>
      <c r="L17" s="40" t="str">
        <f>IF(AND('MAPA DE RIESGO'!$Z$26="Alta",'MAPA DE RIESGO'!$AB$26="Leve"),CONCATENATE("R2C",'MAPA DE RIESGO'!$P$26),"")</f>
        <v/>
      </c>
      <c r="M17" s="40" t="str">
        <f>IF(AND('MAPA DE RIESGO'!$Z$27="Alta",'MAPA DE RIESGO'!$AB$27="Leve"),CONCATENATE("R2C",'MAPA DE RIESGO'!$P$27),"")</f>
        <v/>
      </c>
      <c r="N17" s="40" t="str">
        <f>IF(AND('MAPA DE RIESGO'!$Z$28="Alta",'MAPA DE RIESGO'!$AB$28="Leve"),CONCATENATE("R2C",'MAPA DE RIESGO'!$P$28),"")</f>
        <v/>
      </c>
      <c r="O17" s="41" t="str">
        <f>IF(AND('MAPA DE RIESGO'!$Z$29="Alta",'MAPA DE RIESGO'!$AB$29="Leve"),CONCATENATE("R2C",'MAPA DE RIESGO'!$P$29),"")</f>
        <v/>
      </c>
      <c r="P17" s="39" t="str">
        <f>IF(AND('MAPA DE RIESGO'!$Z$24="Alta",'MAPA DE RIESGO'!$AB$24="Menor"),CONCATENATE("R2C",'MAPA DE RIESGO'!$P$24),"")</f>
        <v/>
      </c>
      <c r="Q17" s="40" t="str">
        <f>IF(AND('MAPA DE RIESGO'!$Z$25="Alta",'MAPA DE RIESGO'!$AB$25="Menor"),CONCATENATE("R2C",'MAPA DE RIESGO'!$P$25),"")</f>
        <v/>
      </c>
      <c r="R17" s="40" t="str">
        <f>IF(AND('MAPA DE RIESGO'!$Z$26="Alta",'MAPA DE RIESGO'!$AB$26="Menor"),CONCATENATE("R2C",'MAPA DE RIESGO'!$P$26),"")</f>
        <v/>
      </c>
      <c r="S17" s="40" t="str">
        <f>IF(AND('MAPA DE RIESGO'!$Z$27="Alta",'MAPA DE RIESGO'!$AB$27="Menor"),CONCATENATE("R2C",'MAPA DE RIESGO'!$P$27),"")</f>
        <v/>
      </c>
      <c r="T17" s="40" t="str">
        <f>IF(AND('MAPA DE RIESGO'!$Z$28="Alta",'MAPA DE RIESGO'!$AB$28="Menor"),CONCATENATE("R2C",'MAPA DE RIESGO'!$P$28),"")</f>
        <v/>
      </c>
      <c r="U17" s="41" t="str">
        <f>IF(AND('MAPA DE RIESGO'!$Z$29="Alta",'MAPA DE RIESGO'!$AB$29="Menor"),CONCATENATE("R2C",'MAPA DE RIESGO'!$P$29),"")</f>
        <v/>
      </c>
      <c r="V17" s="23" t="str">
        <f>IF(AND('MAPA DE RIESGO'!$Z$24="Alta",'MAPA DE RIESGO'!$AB$24="Moderado"),CONCATENATE("R2C",'MAPA DE RIESGO'!$P$24),"")</f>
        <v/>
      </c>
      <c r="W17" s="24" t="str">
        <f>IF(AND('MAPA DE RIESGO'!$Z$25="Alta",'MAPA DE RIESGO'!$AB$25="Moderado"),CONCATENATE("R2C",'MAPA DE RIESGO'!$P$25),"")</f>
        <v/>
      </c>
      <c r="X17" s="24" t="str">
        <f>IF(AND('MAPA DE RIESGO'!$Z$26="Alta",'MAPA DE RIESGO'!$AB$26="Moderado"),CONCATENATE("R2C",'MAPA DE RIESGO'!$P$26),"")</f>
        <v/>
      </c>
      <c r="Y17" s="24" t="str">
        <f>IF(AND('MAPA DE RIESGO'!$Z$27="Alta",'MAPA DE RIESGO'!$AB$27="Moderado"),CONCATENATE("R2C",'MAPA DE RIESGO'!$P$27),"")</f>
        <v/>
      </c>
      <c r="Z17" s="24" t="str">
        <f>IF(AND('MAPA DE RIESGO'!$Z$28="Alta",'MAPA DE RIESGO'!$AB$28="Moderado"),CONCATENATE("R2C",'MAPA DE RIESGO'!$P$28),"")</f>
        <v/>
      </c>
      <c r="AA17" s="25" t="str">
        <f>IF(AND('MAPA DE RIESGO'!$Z$29="Alta",'MAPA DE RIESGO'!$AB$29="Moderado"),CONCATENATE("R2C",'MAPA DE RIESGO'!$P$29),"")</f>
        <v/>
      </c>
      <c r="AB17" s="23" t="str">
        <f>IF(AND('MAPA DE RIESGO'!$Z$24="Alta",'MAPA DE RIESGO'!$AB$24="Mayor"),CONCATENATE("R2C",'MAPA DE RIESGO'!$P$24),"")</f>
        <v/>
      </c>
      <c r="AC17" s="24" t="str">
        <f>IF(AND('MAPA DE RIESGO'!$Z$25="Alta",'MAPA DE RIESGO'!$AB$25="Mayor"),CONCATENATE("R2C",'MAPA DE RIESGO'!$P$25),"")</f>
        <v/>
      </c>
      <c r="AD17" s="24" t="str">
        <f>IF(AND('MAPA DE RIESGO'!$Z$26="Alta",'MAPA DE RIESGO'!$AB$26="Mayor"),CONCATENATE("R2C",'MAPA DE RIESGO'!$P$26),"")</f>
        <v/>
      </c>
      <c r="AE17" s="24" t="str">
        <f>IF(AND('MAPA DE RIESGO'!$Z$27="Alta",'MAPA DE RIESGO'!$AB$27="Mayor"),CONCATENATE("R2C",'MAPA DE RIESGO'!$P$27),"")</f>
        <v/>
      </c>
      <c r="AF17" s="24" t="str">
        <f>IF(AND('MAPA DE RIESGO'!$Z$28="Alta",'MAPA DE RIESGO'!$AB$28="Mayor"),CONCATENATE("R2C",'MAPA DE RIESGO'!$P$28),"")</f>
        <v/>
      </c>
      <c r="AG17" s="25" t="str">
        <f>IF(AND('MAPA DE RIESGO'!$Z$29="Alta",'MAPA DE RIESGO'!$AB$29="Mayor"),CONCATENATE("R2C",'MAPA DE RIESGO'!$P$29),"")</f>
        <v/>
      </c>
      <c r="AH17" s="26" t="str">
        <f>IF(AND('MAPA DE RIESGO'!$Z$24="Alta",'MAPA DE RIESGO'!$AB$24="Catastrófico"),CONCATENATE("R2C",'MAPA DE RIESGO'!$P$24),"")</f>
        <v/>
      </c>
      <c r="AI17" s="27" t="str">
        <f>IF(AND('MAPA DE RIESGO'!$Z$25="Alta",'MAPA DE RIESGO'!$AB$25="Catastrófico"),CONCATENATE("R2C",'MAPA DE RIESGO'!$P$25),"")</f>
        <v/>
      </c>
      <c r="AJ17" s="27" t="str">
        <f>IF(AND('MAPA DE RIESGO'!$Z$26="Alta",'MAPA DE RIESGO'!$AB$26="Catastrófico"),CONCATENATE("R2C",'MAPA DE RIESGO'!$P$26),"")</f>
        <v/>
      </c>
      <c r="AK17" s="27" t="str">
        <f>IF(AND('MAPA DE RIESGO'!$Z$27="Alta",'MAPA DE RIESGO'!$AB$27="Catastrófico"),CONCATENATE("R2C",'MAPA DE RIESGO'!$P$27),"")</f>
        <v/>
      </c>
      <c r="AL17" s="27" t="str">
        <f>IF(AND('MAPA DE RIESGO'!$Z$28="Alta",'MAPA DE RIESGO'!$AB$28="Catastrófico"),CONCATENATE("R2C",'MAPA DE RIESGO'!$P$28),"")</f>
        <v/>
      </c>
      <c r="AM17" s="28" t="str">
        <f>IF(AND('MAPA DE RIESGO'!$Z$29="Alta",'MAPA DE RIESGO'!$AB$29="Catastrófico"),CONCATENATE("R2C",'MAPA DE RIESGO'!$P$29),"")</f>
        <v/>
      </c>
      <c r="AN17" s="55"/>
      <c r="AO17" s="499"/>
      <c r="AP17" s="500"/>
      <c r="AQ17" s="500"/>
      <c r="AR17" s="500"/>
      <c r="AS17" s="500"/>
      <c r="AT17" s="501"/>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408"/>
      <c r="C18" s="408"/>
      <c r="D18" s="409"/>
      <c r="E18" s="509"/>
      <c r="F18" s="510"/>
      <c r="G18" s="510"/>
      <c r="H18" s="510"/>
      <c r="I18" s="508"/>
      <c r="J18" s="39" t="str">
        <f>IF(AND('MAPA DE RIESGO'!$Z$30="Alta",'MAPA DE RIESGO'!$AB$30="Leve"),CONCATENATE("R3C",'MAPA DE RIESGO'!$P$30),"")</f>
        <v/>
      </c>
      <c r="K18" s="40" t="str">
        <f>IF(AND('MAPA DE RIESGO'!$Z$31="Alta",'MAPA DE RIESGO'!$AB$31="Leve"),CONCATENATE("R3C",'MAPA DE RIESGO'!$P$31),"")</f>
        <v/>
      </c>
      <c r="L18" s="40" t="str">
        <f>IF(AND('MAPA DE RIESGO'!$Z$32="Alta",'MAPA DE RIESGO'!$AB$32="Leve"),CONCATENATE("R3C",'MAPA DE RIESGO'!$P$32),"")</f>
        <v/>
      </c>
      <c r="M18" s="40" t="str">
        <f>IF(AND('MAPA DE RIESGO'!$Z$33="Alta",'MAPA DE RIESGO'!$AB$33="Leve"),CONCATENATE("R3C",'MAPA DE RIESGO'!$P$33),"")</f>
        <v/>
      </c>
      <c r="N18" s="40" t="str">
        <f>IF(AND('MAPA DE RIESGO'!$Z$34="Alta",'MAPA DE RIESGO'!$AB$34="Leve"),CONCATENATE("R3C",'MAPA DE RIESGO'!$P$34),"")</f>
        <v/>
      </c>
      <c r="O18" s="41" t="str">
        <f>IF(AND('MAPA DE RIESGO'!$Z$35="Alta",'MAPA DE RIESGO'!$AB$35="Leve"),CONCATENATE("R3C",'MAPA DE RIESGO'!$P$35),"")</f>
        <v/>
      </c>
      <c r="P18" s="39" t="str">
        <f>IF(AND('MAPA DE RIESGO'!$Z$30="Alta",'MAPA DE RIESGO'!$AB$30="Menor"),CONCATENATE("R3C",'MAPA DE RIESGO'!$P$30),"")</f>
        <v/>
      </c>
      <c r="Q18" s="40" t="str">
        <f>IF(AND('MAPA DE RIESGO'!$Z$31="Alta",'MAPA DE RIESGO'!$AB$31="Menor"),CONCATENATE("R3C",'MAPA DE RIESGO'!$P$31),"")</f>
        <v/>
      </c>
      <c r="R18" s="40" t="str">
        <f>IF(AND('MAPA DE RIESGO'!$Z$32="Alta",'MAPA DE RIESGO'!$AB$32="Menor"),CONCATENATE("R3C",'MAPA DE RIESGO'!$P$32),"")</f>
        <v/>
      </c>
      <c r="S18" s="40" t="str">
        <f>IF(AND('MAPA DE RIESGO'!$Z$33="Alta",'MAPA DE RIESGO'!$AB$33="Menor"),CONCATENATE("R3C",'MAPA DE RIESGO'!$P$33),"")</f>
        <v/>
      </c>
      <c r="T18" s="40" t="str">
        <f>IF(AND('MAPA DE RIESGO'!$Z$34="Alta",'MAPA DE RIESGO'!$AB$34="Menor"),CONCATENATE("R3C",'MAPA DE RIESGO'!$P$34),"")</f>
        <v/>
      </c>
      <c r="U18" s="41" t="str">
        <f>IF(AND('MAPA DE RIESGO'!$Z$35="Alta",'MAPA DE RIESGO'!$AB$35="Menor"),CONCATENATE("R3C",'MAPA DE RIESGO'!$P$35),"")</f>
        <v/>
      </c>
      <c r="V18" s="23" t="str">
        <f>IF(AND('MAPA DE RIESGO'!$Z$30="Alta",'MAPA DE RIESGO'!$AB$30="Moderado"),CONCATENATE("R3C",'MAPA DE RIESGO'!$P$30),"")</f>
        <v/>
      </c>
      <c r="W18" s="24" t="str">
        <f>IF(AND('MAPA DE RIESGO'!$Z$31="Alta",'MAPA DE RIESGO'!$AB$31="Moderado"),CONCATENATE("R3C",'MAPA DE RIESGO'!$P$31),"")</f>
        <v/>
      </c>
      <c r="X18" s="24" t="str">
        <f>IF(AND('MAPA DE RIESGO'!$Z$32="Alta",'MAPA DE RIESGO'!$AB$32="Moderado"),CONCATENATE("R3C",'MAPA DE RIESGO'!$P$32),"")</f>
        <v/>
      </c>
      <c r="Y18" s="24" t="str">
        <f>IF(AND('MAPA DE RIESGO'!$Z$33="Alta",'MAPA DE RIESGO'!$AB$33="Moderado"),CONCATENATE("R3C",'MAPA DE RIESGO'!$P$33),"")</f>
        <v/>
      </c>
      <c r="Z18" s="24" t="str">
        <f>IF(AND('MAPA DE RIESGO'!$Z$34="Alta",'MAPA DE RIESGO'!$AB$34="Moderado"),CONCATENATE("R3C",'MAPA DE RIESGO'!$P$34),"")</f>
        <v/>
      </c>
      <c r="AA18" s="25" t="str">
        <f>IF(AND('MAPA DE RIESGO'!$Z$35="Alta",'MAPA DE RIESGO'!$AB$35="Moderado"),CONCATENATE("R3C",'MAPA DE RIESGO'!$P$35),"")</f>
        <v/>
      </c>
      <c r="AB18" s="23" t="str">
        <f>IF(AND('MAPA DE RIESGO'!$Z$30="Alta",'MAPA DE RIESGO'!$AB$30="Mayor"),CONCATENATE("R3C",'MAPA DE RIESGO'!$P$30),"")</f>
        <v/>
      </c>
      <c r="AC18" s="24" t="str">
        <f>IF(AND('MAPA DE RIESGO'!$Z$31="Alta",'MAPA DE RIESGO'!$AB$31="Mayor"),CONCATENATE("R3C",'MAPA DE RIESGO'!$P$31),"")</f>
        <v/>
      </c>
      <c r="AD18" s="24" t="str">
        <f>IF(AND('MAPA DE RIESGO'!$Z$32="Alta",'MAPA DE RIESGO'!$AB$32="Mayor"),CONCATENATE("R3C",'MAPA DE RIESGO'!$P$32),"")</f>
        <v/>
      </c>
      <c r="AE18" s="24" t="str">
        <f>IF(AND('MAPA DE RIESGO'!$Z$33="Alta",'MAPA DE RIESGO'!$AB$33="Mayor"),CONCATENATE("R3C",'MAPA DE RIESGO'!$P$33),"")</f>
        <v/>
      </c>
      <c r="AF18" s="24" t="str">
        <f>IF(AND('MAPA DE RIESGO'!$Z$34="Alta",'MAPA DE RIESGO'!$AB$34="Mayor"),CONCATENATE("R3C",'MAPA DE RIESGO'!$P$34),"")</f>
        <v/>
      </c>
      <c r="AG18" s="25" t="str">
        <f>IF(AND('MAPA DE RIESGO'!$Z$35="Alta",'MAPA DE RIESGO'!$AB$35="Mayor"),CONCATENATE("R3C",'MAPA DE RIESGO'!$P$35),"")</f>
        <v/>
      </c>
      <c r="AH18" s="26" t="str">
        <f>IF(AND('MAPA DE RIESGO'!$Z$30="Alta",'MAPA DE RIESGO'!$AB$30="Catastrófico"),CONCATENATE("R3C",'MAPA DE RIESGO'!$P$30),"")</f>
        <v/>
      </c>
      <c r="AI18" s="27" t="str">
        <f>IF(AND('MAPA DE RIESGO'!$Z$31="Alta",'MAPA DE RIESGO'!$AB$31="Catastrófico"),CONCATENATE("R3C",'MAPA DE RIESGO'!$P$31),"")</f>
        <v/>
      </c>
      <c r="AJ18" s="27" t="str">
        <f>IF(AND('MAPA DE RIESGO'!$Z$32="Alta",'MAPA DE RIESGO'!$AB$32="Catastrófico"),CONCATENATE("R3C",'MAPA DE RIESGO'!$P$32),"")</f>
        <v/>
      </c>
      <c r="AK18" s="27" t="str">
        <f>IF(AND('MAPA DE RIESGO'!$Z$33="Alta",'MAPA DE RIESGO'!$AB$33="Catastrófico"),CONCATENATE("R3C",'MAPA DE RIESGO'!$P$33),"")</f>
        <v/>
      </c>
      <c r="AL18" s="27" t="str">
        <f>IF(AND('MAPA DE RIESGO'!$Z$34="Alta",'MAPA DE RIESGO'!$AB$34="Catastrófico"),CONCATENATE("R3C",'MAPA DE RIESGO'!$P$34),"")</f>
        <v/>
      </c>
      <c r="AM18" s="28" t="str">
        <f>IF(AND('MAPA DE RIESGO'!$Z$35="Alta",'MAPA DE RIESGO'!$AB$35="Catastrófico"),CONCATENATE("R3C",'MAPA DE RIESGO'!$P$35),"")</f>
        <v/>
      </c>
      <c r="AN18" s="55"/>
      <c r="AO18" s="499"/>
      <c r="AP18" s="500"/>
      <c r="AQ18" s="500"/>
      <c r="AR18" s="500"/>
      <c r="AS18" s="500"/>
      <c r="AT18" s="501"/>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408"/>
      <c r="C19" s="408"/>
      <c r="D19" s="409"/>
      <c r="E19" s="509"/>
      <c r="F19" s="510"/>
      <c r="G19" s="510"/>
      <c r="H19" s="510"/>
      <c r="I19" s="508"/>
      <c r="J19" s="39" t="str">
        <f>IF(AND('MAPA DE RIESGO'!$Z$36="Alta",'MAPA DE RIESGO'!$AB$36="Leve"),CONCATENATE("R4C",'MAPA DE RIESGO'!$P$36),"")</f>
        <v/>
      </c>
      <c r="K19" s="40" t="str">
        <f>IF(AND('MAPA DE RIESGO'!$Z$37="Alta",'MAPA DE RIESGO'!$AB$37="Leve"),CONCATENATE("R4C",'MAPA DE RIESGO'!$P$37),"")</f>
        <v/>
      </c>
      <c r="L19" s="40" t="str">
        <f>IF(AND('MAPA DE RIESGO'!$Z$38="Alta",'MAPA DE RIESGO'!$AB$38="Leve"),CONCATENATE("R4C",'MAPA DE RIESGO'!$P$38),"")</f>
        <v/>
      </c>
      <c r="M19" s="40" t="str">
        <f>IF(AND('MAPA DE RIESGO'!$Z$39="Alta",'MAPA DE RIESGO'!$AB$39="Leve"),CONCATENATE("R4C",'MAPA DE RIESGO'!$P$39),"")</f>
        <v/>
      </c>
      <c r="N19" s="40" t="str">
        <f>IF(AND('MAPA DE RIESGO'!$Z$40="Alta",'MAPA DE RIESGO'!$AB$40="Leve"),CONCATENATE("R4C",'MAPA DE RIESGO'!$P$40),"")</f>
        <v/>
      </c>
      <c r="O19" s="41" t="str">
        <f>IF(AND('MAPA DE RIESGO'!$Z$41="Alta",'MAPA DE RIESGO'!$AB$41="Leve"),CONCATENATE("R4C",'MAPA DE RIESGO'!$P$41),"")</f>
        <v/>
      </c>
      <c r="P19" s="39" t="str">
        <f>IF(AND('MAPA DE RIESGO'!$Z$36="Alta",'MAPA DE RIESGO'!$AB$36="Menor"),CONCATENATE("R4C",'MAPA DE RIESGO'!$P$36),"")</f>
        <v/>
      </c>
      <c r="Q19" s="40" t="str">
        <f>IF(AND('MAPA DE RIESGO'!$Z$37="Alta",'MAPA DE RIESGO'!$AB$37="Menor"),CONCATENATE("R4C",'MAPA DE RIESGO'!$P$37),"")</f>
        <v/>
      </c>
      <c r="R19" s="40" t="str">
        <f>IF(AND('MAPA DE RIESGO'!$Z$38="Alta",'MAPA DE RIESGO'!$AB$38="Menor"),CONCATENATE("R4C",'MAPA DE RIESGO'!$P$38),"")</f>
        <v/>
      </c>
      <c r="S19" s="40" t="str">
        <f>IF(AND('MAPA DE RIESGO'!$Z$39="Alta",'MAPA DE RIESGO'!$AB$39="Menor"),CONCATENATE("R4C",'MAPA DE RIESGO'!$P$39),"")</f>
        <v/>
      </c>
      <c r="T19" s="40" t="str">
        <f>IF(AND('MAPA DE RIESGO'!$Z$40="Alta",'MAPA DE RIESGO'!$AB$40="Menor"),CONCATENATE("R4C",'MAPA DE RIESGO'!$P$40),"")</f>
        <v/>
      </c>
      <c r="U19" s="41" t="str">
        <f>IF(AND('MAPA DE RIESGO'!$Z$41="Alta",'MAPA DE RIESGO'!$AB$41="Menor"),CONCATENATE("R4C",'MAPA DE RIESGO'!$P$41),"")</f>
        <v/>
      </c>
      <c r="V19" s="23" t="str">
        <f>IF(AND('MAPA DE RIESGO'!$Z$36="Alta",'MAPA DE RIESGO'!$AB$36="Moderado"),CONCATENATE("R4C",'MAPA DE RIESGO'!$P$36),"")</f>
        <v/>
      </c>
      <c r="W19" s="24" t="str">
        <f>IF(AND('MAPA DE RIESGO'!$Z$37="Alta",'MAPA DE RIESGO'!$AB$37="Moderado"),CONCATENATE("R4C",'MAPA DE RIESGO'!$P$37),"")</f>
        <v/>
      </c>
      <c r="X19" s="29" t="str">
        <f>IF(AND('MAPA DE RIESGO'!$Z$38="Alta",'MAPA DE RIESGO'!$AB$38="Moderado"),CONCATENATE("R4C",'MAPA DE RIESGO'!$P$38),"")</f>
        <v/>
      </c>
      <c r="Y19" s="29" t="str">
        <f>IF(AND('MAPA DE RIESGO'!$Z$39="Alta",'MAPA DE RIESGO'!$AB$39="Moderado"),CONCATENATE("R4C",'MAPA DE RIESGO'!$P$39),"")</f>
        <v/>
      </c>
      <c r="Z19" s="29" t="str">
        <f>IF(AND('MAPA DE RIESGO'!$Z$40="Alta",'MAPA DE RIESGO'!$AB$40="Moderado"),CONCATENATE("R4C",'MAPA DE RIESGO'!$P$40),"")</f>
        <v/>
      </c>
      <c r="AA19" s="25" t="str">
        <f>IF(AND('MAPA DE RIESGO'!$Z$41="Alta",'MAPA DE RIESGO'!$AB$41="Moderado"),CONCATENATE("R4C",'MAPA DE RIESGO'!$P$41),"")</f>
        <v/>
      </c>
      <c r="AB19" s="23" t="str">
        <f>IF(AND('MAPA DE RIESGO'!$Z$36="Alta",'MAPA DE RIESGO'!$AB$36="Mayor"),CONCATENATE("R4C",'MAPA DE RIESGO'!$P$36),"")</f>
        <v/>
      </c>
      <c r="AC19" s="24" t="str">
        <f>IF(AND('MAPA DE RIESGO'!$Z$37="Alta",'MAPA DE RIESGO'!$AB$37="Mayor"),CONCATENATE("R4C",'MAPA DE RIESGO'!$P$37),"")</f>
        <v/>
      </c>
      <c r="AD19" s="29" t="str">
        <f>IF(AND('MAPA DE RIESGO'!$Z$38="Alta",'MAPA DE RIESGO'!$AB$38="Mayor"),CONCATENATE("R4C",'MAPA DE RIESGO'!$P$38),"")</f>
        <v/>
      </c>
      <c r="AE19" s="29" t="str">
        <f>IF(AND('MAPA DE RIESGO'!$Z$39="Alta",'MAPA DE RIESGO'!$AB$39="Mayor"),CONCATENATE("R4C",'MAPA DE RIESGO'!$P$39),"")</f>
        <v/>
      </c>
      <c r="AF19" s="29" t="str">
        <f>IF(AND('MAPA DE RIESGO'!$Z$40="Alta",'MAPA DE RIESGO'!$AB$40="Mayor"),CONCATENATE("R4C",'MAPA DE RIESGO'!$P$40),"")</f>
        <v/>
      </c>
      <c r="AG19" s="25" t="str">
        <f>IF(AND('MAPA DE RIESGO'!$Z$41="Alta",'MAPA DE RIESGO'!$AB$41="Mayor"),CONCATENATE("R4C",'MAPA DE RIESGO'!$P$41),"")</f>
        <v/>
      </c>
      <c r="AH19" s="26" t="str">
        <f>IF(AND('MAPA DE RIESGO'!$Z$36="Alta",'MAPA DE RIESGO'!$AB$36="Catastrófico"),CONCATENATE("R4C",'MAPA DE RIESGO'!$P$36),"")</f>
        <v/>
      </c>
      <c r="AI19" s="27" t="str">
        <f>IF(AND('MAPA DE RIESGO'!$Z$37="Alta",'MAPA DE RIESGO'!$AB$37="Catastrófico"),CONCATENATE("R4C",'MAPA DE RIESGO'!$P$37),"")</f>
        <v/>
      </c>
      <c r="AJ19" s="27" t="str">
        <f>IF(AND('MAPA DE RIESGO'!$Z$38="Alta",'MAPA DE RIESGO'!$AB$38="Catastrófico"),CONCATENATE("R4C",'MAPA DE RIESGO'!$P$38),"")</f>
        <v/>
      </c>
      <c r="AK19" s="27" t="str">
        <f>IF(AND('MAPA DE RIESGO'!$Z$39="Alta",'MAPA DE RIESGO'!$AB$39="Catastrófico"),CONCATENATE("R4C",'MAPA DE RIESGO'!$P$39),"")</f>
        <v/>
      </c>
      <c r="AL19" s="27" t="str">
        <f>IF(AND('MAPA DE RIESGO'!$Z$40="Alta",'MAPA DE RIESGO'!$AB$40="Catastrófico"),CONCATENATE("R4C",'MAPA DE RIESGO'!$P$40),"")</f>
        <v/>
      </c>
      <c r="AM19" s="28" t="str">
        <f>IF(AND('MAPA DE RIESGO'!$Z$41="Alta",'MAPA DE RIESGO'!$AB$41="Catastrófico"),CONCATENATE("R4C",'MAPA DE RIESGO'!$P$41),"")</f>
        <v/>
      </c>
      <c r="AN19" s="55"/>
      <c r="AO19" s="499"/>
      <c r="AP19" s="500"/>
      <c r="AQ19" s="500"/>
      <c r="AR19" s="500"/>
      <c r="AS19" s="500"/>
      <c r="AT19" s="501"/>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408"/>
      <c r="C20" s="408"/>
      <c r="D20" s="409"/>
      <c r="E20" s="509"/>
      <c r="F20" s="510"/>
      <c r="G20" s="510"/>
      <c r="H20" s="510"/>
      <c r="I20" s="508"/>
      <c r="J20" s="39" t="str">
        <f>IF(AND('MAPA DE RIESGO'!$Z$42="Alta",'MAPA DE RIESGO'!$AB$42="Leve"),CONCATENATE("R5C",'MAPA DE RIESGO'!$P$42),"")</f>
        <v/>
      </c>
      <c r="K20" s="40" t="str">
        <f>IF(AND('MAPA DE RIESGO'!$Z$43="Alta",'MAPA DE RIESGO'!$AB$43="Leve"),CONCATENATE("R5C",'MAPA DE RIESGO'!$P$43),"")</f>
        <v/>
      </c>
      <c r="L20" s="40" t="str">
        <f>IF(AND('MAPA DE RIESGO'!$Z$44="Alta",'MAPA DE RIESGO'!$AB$44="Leve"),CONCATENATE("R5C",'MAPA DE RIESGO'!$P$44),"")</f>
        <v/>
      </c>
      <c r="M20" s="40" t="str">
        <f>IF(AND('MAPA DE RIESGO'!$Z$45="Alta",'MAPA DE RIESGO'!$AB$45="Leve"),CONCATENATE("R5C",'MAPA DE RIESGO'!$P$45),"")</f>
        <v/>
      </c>
      <c r="N20" s="40" t="str">
        <f>IF(AND('MAPA DE RIESGO'!$Z$46="Alta",'MAPA DE RIESGO'!$AB$46="Leve"),CONCATENATE("R5C",'MAPA DE RIESGO'!$P$46),"")</f>
        <v/>
      </c>
      <c r="O20" s="41" t="str">
        <f>IF(AND('MAPA DE RIESGO'!$Z$47="Alta",'MAPA DE RIESGO'!$AB$47="Leve"),CONCATENATE("R5C",'MAPA DE RIESGO'!$P$47),"")</f>
        <v/>
      </c>
      <c r="P20" s="39" t="str">
        <f>IF(AND('MAPA DE RIESGO'!$Z$42="Alta",'MAPA DE RIESGO'!$AB$42="Menor"),CONCATENATE("R5C",'MAPA DE RIESGO'!$P$42),"")</f>
        <v/>
      </c>
      <c r="Q20" s="40" t="str">
        <f>IF(AND('MAPA DE RIESGO'!$Z$43="Alta",'MAPA DE RIESGO'!$AB$43="Menor"),CONCATENATE("R5C",'MAPA DE RIESGO'!$P$43),"")</f>
        <v/>
      </c>
      <c r="R20" s="40" t="str">
        <f>IF(AND('MAPA DE RIESGO'!$Z$44="Alta",'MAPA DE RIESGO'!$AB$44="Menor"),CONCATENATE("R5C",'MAPA DE RIESGO'!$P$44),"")</f>
        <v/>
      </c>
      <c r="S20" s="40" t="str">
        <f>IF(AND('MAPA DE RIESGO'!$Z$45="Alta",'MAPA DE RIESGO'!$AB$45="Menor"),CONCATENATE("R5C",'MAPA DE RIESGO'!$P$45),"")</f>
        <v/>
      </c>
      <c r="T20" s="40" t="str">
        <f>IF(AND('MAPA DE RIESGO'!$Z$46="Alta",'MAPA DE RIESGO'!$AB$46="Menor"),CONCATENATE("R5C",'MAPA DE RIESGO'!$P$46),"")</f>
        <v/>
      </c>
      <c r="U20" s="41" t="str">
        <f>IF(AND('MAPA DE RIESGO'!$Z$47="Alta",'MAPA DE RIESGO'!$AB$47="Menor"),CONCATENATE("R5C",'MAPA DE RIESGO'!$P$47),"")</f>
        <v/>
      </c>
      <c r="V20" s="23" t="str">
        <f>IF(AND('MAPA DE RIESGO'!$Z$42="Alta",'MAPA DE RIESGO'!$AB$42="Moderado"),CONCATENATE("R5C",'MAPA DE RIESGO'!$P$42),"")</f>
        <v/>
      </c>
      <c r="W20" s="24" t="str">
        <f>IF(AND('MAPA DE RIESGO'!$Z$43="Alta",'MAPA DE RIESGO'!$AB$43="Moderado"),CONCATENATE("R5C",'MAPA DE RIESGO'!$P$43),"")</f>
        <v/>
      </c>
      <c r="X20" s="29" t="str">
        <f>IF(AND('MAPA DE RIESGO'!$Z$44="Alta",'MAPA DE RIESGO'!$AB$44="Moderado"),CONCATENATE("R5C",'MAPA DE RIESGO'!$P$44),"")</f>
        <v/>
      </c>
      <c r="Y20" s="29" t="str">
        <f>IF(AND('MAPA DE RIESGO'!$Z$45="Alta",'MAPA DE RIESGO'!$AB$45="Moderado"),CONCATENATE("R5C",'MAPA DE RIESGO'!$P$45),"")</f>
        <v/>
      </c>
      <c r="Z20" s="29" t="str">
        <f>IF(AND('MAPA DE RIESGO'!$Z$46="Alta",'MAPA DE RIESGO'!$AB$46="Moderado"),CONCATENATE("R5C",'MAPA DE RIESGO'!$P$46),"")</f>
        <v/>
      </c>
      <c r="AA20" s="25" t="str">
        <f>IF(AND('MAPA DE RIESGO'!$Z$47="Alta",'MAPA DE RIESGO'!$AB$47="Moderado"),CONCATENATE("R5C",'MAPA DE RIESGO'!$P$47),"")</f>
        <v/>
      </c>
      <c r="AB20" s="23" t="str">
        <f>IF(AND('MAPA DE RIESGO'!$Z$42="Alta",'MAPA DE RIESGO'!$AB$42="Mayor"),CONCATENATE("R5C",'MAPA DE RIESGO'!$P$42),"")</f>
        <v/>
      </c>
      <c r="AC20" s="24" t="str">
        <f>IF(AND('MAPA DE RIESGO'!$Z$43="Alta",'MAPA DE RIESGO'!$AB$43="Mayor"),CONCATENATE("R5C",'MAPA DE RIESGO'!$P$43),"")</f>
        <v/>
      </c>
      <c r="AD20" s="29" t="str">
        <f>IF(AND('MAPA DE RIESGO'!$Z$44="Alta",'MAPA DE RIESGO'!$AB$44="Mayor"),CONCATENATE("R5C",'MAPA DE RIESGO'!$P$44),"")</f>
        <v/>
      </c>
      <c r="AE20" s="29" t="str">
        <f>IF(AND('MAPA DE RIESGO'!$Z$45="Alta",'MAPA DE RIESGO'!$AB$45="Mayor"),CONCATENATE("R5C",'MAPA DE RIESGO'!$P$45),"")</f>
        <v/>
      </c>
      <c r="AF20" s="29" t="str">
        <f>IF(AND('MAPA DE RIESGO'!$Z$46="Alta",'MAPA DE RIESGO'!$AB$46="Mayor"),CONCATENATE("R5C",'MAPA DE RIESGO'!$P$46),"")</f>
        <v/>
      </c>
      <c r="AG20" s="25" t="str">
        <f>IF(AND('MAPA DE RIESGO'!$Z$47="Alta",'MAPA DE RIESGO'!$AB$47="Mayor"),CONCATENATE("R5C",'MAPA DE RIESGO'!$P$47),"")</f>
        <v/>
      </c>
      <c r="AH20" s="26" t="str">
        <f>IF(AND('MAPA DE RIESGO'!$Z$42="Alta",'MAPA DE RIESGO'!$AB$42="Catastrófico"),CONCATENATE("R5C",'MAPA DE RIESGO'!$P$42),"")</f>
        <v/>
      </c>
      <c r="AI20" s="27" t="str">
        <f>IF(AND('MAPA DE RIESGO'!$Z$43="Alta",'MAPA DE RIESGO'!$AB$43="Catastrófico"),CONCATENATE("R5C",'MAPA DE RIESGO'!$P$43),"")</f>
        <v/>
      </c>
      <c r="AJ20" s="27" t="str">
        <f>IF(AND('MAPA DE RIESGO'!$Z$44="Alta",'MAPA DE RIESGO'!$AB$44="Catastrófico"),CONCATENATE("R5C",'MAPA DE RIESGO'!$P$44),"")</f>
        <v/>
      </c>
      <c r="AK20" s="27" t="str">
        <f>IF(AND('MAPA DE RIESGO'!$Z$45="Alta",'MAPA DE RIESGO'!$AB$45="Catastrófico"),CONCATENATE("R5C",'MAPA DE RIESGO'!$P$45),"")</f>
        <v/>
      </c>
      <c r="AL20" s="27" t="str">
        <f>IF(AND('MAPA DE RIESGO'!$Z$46="Alta",'MAPA DE RIESGO'!$AB$46="Catastrófico"),CONCATENATE("R5C",'MAPA DE RIESGO'!$P$46),"")</f>
        <v/>
      </c>
      <c r="AM20" s="28" t="str">
        <f>IF(AND('MAPA DE RIESGO'!$Z$47="Alta",'MAPA DE RIESGO'!$AB$47="Catastrófico"),CONCATENATE("R5C",'MAPA DE RIESGO'!$P$47),"")</f>
        <v/>
      </c>
      <c r="AN20" s="55"/>
      <c r="AO20" s="499"/>
      <c r="AP20" s="500"/>
      <c r="AQ20" s="500"/>
      <c r="AR20" s="500"/>
      <c r="AS20" s="500"/>
      <c r="AT20" s="501"/>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408"/>
      <c r="C21" s="408"/>
      <c r="D21" s="409"/>
      <c r="E21" s="509"/>
      <c r="F21" s="510"/>
      <c r="G21" s="510"/>
      <c r="H21" s="510"/>
      <c r="I21" s="508"/>
      <c r="J21" s="39" t="str">
        <f>IF(AND('MAPA DE RIESGO'!$Z$48="Alta",'MAPA DE RIESGO'!$AB$48="Leve"),CONCATENATE("R6C",'MAPA DE RIESGO'!$P$48),"")</f>
        <v/>
      </c>
      <c r="K21" s="40" t="str">
        <f>IF(AND('MAPA DE RIESGO'!$Z$49="Alta",'MAPA DE RIESGO'!$AB$49="Leve"),CONCATENATE("R6C",'MAPA DE RIESGO'!$P$49),"")</f>
        <v/>
      </c>
      <c r="L21" s="40" t="str">
        <f>IF(AND('MAPA DE RIESGO'!$Z$50="Alta",'MAPA DE RIESGO'!$AB$50="Leve"),CONCATENATE("R6C",'MAPA DE RIESGO'!$P$50),"")</f>
        <v/>
      </c>
      <c r="M21" s="40" t="str">
        <f>IF(AND('MAPA DE RIESGO'!$Z$51="Alta",'MAPA DE RIESGO'!$AB$51="Leve"),CONCATENATE("R6C",'MAPA DE RIESGO'!$P$51),"")</f>
        <v/>
      </c>
      <c r="N21" s="40" t="str">
        <f>IF(AND('MAPA DE RIESGO'!$Z$52="Alta",'MAPA DE RIESGO'!$AB$52="Leve"),CONCATENATE("R6C",'MAPA DE RIESGO'!$P$52),"")</f>
        <v/>
      </c>
      <c r="O21" s="41" t="str">
        <f>IF(AND('MAPA DE RIESGO'!$Z$53="Alta",'MAPA DE RIESGO'!$AB$53="Leve"),CONCATENATE("R6C",'MAPA DE RIESGO'!$P$53),"")</f>
        <v/>
      </c>
      <c r="P21" s="39" t="str">
        <f>IF(AND('MAPA DE RIESGO'!$Z$48="Alta",'MAPA DE RIESGO'!$AB$48="Menor"),CONCATENATE("R6C",'MAPA DE RIESGO'!$P$48),"")</f>
        <v/>
      </c>
      <c r="Q21" s="40" t="str">
        <f>IF(AND('MAPA DE RIESGO'!$Z$49="Alta",'MAPA DE RIESGO'!$AB$49="Menor"),CONCATENATE("R6C",'MAPA DE RIESGO'!$P$49),"")</f>
        <v/>
      </c>
      <c r="R21" s="40" t="str">
        <f>IF(AND('MAPA DE RIESGO'!$Z$50="Alta",'MAPA DE RIESGO'!$AB$50="Menor"),CONCATENATE("R6C",'MAPA DE RIESGO'!$P$50),"")</f>
        <v/>
      </c>
      <c r="S21" s="40" t="str">
        <f>IF(AND('MAPA DE RIESGO'!$Z$51="Alta",'MAPA DE RIESGO'!$AB$51="Menor"),CONCATENATE("R6C",'MAPA DE RIESGO'!$P$51),"")</f>
        <v/>
      </c>
      <c r="T21" s="40" t="str">
        <f>IF(AND('MAPA DE RIESGO'!$Z$52="Alta",'MAPA DE RIESGO'!$AB$52="Menor"),CONCATENATE("R6C",'MAPA DE RIESGO'!$P$52),"")</f>
        <v/>
      </c>
      <c r="U21" s="41" t="str">
        <f>IF(AND('MAPA DE RIESGO'!$Z$53="Alta",'MAPA DE RIESGO'!$AB$53="Menor"),CONCATENATE("R6C",'MAPA DE RIESGO'!$P$53),"")</f>
        <v/>
      </c>
      <c r="V21" s="23" t="str">
        <f>IF(AND('MAPA DE RIESGO'!$Z$48="Alta",'MAPA DE RIESGO'!$AB$48="Moderado"),CONCATENATE("R6C",'MAPA DE RIESGO'!$P$48),"")</f>
        <v/>
      </c>
      <c r="W21" s="24" t="str">
        <f>IF(AND('MAPA DE RIESGO'!$Z$49="Alta",'MAPA DE RIESGO'!$AB$49="Moderado"),CONCATENATE("R6C",'MAPA DE RIESGO'!$P$49),"")</f>
        <v/>
      </c>
      <c r="X21" s="29" t="str">
        <f>IF(AND('MAPA DE RIESGO'!$Z$50="Alta",'MAPA DE RIESGO'!$AB$50="Moderado"),CONCATENATE("R6C",'MAPA DE RIESGO'!$P$50),"")</f>
        <v/>
      </c>
      <c r="Y21" s="29" t="str">
        <f>IF(AND('MAPA DE RIESGO'!$Z$51="Alta",'MAPA DE RIESGO'!$AB$51="Moderado"),CONCATENATE("R6C",'MAPA DE RIESGO'!$P$51),"")</f>
        <v/>
      </c>
      <c r="Z21" s="29" t="str">
        <f>IF(AND('MAPA DE RIESGO'!$Z$52="Alta",'MAPA DE RIESGO'!$AB$52="Moderado"),CONCATENATE("R6C",'MAPA DE RIESGO'!$P$52),"")</f>
        <v/>
      </c>
      <c r="AA21" s="25" t="str">
        <f>IF(AND('MAPA DE RIESGO'!$Z$53="Alta",'MAPA DE RIESGO'!$AB$53="Moderado"),CONCATENATE("R6C",'MAPA DE RIESGO'!$P$53),"")</f>
        <v/>
      </c>
      <c r="AB21" s="23" t="str">
        <f>IF(AND('MAPA DE RIESGO'!$Z$48="Alta",'MAPA DE RIESGO'!$AB$48="Mayor"),CONCATENATE("R6C",'MAPA DE RIESGO'!$P$48),"")</f>
        <v/>
      </c>
      <c r="AC21" s="24" t="str">
        <f>IF(AND('MAPA DE RIESGO'!$Z$49="Alta",'MAPA DE RIESGO'!$AB$49="Mayor"),CONCATENATE("R6C",'MAPA DE RIESGO'!$P$49),"")</f>
        <v/>
      </c>
      <c r="AD21" s="29" t="str">
        <f>IF(AND('MAPA DE RIESGO'!$Z$50="Alta",'MAPA DE RIESGO'!$AB$50="Mayor"),CONCATENATE("R6C",'MAPA DE RIESGO'!$P$50),"")</f>
        <v/>
      </c>
      <c r="AE21" s="29" t="str">
        <f>IF(AND('MAPA DE RIESGO'!$Z$51="Alta",'MAPA DE RIESGO'!$AB$51="Mayor"),CONCATENATE("R6C",'MAPA DE RIESGO'!$P$51),"")</f>
        <v/>
      </c>
      <c r="AF21" s="29" t="str">
        <f>IF(AND('MAPA DE RIESGO'!$Z$52="Alta",'MAPA DE RIESGO'!$AB$52="Mayor"),CONCATENATE("R6C",'MAPA DE RIESGO'!$P$52),"")</f>
        <v/>
      </c>
      <c r="AG21" s="25" t="str">
        <f>IF(AND('MAPA DE RIESGO'!$Z$53="Alta",'MAPA DE RIESGO'!$AB$53="Mayor"),CONCATENATE("R6C",'MAPA DE RIESGO'!$P$53),"")</f>
        <v/>
      </c>
      <c r="AH21" s="26" t="str">
        <f>IF(AND('MAPA DE RIESGO'!$Z$48="Alta",'MAPA DE RIESGO'!$AB$48="Catastrófico"),CONCATENATE("R6C",'MAPA DE RIESGO'!$P$48),"")</f>
        <v/>
      </c>
      <c r="AI21" s="27" t="str">
        <f>IF(AND('MAPA DE RIESGO'!$Z$49="Alta",'MAPA DE RIESGO'!$AB$49="Catastrófico"),CONCATENATE("R6C",'MAPA DE RIESGO'!$P$49),"")</f>
        <v/>
      </c>
      <c r="AJ21" s="27" t="str">
        <f>IF(AND('MAPA DE RIESGO'!$Z$50="Alta",'MAPA DE RIESGO'!$AB$50="Catastrófico"),CONCATENATE("R6C",'MAPA DE RIESGO'!$P$50),"")</f>
        <v/>
      </c>
      <c r="AK21" s="27" t="str">
        <f>IF(AND('MAPA DE RIESGO'!$Z$51="Alta",'MAPA DE RIESGO'!$AB$51="Catastrófico"),CONCATENATE("R6C",'MAPA DE RIESGO'!$P$51),"")</f>
        <v/>
      </c>
      <c r="AL21" s="27" t="str">
        <f>IF(AND('MAPA DE RIESGO'!$Z$52="Alta",'MAPA DE RIESGO'!$AB$52="Catastrófico"),CONCATENATE("R6C",'MAPA DE RIESGO'!$P$52),"")</f>
        <v/>
      </c>
      <c r="AM21" s="28" t="str">
        <f>IF(AND('MAPA DE RIESGO'!$Z$53="Alta",'MAPA DE RIESGO'!$AB$53="Catastrófico"),CONCATENATE("R6C",'MAPA DE RIESGO'!$P$53),"")</f>
        <v/>
      </c>
      <c r="AN21" s="55"/>
      <c r="AO21" s="499"/>
      <c r="AP21" s="500"/>
      <c r="AQ21" s="500"/>
      <c r="AR21" s="500"/>
      <c r="AS21" s="500"/>
      <c r="AT21" s="501"/>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408"/>
      <c r="C22" s="408"/>
      <c r="D22" s="409"/>
      <c r="E22" s="509"/>
      <c r="F22" s="510"/>
      <c r="G22" s="510"/>
      <c r="H22" s="510"/>
      <c r="I22" s="508"/>
      <c r="J22" s="39" t="str">
        <f>IF(AND('MAPA DE RIESGO'!$Z$54="Alta",'MAPA DE RIESGO'!$AB$54="Leve"),CONCATENATE("R7C",'MAPA DE RIESGO'!$P$54),"")</f>
        <v/>
      </c>
      <c r="K22" s="40" t="str">
        <f>IF(AND('MAPA DE RIESGO'!$Z$55="Alta",'MAPA DE RIESGO'!$AB$55="Leve"),CONCATENATE("R7C",'MAPA DE RIESGO'!$P$55),"")</f>
        <v/>
      </c>
      <c r="L22" s="40" t="str">
        <f>IF(AND('MAPA DE RIESGO'!$Z$56="Alta",'MAPA DE RIESGO'!$AB$56="Leve"),CONCATENATE("R7C",'MAPA DE RIESGO'!$P$56),"")</f>
        <v/>
      </c>
      <c r="M22" s="40" t="str">
        <f>IF(AND('MAPA DE RIESGO'!$Z$57="Alta",'MAPA DE RIESGO'!$AB$57="Leve"),CONCATENATE("R7C",'MAPA DE RIESGO'!$P$57),"")</f>
        <v/>
      </c>
      <c r="N22" s="40" t="str">
        <f>IF(AND('MAPA DE RIESGO'!$Z$58="Alta",'MAPA DE RIESGO'!$AB$58="Leve"),CONCATENATE("R7C",'MAPA DE RIESGO'!$P$58),"")</f>
        <v/>
      </c>
      <c r="O22" s="41" t="str">
        <f>IF(AND('MAPA DE RIESGO'!$Z$59="Alta",'MAPA DE RIESGO'!$AB$59="Leve"),CONCATENATE("R7C",'MAPA DE RIESGO'!$P$59),"")</f>
        <v/>
      </c>
      <c r="P22" s="39" t="str">
        <f>IF(AND('MAPA DE RIESGO'!$Z$54="Alta",'MAPA DE RIESGO'!$AB$54="Menor"),CONCATENATE("R7C",'MAPA DE RIESGO'!$P$54),"")</f>
        <v/>
      </c>
      <c r="Q22" s="40" t="str">
        <f>IF(AND('MAPA DE RIESGO'!$Z$55="Alta",'MAPA DE RIESGO'!$AB$55="Menor"),CONCATENATE("R7C",'MAPA DE RIESGO'!$P$55),"")</f>
        <v/>
      </c>
      <c r="R22" s="40" t="str">
        <f>IF(AND('MAPA DE RIESGO'!$Z$56="Alta",'MAPA DE RIESGO'!$AB$56="Menor"),CONCATENATE("R7C",'MAPA DE RIESGO'!$P$56),"")</f>
        <v/>
      </c>
      <c r="S22" s="40" t="str">
        <f>IF(AND('MAPA DE RIESGO'!$Z$57="Alta",'MAPA DE RIESGO'!$AB$57="Menor"),CONCATENATE("R7C",'MAPA DE RIESGO'!$P$57),"")</f>
        <v/>
      </c>
      <c r="T22" s="40" t="str">
        <f>IF(AND('MAPA DE RIESGO'!$Z$58="Alta",'MAPA DE RIESGO'!$AB$58="Menor"),CONCATENATE("R7C",'MAPA DE RIESGO'!$P$58),"")</f>
        <v/>
      </c>
      <c r="U22" s="41" t="str">
        <f>IF(AND('MAPA DE RIESGO'!$Z$59="Alta",'MAPA DE RIESGO'!$AB$59="Menor"),CONCATENATE("R7C",'MAPA DE RIESGO'!$P$59),"")</f>
        <v/>
      </c>
      <c r="V22" s="23" t="str">
        <f>IF(AND('MAPA DE RIESGO'!$Z$54="Alta",'MAPA DE RIESGO'!$AB$54="Moderado"),CONCATENATE("R7C",'MAPA DE RIESGO'!$P$54),"")</f>
        <v/>
      </c>
      <c r="W22" s="24" t="str">
        <f>IF(AND('MAPA DE RIESGO'!$Z$55="Alta",'MAPA DE RIESGO'!$AB$55="Moderado"),CONCATENATE("R7C",'MAPA DE RIESGO'!$P$55),"")</f>
        <v/>
      </c>
      <c r="X22" s="29" t="str">
        <f>IF(AND('MAPA DE RIESGO'!$Z$56="Alta",'MAPA DE RIESGO'!$AB$56="Moderado"),CONCATENATE("R7C",'MAPA DE RIESGO'!$P$56),"")</f>
        <v/>
      </c>
      <c r="Y22" s="29" t="str">
        <f>IF(AND('MAPA DE RIESGO'!$Z$57="Alta",'MAPA DE RIESGO'!$AB$57="Moderado"),CONCATENATE("R7C",'MAPA DE RIESGO'!$P$57),"")</f>
        <v/>
      </c>
      <c r="Z22" s="29" t="str">
        <f>IF(AND('MAPA DE RIESGO'!$Z$58="Alta",'MAPA DE RIESGO'!$AB$58="Moderado"),CONCATENATE("R7C",'MAPA DE RIESGO'!$P$58),"")</f>
        <v/>
      </c>
      <c r="AA22" s="25" t="str">
        <f>IF(AND('MAPA DE RIESGO'!$Z$59="Alta",'MAPA DE RIESGO'!$AB$59="Moderado"),CONCATENATE("R7C",'MAPA DE RIESGO'!$P$59),"")</f>
        <v/>
      </c>
      <c r="AB22" s="23" t="str">
        <f>IF(AND('MAPA DE RIESGO'!$Z$54="Alta",'MAPA DE RIESGO'!$AB$54="Mayor"),CONCATENATE("R7C",'MAPA DE RIESGO'!$P$54),"")</f>
        <v/>
      </c>
      <c r="AC22" s="24" t="str">
        <f>IF(AND('MAPA DE RIESGO'!$Z$55="Alta",'MAPA DE RIESGO'!$AB$55="Mayor"),CONCATENATE("R7C",'MAPA DE RIESGO'!$P$55),"")</f>
        <v/>
      </c>
      <c r="AD22" s="29" t="str">
        <f>IF(AND('MAPA DE RIESGO'!$Z$56="Alta",'MAPA DE RIESGO'!$AB$56="Mayor"),CONCATENATE("R7C",'MAPA DE RIESGO'!$P$56),"")</f>
        <v/>
      </c>
      <c r="AE22" s="29" t="str">
        <f>IF(AND('MAPA DE RIESGO'!$Z$57="Alta",'MAPA DE RIESGO'!$AB$57="Mayor"),CONCATENATE("R7C",'MAPA DE RIESGO'!$P$57),"")</f>
        <v/>
      </c>
      <c r="AF22" s="29" t="str">
        <f>IF(AND('MAPA DE RIESGO'!$Z$58="Alta",'MAPA DE RIESGO'!$AB$58="Mayor"),CONCATENATE("R7C",'MAPA DE RIESGO'!$P$58),"")</f>
        <v/>
      </c>
      <c r="AG22" s="25" t="str">
        <f>IF(AND('MAPA DE RIESGO'!$Z$59="Alta",'MAPA DE RIESGO'!$AB$59="Mayor"),CONCATENATE("R7C",'MAPA DE RIESGO'!$P$59),"")</f>
        <v/>
      </c>
      <c r="AH22" s="26" t="str">
        <f>IF(AND('MAPA DE RIESGO'!$Z$54="Alta",'MAPA DE RIESGO'!$AB$54="Catastrófico"),CONCATENATE("R7C",'MAPA DE RIESGO'!$P$54),"")</f>
        <v/>
      </c>
      <c r="AI22" s="27" t="str">
        <f>IF(AND('MAPA DE RIESGO'!$Z$55="Alta",'MAPA DE RIESGO'!$AB$55="Catastrófico"),CONCATENATE("R7C",'MAPA DE RIESGO'!$P$55),"")</f>
        <v/>
      </c>
      <c r="AJ22" s="27" t="str">
        <f>IF(AND('MAPA DE RIESGO'!$Z$56="Alta",'MAPA DE RIESGO'!$AB$56="Catastrófico"),CONCATENATE("R7C",'MAPA DE RIESGO'!$P$56),"")</f>
        <v/>
      </c>
      <c r="AK22" s="27" t="str">
        <f>IF(AND('MAPA DE RIESGO'!$Z$57="Alta",'MAPA DE RIESGO'!$AB$57="Catastrófico"),CONCATENATE("R7C",'MAPA DE RIESGO'!$P$57),"")</f>
        <v/>
      </c>
      <c r="AL22" s="27" t="str">
        <f>IF(AND('MAPA DE RIESGO'!$Z$58="Alta",'MAPA DE RIESGO'!$AB$58="Catastrófico"),CONCATENATE("R7C",'MAPA DE RIESGO'!$P$58),"")</f>
        <v/>
      </c>
      <c r="AM22" s="28" t="str">
        <f>IF(AND('MAPA DE RIESGO'!$Z$59="Alta",'MAPA DE RIESGO'!$AB$59="Catastrófico"),CONCATENATE("R7C",'MAPA DE RIESGO'!$P$59),"")</f>
        <v/>
      </c>
      <c r="AN22" s="55"/>
      <c r="AO22" s="499"/>
      <c r="AP22" s="500"/>
      <c r="AQ22" s="500"/>
      <c r="AR22" s="500"/>
      <c r="AS22" s="500"/>
      <c r="AT22" s="501"/>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408"/>
      <c r="C23" s="408"/>
      <c r="D23" s="409"/>
      <c r="E23" s="509"/>
      <c r="F23" s="510"/>
      <c r="G23" s="510"/>
      <c r="H23" s="510"/>
      <c r="I23" s="508"/>
      <c r="J23" s="39" t="str">
        <f>IF(AND('MAPA DE RIESGO'!$Z$60="Alta",'MAPA DE RIESGO'!$AB$60="Leve"),CONCATENATE("R8C",'MAPA DE RIESGO'!$P$60),"")</f>
        <v/>
      </c>
      <c r="K23" s="40" t="str">
        <f>IF(AND('MAPA DE RIESGO'!$Z$61="Alta",'MAPA DE RIESGO'!$AB$61="Leve"),CONCATENATE("R8C",'MAPA DE RIESGO'!$P$61),"")</f>
        <v/>
      </c>
      <c r="L23" s="40" t="str">
        <f>IF(AND('MAPA DE RIESGO'!$Z$62="Alta",'MAPA DE RIESGO'!$AB$62="Leve"),CONCATENATE("R8C",'MAPA DE RIESGO'!$P$62),"")</f>
        <v/>
      </c>
      <c r="M23" s="40" t="str">
        <f>IF(AND('MAPA DE RIESGO'!$Z$63="Alta",'MAPA DE RIESGO'!$AB$63="Leve"),CONCATENATE("R8C",'MAPA DE RIESGO'!$P$63),"")</f>
        <v/>
      </c>
      <c r="N23" s="40" t="str">
        <f>IF(AND('MAPA DE RIESGO'!$Z$64="Alta",'MAPA DE RIESGO'!$AB$64="Leve"),CONCATENATE("R8C",'MAPA DE RIESGO'!$P$64),"")</f>
        <v/>
      </c>
      <c r="O23" s="41" t="str">
        <f>IF(AND('MAPA DE RIESGO'!$Z$65="Alta",'MAPA DE RIESGO'!$AB$65="Leve"),CONCATENATE("R8C",'MAPA DE RIESGO'!$P$65),"")</f>
        <v/>
      </c>
      <c r="P23" s="39" t="str">
        <f>IF(AND('MAPA DE RIESGO'!$Z$60="Alta",'MAPA DE RIESGO'!$AB$60="Menor"),CONCATENATE("R8C",'MAPA DE RIESGO'!$P$60),"")</f>
        <v/>
      </c>
      <c r="Q23" s="40" t="str">
        <f>IF(AND('MAPA DE RIESGO'!$Z$61="Alta",'MAPA DE RIESGO'!$AB$61="Menor"),CONCATENATE("R8C",'MAPA DE RIESGO'!$P$61),"")</f>
        <v/>
      </c>
      <c r="R23" s="40" t="str">
        <f>IF(AND('MAPA DE RIESGO'!$Z$62="Alta",'MAPA DE RIESGO'!$AB$62="Menor"),CONCATENATE("R8C",'MAPA DE RIESGO'!$P$62),"")</f>
        <v/>
      </c>
      <c r="S23" s="40" t="str">
        <f>IF(AND('MAPA DE RIESGO'!$Z$63="Alta",'MAPA DE RIESGO'!$AB$63="Menor"),CONCATENATE("R8C",'MAPA DE RIESGO'!$P$63),"")</f>
        <v/>
      </c>
      <c r="T23" s="40" t="str">
        <f>IF(AND('MAPA DE RIESGO'!$Z$64="Alta",'MAPA DE RIESGO'!$AB$64="Menor"),CONCATENATE("R8C",'MAPA DE RIESGO'!$P$64),"")</f>
        <v/>
      </c>
      <c r="U23" s="41" t="str">
        <f>IF(AND('MAPA DE RIESGO'!$Z$65="Alta",'MAPA DE RIESGO'!$AB$65="Menor"),CONCATENATE("R8C",'MAPA DE RIESGO'!$P$65),"")</f>
        <v/>
      </c>
      <c r="V23" s="23" t="str">
        <f>IF(AND('MAPA DE RIESGO'!$Z$60="Alta",'MAPA DE RIESGO'!$AB$60="Moderado"),CONCATENATE("R8C",'MAPA DE RIESGO'!$P$60),"")</f>
        <v/>
      </c>
      <c r="W23" s="24" t="str">
        <f>IF(AND('MAPA DE RIESGO'!$Z$61="Alta",'MAPA DE RIESGO'!$AB$61="Moderado"),CONCATENATE("R8C",'MAPA DE RIESGO'!$P$61),"")</f>
        <v/>
      </c>
      <c r="X23" s="29" t="str">
        <f>IF(AND('MAPA DE RIESGO'!$Z$62="Alta",'MAPA DE RIESGO'!$AB$62="Moderado"),CONCATENATE("R8C",'MAPA DE RIESGO'!$P$62),"")</f>
        <v/>
      </c>
      <c r="Y23" s="29" t="str">
        <f>IF(AND('MAPA DE RIESGO'!$Z$63="Alta",'MAPA DE RIESGO'!$AB$63="Moderado"),CONCATENATE("R8C",'MAPA DE RIESGO'!$P$63),"")</f>
        <v/>
      </c>
      <c r="Z23" s="29" t="str">
        <f>IF(AND('MAPA DE RIESGO'!$Z$64="Alta",'MAPA DE RIESGO'!$AB$64="Moderado"),CONCATENATE("R8C",'MAPA DE RIESGO'!$P$64),"")</f>
        <v/>
      </c>
      <c r="AA23" s="25" t="str">
        <f>IF(AND('MAPA DE RIESGO'!$Z$65="Alta",'MAPA DE RIESGO'!$AB$65="Moderado"),CONCATENATE("R8C",'MAPA DE RIESGO'!$P$65),"")</f>
        <v/>
      </c>
      <c r="AB23" s="23" t="str">
        <f>IF(AND('MAPA DE RIESGO'!$Z$60="Alta",'MAPA DE RIESGO'!$AB$60="Mayor"),CONCATENATE("R8C",'MAPA DE RIESGO'!$P$60),"")</f>
        <v/>
      </c>
      <c r="AC23" s="24" t="str">
        <f>IF(AND('MAPA DE RIESGO'!$Z$61="Alta",'MAPA DE RIESGO'!$AB$61="Mayor"),CONCATENATE("R8C",'MAPA DE RIESGO'!$P$61),"")</f>
        <v/>
      </c>
      <c r="AD23" s="29" t="str">
        <f>IF(AND('MAPA DE RIESGO'!$Z$62="Alta",'MAPA DE RIESGO'!$AB$62="Mayor"),CONCATENATE("R8C",'MAPA DE RIESGO'!$P$62),"")</f>
        <v/>
      </c>
      <c r="AE23" s="29" t="str">
        <f>IF(AND('MAPA DE RIESGO'!$Z$63="Alta",'MAPA DE RIESGO'!$AB$63="Mayor"),CONCATENATE("R8C",'MAPA DE RIESGO'!$P$63),"")</f>
        <v/>
      </c>
      <c r="AF23" s="29" t="str">
        <f>IF(AND('MAPA DE RIESGO'!$Z$64="Alta",'MAPA DE RIESGO'!$AB$64="Mayor"),CONCATENATE("R8C",'MAPA DE RIESGO'!$P$64),"")</f>
        <v/>
      </c>
      <c r="AG23" s="25" t="str">
        <f>IF(AND('MAPA DE RIESGO'!$Z$65="Alta",'MAPA DE RIESGO'!$AB$65="Mayor"),CONCATENATE("R8C",'MAPA DE RIESGO'!$P$65),"")</f>
        <v/>
      </c>
      <c r="AH23" s="26" t="str">
        <f>IF(AND('MAPA DE RIESGO'!$Z$60="Alta",'MAPA DE RIESGO'!$AB$60="Catastrófico"),CONCATENATE("R8C",'MAPA DE RIESGO'!$P$60),"")</f>
        <v/>
      </c>
      <c r="AI23" s="27" t="str">
        <f>IF(AND('MAPA DE RIESGO'!$Z$61="Alta",'MAPA DE RIESGO'!$AB$61="Catastrófico"),CONCATENATE("R8C",'MAPA DE RIESGO'!$P$61),"")</f>
        <v/>
      </c>
      <c r="AJ23" s="27" t="str">
        <f>IF(AND('MAPA DE RIESGO'!$Z$62="Alta",'MAPA DE RIESGO'!$AB$62="Catastrófico"),CONCATENATE("R8C",'MAPA DE RIESGO'!$P$62),"")</f>
        <v/>
      </c>
      <c r="AK23" s="27" t="str">
        <f>IF(AND('MAPA DE RIESGO'!$Z$63="Alta",'MAPA DE RIESGO'!$AB$63="Catastrófico"),CONCATENATE("R8C",'MAPA DE RIESGO'!$P$63),"")</f>
        <v/>
      </c>
      <c r="AL23" s="27" t="str">
        <f>IF(AND('MAPA DE RIESGO'!$Z$64="Alta",'MAPA DE RIESGO'!$AB$64="Catastrófico"),CONCATENATE("R8C",'MAPA DE RIESGO'!$P$64),"")</f>
        <v/>
      </c>
      <c r="AM23" s="28" t="str">
        <f>IF(AND('MAPA DE RIESGO'!$Z$65="Alta",'MAPA DE RIESGO'!$AB$65="Catastrófico"),CONCATENATE("R8C",'MAPA DE RIESGO'!$P$65),"")</f>
        <v/>
      </c>
      <c r="AN23" s="55"/>
      <c r="AO23" s="499"/>
      <c r="AP23" s="500"/>
      <c r="AQ23" s="500"/>
      <c r="AR23" s="500"/>
      <c r="AS23" s="500"/>
      <c r="AT23" s="501"/>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408"/>
      <c r="C24" s="408"/>
      <c r="D24" s="409"/>
      <c r="E24" s="509"/>
      <c r="F24" s="510"/>
      <c r="G24" s="510"/>
      <c r="H24" s="510"/>
      <c r="I24" s="508"/>
      <c r="J24" s="39" t="str">
        <f>IF(AND('MAPA DE RIESGO'!$Z$66="Alta",'MAPA DE RIESGO'!$AB$66="Leve"),CONCATENATE("R9C",'MAPA DE RIESGO'!$P$66),"")</f>
        <v/>
      </c>
      <c r="K24" s="40" t="str">
        <f>IF(AND('MAPA DE RIESGO'!$Z$67="Alta",'MAPA DE RIESGO'!$AB$67="Leve"),CONCATENATE("R9C",'MAPA DE RIESGO'!$P$67),"")</f>
        <v/>
      </c>
      <c r="L24" s="40" t="str">
        <f>IF(AND('MAPA DE RIESGO'!$Z$68="Alta",'MAPA DE RIESGO'!$AB$68="Leve"),CONCATENATE("R9C",'MAPA DE RIESGO'!$P$68),"")</f>
        <v/>
      </c>
      <c r="M24" s="40" t="str">
        <f>IF(AND('MAPA DE RIESGO'!$Z$69="Alta",'MAPA DE RIESGO'!$AB$69="Leve"),CONCATENATE("R9C",'MAPA DE RIESGO'!$P$69),"")</f>
        <v/>
      </c>
      <c r="N24" s="40" t="str">
        <f>IF(AND('MAPA DE RIESGO'!$Z$70="Alta",'MAPA DE RIESGO'!$AB$70="Leve"),CONCATENATE("R9C",'MAPA DE RIESGO'!$P$70),"")</f>
        <v/>
      </c>
      <c r="O24" s="41" t="str">
        <f>IF(AND('MAPA DE RIESGO'!$Z$71="Alta",'MAPA DE RIESGO'!$AB$71="Leve"),CONCATENATE("R9C",'MAPA DE RIESGO'!$P$71),"")</f>
        <v/>
      </c>
      <c r="P24" s="39" t="str">
        <f>IF(AND('MAPA DE RIESGO'!$Z$66="Alta",'MAPA DE RIESGO'!$AB$66="Menor"),CONCATENATE("R9C",'MAPA DE RIESGO'!$P$66),"")</f>
        <v/>
      </c>
      <c r="Q24" s="40" t="str">
        <f>IF(AND('MAPA DE RIESGO'!$Z$67="Alta",'MAPA DE RIESGO'!$AB$67="Menor"),CONCATENATE("R9C",'MAPA DE RIESGO'!$P$67),"")</f>
        <v/>
      </c>
      <c r="R24" s="40" t="str">
        <f>IF(AND('MAPA DE RIESGO'!$Z$68="Alta",'MAPA DE RIESGO'!$AB$68="Menor"),CONCATENATE("R9C",'MAPA DE RIESGO'!$P$68),"")</f>
        <v/>
      </c>
      <c r="S24" s="40" t="str">
        <f>IF(AND('MAPA DE RIESGO'!$Z$69="Alta",'MAPA DE RIESGO'!$AB$69="Menor"),CONCATENATE("R9C",'MAPA DE RIESGO'!$P$69),"")</f>
        <v/>
      </c>
      <c r="T24" s="40" t="str">
        <f>IF(AND('MAPA DE RIESGO'!$Z$70="Alta",'MAPA DE RIESGO'!$AB$70="Menor"),CONCATENATE("R9C",'MAPA DE RIESGO'!$P$70),"")</f>
        <v/>
      </c>
      <c r="U24" s="41" t="str">
        <f>IF(AND('MAPA DE RIESGO'!$Z$71="Alta",'MAPA DE RIESGO'!$AB$71="Menor"),CONCATENATE("R9C",'MAPA DE RIESGO'!$P$71),"")</f>
        <v/>
      </c>
      <c r="V24" s="23" t="str">
        <f>IF(AND('MAPA DE RIESGO'!$Z$66="Alta",'MAPA DE RIESGO'!$AB$66="Moderado"),CONCATENATE("R9C",'MAPA DE RIESGO'!$P$66),"")</f>
        <v/>
      </c>
      <c r="W24" s="24" t="str">
        <f>IF(AND('MAPA DE RIESGO'!$Z$67="Alta",'MAPA DE RIESGO'!$AB$67="Moderado"),CONCATENATE("R9C",'MAPA DE RIESGO'!$P$67),"")</f>
        <v/>
      </c>
      <c r="X24" s="29" t="str">
        <f>IF(AND('MAPA DE RIESGO'!$Z$68="Alta",'MAPA DE RIESGO'!$AB$68="Moderado"),CONCATENATE("R9C",'MAPA DE RIESGO'!$P$68),"")</f>
        <v/>
      </c>
      <c r="Y24" s="29" t="str">
        <f>IF(AND('MAPA DE RIESGO'!$Z$69="Alta",'MAPA DE RIESGO'!$AB$69="Moderado"),CONCATENATE("R9C",'MAPA DE RIESGO'!$P$69),"")</f>
        <v/>
      </c>
      <c r="Z24" s="29" t="str">
        <f>IF(AND('MAPA DE RIESGO'!$Z$70="Alta",'MAPA DE RIESGO'!$AB$70="Moderado"),CONCATENATE("R9C",'MAPA DE RIESGO'!$P$70),"")</f>
        <v/>
      </c>
      <c r="AA24" s="25" t="str">
        <f>IF(AND('MAPA DE RIESGO'!$Z$71="Alta",'MAPA DE RIESGO'!$AB$71="Moderado"),CONCATENATE("R9C",'MAPA DE RIESGO'!$P$71),"")</f>
        <v/>
      </c>
      <c r="AB24" s="23" t="str">
        <f>IF(AND('MAPA DE RIESGO'!$Z$66="Alta",'MAPA DE RIESGO'!$AB$66="Mayor"),CONCATENATE("R9C",'MAPA DE RIESGO'!$P$66),"")</f>
        <v/>
      </c>
      <c r="AC24" s="24" t="str">
        <f>IF(AND('MAPA DE RIESGO'!$Z$67="Alta",'MAPA DE RIESGO'!$AB$67="Mayor"),CONCATENATE("R9C",'MAPA DE RIESGO'!$P$67),"")</f>
        <v/>
      </c>
      <c r="AD24" s="29" t="str">
        <f>IF(AND('MAPA DE RIESGO'!$Z$68="Alta",'MAPA DE RIESGO'!$AB$68="Mayor"),CONCATENATE("R9C",'MAPA DE RIESGO'!$P$68),"")</f>
        <v/>
      </c>
      <c r="AE24" s="29" t="str">
        <f>IF(AND('MAPA DE RIESGO'!$Z$69="Alta",'MAPA DE RIESGO'!$AB$69="Mayor"),CONCATENATE("R9C",'MAPA DE RIESGO'!$P$69),"")</f>
        <v/>
      </c>
      <c r="AF24" s="29" t="str">
        <f>IF(AND('MAPA DE RIESGO'!$Z$70="Alta",'MAPA DE RIESGO'!$AB$70="Mayor"),CONCATENATE("R9C",'MAPA DE RIESGO'!$P$70),"")</f>
        <v/>
      </c>
      <c r="AG24" s="25" t="str">
        <f>IF(AND('MAPA DE RIESGO'!$Z$71="Alta",'MAPA DE RIESGO'!$AB$71="Mayor"),CONCATENATE("R9C",'MAPA DE RIESGO'!$P$71),"")</f>
        <v/>
      </c>
      <c r="AH24" s="26" t="str">
        <f>IF(AND('MAPA DE RIESGO'!$Z$66="Alta",'MAPA DE RIESGO'!$AB$66="Catastrófico"),CONCATENATE("R9C",'MAPA DE RIESGO'!$P$66),"")</f>
        <v/>
      </c>
      <c r="AI24" s="27" t="str">
        <f>IF(AND('MAPA DE RIESGO'!$Z$67="Alta",'MAPA DE RIESGO'!$AB$67="Catastrófico"),CONCATENATE("R9C",'MAPA DE RIESGO'!$P$67),"")</f>
        <v/>
      </c>
      <c r="AJ24" s="27" t="str">
        <f>IF(AND('MAPA DE RIESGO'!$Z$68="Alta",'MAPA DE RIESGO'!$AB$68="Catastrófico"),CONCATENATE("R9C",'MAPA DE RIESGO'!$P$68),"")</f>
        <v/>
      </c>
      <c r="AK24" s="27" t="str">
        <f>IF(AND('MAPA DE RIESGO'!$Z$69="Alta",'MAPA DE RIESGO'!$AB$69="Catastrófico"),CONCATENATE("R9C",'MAPA DE RIESGO'!$P$69),"")</f>
        <v/>
      </c>
      <c r="AL24" s="27" t="str">
        <f>IF(AND('MAPA DE RIESGO'!$Z$70="Alta",'MAPA DE RIESGO'!$AB$70="Catastrófico"),CONCATENATE("R9C",'MAPA DE RIESGO'!$P$70),"")</f>
        <v/>
      </c>
      <c r="AM24" s="28" t="str">
        <f>IF(AND('MAPA DE RIESGO'!$Z$71="Alta",'MAPA DE RIESGO'!$AB$71="Catastrófico"),CONCATENATE("R9C",'MAPA DE RIESGO'!$P$71),"")</f>
        <v/>
      </c>
      <c r="AN24" s="55"/>
      <c r="AO24" s="499"/>
      <c r="AP24" s="500"/>
      <c r="AQ24" s="500"/>
      <c r="AR24" s="500"/>
      <c r="AS24" s="500"/>
      <c r="AT24" s="501"/>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408"/>
      <c r="C25" s="408"/>
      <c r="D25" s="409"/>
      <c r="E25" s="511"/>
      <c r="F25" s="512"/>
      <c r="G25" s="512"/>
      <c r="H25" s="512"/>
      <c r="I25" s="512"/>
      <c r="J25" s="42" t="str">
        <f>IF(AND('MAPA DE RIESGO'!$Z$72="Alta",'MAPA DE RIESGO'!$AB$72="Leve"),CONCATENATE("R10C",'MAPA DE RIESGO'!$P$72),"")</f>
        <v/>
      </c>
      <c r="K25" s="43" t="str">
        <f>IF(AND('MAPA DE RIESGO'!$Z$73="Alta",'MAPA DE RIESGO'!$AB$73="Leve"),CONCATENATE("R10C",'MAPA DE RIESGO'!$P$73),"")</f>
        <v/>
      </c>
      <c r="L25" s="43" t="str">
        <f>IF(AND('MAPA DE RIESGO'!$Z$74="Alta",'MAPA DE RIESGO'!$AB$74="Leve"),CONCATENATE("R10C",'MAPA DE RIESGO'!$P$74),"")</f>
        <v/>
      </c>
      <c r="M25" s="43" t="str">
        <f>IF(AND('MAPA DE RIESGO'!$Z$75="Alta",'MAPA DE RIESGO'!$AB$75="Leve"),CONCATENATE("R10C",'MAPA DE RIESGO'!$P$75),"")</f>
        <v/>
      </c>
      <c r="N25" s="43" t="str">
        <f>IF(AND('MAPA DE RIESGO'!$Z$76="Alta",'MAPA DE RIESGO'!$AB$76="Leve"),CONCATENATE("R10C",'MAPA DE RIESGO'!$P$76),"")</f>
        <v/>
      </c>
      <c r="O25" s="44" t="str">
        <f>IF(AND('MAPA DE RIESGO'!$Z$77="Alta",'MAPA DE RIESGO'!$AB$77="Leve"),CONCATENATE("R10C",'MAPA DE RIESGO'!$P$77),"")</f>
        <v/>
      </c>
      <c r="P25" s="42" t="str">
        <f>IF(AND('MAPA DE RIESGO'!$Z$72="Alta",'MAPA DE RIESGO'!$AB$72="Menor"),CONCATENATE("R10C",'MAPA DE RIESGO'!$P$72),"")</f>
        <v/>
      </c>
      <c r="Q25" s="43" t="str">
        <f>IF(AND('MAPA DE RIESGO'!$Z$73="Alta",'MAPA DE RIESGO'!$AB$73="Menor"),CONCATENATE("R10C",'MAPA DE RIESGO'!$P$73),"")</f>
        <v/>
      </c>
      <c r="R25" s="43" t="str">
        <f>IF(AND('MAPA DE RIESGO'!$Z$74="Alta",'MAPA DE RIESGO'!$AB$74="Menor"),CONCATENATE("R10C",'MAPA DE RIESGO'!$P$74),"")</f>
        <v/>
      </c>
      <c r="S25" s="43" t="str">
        <f>IF(AND('MAPA DE RIESGO'!$Z$75="Alta",'MAPA DE RIESGO'!$AB$75="Menor"),CONCATENATE("R10C",'MAPA DE RIESGO'!$P$75),"")</f>
        <v/>
      </c>
      <c r="T25" s="43" t="str">
        <f>IF(AND('MAPA DE RIESGO'!$Z$76="Alta",'MAPA DE RIESGO'!$AB$76="Menor"),CONCATENATE("R10C",'MAPA DE RIESGO'!$P$76),"")</f>
        <v/>
      </c>
      <c r="U25" s="44" t="str">
        <f>IF(AND('MAPA DE RIESGO'!$Z$77="Alta",'MAPA DE RIESGO'!$AB$77="Menor"),CONCATENATE("R10C",'MAPA DE RIESGO'!$P$77),"")</f>
        <v/>
      </c>
      <c r="V25" s="30" t="str">
        <f>IF(AND('MAPA DE RIESGO'!$Z$72="Alta",'MAPA DE RIESGO'!$AB$72="Moderado"),CONCATENATE("R10C",'MAPA DE RIESGO'!$P$72),"")</f>
        <v/>
      </c>
      <c r="W25" s="31" t="str">
        <f>IF(AND('MAPA DE RIESGO'!$Z$73="Alta",'MAPA DE RIESGO'!$AB$73="Moderado"),CONCATENATE("R10C",'MAPA DE RIESGO'!$P$73),"")</f>
        <v/>
      </c>
      <c r="X25" s="31" t="str">
        <f>IF(AND('MAPA DE RIESGO'!$Z$74="Alta",'MAPA DE RIESGO'!$AB$74="Moderado"),CONCATENATE("R10C",'MAPA DE RIESGO'!$P$74),"")</f>
        <v/>
      </c>
      <c r="Y25" s="31" t="str">
        <f>IF(AND('MAPA DE RIESGO'!$Z$75="Alta",'MAPA DE RIESGO'!$AB$75="Moderado"),CONCATENATE("R10C",'MAPA DE RIESGO'!$P$75),"")</f>
        <v/>
      </c>
      <c r="Z25" s="31" t="str">
        <f>IF(AND('MAPA DE RIESGO'!$Z$76="Alta",'MAPA DE RIESGO'!$AB$76="Moderado"),CONCATENATE("R10C",'MAPA DE RIESGO'!$P$76),"")</f>
        <v/>
      </c>
      <c r="AA25" s="32" t="str">
        <f>IF(AND('MAPA DE RIESGO'!$Z$77="Alta",'MAPA DE RIESGO'!$AB$77="Moderado"),CONCATENATE("R10C",'MAPA DE RIESGO'!$P$77),"")</f>
        <v/>
      </c>
      <c r="AB25" s="30" t="str">
        <f>IF(AND('MAPA DE RIESGO'!$Z$72="Alta",'MAPA DE RIESGO'!$AB$72="Mayor"),CONCATENATE("R10C",'MAPA DE RIESGO'!$P$72),"")</f>
        <v/>
      </c>
      <c r="AC25" s="31" t="str">
        <f>IF(AND('MAPA DE RIESGO'!$Z$73="Alta",'MAPA DE RIESGO'!$AB$73="Mayor"),CONCATENATE("R10C",'MAPA DE RIESGO'!$P$73),"")</f>
        <v/>
      </c>
      <c r="AD25" s="31" t="str">
        <f>IF(AND('MAPA DE RIESGO'!$Z$74="Alta",'MAPA DE RIESGO'!$AB$74="Mayor"),CONCATENATE("R10C",'MAPA DE RIESGO'!$P$74),"")</f>
        <v/>
      </c>
      <c r="AE25" s="31" t="str">
        <f>IF(AND('MAPA DE RIESGO'!$Z$75="Alta",'MAPA DE RIESGO'!$AB$75="Mayor"),CONCATENATE("R10C",'MAPA DE RIESGO'!$P$75),"")</f>
        <v/>
      </c>
      <c r="AF25" s="31" t="str">
        <f>IF(AND('MAPA DE RIESGO'!$Z$76="Alta",'MAPA DE RIESGO'!$AB$76="Mayor"),CONCATENATE("R10C",'MAPA DE RIESGO'!$P$76),"")</f>
        <v/>
      </c>
      <c r="AG25" s="32" t="str">
        <f>IF(AND('MAPA DE RIESGO'!$Z$77="Alta",'MAPA DE RIESGO'!$AB$77="Mayor"),CONCATENATE("R10C",'MAPA DE RIESGO'!$P$77),"")</f>
        <v/>
      </c>
      <c r="AH25" s="33" t="str">
        <f>IF(AND('MAPA DE RIESGO'!$Z$72="Alta",'MAPA DE RIESGO'!$AB$72="Catastrófico"),CONCATENATE("R10C",'MAPA DE RIESGO'!$P$72),"")</f>
        <v/>
      </c>
      <c r="AI25" s="34" t="str">
        <f>IF(AND('MAPA DE RIESGO'!$Z$73="Alta",'MAPA DE RIESGO'!$AB$73="Catastrófico"),CONCATENATE("R10C",'MAPA DE RIESGO'!$P$73),"")</f>
        <v/>
      </c>
      <c r="AJ25" s="34" t="str">
        <f>IF(AND('MAPA DE RIESGO'!$Z$74="Alta",'MAPA DE RIESGO'!$AB$74="Catastrófico"),CONCATENATE("R10C",'MAPA DE RIESGO'!$P$74),"")</f>
        <v/>
      </c>
      <c r="AK25" s="34" t="str">
        <f>IF(AND('MAPA DE RIESGO'!$Z$75="Alta",'MAPA DE RIESGO'!$AB$75="Catastrófico"),CONCATENATE("R10C",'MAPA DE RIESGO'!$P$75),"")</f>
        <v/>
      </c>
      <c r="AL25" s="34" t="str">
        <f>IF(AND('MAPA DE RIESGO'!$Z$76="Alta",'MAPA DE RIESGO'!$AB$76="Catastrófico"),CONCATENATE("R10C",'MAPA DE RIESGO'!$P$76),"")</f>
        <v/>
      </c>
      <c r="AM25" s="35" t="str">
        <f>IF(AND('MAPA DE RIESGO'!$Z$77="Alta",'MAPA DE RIESGO'!$AB$77="Catastrófico"),CONCATENATE("R10C",'MAPA DE RIESGO'!$P$77),"")</f>
        <v/>
      </c>
      <c r="AN25" s="55"/>
      <c r="AO25" s="502"/>
      <c r="AP25" s="503"/>
      <c r="AQ25" s="503"/>
      <c r="AR25" s="503"/>
      <c r="AS25" s="503"/>
      <c r="AT25" s="504"/>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408"/>
      <c r="C26" s="408"/>
      <c r="D26" s="409"/>
      <c r="E26" s="505" t="s">
        <v>108</v>
      </c>
      <c r="F26" s="506"/>
      <c r="G26" s="506"/>
      <c r="H26" s="506"/>
      <c r="I26" s="522"/>
      <c r="J26" s="36" t="str">
        <f>IF(AND('MAPA DE RIESGO'!$Z$16="Media",'MAPA DE RIESGO'!$AB$16="Leve"),CONCATENATE("R1C",'MAPA DE RIESGO'!$P$16),"")</f>
        <v/>
      </c>
      <c r="K26" s="37" t="str">
        <f>IF(AND('MAPA DE RIESGO'!$Z$19="Media",'MAPA DE RIESGO'!$AB$19="Leve"),CONCATENATE("R1C",'MAPA DE RIESGO'!$P$19),"")</f>
        <v/>
      </c>
      <c r="L26" s="37" t="str">
        <f>IF(AND('MAPA DE RIESGO'!$Z$20="Media",'MAPA DE RIESGO'!$AB$20="Leve"),CONCATENATE("R1C",'MAPA DE RIESGO'!$P$20),"")</f>
        <v/>
      </c>
      <c r="M26" s="37" t="str">
        <f>IF(AND('MAPA DE RIESGO'!$Z$21="Media",'MAPA DE RIESGO'!$AB$21="Leve"),CONCATENATE("R1C",'MAPA DE RIESGO'!$P$21),"")</f>
        <v/>
      </c>
      <c r="N26" s="37" t="str">
        <f>IF(AND('MAPA DE RIESGO'!$Z$22="Media",'MAPA DE RIESGO'!$AB$22="Leve"),CONCATENATE("R1C",'MAPA DE RIESGO'!$P$22),"")</f>
        <v/>
      </c>
      <c r="O26" s="38" t="str">
        <f>IF(AND('MAPA DE RIESGO'!$Z$23="Media",'MAPA DE RIESGO'!$AB$23="Leve"),CONCATENATE("R1C",'MAPA DE RIESGO'!$P$23),"")</f>
        <v/>
      </c>
      <c r="P26" s="36" t="str">
        <f>IF(AND('MAPA DE RIESGO'!$Z$16="Media",'MAPA DE RIESGO'!$AB$16="Menor"),CONCATENATE("R1C",'MAPA DE RIESGO'!$P$16),"")</f>
        <v/>
      </c>
      <c r="Q26" s="37" t="str">
        <f>IF(AND('MAPA DE RIESGO'!$Z$19="Media",'MAPA DE RIESGO'!$AB$19="Menor"),CONCATENATE("R1C",'MAPA DE RIESGO'!$P$19),"")</f>
        <v/>
      </c>
      <c r="R26" s="37" t="str">
        <f>IF(AND('MAPA DE RIESGO'!$Z$20="Media",'MAPA DE RIESGO'!$AB$20="Menor"),CONCATENATE("R1C",'MAPA DE RIESGO'!$P$20),"")</f>
        <v/>
      </c>
      <c r="S26" s="37" t="str">
        <f>IF(AND('MAPA DE RIESGO'!$Z$21="Media",'MAPA DE RIESGO'!$AB$21="Menor"),CONCATENATE("R1C",'MAPA DE RIESGO'!$P$21),"")</f>
        <v/>
      </c>
      <c r="T26" s="37" t="str">
        <f>IF(AND('MAPA DE RIESGO'!$Z$22="Media",'MAPA DE RIESGO'!$AB$22="Menor"),CONCATENATE("R1C",'MAPA DE RIESGO'!$P$22),"")</f>
        <v/>
      </c>
      <c r="U26" s="38" t="str">
        <f>IF(AND('MAPA DE RIESGO'!$Z$23="Media",'MAPA DE RIESGO'!$AB$23="Menor"),CONCATENATE("R1C",'MAPA DE RIESGO'!$P$23),"")</f>
        <v/>
      </c>
      <c r="V26" s="36" t="str">
        <f>IF(AND('MAPA DE RIESGO'!$Z$16="Media",'MAPA DE RIESGO'!$AB$16="Moderado"),CONCATENATE("R1C",'MAPA DE RIESGO'!$P$16),"")</f>
        <v/>
      </c>
      <c r="W26" s="37" t="str">
        <f>IF(AND('MAPA DE RIESGO'!$Z$19="Media",'MAPA DE RIESGO'!$AB$19="Moderado"),CONCATENATE("R1C",'MAPA DE RIESGO'!$P$19),"")</f>
        <v/>
      </c>
      <c r="X26" s="37" t="str">
        <f>IF(AND('MAPA DE RIESGO'!$Z$20="Media",'MAPA DE RIESGO'!$AB$20="Moderado"),CONCATENATE("R1C",'MAPA DE RIESGO'!$P$20),"")</f>
        <v/>
      </c>
      <c r="Y26" s="37" t="str">
        <f>IF(AND('MAPA DE RIESGO'!$Z$21="Media",'MAPA DE RIESGO'!$AB$21="Moderado"),CONCATENATE("R1C",'MAPA DE RIESGO'!$P$21),"")</f>
        <v/>
      </c>
      <c r="Z26" s="37" t="str">
        <f>IF(AND('MAPA DE RIESGO'!$Z$22="Media",'MAPA DE RIESGO'!$AB$22="Moderado"),CONCATENATE("R1C",'MAPA DE RIESGO'!$P$22),"")</f>
        <v/>
      </c>
      <c r="AA26" s="38" t="str">
        <f>IF(AND('MAPA DE RIESGO'!$Z$23="Media",'MAPA DE RIESGO'!$AB$23="Moderado"),CONCATENATE("R1C",'MAPA DE RIESGO'!$P$23),"")</f>
        <v/>
      </c>
      <c r="AB26" s="17" t="str">
        <f>IF(AND('MAPA DE RIESGO'!$Z$16="Media",'MAPA DE RIESGO'!$AB$16="Mayor"),CONCATENATE("R1C",'MAPA DE RIESGO'!$P$16),"")</f>
        <v/>
      </c>
      <c r="AC26" s="18" t="str">
        <f>IF(AND('MAPA DE RIESGO'!$Z$19="Media",'MAPA DE RIESGO'!$AB$19="Mayor"),CONCATENATE("R1C",'MAPA DE RIESGO'!$P$19),"")</f>
        <v/>
      </c>
      <c r="AD26" s="18" t="str">
        <f>IF(AND('MAPA DE RIESGO'!$Z$20="Media",'MAPA DE RIESGO'!$AB$20="Mayor"),CONCATENATE("R1C",'MAPA DE RIESGO'!$P$20),"")</f>
        <v/>
      </c>
      <c r="AE26" s="18" t="str">
        <f>IF(AND('MAPA DE RIESGO'!$Z$21="Media",'MAPA DE RIESGO'!$AB$21="Mayor"),CONCATENATE("R1C",'MAPA DE RIESGO'!$P$21),"")</f>
        <v/>
      </c>
      <c r="AF26" s="18" t="str">
        <f>IF(AND('MAPA DE RIESGO'!$Z$22="Media",'MAPA DE RIESGO'!$AB$22="Mayor"),CONCATENATE("R1C",'MAPA DE RIESGO'!$P$22),"")</f>
        <v/>
      </c>
      <c r="AG26" s="19" t="str">
        <f>IF(AND('MAPA DE RIESGO'!$Z$23="Media",'MAPA DE RIESGO'!$AB$23="Mayor"),CONCATENATE("R1C",'MAPA DE RIESGO'!$P$23),"")</f>
        <v/>
      </c>
      <c r="AH26" s="20" t="str">
        <f>IF(AND('MAPA DE RIESGO'!$Z$16="Media",'MAPA DE RIESGO'!$AB$16="Catastrófico"),CONCATENATE("R1C",'MAPA DE RIESGO'!$P$16),"")</f>
        <v/>
      </c>
      <c r="AI26" s="21" t="str">
        <f>IF(AND('MAPA DE RIESGO'!$Z$19="Media",'MAPA DE RIESGO'!$AB$19="Catastrófico"),CONCATENATE("R1C",'MAPA DE RIESGO'!$P$19),"")</f>
        <v/>
      </c>
      <c r="AJ26" s="21" t="str">
        <f>IF(AND('MAPA DE RIESGO'!$Z$20="Media",'MAPA DE RIESGO'!$AB$20="Catastrófico"),CONCATENATE("R1C",'MAPA DE RIESGO'!$P$20),"")</f>
        <v/>
      </c>
      <c r="AK26" s="21" t="str">
        <f>IF(AND('MAPA DE RIESGO'!$Z$21="Media",'MAPA DE RIESGO'!$AB$21="Catastrófico"),CONCATENATE("R1C",'MAPA DE RIESGO'!$P$21),"")</f>
        <v/>
      </c>
      <c r="AL26" s="21" t="str">
        <f>IF(AND('MAPA DE RIESGO'!$Z$22="Media",'MAPA DE RIESGO'!$AB$22="Catastrófico"),CONCATENATE("R1C",'MAPA DE RIESGO'!$P$22),"")</f>
        <v/>
      </c>
      <c r="AM26" s="22" t="str">
        <f>IF(AND('MAPA DE RIESGO'!$Z$23="Media",'MAPA DE RIESGO'!$AB$23="Catastrófico"),CONCATENATE("R1C",'MAPA DE RIESGO'!$P$23),"")</f>
        <v/>
      </c>
      <c r="AN26" s="55"/>
      <c r="AO26" s="534" t="s">
        <v>73</v>
      </c>
      <c r="AP26" s="535"/>
      <c r="AQ26" s="535"/>
      <c r="AR26" s="535"/>
      <c r="AS26" s="535"/>
      <c r="AT26" s="536"/>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408"/>
      <c r="C27" s="408"/>
      <c r="D27" s="409"/>
      <c r="E27" s="507"/>
      <c r="F27" s="508"/>
      <c r="G27" s="508"/>
      <c r="H27" s="508"/>
      <c r="I27" s="523"/>
      <c r="J27" s="39" t="str">
        <f>IF(AND('MAPA DE RIESGO'!$Z$24="Media",'MAPA DE RIESGO'!$AB$24="Leve"),CONCATENATE("R2C",'MAPA DE RIESGO'!$P$24),"")</f>
        <v/>
      </c>
      <c r="K27" s="40" t="str">
        <f>IF(AND('MAPA DE RIESGO'!$Z$25="Media",'MAPA DE RIESGO'!$AB$25="Leve"),CONCATENATE("R2C",'MAPA DE RIESGO'!$P$25),"")</f>
        <v/>
      </c>
      <c r="L27" s="40" t="str">
        <f>IF(AND('MAPA DE RIESGO'!$Z$26="Media",'MAPA DE RIESGO'!$AB$26="Leve"),CONCATENATE("R2C",'MAPA DE RIESGO'!$P$26),"")</f>
        <v/>
      </c>
      <c r="M27" s="40" t="str">
        <f>IF(AND('MAPA DE RIESGO'!$Z$27="Media",'MAPA DE RIESGO'!$AB$27="Leve"),CONCATENATE("R2C",'MAPA DE RIESGO'!$P$27),"")</f>
        <v/>
      </c>
      <c r="N27" s="40" t="str">
        <f>IF(AND('MAPA DE RIESGO'!$Z$28="Media",'MAPA DE RIESGO'!$AB$28="Leve"),CONCATENATE("R2C",'MAPA DE RIESGO'!$P$28),"")</f>
        <v/>
      </c>
      <c r="O27" s="41" t="str">
        <f>IF(AND('MAPA DE RIESGO'!$Z$29="Media",'MAPA DE RIESGO'!$AB$29="Leve"),CONCATENATE("R2C",'MAPA DE RIESGO'!$P$29),"")</f>
        <v/>
      </c>
      <c r="P27" s="39" t="str">
        <f>IF(AND('MAPA DE RIESGO'!$Z$24="Media",'MAPA DE RIESGO'!$AB$24="Menor"),CONCATENATE("R2C",'MAPA DE RIESGO'!$P$24),"")</f>
        <v/>
      </c>
      <c r="Q27" s="40" t="str">
        <f>IF(AND('MAPA DE RIESGO'!$Z$25="Media",'MAPA DE RIESGO'!$AB$25="Menor"),CONCATENATE("R2C",'MAPA DE RIESGO'!$P$25),"")</f>
        <v/>
      </c>
      <c r="R27" s="40" t="str">
        <f>IF(AND('MAPA DE RIESGO'!$Z$26="Media",'MAPA DE RIESGO'!$AB$26="Menor"),CONCATENATE("R2C",'MAPA DE RIESGO'!$P$26),"")</f>
        <v/>
      </c>
      <c r="S27" s="40" t="str">
        <f>IF(AND('MAPA DE RIESGO'!$Z$27="Media",'MAPA DE RIESGO'!$AB$27="Menor"),CONCATENATE("R2C",'MAPA DE RIESGO'!$P$27),"")</f>
        <v/>
      </c>
      <c r="T27" s="40" t="str">
        <f>IF(AND('MAPA DE RIESGO'!$Z$28="Media",'MAPA DE RIESGO'!$AB$28="Menor"),CONCATENATE("R2C",'MAPA DE RIESGO'!$P$28),"")</f>
        <v/>
      </c>
      <c r="U27" s="41" t="str">
        <f>IF(AND('MAPA DE RIESGO'!$Z$29="Media",'MAPA DE RIESGO'!$AB$29="Menor"),CONCATENATE("R2C",'MAPA DE RIESGO'!$P$29),"")</f>
        <v/>
      </c>
      <c r="V27" s="39" t="str">
        <f>IF(AND('MAPA DE RIESGO'!$Z$24="Media",'MAPA DE RIESGO'!$AB$24="Moderado"),CONCATENATE("R2C",'MAPA DE RIESGO'!$P$24),"")</f>
        <v/>
      </c>
      <c r="W27" s="40" t="str">
        <f>IF(AND('MAPA DE RIESGO'!$Z$25="Media",'MAPA DE RIESGO'!$AB$25="Moderado"),CONCATENATE("R2C",'MAPA DE RIESGO'!$P$25),"")</f>
        <v/>
      </c>
      <c r="X27" s="40" t="str">
        <f>IF(AND('MAPA DE RIESGO'!$Z$26="Media",'MAPA DE RIESGO'!$AB$26="Moderado"),CONCATENATE("R2C",'MAPA DE RIESGO'!$P$26),"")</f>
        <v/>
      </c>
      <c r="Y27" s="40" t="str">
        <f>IF(AND('MAPA DE RIESGO'!$Z$27="Media",'MAPA DE RIESGO'!$AB$27="Moderado"),CONCATENATE("R2C",'MAPA DE RIESGO'!$P$27),"")</f>
        <v/>
      </c>
      <c r="Z27" s="40" t="str">
        <f>IF(AND('MAPA DE RIESGO'!$Z$28="Media",'MAPA DE RIESGO'!$AB$28="Moderado"),CONCATENATE("R2C",'MAPA DE RIESGO'!$P$28),"")</f>
        <v/>
      </c>
      <c r="AA27" s="41" t="str">
        <f>IF(AND('MAPA DE RIESGO'!$Z$29="Media",'MAPA DE RIESGO'!$AB$29="Moderado"),CONCATENATE("R2C",'MAPA DE RIESGO'!$P$29),"")</f>
        <v/>
      </c>
      <c r="AB27" s="23" t="str">
        <f>IF(AND('MAPA DE RIESGO'!$Z$24="Media",'MAPA DE RIESGO'!$AB$24="Mayor"),CONCATENATE("R2C",'MAPA DE RIESGO'!$P$24),"")</f>
        <v/>
      </c>
      <c r="AC27" s="24" t="str">
        <f>IF(AND('MAPA DE RIESGO'!$Z$25="Media",'MAPA DE RIESGO'!$AB$25="Mayor"),CONCATENATE("R2C",'MAPA DE RIESGO'!$P$25),"")</f>
        <v/>
      </c>
      <c r="AD27" s="24" t="str">
        <f>IF(AND('MAPA DE RIESGO'!$Z$26="Media",'MAPA DE RIESGO'!$AB$26="Mayor"),CONCATENATE("R2C",'MAPA DE RIESGO'!$P$26),"")</f>
        <v/>
      </c>
      <c r="AE27" s="24" t="str">
        <f>IF(AND('MAPA DE RIESGO'!$Z$27="Media",'MAPA DE RIESGO'!$AB$27="Mayor"),CONCATENATE("R2C",'MAPA DE RIESGO'!$P$27),"")</f>
        <v/>
      </c>
      <c r="AF27" s="24" t="str">
        <f>IF(AND('MAPA DE RIESGO'!$Z$28="Media",'MAPA DE RIESGO'!$AB$28="Mayor"),CONCATENATE("R2C",'MAPA DE RIESGO'!$P$28),"")</f>
        <v/>
      </c>
      <c r="AG27" s="25" t="str">
        <f>IF(AND('MAPA DE RIESGO'!$Z$29="Media",'MAPA DE RIESGO'!$AB$29="Mayor"),CONCATENATE("R2C",'MAPA DE RIESGO'!$P$29),"")</f>
        <v/>
      </c>
      <c r="AH27" s="26" t="str">
        <f>IF(AND('MAPA DE RIESGO'!$Z$24="Media",'MAPA DE RIESGO'!$AB$24="Catastrófico"),CONCATENATE("R2C",'MAPA DE RIESGO'!$P$24),"")</f>
        <v/>
      </c>
      <c r="AI27" s="27" t="str">
        <f>IF(AND('MAPA DE RIESGO'!$Z$25="Media",'MAPA DE RIESGO'!$AB$25="Catastrófico"),CONCATENATE("R2C",'MAPA DE RIESGO'!$P$25),"")</f>
        <v/>
      </c>
      <c r="AJ27" s="27" t="str">
        <f>IF(AND('MAPA DE RIESGO'!$Z$26="Media",'MAPA DE RIESGO'!$AB$26="Catastrófico"),CONCATENATE("R2C",'MAPA DE RIESGO'!$P$26),"")</f>
        <v/>
      </c>
      <c r="AK27" s="27" t="str">
        <f>IF(AND('MAPA DE RIESGO'!$Z$27="Media",'MAPA DE RIESGO'!$AB$27="Catastrófico"),CONCATENATE("R2C",'MAPA DE RIESGO'!$P$27),"")</f>
        <v/>
      </c>
      <c r="AL27" s="27" t="str">
        <f>IF(AND('MAPA DE RIESGO'!$Z$28="Media",'MAPA DE RIESGO'!$AB$28="Catastrófico"),CONCATENATE("R2C",'MAPA DE RIESGO'!$P$28),"")</f>
        <v/>
      </c>
      <c r="AM27" s="28" t="str">
        <f>IF(AND('MAPA DE RIESGO'!$Z$29="Media",'MAPA DE RIESGO'!$AB$29="Catastrófico"),CONCATENATE("R2C",'MAPA DE RIESGO'!$P$29),"")</f>
        <v/>
      </c>
      <c r="AN27" s="55"/>
      <c r="AO27" s="537"/>
      <c r="AP27" s="538"/>
      <c r="AQ27" s="538"/>
      <c r="AR27" s="538"/>
      <c r="AS27" s="538"/>
      <c r="AT27" s="539"/>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408"/>
      <c r="C28" s="408"/>
      <c r="D28" s="409"/>
      <c r="E28" s="509"/>
      <c r="F28" s="510"/>
      <c r="G28" s="510"/>
      <c r="H28" s="510"/>
      <c r="I28" s="523"/>
      <c r="J28" s="39" t="str">
        <f>IF(AND('MAPA DE RIESGO'!$Z$30="Media",'MAPA DE RIESGO'!$AB$30="Leve"),CONCATENATE("R3C",'MAPA DE RIESGO'!$P$30),"")</f>
        <v/>
      </c>
      <c r="K28" s="40" t="str">
        <f>IF(AND('MAPA DE RIESGO'!$Z$31="Media",'MAPA DE RIESGO'!$AB$31="Leve"),CONCATENATE("R3C",'MAPA DE RIESGO'!$P$31),"")</f>
        <v/>
      </c>
      <c r="L28" s="40" t="str">
        <f>IF(AND('MAPA DE RIESGO'!$Z$32="Media",'MAPA DE RIESGO'!$AB$32="Leve"),CONCATENATE("R3C",'MAPA DE RIESGO'!$P$32),"")</f>
        <v/>
      </c>
      <c r="M28" s="40" t="str">
        <f>IF(AND('MAPA DE RIESGO'!$Z$33="Media",'MAPA DE RIESGO'!$AB$33="Leve"),CONCATENATE("R3C",'MAPA DE RIESGO'!$P$33),"")</f>
        <v/>
      </c>
      <c r="N28" s="40" t="str">
        <f>IF(AND('MAPA DE RIESGO'!$Z$34="Media",'MAPA DE RIESGO'!$AB$34="Leve"),CONCATENATE("R3C",'MAPA DE RIESGO'!$P$34),"")</f>
        <v/>
      </c>
      <c r="O28" s="41" t="str">
        <f>IF(AND('MAPA DE RIESGO'!$Z$35="Media",'MAPA DE RIESGO'!$AB$35="Leve"),CONCATENATE("R3C",'MAPA DE RIESGO'!$P$35),"")</f>
        <v/>
      </c>
      <c r="P28" s="39" t="str">
        <f>IF(AND('MAPA DE RIESGO'!$Z$30="Media",'MAPA DE RIESGO'!$AB$30="Menor"),CONCATENATE("R3C",'MAPA DE RIESGO'!$P$30),"")</f>
        <v/>
      </c>
      <c r="Q28" s="40" t="str">
        <f>IF(AND('MAPA DE RIESGO'!$Z$31="Media",'MAPA DE RIESGO'!$AB$31="Menor"),CONCATENATE("R3C",'MAPA DE RIESGO'!$P$31),"")</f>
        <v/>
      </c>
      <c r="R28" s="40" t="str">
        <f>IF(AND('MAPA DE RIESGO'!$Z$32="Media",'MAPA DE RIESGO'!$AB$32="Menor"),CONCATENATE("R3C",'MAPA DE RIESGO'!$P$32),"")</f>
        <v/>
      </c>
      <c r="S28" s="40" t="str">
        <f>IF(AND('MAPA DE RIESGO'!$Z$33="Media",'MAPA DE RIESGO'!$AB$33="Menor"),CONCATENATE("R3C",'MAPA DE RIESGO'!$P$33),"")</f>
        <v/>
      </c>
      <c r="T28" s="40" t="str">
        <f>IF(AND('MAPA DE RIESGO'!$Z$34="Media",'MAPA DE RIESGO'!$AB$34="Menor"),CONCATENATE("R3C",'MAPA DE RIESGO'!$P$34),"")</f>
        <v/>
      </c>
      <c r="U28" s="41" t="str">
        <f>IF(AND('MAPA DE RIESGO'!$Z$35="Media",'MAPA DE RIESGO'!$AB$35="Menor"),CONCATENATE("R3C",'MAPA DE RIESGO'!$P$35),"")</f>
        <v/>
      </c>
      <c r="V28" s="39" t="str">
        <f>IF(AND('MAPA DE RIESGO'!$Z$30="Media",'MAPA DE RIESGO'!$AB$30="Moderado"),CONCATENATE("R3C",'MAPA DE RIESGO'!$P$30),"")</f>
        <v/>
      </c>
      <c r="W28" s="40" t="str">
        <f>IF(AND('MAPA DE RIESGO'!$Z$31="Media",'MAPA DE RIESGO'!$AB$31="Moderado"),CONCATENATE("R3C",'MAPA DE RIESGO'!$P$31),"")</f>
        <v/>
      </c>
      <c r="X28" s="40" t="str">
        <f>IF(AND('MAPA DE RIESGO'!$Z$32="Media",'MAPA DE RIESGO'!$AB$32="Moderado"),CONCATENATE("R3C",'MAPA DE RIESGO'!$P$32),"")</f>
        <v/>
      </c>
      <c r="Y28" s="40" t="str">
        <f>IF(AND('MAPA DE RIESGO'!$Z$33="Media",'MAPA DE RIESGO'!$AB$33="Moderado"),CONCATENATE("R3C",'MAPA DE RIESGO'!$P$33),"")</f>
        <v/>
      </c>
      <c r="Z28" s="40" t="str">
        <f>IF(AND('MAPA DE RIESGO'!$Z$34="Media",'MAPA DE RIESGO'!$AB$34="Moderado"),CONCATENATE("R3C",'MAPA DE RIESGO'!$P$34),"")</f>
        <v/>
      </c>
      <c r="AA28" s="41" t="str">
        <f>IF(AND('MAPA DE RIESGO'!$Z$35="Media",'MAPA DE RIESGO'!$AB$35="Moderado"),CONCATENATE("R3C",'MAPA DE RIESGO'!$P$35),"")</f>
        <v/>
      </c>
      <c r="AB28" s="23" t="str">
        <f>IF(AND('MAPA DE RIESGO'!$Z$30="Media",'MAPA DE RIESGO'!$AB$30="Mayor"),CONCATENATE("R3C",'MAPA DE RIESGO'!$P$30),"")</f>
        <v/>
      </c>
      <c r="AC28" s="24" t="str">
        <f>IF(AND('MAPA DE RIESGO'!$Z$31="Media",'MAPA DE RIESGO'!$AB$31="Mayor"),CONCATENATE("R3C",'MAPA DE RIESGO'!$P$31),"")</f>
        <v/>
      </c>
      <c r="AD28" s="24" t="str">
        <f>IF(AND('MAPA DE RIESGO'!$Z$32="Media",'MAPA DE RIESGO'!$AB$32="Mayor"),CONCATENATE("R3C",'MAPA DE RIESGO'!$P$32),"")</f>
        <v/>
      </c>
      <c r="AE28" s="24" t="str">
        <f>IF(AND('MAPA DE RIESGO'!$Z$33="Media",'MAPA DE RIESGO'!$AB$33="Mayor"),CONCATENATE("R3C",'MAPA DE RIESGO'!$P$33),"")</f>
        <v/>
      </c>
      <c r="AF28" s="24" t="str">
        <f>IF(AND('MAPA DE RIESGO'!$Z$34="Media",'MAPA DE RIESGO'!$AB$34="Mayor"),CONCATENATE("R3C",'MAPA DE RIESGO'!$P$34),"")</f>
        <v/>
      </c>
      <c r="AG28" s="25" t="str">
        <f>IF(AND('MAPA DE RIESGO'!$Z$35="Media",'MAPA DE RIESGO'!$AB$35="Mayor"),CONCATENATE("R3C",'MAPA DE RIESGO'!$P$35),"")</f>
        <v/>
      </c>
      <c r="AH28" s="26" t="str">
        <f>IF(AND('MAPA DE RIESGO'!$Z$30="Media",'MAPA DE RIESGO'!$AB$30="Catastrófico"),CONCATENATE("R3C",'MAPA DE RIESGO'!$P$30),"")</f>
        <v/>
      </c>
      <c r="AI28" s="27" t="str">
        <f>IF(AND('MAPA DE RIESGO'!$Z$31="Media",'MAPA DE RIESGO'!$AB$31="Catastrófico"),CONCATENATE("R3C",'MAPA DE RIESGO'!$P$31),"")</f>
        <v/>
      </c>
      <c r="AJ28" s="27" t="str">
        <f>IF(AND('MAPA DE RIESGO'!$Z$32="Media",'MAPA DE RIESGO'!$AB$32="Catastrófico"),CONCATENATE("R3C",'MAPA DE RIESGO'!$P$32),"")</f>
        <v/>
      </c>
      <c r="AK28" s="27" t="str">
        <f>IF(AND('MAPA DE RIESGO'!$Z$33="Media",'MAPA DE RIESGO'!$AB$33="Catastrófico"),CONCATENATE("R3C",'MAPA DE RIESGO'!$P$33),"")</f>
        <v/>
      </c>
      <c r="AL28" s="27" t="str">
        <f>IF(AND('MAPA DE RIESGO'!$Z$34="Media",'MAPA DE RIESGO'!$AB$34="Catastrófico"),CONCATENATE("R3C",'MAPA DE RIESGO'!$P$34),"")</f>
        <v/>
      </c>
      <c r="AM28" s="28" t="str">
        <f>IF(AND('MAPA DE RIESGO'!$Z$35="Media",'MAPA DE RIESGO'!$AB$35="Catastrófico"),CONCATENATE("R3C",'MAPA DE RIESGO'!$P$35),"")</f>
        <v/>
      </c>
      <c r="AN28" s="55"/>
      <c r="AO28" s="537"/>
      <c r="AP28" s="538"/>
      <c r="AQ28" s="538"/>
      <c r="AR28" s="538"/>
      <c r="AS28" s="538"/>
      <c r="AT28" s="539"/>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408"/>
      <c r="C29" s="408"/>
      <c r="D29" s="409"/>
      <c r="E29" s="509"/>
      <c r="F29" s="510"/>
      <c r="G29" s="510"/>
      <c r="H29" s="510"/>
      <c r="I29" s="523"/>
      <c r="J29" s="39" t="str">
        <f>IF(AND('MAPA DE RIESGO'!$Z$36="Media",'MAPA DE RIESGO'!$AB$36="Leve"),CONCATENATE("R4C",'MAPA DE RIESGO'!$P$36),"")</f>
        <v/>
      </c>
      <c r="K29" s="40" t="str">
        <f>IF(AND('MAPA DE RIESGO'!$Z$37="Media",'MAPA DE RIESGO'!$AB$37="Leve"),CONCATENATE("R4C",'MAPA DE RIESGO'!$P$37),"")</f>
        <v/>
      </c>
      <c r="L29" s="40" t="str">
        <f>IF(AND('MAPA DE RIESGO'!$Z$38="Media",'MAPA DE RIESGO'!$AB$38="Leve"),CONCATENATE("R4C",'MAPA DE RIESGO'!$P$38),"")</f>
        <v/>
      </c>
      <c r="M29" s="40" t="str">
        <f>IF(AND('MAPA DE RIESGO'!$Z$39="Media",'MAPA DE RIESGO'!$AB$39="Leve"),CONCATENATE("R4C",'MAPA DE RIESGO'!$P$39),"")</f>
        <v/>
      </c>
      <c r="N29" s="40" t="str">
        <f>IF(AND('MAPA DE RIESGO'!$Z$40="Media",'MAPA DE RIESGO'!$AB$40="Leve"),CONCATENATE("R4C",'MAPA DE RIESGO'!$P$40),"")</f>
        <v/>
      </c>
      <c r="O29" s="41" t="str">
        <f>IF(AND('MAPA DE RIESGO'!$Z$41="Media",'MAPA DE RIESGO'!$AB$41="Leve"),CONCATENATE("R4C",'MAPA DE RIESGO'!$P$41),"")</f>
        <v/>
      </c>
      <c r="P29" s="39" t="str">
        <f>IF(AND('MAPA DE RIESGO'!$Z$36="Media",'MAPA DE RIESGO'!$AB$36="Menor"),CONCATENATE("R4C",'MAPA DE RIESGO'!$P$36),"")</f>
        <v/>
      </c>
      <c r="Q29" s="40" t="str">
        <f>IF(AND('MAPA DE RIESGO'!$Z$37="Media",'MAPA DE RIESGO'!$AB$37="Menor"),CONCATENATE("R4C",'MAPA DE RIESGO'!$P$37),"")</f>
        <v/>
      </c>
      <c r="R29" s="40" t="str">
        <f>IF(AND('MAPA DE RIESGO'!$Z$38="Media",'MAPA DE RIESGO'!$AB$38="Menor"),CONCATENATE("R4C",'MAPA DE RIESGO'!$P$38),"")</f>
        <v/>
      </c>
      <c r="S29" s="40" t="str">
        <f>IF(AND('MAPA DE RIESGO'!$Z$39="Media",'MAPA DE RIESGO'!$AB$39="Menor"),CONCATENATE("R4C",'MAPA DE RIESGO'!$P$39),"")</f>
        <v/>
      </c>
      <c r="T29" s="40" t="str">
        <f>IF(AND('MAPA DE RIESGO'!$Z$40="Media",'MAPA DE RIESGO'!$AB$40="Menor"),CONCATENATE("R4C",'MAPA DE RIESGO'!$P$40),"")</f>
        <v/>
      </c>
      <c r="U29" s="41" t="str">
        <f>IF(AND('MAPA DE RIESGO'!$Z$41="Media",'MAPA DE RIESGO'!$AB$41="Menor"),CONCATENATE("R4C",'MAPA DE RIESGO'!$P$41),"")</f>
        <v/>
      </c>
      <c r="V29" s="39" t="str">
        <f>IF(AND('MAPA DE RIESGO'!$Z$36="Media",'MAPA DE RIESGO'!$AB$36="Moderado"),CONCATENATE("R4C",'MAPA DE RIESGO'!$P$36),"")</f>
        <v/>
      </c>
      <c r="W29" s="40" t="str">
        <f>IF(AND('MAPA DE RIESGO'!$Z$37="Media",'MAPA DE RIESGO'!$AB$37="Moderado"),CONCATENATE("R4C",'MAPA DE RIESGO'!$P$37),"")</f>
        <v/>
      </c>
      <c r="X29" s="40" t="str">
        <f>IF(AND('MAPA DE RIESGO'!$Z$38="Media",'MAPA DE RIESGO'!$AB$38="Moderado"),CONCATENATE("R4C",'MAPA DE RIESGO'!$P$38),"")</f>
        <v/>
      </c>
      <c r="Y29" s="40" t="str">
        <f>IF(AND('MAPA DE RIESGO'!$Z$39="Media",'MAPA DE RIESGO'!$AB$39="Moderado"),CONCATENATE("R4C",'MAPA DE RIESGO'!$P$39),"")</f>
        <v/>
      </c>
      <c r="Z29" s="40" t="str">
        <f>IF(AND('MAPA DE RIESGO'!$Z$40="Media",'MAPA DE RIESGO'!$AB$40="Moderado"),CONCATENATE("R4C",'MAPA DE RIESGO'!$P$40),"")</f>
        <v/>
      </c>
      <c r="AA29" s="41" t="str">
        <f>IF(AND('MAPA DE RIESGO'!$Z$41="Media",'MAPA DE RIESGO'!$AB$41="Moderado"),CONCATENATE("R4C",'MAPA DE RIESGO'!$P$41),"")</f>
        <v/>
      </c>
      <c r="AB29" s="23" t="str">
        <f>IF(AND('MAPA DE RIESGO'!$Z$36="Media",'MAPA DE RIESGO'!$AB$36="Mayor"),CONCATENATE("R4C",'MAPA DE RIESGO'!$P$36),"")</f>
        <v/>
      </c>
      <c r="AC29" s="24" t="str">
        <f>IF(AND('MAPA DE RIESGO'!$Z$37="Media",'MAPA DE RIESGO'!$AB$37="Mayor"),CONCATENATE("R4C",'MAPA DE RIESGO'!$P$37),"")</f>
        <v/>
      </c>
      <c r="AD29" s="29" t="str">
        <f>IF(AND('MAPA DE RIESGO'!$Z$38="Media",'MAPA DE RIESGO'!$AB$38="Mayor"),CONCATENATE("R4C",'MAPA DE RIESGO'!$P$38),"")</f>
        <v/>
      </c>
      <c r="AE29" s="29" t="str">
        <f>IF(AND('MAPA DE RIESGO'!$Z$39="Media",'MAPA DE RIESGO'!$AB$39="Mayor"),CONCATENATE("R4C",'MAPA DE RIESGO'!$P$39),"")</f>
        <v/>
      </c>
      <c r="AF29" s="29" t="str">
        <f>IF(AND('MAPA DE RIESGO'!$Z$40="Media",'MAPA DE RIESGO'!$AB$40="Mayor"),CONCATENATE("R4C",'MAPA DE RIESGO'!$P$40),"")</f>
        <v/>
      </c>
      <c r="AG29" s="25" t="str">
        <f>IF(AND('MAPA DE RIESGO'!$Z$41="Media",'MAPA DE RIESGO'!$AB$41="Mayor"),CONCATENATE("R4C",'MAPA DE RIESGO'!$P$41),"")</f>
        <v/>
      </c>
      <c r="AH29" s="26" t="str">
        <f>IF(AND('MAPA DE RIESGO'!$Z$36="Media",'MAPA DE RIESGO'!$AB$36="Catastrófico"),CONCATENATE("R4C",'MAPA DE RIESGO'!$P$36),"")</f>
        <v/>
      </c>
      <c r="AI29" s="27" t="str">
        <f>IF(AND('MAPA DE RIESGO'!$Z$37="Media",'MAPA DE RIESGO'!$AB$37="Catastrófico"),CONCATENATE("R4C",'MAPA DE RIESGO'!$P$37),"")</f>
        <v/>
      </c>
      <c r="AJ29" s="27" t="str">
        <f>IF(AND('MAPA DE RIESGO'!$Z$38="Media",'MAPA DE RIESGO'!$AB$38="Catastrófico"),CONCATENATE("R4C",'MAPA DE RIESGO'!$P$38),"")</f>
        <v/>
      </c>
      <c r="AK29" s="27" t="str">
        <f>IF(AND('MAPA DE RIESGO'!$Z$39="Media",'MAPA DE RIESGO'!$AB$39="Catastrófico"),CONCATENATE("R4C",'MAPA DE RIESGO'!$P$39),"")</f>
        <v/>
      </c>
      <c r="AL29" s="27" t="str">
        <f>IF(AND('MAPA DE RIESGO'!$Z$40="Media",'MAPA DE RIESGO'!$AB$40="Catastrófico"),CONCATENATE("R4C",'MAPA DE RIESGO'!$P$40),"")</f>
        <v/>
      </c>
      <c r="AM29" s="28" t="str">
        <f>IF(AND('MAPA DE RIESGO'!$Z$41="Media",'MAPA DE RIESGO'!$AB$41="Catastrófico"),CONCATENATE("R4C",'MAPA DE RIESGO'!$P$41),"")</f>
        <v/>
      </c>
      <c r="AN29" s="55"/>
      <c r="AO29" s="537"/>
      <c r="AP29" s="538"/>
      <c r="AQ29" s="538"/>
      <c r="AR29" s="538"/>
      <c r="AS29" s="538"/>
      <c r="AT29" s="539"/>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408"/>
      <c r="C30" s="408"/>
      <c r="D30" s="409"/>
      <c r="E30" s="509"/>
      <c r="F30" s="510"/>
      <c r="G30" s="510"/>
      <c r="H30" s="510"/>
      <c r="I30" s="523"/>
      <c r="J30" s="39" t="str">
        <f>IF(AND('MAPA DE RIESGO'!$Z$42="Media",'MAPA DE RIESGO'!$AB$42="Leve"),CONCATENATE("R5C",'MAPA DE RIESGO'!$P$42),"")</f>
        <v/>
      </c>
      <c r="K30" s="40" t="str">
        <f>IF(AND('MAPA DE RIESGO'!$Z$43="Media",'MAPA DE RIESGO'!$AB$43="Leve"),CONCATENATE("R5C",'MAPA DE RIESGO'!$P$43),"")</f>
        <v/>
      </c>
      <c r="L30" s="40" t="str">
        <f>IF(AND('MAPA DE RIESGO'!$Z$44="Media",'MAPA DE RIESGO'!$AB$44="Leve"),CONCATENATE("R5C",'MAPA DE RIESGO'!$P$44),"")</f>
        <v/>
      </c>
      <c r="M30" s="40" t="str">
        <f>IF(AND('MAPA DE RIESGO'!$Z$45="Media",'MAPA DE RIESGO'!$AB$45="Leve"),CONCATENATE("R5C",'MAPA DE RIESGO'!$P$45),"")</f>
        <v/>
      </c>
      <c r="N30" s="40" t="str">
        <f>IF(AND('MAPA DE RIESGO'!$Z$46="Media",'MAPA DE RIESGO'!$AB$46="Leve"),CONCATENATE("R5C",'MAPA DE RIESGO'!$P$46),"")</f>
        <v/>
      </c>
      <c r="O30" s="41" t="str">
        <f>IF(AND('MAPA DE RIESGO'!$Z$47="Media",'MAPA DE RIESGO'!$AB$47="Leve"),CONCATENATE("R5C",'MAPA DE RIESGO'!$P$47),"")</f>
        <v/>
      </c>
      <c r="P30" s="39" t="str">
        <f>IF(AND('MAPA DE RIESGO'!$Z$42="Media",'MAPA DE RIESGO'!$AB$42="Menor"),CONCATENATE("R5C",'MAPA DE RIESGO'!$P$42),"")</f>
        <v/>
      </c>
      <c r="Q30" s="40" t="str">
        <f>IF(AND('MAPA DE RIESGO'!$Z$43="Media",'MAPA DE RIESGO'!$AB$43="Menor"),CONCATENATE("R5C",'MAPA DE RIESGO'!$P$43),"")</f>
        <v/>
      </c>
      <c r="R30" s="40" t="str">
        <f>IF(AND('MAPA DE RIESGO'!$Z$44="Media",'MAPA DE RIESGO'!$AB$44="Menor"),CONCATENATE("R5C",'MAPA DE RIESGO'!$P$44),"")</f>
        <v/>
      </c>
      <c r="S30" s="40" t="str">
        <f>IF(AND('MAPA DE RIESGO'!$Z$45="Media",'MAPA DE RIESGO'!$AB$45="Menor"),CONCATENATE("R5C",'MAPA DE RIESGO'!$P$45),"")</f>
        <v/>
      </c>
      <c r="T30" s="40" t="str">
        <f>IF(AND('MAPA DE RIESGO'!$Z$46="Media",'MAPA DE RIESGO'!$AB$46="Menor"),CONCATENATE("R5C",'MAPA DE RIESGO'!$P$46),"")</f>
        <v/>
      </c>
      <c r="U30" s="41" t="str">
        <f>IF(AND('MAPA DE RIESGO'!$Z$47="Media",'MAPA DE RIESGO'!$AB$47="Menor"),CONCATENATE("R5C",'MAPA DE RIESGO'!$P$47),"")</f>
        <v/>
      </c>
      <c r="V30" s="39" t="str">
        <f>IF(AND('MAPA DE RIESGO'!$Z$42="Media",'MAPA DE RIESGO'!$AB$42="Moderado"),CONCATENATE("R5C",'MAPA DE RIESGO'!$P$42),"")</f>
        <v/>
      </c>
      <c r="W30" s="40" t="str">
        <f>IF(AND('MAPA DE RIESGO'!$Z$43="Media",'MAPA DE RIESGO'!$AB$43="Moderado"),CONCATENATE("R5C",'MAPA DE RIESGO'!$P$43),"")</f>
        <v/>
      </c>
      <c r="X30" s="40" t="str">
        <f>IF(AND('MAPA DE RIESGO'!$Z$44="Media",'MAPA DE RIESGO'!$AB$44="Moderado"),CONCATENATE("R5C",'MAPA DE RIESGO'!$P$44),"")</f>
        <v/>
      </c>
      <c r="Y30" s="40" t="str">
        <f>IF(AND('MAPA DE RIESGO'!$Z$45="Media",'MAPA DE RIESGO'!$AB$45="Moderado"),CONCATENATE("R5C",'MAPA DE RIESGO'!$P$45),"")</f>
        <v/>
      </c>
      <c r="Z30" s="40" t="str">
        <f>IF(AND('MAPA DE RIESGO'!$Z$46="Media",'MAPA DE RIESGO'!$AB$46="Moderado"),CONCATENATE("R5C",'MAPA DE RIESGO'!$P$46),"")</f>
        <v/>
      </c>
      <c r="AA30" s="41" t="str">
        <f>IF(AND('MAPA DE RIESGO'!$Z$47="Media",'MAPA DE RIESGO'!$AB$47="Moderado"),CONCATENATE("R5C",'MAPA DE RIESGO'!$P$47),"")</f>
        <v/>
      </c>
      <c r="AB30" s="23" t="str">
        <f>IF(AND('MAPA DE RIESGO'!$Z$42="Media",'MAPA DE RIESGO'!$AB$42="Mayor"),CONCATENATE("R5C",'MAPA DE RIESGO'!$P$42),"")</f>
        <v/>
      </c>
      <c r="AC30" s="24" t="str">
        <f>IF(AND('MAPA DE RIESGO'!$Z$43="Media",'MAPA DE RIESGO'!$AB$43="Mayor"),CONCATENATE("R5C",'MAPA DE RIESGO'!$P$43),"")</f>
        <v/>
      </c>
      <c r="AD30" s="29" t="str">
        <f>IF(AND('MAPA DE RIESGO'!$Z$44="Media",'MAPA DE RIESGO'!$AB$44="Mayor"),CONCATENATE("R5C",'MAPA DE RIESGO'!$P$44),"")</f>
        <v/>
      </c>
      <c r="AE30" s="29" t="str">
        <f>IF(AND('MAPA DE RIESGO'!$Z$45="Media",'MAPA DE RIESGO'!$AB$45="Mayor"),CONCATENATE("R5C",'MAPA DE RIESGO'!$P$45),"")</f>
        <v/>
      </c>
      <c r="AF30" s="29" t="str">
        <f>IF(AND('MAPA DE RIESGO'!$Z$46="Media",'MAPA DE RIESGO'!$AB$46="Mayor"),CONCATENATE("R5C",'MAPA DE RIESGO'!$P$46),"")</f>
        <v/>
      </c>
      <c r="AG30" s="25" t="str">
        <f>IF(AND('MAPA DE RIESGO'!$Z$47="Media",'MAPA DE RIESGO'!$AB$47="Mayor"),CONCATENATE("R5C",'MAPA DE RIESGO'!$P$47),"")</f>
        <v/>
      </c>
      <c r="AH30" s="26" t="str">
        <f>IF(AND('MAPA DE RIESGO'!$Z$42="Media",'MAPA DE RIESGO'!$AB$42="Catastrófico"),CONCATENATE("R5C",'MAPA DE RIESGO'!$P$42),"")</f>
        <v/>
      </c>
      <c r="AI30" s="27" t="str">
        <f>IF(AND('MAPA DE RIESGO'!$Z$43="Media",'MAPA DE RIESGO'!$AB$43="Catastrófico"),CONCATENATE("R5C",'MAPA DE RIESGO'!$P$43),"")</f>
        <v/>
      </c>
      <c r="AJ30" s="27" t="str">
        <f>IF(AND('MAPA DE RIESGO'!$Z$44="Media",'MAPA DE RIESGO'!$AB$44="Catastrófico"),CONCATENATE("R5C",'MAPA DE RIESGO'!$P$44),"")</f>
        <v/>
      </c>
      <c r="AK30" s="27" t="str">
        <f>IF(AND('MAPA DE RIESGO'!$Z$45="Media",'MAPA DE RIESGO'!$AB$45="Catastrófico"),CONCATENATE("R5C",'MAPA DE RIESGO'!$P$45),"")</f>
        <v/>
      </c>
      <c r="AL30" s="27" t="str">
        <f>IF(AND('MAPA DE RIESGO'!$Z$46="Media",'MAPA DE RIESGO'!$AB$46="Catastrófico"),CONCATENATE("R5C",'MAPA DE RIESGO'!$P$46),"")</f>
        <v/>
      </c>
      <c r="AM30" s="28" t="str">
        <f>IF(AND('MAPA DE RIESGO'!$Z$47="Media",'MAPA DE RIESGO'!$AB$47="Catastrófico"),CONCATENATE("R5C",'MAPA DE RIESGO'!$P$47),"")</f>
        <v/>
      </c>
      <c r="AN30" s="55"/>
      <c r="AO30" s="537"/>
      <c r="AP30" s="538"/>
      <c r="AQ30" s="538"/>
      <c r="AR30" s="538"/>
      <c r="AS30" s="538"/>
      <c r="AT30" s="539"/>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408"/>
      <c r="C31" s="408"/>
      <c r="D31" s="409"/>
      <c r="E31" s="509"/>
      <c r="F31" s="510"/>
      <c r="G31" s="510"/>
      <c r="H31" s="510"/>
      <c r="I31" s="523"/>
      <c r="J31" s="39" t="str">
        <f>IF(AND('MAPA DE RIESGO'!$Z$48="Media",'MAPA DE RIESGO'!$AB$48="Leve"),CONCATENATE("R6C",'MAPA DE RIESGO'!$P$48),"")</f>
        <v/>
      </c>
      <c r="K31" s="40" t="str">
        <f>IF(AND('MAPA DE RIESGO'!$Z$49="Media",'MAPA DE RIESGO'!$AB$49="Leve"),CONCATENATE("R6C",'MAPA DE RIESGO'!$P$49),"")</f>
        <v/>
      </c>
      <c r="L31" s="40" t="str">
        <f>IF(AND('MAPA DE RIESGO'!$Z$50="Media",'MAPA DE RIESGO'!$AB$50="Leve"),CONCATENATE("R6C",'MAPA DE RIESGO'!$P$50),"")</f>
        <v/>
      </c>
      <c r="M31" s="40" t="str">
        <f>IF(AND('MAPA DE RIESGO'!$Z$51="Media",'MAPA DE RIESGO'!$AB$51="Leve"),CONCATENATE("R6C",'MAPA DE RIESGO'!$P$51),"")</f>
        <v/>
      </c>
      <c r="N31" s="40" t="str">
        <f>IF(AND('MAPA DE RIESGO'!$Z$52="Media",'MAPA DE RIESGO'!$AB$52="Leve"),CONCATENATE("R6C",'MAPA DE RIESGO'!$P$52),"")</f>
        <v/>
      </c>
      <c r="O31" s="41" t="str">
        <f>IF(AND('MAPA DE RIESGO'!$Z$53="Media",'MAPA DE RIESGO'!$AB$53="Leve"),CONCATENATE("R6C",'MAPA DE RIESGO'!$P$53),"")</f>
        <v/>
      </c>
      <c r="P31" s="39" t="str">
        <f>IF(AND('MAPA DE RIESGO'!$Z$48="Media",'MAPA DE RIESGO'!$AB$48="Menor"),CONCATENATE("R6C",'MAPA DE RIESGO'!$P$48),"")</f>
        <v>R6C1</v>
      </c>
      <c r="Q31" s="40" t="str">
        <f>IF(AND('MAPA DE RIESGO'!$Z$49="Media",'MAPA DE RIESGO'!$AB$49="Menor"),CONCATENATE("R6C",'MAPA DE RIESGO'!$P$49),"")</f>
        <v>R6C2</v>
      </c>
      <c r="R31" s="40" t="str">
        <f>IF(AND('MAPA DE RIESGO'!$Z$50="Media",'MAPA DE RIESGO'!$AB$50="Menor"),CONCATENATE("R6C",'MAPA DE RIESGO'!$P$50),"")</f>
        <v/>
      </c>
      <c r="S31" s="40" t="str">
        <f>IF(AND('MAPA DE RIESGO'!$Z$51="Media",'MAPA DE RIESGO'!$AB$51="Menor"),CONCATENATE("R6C",'MAPA DE RIESGO'!$P$51),"")</f>
        <v/>
      </c>
      <c r="T31" s="40" t="str">
        <f>IF(AND('MAPA DE RIESGO'!$Z$52="Media",'MAPA DE RIESGO'!$AB$52="Menor"),CONCATENATE("R6C",'MAPA DE RIESGO'!$P$52),"")</f>
        <v/>
      </c>
      <c r="U31" s="41" t="str">
        <f>IF(AND('MAPA DE RIESGO'!$Z$53="Media",'MAPA DE RIESGO'!$AB$53="Menor"),CONCATENATE("R6C",'MAPA DE RIESGO'!$P$53),"")</f>
        <v/>
      </c>
      <c r="V31" s="39" t="str">
        <f>IF(AND('MAPA DE RIESGO'!$Z$48="Media",'MAPA DE RIESGO'!$AB$48="Moderado"),CONCATENATE("R6C",'MAPA DE RIESGO'!$P$48),"")</f>
        <v/>
      </c>
      <c r="W31" s="40" t="str">
        <f>IF(AND('MAPA DE RIESGO'!$Z$49="Media",'MAPA DE RIESGO'!$AB$49="Moderado"),CONCATENATE("R6C",'MAPA DE RIESGO'!$P$49),"")</f>
        <v/>
      </c>
      <c r="X31" s="40" t="str">
        <f>IF(AND('MAPA DE RIESGO'!$Z$50="Media",'MAPA DE RIESGO'!$AB$50="Moderado"),CONCATENATE("R6C",'MAPA DE RIESGO'!$P$50),"")</f>
        <v/>
      </c>
      <c r="Y31" s="40" t="str">
        <f>IF(AND('MAPA DE RIESGO'!$Z$51="Media",'MAPA DE RIESGO'!$AB$51="Moderado"),CONCATENATE("R6C",'MAPA DE RIESGO'!$P$51),"")</f>
        <v/>
      </c>
      <c r="Z31" s="40" t="str">
        <f>IF(AND('MAPA DE RIESGO'!$Z$52="Media",'MAPA DE RIESGO'!$AB$52="Moderado"),CONCATENATE("R6C",'MAPA DE RIESGO'!$P$52),"")</f>
        <v/>
      </c>
      <c r="AA31" s="41" t="str">
        <f>IF(AND('MAPA DE RIESGO'!$Z$53="Media",'MAPA DE RIESGO'!$AB$53="Moderado"),CONCATENATE("R6C",'MAPA DE RIESGO'!$P$53),"")</f>
        <v/>
      </c>
      <c r="AB31" s="23" t="str">
        <f>IF(AND('MAPA DE RIESGO'!$Z$48="Media",'MAPA DE RIESGO'!$AB$48="Mayor"),CONCATENATE("R6C",'MAPA DE RIESGO'!$P$48),"")</f>
        <v/>
      </c>
      <c r="AC31" s="24" t="str">
        <f>IF(AND('MAPA DE RIESGO'!$Z$49="Media",'MAPA DE RIESGO'!$AB$49="Mayor"),CONCATENATE("R6C",'MAPA DE RIESGO'!$P$49),"")</f>
        <v/>
      </c>
      <c r="AD31" s="29" t="str">
        <f>IF(AND('MAPA DE RIESGO'!$Z$50="Media",'MAPA DE RIESGO'!$AB$50="Mayor"),CONCATENATE("R6C",'MAPA DE RIESGO'!$P$50),"")</f>
        <v/>
      </c>
      <c r="AE31" s="29" t="str">
        <f>IF(AND('MAPA DE RIESGO'!$Z$51="Media",'MAPA DE RIESGO'!$AB$51="Mayor"),CONCATENATE("R6C",'MAPA DE RIESGO'!$P$51),"")</f>
        <v/>
      </c>
      <c r="AF31" s="29" t="str">
        <f>IF(AND('MAPA DE RIESGO'!$Z$52="Media",'MAPA DE RIESGO'!$AB$52="Mayor"),CONCATENATE("R6C",'MAPA DE RIESGO'!$P$52),"")</f>
        <v/>
      </c>
      <c r="AG31" s="25" t="str">
        <f>IF(AND('MAPA DE RIESGO'!$Z$53="Media",'MAPA DE RIESGO'!$AB$53="Mayor"),CONCATENATE("R6C",'MAPA DE RIESGO'!$P$53),"")</f>
        <v/>
      </c>
      <c r="AH31" s="26" t="str">
        <f>IF(AND('MAPA DE RIESGO'!$Z$48="Media",'MAPA DE RIESGO'!$AB$48="Catastrófico"),CONCATENATE("R6C",'MAPA DE RIESGO'!$P$48),"")</f>
        <v/>
      </c>
      <c r="AI31" s="27" t="str">
        <f>IF(AND('MAPA DE RIESGO'!$Z$49="Media",'MAPA DE RIESGO'!$AB$49="Catastrófico"),CONCATENATE("R6C",'MAPA DE RIESGO'!$P$49),"")</f>
        <v/>
      </c>
      <c r="AJ31" s="27" t="str">
        <f>IF(AND('MAPA DE RIESGO'!$Z$50="Media",'MAPA DE RIESGO'!$AB$50="Catastrófico"),CONCATENATE("R6C",'MAPA DE RIESGO'!$P$50),"")</f>
        <v/>
      </c>
      <c r="AK31" s="27" t="str">
        <f>IF(AND('MAPA DE RIESGO'!$Z$51="Media",'MAPA DE RIESGO'!$AB$51="Catastrófico"),CONCATENATE("R6C",'MAPA DE RIESGO'!$P$51),"")</f>
        <v/>
      </c>
      <c r="AL31" s="27" t="str">
        <f>IF(AND('MAPA DE RIESGO'!$Z$52="Media",'MAPA DE RIESGO'!$AB$52="Catastrófico"),CONCATENATE("R6C",'MAPA DE RIESGO'!$P$52),"")</f>
        <v/>
      </c>
      <c r="AM31" s="28" t="str">
        <f>IF(AND('MAPA DE RIESGO'!$Z$53="Media",'MAPA DE RIESGO'!$AB$53="Catastrófico"),CONCATENATE("R6C",'MAPA DE RIESGO'!$P$53),"")</f>
        <v/>
      </c>
      <c r="AN31" s="55"/>
      <c r="AO31" s="537"/>
      <c r="AP31" s="538"/>
      <c r="AQ31" s="538"/>
      <c r="AR31" s="538"/>
      <c r="AS31" s="538"/>
      <c r="AT31" s="539"/>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408"/>
      <c r="C32" s="408"/>
      <c r="D32" s="409"/>
      <c r="E32" s="509"/>
      <c r="F32" s="510"/>
      <c r="G32" s="510"/>
      <c r="H32" s="510"/>
      <c r="I32" s="523"/>
      <c r="J32" s="39" t="str">
        <f>IF(AND('MAPA DE RIESGO'!$Z$54="Media",'MAPA DE RIESGO'!$AB$54="Leve"),CONCATENATE("R7C",'MAPA DE RIESGO'!$P$54),"")</f>
        <v/>
      </c>
      <c r="K32" s="40" t="str">
        <f>IF(AND('MAPA DE RIESGO'!$Z$55="Media",'MAPA DE RIESGO'!$AB$55="Leve"),CONCATENATE("R7C",'MAPA DE RIESGO'!$P$55),"")</f>
        <v/>
      </c>
      <c r="L32" s="40" t="str">
        <f>IF(AND('MAPA DE RIESGO'!$Z$56="Media",'MAPA DE RIESGO'!$AB$56="Leve"),CONCATENATE("R7C",'MAPA DE RIESGO'!$P$56),"")</f>
        <v/>
      </c>
      <c r="M32" s="40" t="str">
        <f>IF(AND('MAPA DE RIESGO'!$Z$57="Media",'MAPA DE RIESGO'!$AB$57="Leve"),CONCATENATE("R7C",'MAPA DE RIESGO'!$P$57),"")</f>
        <v/>
      </c>
      <c r="N32" s="40" t="str">
        <f>IF(AND('MAPA DE RIESGO'!$Z$58="Media",'MAPA DE RIESGO'!$AB$58="Leve"),CONCATENATE("R7C",'MAPA DE RIESGO'!$P$58),"")</f>
        <v/>
      </c>
      <c r="O32" s="41" t="str">
        <f>IF(AND('MAPA DE RIESGO'!$Z$59="Media",'MAPA DE RIESGO'!$AB$59="Leve"),CONCATENATE("R7C",'MAPA DE RIESGO'!$P$59),"")</f>
        <v/>
      </c>
      <c r="P32" s="39" t="str">
        <f>IF(AND('MAPA DE RIESGO'!$Z$54="Media",'MAPA DE RIESGO'!$AB$54="Menor"),CONCATENATE("R7C",'MAPA DE RIESGO'!$P$54),"")</f>
        <v/>
      </c>
      <c r="Q32" s="40" t="str">
        <f>IF(AND('MAPA DE RIESGO'!$Z$55="Media",'MAPA DE RIESGO'!$AB$55="Menor"),CONCATENATE("R7C",'MAPA DE RIESGO'!$P$55),"")</f>
        <v/>
      </c>
      <c r="R32" s="40" t="str">
        <f>IF(AND('MAPA DE RIESGO'!$Z$56="Media",'MAPA DE RIESGO'!$AB$56="Menor"),CONCATENATE("R7C",'MAPA DE RIESGO'!$P$56),"")</f>
        <v/>
      </c>
      <c r="S32" s="40" t="str">
        <f>IF(AND('MAPA DE RIESGO'!$Z$57="Media",'MAPA DE RIESGO'!$AB$57="Menor"),CONCATENATE("R7C",'MAPA DE RIESGO'!$P$57),"")</f>
        <v/>
      </c>
      <c r="T32" s="40" t="str">
        <f>IF(AND('MAPA DE RIESGO'!$Z$58="Media",'MAPA DE RIESGO'!$AB$58="Menor"),CONCATENATE("R7C",'MAPA DE RIESGO'!$P$58),"")</f>
        <v/>
      </c>
      <c r="U32" s="41" t="str">
        <f>IF(AND('MAPA DE RIESGO'!$Z$59="Media",'MAPA DE RIESGO'!$AB$59="Menor"),CONCATENATE("R7C",'MAPA DE RIESGO'!$P$59),"")</f>
        <v/>
      </c>
      <c r="V32" s="39" t="str">
        <f>IF(AND('MAPA DE RIESGO'!$Z$54="Media",'MAPA DE RIESGO'!$AB$54="Moderado"),CONCATENATE("R7C",'MAPA DE RIESGO'!$P$54),"")</f>
        <v/>
      </c>
      <c r="W32" s="40" t="str">
        <f>IF(AND('MAPA DE RIESGO'!$Z$55="Media",'MAPA DE RIESGO'!$AB$55="Moderado"),CONCATENATE("R7C",'MAPA DE RIESGO'!$P$55),"")</f>
        <v/>
      </c>
      <c r="X32" s="40" t="str">
        <f>IF(AND('MAPA DE RIESGO'!$Z$56="Media",'MAPA DE RIESGO'!$AB$56="Moderado"),CONCATENATE("R7C",'MAPA DE RIESGO'!$P$56),"")</f>
        <v/>
      </c>
      <c r="Y32" s="40" t="str">
        <f>IF(AND('MAPA DE RIESGO'!$Z$57="Media",'MAPA DE RIESGO'!$AB$57="Moderado"),CONCATENATE("R7C",'MAPA DE RIESGO'!$P$57),"")</f>
        <v/>
      </c>
      <c r="Z32" s="40" t="str">
        <f>IF(AND('MAPA DE RIESGO'!$Z$58="Media",'MAPA DE RIESGO'!$AB$58="Moderado"),CONCATENATE("R7C",'MAPA DE RIESGO'!$P$58),"")</f>
        <v/>
      </c>
      <c r="AA32" s="41" t="str">
        <f>IF(AND('MAPA DE RIESGO'!$Z$59="Media",'MAPA DE RIESGO'!$AB$59="Moderado"),CONCATENATE("R7C",'MAPA DE RIESGO'!$P$59),"")</f>
        <v/>
      </c>
      <c r="AB32" s="23" t="str">
        <f>IF(AND('MAPA DE RIESGO'!$Z$54="Media",'MAPA DE RIESGO'!$AB$54="Mayor"),CONCATENATE("R7C",'MAPA DE RIESGO'!$P$54),"")</f>
        <v/>
      </c>
      <c r="AC32" s="24" t="str">
        <f>IF(AND('MAPA DE RIESGO'!$Z$55="Media",'MAPA DE RIESGO'!$AB$55="Mayor"),CONCATENATE("R7C",'MAPA DE RIESGO'!$P$55),"")</f>
        <v/>
      </c>
      <c r="AD32" s="29" t="str">
        <f>IF(AND('MAPA DE RIESGO'!$Z$56="Media",'MAPA DE RIESGO'!$AB$56="Mayor"),CONCATENATE("R7C",'MAPA DE RIESGO'!$P$56),"")</f>
        <v/>
      </c>
      <c r="AE32" s="29" t="str">
        <f>IF(AND('MAPA DE RIESGO'!$Z$57="Media",'MAPA DE RIESGO'!$AB$57="Mayor"),CONCATENATE("R7C",'MAPA DE RIESGO'!$P$57),"")</f>
        <v/>
      </c>
      <c r="AF32" s="29" t="str">
        <f>IF(AND('MAPA DE RIESGO'!$Z$58="Media",'MAPA DE RIESGO'!$AB$58="Mayor"),CONCATENATE("R7C",'MAPA DE RIESGO'!$P$58),"")</f>
        <v/>
      </c>
      <c r="AG32" s="25" t="str">
        <f>IF(AND('MAPA DE RIESGO'!$Z$59="Media",'MAPA DE RIESGO'!$AB$59="Mayor"),CONCATENATE("R7C",'MAPA DE RIESGO'!$P$59),"")</f>
        <v/>
      </c>
      <c r="AH32" s="26" t="str">
        <f>IF(AND('MAPA DE RIESGO'!$Z$54="Media",'MAPA DE RIESGO'!$AB$54="Catastrófico"),CONCATENATE("R7C",'MAPA DE RIESGO'!$P$54),"")</f>
        <v/>
      </c>
      <c r="AI32" s="27" t="str">
        <f>IF(AND('MAPA DE RIESGO'!$Z$55="Media",'MAPA DE RIESGO'!$AB$55="Catastrófico"),CONCATENATE("R7C",'MAPA DE RIESGO'!$P$55),"")</f>
        <v/>
      </c>
      <c r="AJ32" s="27" t="str">
        <f>IF(AND('MAPA DE RIESGO'!$Z$56="Media",'MAPA DE RIESGO'!$AB$56="Catastrófico"),CONCATENATE("R7C",'MAPA DE RIESGO'!$P$56),"")</f>
        <v/>
      </c>
      <c r="AK32" s="27" t="str">
        <f>IF(AND('MAPA DE RIESGO'!$Z$57="Media",'MAPA DE RIESGO'!$AB$57="Catastrófico"),CONCATENATE("R7C",'MAPA DE RIESGO'!$P$57),"")</f>
        <v/>
      </c>
      <c r="AL32" s="27" t="str">
        <f>IF(AND('MAPA DE RIESGO'!$Z$58="Media",'MAPA DE RIESGO'!$AB$58="Catastrófico"),CONCATENATE("R7C",'MAPA DE RIESGO'!$P$58),"")</f>
        <v/>
      </c>
      <c r="AM32" s="28" t="str">
        <f>IF(AND('MAPA DE RIESGO'!$Z$59="Media",'MAPA DE RIESGO'!$AB$59="Catastrófico"),CONCATENATE("R7C",'MAPA DE RIESGO'!$P$59),"")</f>
        <v/>
      </c>
      <c r="AN32" s="55"/>
      <c r="AO32" s="537"/>
      <c r="AP32" s="538"/>
      <c r="AQ32" s="538"/>
      <c r="AR32" s="538"/>
      <c r="AS32" s="538"/>
      <c r="AT32" s="539"/>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408"/>
      <c r="C33" s="408"/>
      <c r="D33" s="409"/>
      <c r="E33" s="509"/>
      <c r="F33" s="510"/>
      <c r="G33" s="510"/>
      <c r="H33" s="510"/>
      <c r="I33" s="523"/>
      <c r="J33" s="39" t="str">
        <f>IF(AND('MAPA DE RIESGO'!$Z$60="Media",'MAPA DE RIESGO'!$AB$60="Leve"),CONCATENATE("R8C",'MAPA DE RIESGO'!$P$60),"")</f>
        <v/>
      </c>
      <c r="K33" s="40" t="str">
        <f>IF(AND('MAPA DE RIESGO'!$Z$61="Media",'MAPA DE RIESGO'!$AB$61="Leve"),CONCATENATE("R8C",'MAPA DE RIESGO'!$P$61),"")</f>
        <v/>
      </c>
      <c r="L33" s="40" t="str">
        <f>IF(AND('MAPA DE RIESGO'!$Z$62="Media",'MAPA DE RIESGO'!$AB$62="Leve"),CONCATENATE("R8C",'MAPA DE RIESGO'!$P$62),"")</f>
        <v/>
      </c>
      <c r="M33" s="40" t="str">
        <f>IF(AND('MAPA DE RIESGO'!$Z$63="Media",'MAPA DE RIESGO'!$AB$63="Leve"),CONCATENATE("R8C",'MAPA DE RIESGO'!$P$63),"")</f>
        <v/>
      </c>
      <c r="N33" s="40" t="str">
        <f>IF(AND('MAPA DE RIESGO'!$Z$64="Media",'MAPA DE RIESGO'!$AB$64="Leve"),CONCATENATE("R8C",'MAPA DE RIESGO'!$P$64),"")</f>
        <v/>
      </c>
      <c r="O33" s="41" t="str">
        <f>IF(AND('MAPA DE RIESGO'!$Z$65="Media",'MAPA DE RIESGO'!$AB$65="Leve"),CONCATENATE("R8C",'MAPA DE RIESGO'!$P$65),"")</f>
        <v/>
      </c>
      <c r="P33" s="39" t="str">
        <f>IF(AND('MAPA DE RIESGO'!$Z$60="Media",'MAPA DE RIESGO'!$AB$60="Menor"),CONCATENATE("R8C",'MAPA DE RIESGO'!$P$60),"")</f>
        <v/>
      </c>
      <c r="Q33" s="40" t="str">
        <f>IF(AND('MAPA DE RIESGO'!$Z$61="Media",'MAPA DE RIESGO'!$AB$61="Menor"),CONCATENATE("R8C",'MAPA DE RIESGO'!$P$61),"")</f>
        <v/>
      </c>
      <c r="R33" s="40" t="str">
        <f>IF(AND('MAPA DE RIESGO'!$Z$62="Media",'MAPA DE RIESGO'!$AB$62="Menor"),CONCATENATE("R8C",'MAPA DE RIESGO'!$P$62),"")</f>
        <v/>
      </c>
      <c r="S33" s="40" t="str">
        <f>IF(AND('MAPA DE RIESGO'!$Z$63="Media",'MAPA DE RIESGO'!$AB$63="Menor"),CONCATENATE("R8C",'MAPA DE RIESGO'!$P$63),"")</f>
        <v/>
      </c>
      <c r="T33" s="40" t="str">
        <f>IF(AND('MAPA DE RIESGO'!$Z$64="Media",'MAPA DE RIESGO'!$AB$64="Menor"),CONCATENATE("R8C",'MAPA DE RIESGO'!$P$64),"")</f>
        <v/>
      </c>
      <c r="U33" s="41" t="str">
        <f>IF(AND('MAPA DE RIESGO'!$Z$65="Media",'MAPA DE RIESGO'!$AB$65="Menor"),CONCATENATE("R8C",'MAPA DE RIESGO'!$P$65),"")</f>
        <v/>
      </c>
      <c r="V33" s="39" t="str">
        <f>IF(AND('MAPA DE RIESGO'!$Z$60="Media",'MAPA DE RIESGO'!$AB$60="Moderado"),CONCATENATE("R8C",'MAPA DE RIESGO'!$P$60),"")</f>
        <v/>
      </c>
      <c r="W33" s="40" t="str">
        <f>IF(AND('MAPA DE RIESGO'!$Z$61="Media",'MAPA DE RIESGO'!$AB$61="Moderado"),CONCATENATE("R8C",'MAPA DE RIESGO'!$P$61),"")</f>
        <v/>
      </c>
      <c r="X33" s="40" t="str">
        <f>IF(AND('MAPA DE RIESGO'!$Z$62="Media",'MAPA DE RIESGO'!$AB$62="Moderado"),CONCATENATE("R8C",'MAPA DE RIESGO'!$P$62),"")</f>
        <v/>
      </c>
      <c r="Y33" s="40" t="str">
        <f>IF(AND('MAPA DE RIESGO'!$Z$63="Media",'MAPA DE RIESGO'!$AB$63="Moderado"),CONCATENATE("R8C",'MAPA DE RIESGO'!$P$63),"")</f>
        <v/>
      </c>
      <c r="Z33" s="40" t="str">
        <f>IF(AND('MAPA DE RIESGO'!$Z$64="Media",'MAPA DE RIESGO'!$AB$64="Moderado"),CONCATENATE("R8C",'MAPA DE RIESGO'!$P$64),"")</f>
        <v/>
      </c>
      <c r="AA33" s="41" t="str">
        <f>IF(AND('MAPA DE RIESGO'!$Z$65="Media",'MAPA DE RIESGO'!$AB$65="Moderado"),CONCATENATE("R8C",'MAPA DE RIESGO'!$P$65),"")</f>
        <v/>
      </c>
      <c r="AB33" s="23" t="str">
        <f>IF(AND('MAPA DE RIESGO'!$Z$60="Media",'MAPA DE RIESGO'!$AB$60="Mayor"),CONCATENATE("R8C",'MAPA DE RIESGO'!$P$60),"")</f>
        <v/>
      </c>
      <c r="AC33" s="24" t="str">
        <f>IF(AND('MAPA DE RIESGO'!$Z$61="Media",'MAPA DE RIESGO'!$AB$61="Mayor"),CONCATENATE("R8C",'MAPA DE RIESGO'!$P$61),"")</f>
        <v/>
      </c>
      <c r="AD33" s="29" t="str">
        <f>IF(AND('MAPA DE RIESGO'!$Z$62="Media",'MAPA DE RIESGO'!$AB$62="Mayor"),CONCATENATE("R8C",'MAPA DE RIESGO'!$P$62),"")</f>
        <v/>
      </c>
      <c r="AE33" s="29" t="str">
        <f>IF(AND('MAPA DE RIESGO'!$Z$63="Media",'MAPA DE RIESGO'!$AB$63="Mayor"),CONCATENATE("R8C",'MAPA DE RIESGO'!$P$63),"")</f>
        <v/>
      </c>
      <c r="AF33" s="29" t="str">
        <f>IF(AND('MAPA DE RIESGO'!$Z$64="Media",'MAPA DE RIESGO'!$AB$64="Mayor"),CONCATENATE("R8C",'MAPA DE RIESGO'!$P$64),"")</f>
        <v/>
      </c>
      <c r="AG33" s="25" t="str">
        <f>IF(AND('MAPA DE RIESGO'!$Z$65="Media",'MAPA DE RIESGO'!$AB$65="Mayor"),CONCATENATE("R8C",'MAPA DE RIESGO'!$P$65),"")</f>
        <v/>
      </c>
      <c r="AH33" s="26" t="str">
        <f>IF(AND('MAPA DE RIESGO'!$Z$60="Media",'MAPA DE RIESGO'!$AB$60="Catastrófico"),CONCATENATE("R8C",'MAPA DE RIESGO'!$P$60),"")</f>
        <v/>
      </c>
      <c r="AI33" s="27" t="str">
        <f>IF(AND('MAPA DE RIESGO'!$Z$61="Media",'MAPA DE RIESGO'!$AB$61="Catastrófico"),CONCATENATE("R8C",'MAPA DE RIESGO'!$P$61),"")</f>
        <v/>
      </c>
      <c r="AJ33" s="27" t="str">
        <f>IF(AND('MAPA DE RIESGO'!$Z$62="Media",'MAPA DE RIESGO'!$AB$62="Catastrófico"),CONCATENATE("R8C",'MAPA DE RIESGO'!$P$62),"")</f>
        <v/>
      </c>
      <c r="AK33" s="27" t="str">
        <f>IF(AND('MAPA DE RIESGO'!$Z$63="Media",'MAPA DE RIESGO'!$AB$63="Catastrófico"),CONCATENATE("R8C",'MAPA DE RIESGO'!$P$63),"")</f>
        <v/>
      </c>
      <c r="AL33" s="27" t="str">
        <f>IF(AND('MAPA DE RIESGO'!$Z$64="Media",'MAPA DE RIESGO'!$AB$64="Catastrófico"),CONCATENATE("R8C",'MAPA DE RIESGO'!$P$64),"")</f>
        <v/>
      </c>
      <c r="AM33" s="28" t="str">
        <f>IF(AND('MAPA DE RIESGO'!$Z$65="Media",'MAPA DE RIESGO'!$AB$65="Catastrófico"),CONCATENATE("R8C",'MAPA DE RIESGO'!$P$65),"")</f>
        <v/>
      </c>
      <c r="AN33" s="55"/>
      <c r="AO33" s="537"/>
      <c r="AP33" s="538"/>
      <c r="AQ33" s="538"/>
      <c r="AR33" s="538"/>
      <c r="AS33" s="538"/>
      <c r="AT33" s="539"/>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408"/>
      <c r="C34" s="408"/>
      <c r="D34" s="409"/>
      <c r="E34" s="509"/>
      <c r="F34" s="510"/>
      <c r="G34" s="510"/>
      <c r="H34" s="510"/>
      <c r="I34" s="523"/>
      <c r="J34" s="39" t="str">
        <f>IF(AND('MAPA DE RIESGO'!$Z$66="Media",'MAPA DE RIESGO'!$AB$66="Leve"),CONCATENATE("R9C",'MAPA DE RIESGO'!$P$66),"")</f>
        <v/>
      </c>
      <c r="K34" s="40" t="str">
        <f>IF(AND('MAPA DE RIESGO'!$Z$67="Media",'MAPA DE RIESGO'!$AB$67="Leve"),CONCATENATE("R9C",'MAPA DE RIESGO'!$P$67),"")</f>
        <v/>
      </c>
      <c r="L34" s="40" t="str">
        <f>IF(AND('MAPA DE RIESGO'!$Z$68="Media",'MAPA DE RIESGO'!$AB$68="Leve"),CONCATENATE("R9C",'MAPA DE RIESGO'!$P$68),"")</f>
        <v/>
      </c>
      <c r="M34" s="40" t="str">
        <f>IF(AND('MAPA DE RIESGO'!$Z$69="Media",'MAPA DE RIESGO'!$AB$69="Leve"),CONCATENATE("R9C",'MAPA DE RIESGO'!$P$69),"")</f>
        <v/>
      </c>
      <c r="N34" s="40" t="str">
        <f>IF(AND('MAPA DE RIESGO'!$Z$70="Media",'MAPA DE RIESGO'!$AB$70="Leve"),CONCATENATE("R9C",'MAPA DE RIESGO'!$P$70),"")</f>
        <v/>
      </c>
      <c r="O34" s="41" t="str">
        <f>IF(AND('MAPA DE RIESGO'!$Z$71="Media",'MAPA DE RIESGO'!$AB$71="Leve"),CONCATENATE("R9C",'MAPA DE RIESGO'!$P$71),"")</f>
        <v/>
      </c>
      <c r="P34" s="39" t="str">
        <f>IF(AND('MAPA DE RIESGO'!$Z$66="Media",'MAPA DE RIESGO'!$AB$66="Menor"),CONCATENATE("R9C",'MAPA DE RIESGO'!$P$66),"")</f>
        <v/>
      </c>
      <c r="Q34" s="40" t="str">
        <f>IF(AND('MAPA DE RIESGO'!$Z$67="Media",'MAPA DE RIESGO'!$AB$67="Menor"),CONCATENATE("R9C",'MAPA DE RIESGO'!$P$67),"")</f>
        <v/>
      </c>
      <c r="R34" s="40" t="str">
        <f>IF(AND('MAPA DE RIESGO'!$Z$68="Media",'MAPA DE RIESGO'!$AB$68="Menor"),CONCATENATE("R9C",'MAPA DE RIESGO'!$P$68),"")</f>
        <v/>
      </c>
      <c r="S34" s="40" t="str">
        <f>IF(AND('MAPA DE RIESGO'!$Z$69="Media",'MAPA DE RIESGO'!$AB$69="Menor"),CONCATENATE("R9C",'MAPA DE RIESGO'!$P$69),"")</f>
        <v/>
      </c>
      <c r="T34" s="40" t="str">
        <f>IF(AND('MAPA DE RIESGO'!$Z$70="Media",'MAPA DE RIESGO'!$AB$70="Menor"),CONCATENATE("R9C",'MAPA DE RIESGO'!$P$70),"")</f>
        <v/>
      </c>
      <c r="U34" s="41" t="str">
        <f>IF(AND('MAPA DE RIESGO'!$Z$71="Media",'MAPA DE RIESGO'!$AB$71="Menor"),CONCATENATE("R9C",'MAPA DE RIESGO'!$P$71),"")</f>
        <v/>
      </c>
      <c r="V34" s="39" t="str">
        <f>IF(AND('MAPA DE RIESGO'!$Z$66="Media",'MAPA DE RIESGO'!$AB$66="Moderado"),CONCATENATE("R9C",'MAPA DE RIESGO'!$P$66),"")</f>
        <v/>
      </c>
      <c r="W34" s="40" t="str">
        <f>IF(AND('MAPA DE RIESGO'!$Z$67="Media",'MAPA DE RIESGO'!$AB$67="Moderado"),CONCATENATE("R9C",'MAPA DE RIESGO'!$P$67),"")</f>
        <v/>
      </c>
      <c r="X34" s="40" t="str">
        <f>IF(AND('MAPA DE RIESGO'!$Z$68="Media",'MAPA DE RIESGO'!$AB$68="Moderado"),CONCATENATE("R9C",'MAPA DE RIESGO'!$P$68),"")</f>
        <v/>
      </c>
      <c r="Y34" s="40" t="str">
        <f>IF(AND('MAPA DE RIESGO'!$Z$69="Media",'MAPA DE RIESGO'!$AB$69="Moderado"),CONCATENATE("R9C",'MAPA DE RIESGO'!$P$69),"")</f>
        <v/>
      </c>
      <c r="Z34" s="40" t="str">
        <f>IF(AND('MAPA DE RIESGO'!$Z$70="Media",'MAPA DE RIESGO'!$AB$70="Moderado"),CONCATENATE("R9C",'MAPA DE RIESGO'!$P$70),"")</f>
        <v/>
      </c>
      <c r="AA34" s="41" t="str">
        <f>IF(AND('MAPA DE RIESGO'!$Z$71="Media",'MAPA DE RIESGO'!$AB$71="Moderado"),CONCATENATE("R9C",'MAPA DE RIESGO'!$P$71),"")</f>
        <v/>
      </c>
      <c r="AB34" s="23" t="str">
        <f>IF(AND('MAPA DE RIESGO'!$Z$66="Media",'MAPA DE RIESGO'!$AB$66="Mayor"),CONCATENATE("R9C",'MAPA DE RIESGO'!$P$66),"")</f>
        <v/>
      </c>
      <c r="AC34" s="24" t="str">
        <f>IF(AND('MAPA DE RIESGO'!$Z$67="Media",'MAPA DE RIESGO'!$AB$67="Mayor"),CONCATENATE("R9C",'MAPA DE RIESGO'!$P$67),"")</f>
        <v/>
      </c>
      <c r="AD34" s="29" t="str">
        <f>IF(AND('MAPA DE RIESGO'!$Z$68="Media",'MAPA DE RIESGO'!$AB$68="Mayor"),CONCATENATE("R9C",'MAPA DE RIESGO'!$P$68),"")</f>
        <v/>
      </c>
      <c r="AE34" s="29" t="str">
        <f>IF(AND('MAPA DE RIESGO'!$Z$69="Media",'MAPA DE RIESGO'!$AB$69="Mayor"),CONCATENATE("R9C",'MAPA DE RIESGO'!$P$69),"")</f>
        <v/>
      </c>
      <c r="AF34" s="29" t="str">
        <f>IF(AND('MAPA DE RIESGO'!$Z$70="Media",'MAPA DE RIESGO'!$AB$70="Mayor"),CONCATENATE("R9C",'MAPA DE RIESGO'!$P$70),"")</f>
        <v/>
      </c>
      <c r="AG34" s="25" t="str">
        <f>IF(AND('MAPA DE RIESGO'!$Z$71="Media",'MAPA DE RIESGO'!$AB$71="Mayor"),CONCATENATE("R9C",'MAPA DE RIESGO'!$P$71),"")</f>
        <v/>
      </c>
      <c r="AH34" s="26" t="str">
        <f>IF(AND('MAPA DE RIESGO'!$Z$66="Media",'MAPA DE RIESGO'!$AB$66="Catastrófico"),CONCATENATE("R9C",'MAPA DE RIESGO'!$P$66),"")</f>
        <v/>
      </c>
      <c r="AI34" s="27" t="str">
        <f>IF(AND('MAPA DE RIESGO'!$Z$67="Media",'MAPA DE RIESGO'!$AB$67="Catastrófico"),CONCATENATE("R9C",'MAPA DE RIESGO'!$P$67),"")</f>
        <v/>
      </c>
      <c r="AJ34" s="27" t="str">
        <f>IF(AND('MAPA DE RIESGO'!$Z$68="Media",'MAPA DE RIESGO'!$AB$68="Catastrófico"),CONCATENATE("R9C",'MAPA DE RIESGO'!$P$68),"")</f>
        <v/>
      </c>
      <c r="AK34" s="27" t="str">
        <f>IF(AND('MAPA DE RIESGO'!$Z$69="Media",'MAPA DE RIESGO'!$AB$69="Catastrófico"),CONCATENATE("R9C",'MAPA DE RIESGO'!$P$69),"")</f>
        <v/>
      </c>
      <c r="AL34" s="27" t="str">
        <f>IF(AND('MAPA DE RIESGO'!$Z$70="Media",'MAPA DE RIESGO'!$AB$70="Catastrófico"),CONCATENATE("R9C",'MAPA DE RIESGO'!$P$70),"")</f>
        <v/>
      </c>
      <c r="AM34" s="28" t="str">
        <f>IF(AND('MAPA DE RIESGO'!$Z$71="Media",'MAPA DE RIESGO'!$AB$71="Catastrófico"),CONCATENATE("R9C",'MAPA DE RIESGO'!$P$71),"")</f>
        <v/>
      </c>
      <c r="AN34" s="55"/>
      <c r="AO34" s="537"/>
      <c r="AP34" s="538"/>
      <c r="AQ34" s="538"/>
      <c r="AR34" s="538"/>
      <c r="AS34" s="538"/>
      <c r="AT34" s="539"/>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408"/>
      <c r="C35" s="408"/>
      <c r="D35" s="409"/>
      <c r="E35" s="511"/>
      <c r="F35" s="512"/>
      <c r="G35" s="512"/>
      <c r="H35" s="512"/>
      <c r="I35" s="524"/>
      <c r="J35" s="39" t="str">
        <f>IF(AND('MAPA DE RIESGO'!$Z$72="Media",'MAPA DE RIESGO'!$AB$72="Leve"),CONCATENATE("R10C",'MAPA DE RIESGO'!$P$72),"")</f>
        <v/>
      </c>
      <c r="K35" s="40" t="str">
        <f>IF(AND('MAPA DE RIESGO'!$Z$73="Media",'MAPA DE RIESGO'!$AB$73="Leve"),CONCATENATE("R10C",'MAPA DE RIESGO'!$P$73),"")</f>
        <v/>
      </c>
      <c r="L35" s="40" t="str">
        <f>IF(AND('MAPA DE RIESGO'!$Z$74="Media",'MAPA DE RIESGO'!$AB$74="Leve"),CONCATENATE("R10C",'MAPA DE RIESGO'!$P$74),"")</f>
        <v/>
      </c>
      <c r="M35" s="40" t="str">
        <f>IF(AND('MAPA DE RIESGO'!$Z$75="Media",'MAPA DE RIESGO'!$AB$75="Leve"),CONCATENATE("R10C",'MAPA DE RIESGO'!$P$75),"")</f>
        <v/>
      </c>
      <c r="N35" s="40" t="str">
        <f>IF(AND('MAPA DE RIESGO'!$Z$76="Media",'MAPA DE RIESGO'!$AB$76="Leve"),CONCATENATE("R10C",'MAPA DE RIESGO'!$P$76),"")</f>
        <v/>
      </c>
      <c r="O35" s="41" t="str">
        <f>IF(AND('MAPA DE RIESGO'!$Z$77="Media",'MAPA DE RIESGO'!$AB$77="Leve"),CONCATENATE("R10C",'MAPA DE RIESGO'!$P$77),"")</f>
        <v/>
      </c>
      <c r="P35" s="39" t="str">
        <f>IF(AND('MAPA DE RIESGO'!$Z$72="Media",'MAPA DE RIESGO'!$AB$72="Menor"),CONCATENATE("R10C",'MAPA DE RIESGO'!$P$72),"")</f>
        <v/>
      </c>
      <c r="Q35" s="40" t="str">
        <f>IF(AND('MAPA DE RIESGO'!$Z$73="Media",'MAPA DE RIESGO'!$AB$73="Menor"),CONCATENATE("R10C",'MAPA DE RIESGO'!$P$73),"")</f>
        <v/>
      </c>
      <c r="R35" s="40" t="str">
        <f>IF(AND('MAPA DE RIESGO'!$Z$74="Media",'MAPA DE RIESGO'!$AB$74="Menor"),CONCATENATE("R10C",'MAPA DE RIESGO'!$P$74),"")</f>
        <v/>
      </c>
      <c r="S35" s="40" t="str">
        <f>IF(AND('MAPA DE RIESGO'!$Z$75="Media",'MAPA DE RIESGO'!$AB$75="Menor"),CONCATENATE("R10C",'MAPA DE RIESGO'!$P$75),"")</f>
        <v/>
      </c>
      <c r="T35" s="40" t="str">
        <f>IF(AND('MAPA DE RIESGO'!$Z$76="Media",'MAPA DE RIESGO'!$AB$76="Menor"),CONCATENATE("R10C",'MAPA DE RIESGO'!$P$76),"")</f>
        <v/>
      </c>
      <c r="U35" s="41" t="str">
        <f>IF(AND('MAPA DE RIESGO'!$Z$77="Media",'MAPA DE RIESGO'!$AB$77="Menor"),CONCATENATE("R10C",'MAPA DE RIESGO'!$P$77),"")</f>
        <v/>
      </c>
      <c r="V35" s="39" t="str">
        <f>IF(AND('MAPA DE RIESGO'!$Z$72="Media",'MAPA DE RIESGO'!$AB$72="Moderado"),CONCATENATE("R10C",'MAPA DE RIESGO'!$P$72),"")</f>
        <v/>
      </c>
      <c r="W35" s="40" t="str">
        <f>IF(AND('MAPA DE RIESGO'!$Z$73="Media",'MAPA DE RIESGO'!$AB$73="Moderado"),CONCATENATE("R10C",'MAPA DE RIESGO'!$P$73),"")</f>
        <v/>
      </c>
      <c r="X35" s="40" t="str">
        <f>IF(AND('MAPA DE RIESGO'!$Z$74="Media",'MAPA DE RIESGO'!$AB$74="Moderado"),CONCATENATE("R10C",'MAPA DE RIESGO'!$P$74),"")</f>
        <v/>
      </c>
      <c r="Y35" s="40" t="str">
        <f>IF(AND('MAPA DE RIESGO'!$Z$75="Media",'MAPA DE RIESGO'!$AB$75="Moderado"),CONCATENATE("R10C",'MAPA DE RIESGO'!$P$75),"")</f>
        <v/>
      </c>
      <c r="Z35" s="40" t="str">
        <f>IF(AND('MAPA DE RIESGO'!$Z$76="Media",'MAPA DE RIESGO'!$AB$76="Moderado"),CONCATENATE("R10C",'MAPA DE RIESGO'!$P$76),"")</f>
        <v/>
      </c>
      <c r="AA35" s="41" t="str">
        <f>IF(AND('MAPA DE RIESGO'!$Z$77="Media",'MAPA DE RIESGO'!$AB$77="Moderado"),CONCATENATE("R10C",'MAPA DE RIESGO'!$P$77),"")</f>
        <v/>
      </c>
      <c r="AB35" s="30" t="str">
        <f>IF(AND('MAPA DE RIESGO'!$Z$72="Media",'MAPA DE RIESGO'!$AB$72="Mayor"),CONCATENATE("R10C",'MAPA DE RIESGO'!$P$72),"")</f>
        <v/>
      </c>
      <c r="AC35" s="31" t="str">
        <f>IF(AND('MAPA DE RIESGO'!$Z$73="Media",'MAPA DE RIESGO'!$AB$73="Mayor"),CONCATENATE("R10C",'MAPA DE RIESGO'!$P$73),"")</f>
        <v/>
      </c>
      <c r="AD35" s="31" t="str">
        <f>IF(AND('MAPA DE RIESGO'!$Z$74="Media",'MAPA DE RIESGO'!$AB$74="Mayor"),CONCATENATE("R10C",'MAPA DE RIESGO'!$P$74),"")</f>
        <v/>
      </c>
      <c r="AE35" s="31" t="str">
        <f>IF(AND('MAPA DE RIESGO'!$Z$75="Media",'MAPA DE RIESGO'!$AB$75="Mayor"),CONCATENATE("R10C",'MAPA DE RIESGO'!$P$75),"")</f>
        <v/>
      </c>
      <c r="AF35" s="31" t="str">
        <f>IF(AND('MAPA DE RIESGO'!$Z$76="Media",'MAPA DE RIESGO'!$AB$76="Mayor"),CONCATENATE("R10C",'MAPA DE RIESGO'!$P$76),"")</f>
        <v/>
      </c>
      <c r="AG35" s="32" t="str">
        <f>IF(AND('MAPA DE RIESGO'!$Z$77="Media",'MAPA DE RIESGO'!$AB$77="Mayor"),CONCATENATE("R10C",'MAPA DE RIESGO'!$P$77),"")</f>
        <v/>
      </c>
      <c r="AH35" s="33" t="str">
        <f>IF(AND('MAPA DE RIESGO'!$Z$72="Media",'MAPA DE RIESGO'!$AB$72="Catastrófico"),CONCATENATE("R10C",'MAPA DE RIESGO'!$P$72),"")</f>
        <v/>
      </c>
      <c r="AI35" s="34" t="str">
        <f>IF(AND('MAPA DE RIESGO'!$Z$73="Media",'MAPA DE RIESGO'!$AB$73="Catastrófico"),CONCATENATE("R10C",'MAPA DE RIESGO'!$P$73),"")</f>
        <v/>
      </c>
      <c r="AJ35" s="34" t="str">
        <f>IF(AND('MAPA DE RIESGO'!$Z$74="Media",'MAPA DE RIESGO'!$AB$74="Catastrófico"),CONCATENATE("R10C",'MAPA DE RIESGO'!$P$74),"")</f>
        <v/>
      </c>
      <c r="AK35" s="34" t="str">
        <f>IF(AND('MAPA DE RIESGO'!$Z$75="Media",'MAPA DE RIESGO'!$AB$75="Catastrófico"),CONCATENATE("R10C",'MAPA DE RIESGO'!$P$75),"")</f>
        <v/>
      </c>
      <c r="AL35" s="34" t="str">
        <f>IF(AND('MAPA DE RIESGO'!$Z$76="Media",'MAPA DE RIESGO'!$AB$76="Catastrófico"),CONCATENATE("R10C",'MAPA DE RIESGO'!$P$76),"")</f>
        <v/>
      </c>
      <c r="AM35" s="35" t="str">
        <f>IF(AND('MAPA DE RIESGO'!$Z$77="Media",'MAPA DE RIESGO'!$AB$77="Catastrófico"),CONCATENATE("R10C",'MAPA DE RIESGO'!$P$77),"")</f>
        <v/>
      </c>
      <c r="AN35" s="55"/>
      <c r="AO35" s="540"/>
      <c r="AP35" s="541"/>
      <c r="AQ35" s="541"/>
      <c r="AR35" s="541"/>
      <c r="AS35" s="541"/>
      <c r="AT35" s="542"/>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408"/>
      <c r="C36" s="408"/>
      <c r="D36" s="409"/>
      <c r="E36" s="505" t="s">
        <v>105</v>
      </c>
      <c r="F36" s="506"/>
      <c r="G36" s="506"/>
      <c r="H36" s="506"/>
      <c r="I36" s="506"/>
      <c r="J36" s="45" t="str">
        <f>IF(AND('MAPA DE RIESGO'!$Z$16="Baja",'MAPA DE RIESGO'!$AB$16="Leve"),CONCATENATE("R1C",'MAPA DE RIESGO'!$P$16),"")</f>
        <v/>
      </c>
      <c r="K36" s="46" t="str">
        <f>IF(AND('MAPA DE RIESGO'!$Z$19="Baja",'MAPA DE RIESGO'!$AB$19="Leve"),CONCATENATE("R1C",'MAPA DE RIESGO'!$P$19),"")</f>
        <v/>
      </c>
      <c r="L36" s="46" t="str">
        <f>IF(AND('MAPA DE RIESGO'!$Z$20="Baja",'MAPA DE RIESGO'!$AB$20="Leve"),CONCATENATE("R1C",'MAPA DE RIESGO'!$P$20),"")</f>
        <v/>
      </c>
      <c r="M36" s="46" t="str">
        <f>IF(AND('MAPA DE RIESGO'!$Z$21="Baja",'MAPA DE RIESGO'!$AB$21="Leve"),CONCATENATE("R1C",'MAPA DE RIESGO'!$P$21),"")</f>
        <v/>
      </c>
      <c r="N36" s="46" t="str">
        <f>IF(AND('MAPA DE RIESGO'!$Z$22="Baja",'MAPA DE RIESGO'!$AB$22="Leve"),CONCATENATE("R1C",'MAPA DE RIESGO'!$P$22),"")</f>
        <v/>
      </c>
      <c r="O36" s="47" t="str">
        <f>IF(AND('MAPA DE RIESGO'!$Z$23="Baja",'MAPA DE RIESGO'!$AB$23="Leve"),CONCATENATE("R1C",'MAPA DE RIESGO'!$P$23),"")</f>
        <v/>
      </c>
      <c r="P36" s="36" t="str">
        <f>IF(AND('MAPA DE RIESGO'!$Z$16="Baja",'MAPA DE RIESGO'!$AB$16="Menor"),CONCATENATE("R1C",'MAPA DE RIESGO'!$P$16),"")</f>
        <v/>
      </c>
      <c r="Q36" s="37" t="str">
        <f>IF(AND('MAPA DE RIESGO'!$Z$19="Baja",'MAPA DE RIESGO'!$AB$19="Menor"),CONCATENATE("R1C",'MAPA DE RIESGO'!$P$19),"")</f>
        <v/>
      </c>
      <c r="R36" s="37" t="str">
        <f>IF(AND('MAPA DE RIESGO'!$Z$20="Baja",'MAPA DE RIESGO'!$AB$20="Menor"),CONCATENATE("R1C",'MAPA DE RIESGO'!$P$20),"")</f>
        <v/>
      </c>
      <c r="S36" s="37" t="str">
        <f>IF(AND('MAPA DE RIESGO'!$Z$21="Baja",'MAPA DE RIESGO'!$AB$21="Menor"),CONCATENATE("R1C",'MAPA DE RIESGO'!$P$21),"")</f>
        <v/>
      </c>
      <c r="T36" s="37" t="str">
        <f>IF(AND('MAPA DE RIESGO'!$Z$22="Baja",'MAPA DE RIESGO'!$AB$22="Menor"),CONCATENATE("R1C",'MAPA DE RIESGO'!$P$22),"")</f>
        <v/>
      </c>
      <c r="U36" s="38" t="str">
        <f>IF(AND('MAPA DE RIESGO'!$Z$23="Baja",'MAPA DE RIESGO'!$AB$23="Menor"),CONCATENATE("R1C",'MAPA DE RIESGO'!$P$23),"")</f>
        <v/>
      </c>
      <c r="V36" s="36" t="str">
        <f>IF(AND('MAPA DE RIESGO'!$Z$16="Baja",'MAPA DE RIESGO'!$AB$16="Moderado"),CONCATENATE("R1C",'MAPA DE RIESGO'!$P$16),"")</f>
        <v>R1C1</v>
      </c>
      <c r="W36" s="37" t="str">
        <f>IF(AND('MAPA DE RIESGO'!$Z$19="Baja",'MAPA DE RIESGO'!$AB$19="Moderado"),CONCATENATE("R1C",'MAPA DE RIESGO'!$P$19),"")</f>
        <v>R1C2</v>
      </c>
      <c r="X36" s="37" t="str">
        <f>IF(AND('MAPA DE RIESGO'!$Z$20="Baja",'MAPA DE RIESGO'!$AB$20="Moderado"),CONCATENATE("R1C",'MAPA DE RIESGO'!$P$20),"")</f>
        <v/>
      </c>
      <c r="Y36" s="37" t="str">
        <f>IF(AND('MAPA DE RIESGO'!$Z$21="Baja",'MAPA DE RIESGO'!$AB$21="Moderado"),CONCATENATE("R1C",'MAPA DE RIESGO'!$P$21),"")</f>
        <v/>
      </c>
      <c r="Z36" s="37" t="str">
        <f>IF(AND('MAPA DE RIESGO'!$Z$22="Baja",'MAPA DE RIESGO'!$AB$22="Moderado"),CONCATENATE("R1C",'MAPA DE RIESGO'!$P$22),"")</f>
        <v/>
      </c>
      <c r="AA36" s="38" t="str">
        <f>IF(AND('MAPA DE RIESGO'!$Z$23="Baja",'MAPA DE RIESGO'!$AB$23="Moderado"),CONCATENATE("R1C",'MAPA DE RIESGO'!$P$23),"")</f>
        <v/>
      </c>
      <c r="AB36" s="99" t="str">
        <f>IF(AND('MAPA DE RIESGO'!$Z$16="Baja",'MAPA DE RIESGO'!$AB$16="Mayor"),CONCATENATE("R1C",'MAPA DE RIESGO'!$P$16),"")</f>
        <v/>
      </c>
      <c r="AC36" s="18" t="str">
        <f>IF(AND('MAPA DE RIESGO'!$Z$19="Baja",'MAPA DE RIESGO'!$AB$19="Mayor"),CONCATENATE("R1C",'MAPA DE RIESGO'!$P$19),"")</f>
        <v/>
      </c>
      <c r="AD36" s="18" t="str">
        <f>IF(AND('MAPA DE RIESGO'!$Z$20="Baja",'MAPA DE RIESGO'!$AB$20="Mayor"),CONCATENATE("R1C",'MAPA DE RIESGO'!$P$20),"")</f>
        <v/>
      </c>
      <c r="AE36" s="18" t="str">
        <f>IF(AND('MAPA DE RIESGO'!$Z$21="Baja",'MAPA DE RIESGO'!$AB$21="Mayor"),CONCATENATE("R1C",'MAPA DE RIESGO'!$P$21),"")</f>
        <v/>
      </c>
      <c r="AF36" s="18" t="str">
        <f>IF(AND('MAPA DE RIESGO'!$Z$22="Baja",'MAPA DE RIESGO'!$AB$22="Mayor"),CONCATENATE("R1C",'MAPA DE RIESGO'!$P$22),"")</f>
        <v/>
      </c>
      <c r="AG36" s="19" t="str">
        <f>IF(AND('MAPA DE RIESGO'!$Z$23="Baja",'MAPA DE RIESGO'!$AB$23="Mayor"),CONCATENATE("R1C",'MAPA DE RIESGO'!$P$23),"")</f>
        <v/>
      </c>
      <c r="AH36" s="20" t="str">
        <f>IF(AND('MAPA DE RIESGO'!$Z$16="Baja",'MAPA DE RIESGO'!$AB$16="Catastrófico"),CONCATENATE("R1C",'MAPA DE RIESGO'!$P$16),"")</f>
        <v/>
      </c>
      <c r="AI36" s="21" t="str">
        <f>IF(AND('MAPA DE RIESGO'!$Z$19="Baja",'MAPA DE RIESGO'!$AB$19="Catastrófico"),CONCATENATE("R1C",'MAPA DE RIESGO'!$P$19),"")</f>
        <v/>
      </c>
      <c r="AJ36" s="21" t="str">
        <f>IF(AND('MAPA DE RIESGO'!$Z$20="Baja",'MAPA DE RIESGO'!$AB$20="Catastrófico"),CONCATENATE("R1C",'MAPA DE RIESGO'!$P$20),"")</f>
        <v/>
      </c>
      <c r="AK36" s="21" t="str">
        <f>IF(AND('MAPA DE RIESGO'!$Z$21="Baja",'MAPA DE RIESGO'!$AB$21="Catastrófico"),CONCATENATE("R1C",'MAPA DE RIESGO'!$P$21),"")</f>
        <v/>
      </c>
      <c r="AL36" s="21" t="str">
        <f>IF(AND('MAPA DE RIESGO'!$Z$22="Baja",'MAPA DE RIESGO'!$AB$22="Catastrófico"),CONCATENATE("R1C",'MAPA DE RIESGO'!$P$22),"")</f>
        <v/>
      </c>
      <c r="AM36" s="22" t="str">
        <f>IF(AND('MAPA DE RIESGO'!$Z$23="Baja",'MAPA DE RIESGO'!$AB$23="Catastrófico"),CONCATENATE("R1C",'MAPA DE RIESGO'!$P$23),"")</f>
        <v/>
      </c>
      <c r="AN36" s="55"/>
      <c r="AO36" s="525" t="s">
        <v>74</v>
      </c>
      <c r="AP36" s="526"/>
      <c r="AQ36" s="526"/>
      <c r="AR36" s="526"/>
      <c r="AS36" s="526"/>
      <c r="AT36" s="527"/>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408"/>
      <c r="C37" s="408"/>
      <c r="D37" s="409"/>
      <c r="E37" s="507"/>
      <c r="F37" s="508"/>
      <c r="G37" s="508"/>
      <c r="H37" s="508"/>
      <c r="I37" s="508"/>
      <c r="J37" s="48" t="str">
        <f>IF(AND('MAPA DE RIESGO'!$Z$24="Baja",'MAPA DE RIESGO'!$AB$24="Leve"),CONCATENATE("R2C",'MAPA DE RIESGO'!$P$24),"")</f>
        <v/>
      </c>
      <c r="K37" s="49" t="str">
        <f>IF(AND('MAPA DE RIESGO'!$Z$25="Baja",'MAPA DE RIESGO'!$AB$25="Leve"),CONCATENATE("R2C",'MAPA DE RIESGO'!$P$25),"")</f>
        <v/>
      </c>
      <c r="L37" s="49" t="str">
        <f>IF(AND('MAPA DE RIESGO'!$Z$26="Baja",'MAPA DE RIESGO'!$AB$26="Leve"),CONCATENATE("R2C",'MAPA DE RIESGO'!$P$26),"")</f>
        <v/>
      </c>
      <c r="M37" s="49" t="str">
        <f>IF(AND('MAPA DE RIESGO'!$Z$27="Baja",'MAPA DE RIESGO'!$AB$27="Leve"),CONCATENATE("R2C",'MAPA DE RIESGO'!$P$27),"")</f>
        <v/>
      </c>
      <c r="N37" s="49" t="str">
        <f>IF(AND('MAPA DE RIESGO'!$Z$28="Baja",'MAPA DE RIESGO'!$AB$28="Leve"),CONCATENATE("R2C",'MAPA DE RIESGO'!$P$28),"")</f>
        <v/>
      </c>
      <c r="O37" s="50" t="str">
        <f>IF(AND('MAPA DE RIESGO'!$Z$29="Baja",'MAPA DE RIESGO'!$AB$29="Leve"),CONCATENATE("R2C",'MAPA DE RIESGO'!$P$29),"")</f>
        <v/>
      </c>
      <c r="P37" s="39" t="str">
        <f>IF(AND('MAPA DE RIESGO'!$Z$24="Baja",'MAPA DE RIESGO'!$AB$24="Menor"),CONCATENATE("R2C",'MAPA DE RIESGO'!$P$24),"")</f>
        <v/>
      </c>
      <c r="Q37" s="40" t="str">
        <f>IF(AND('MAPA DE RIESGO'!$Z$25="Baja",'MAPA DE RIESGO'!$AB$25="Menor"),CONCATENATE("R2C",'MAPA DE RIESGO'!$P$25),"")</f>
        <v/>
      </c>
      <c r="R37" s="40" t="str">
        <f>IF(AND('MAPA DE RIESGO'!$Z$26="Baja",'MAPA DE RIESGO'!$AB$26="Menor"),CONCATENATE("R2C",'MAPA DE RIESGO'!$P$26),"")</f>
        <v/>
      </c>
      <c r="S37" s="40" t="str">
        <f>IF(AND('MAPA DE RIESGO'!$Z$27="Baja",'MAPA DE RIESGO'!$AB$27="Menor"),CONCATENATE("R2C",'MAPA DE RIESGO'!$P$27),"")</f>
        <v/>
      </c>
      <c r="T37" s="40" t="str">
        <f>IF(AND('MAPA DE RIESGO'!$Z$28="Baja",'MAPA DE RIESGO'!$AB$28="Menor"),CONCATENATE("R2C",'MAPA DE RIESGO'!$P$28),"")</f>
        <v/>
      </c>
      <c r="U37" s="41" t="str">
        <f>IF(AND('MAPA DE RIESGO'!$Z$29="Baja",'MAPA DE RIESGO'!$AB$29="Menor"),CONCATENATE("R2C",'MAPA DE RIESGO'!$P$29),"")</f>
        <v/>
      </c>
      <c r="V37" s="39" t="str">
        <f>IF(AND('MAPA DE RIESGO'!$Z$24="Baja",'MAPA DE RIESGO'!$AB$24="Moderado"),CONCATENATE("R2C",'MAPA DE RIESGO'!$P$24),"")</f>
        <v/>
      </c>
      <c r="W37" s="40" t="str">
        <f>IF(AND('MAPA DE RIESGO'!$Z$25="Baja",'MAPA DE RIESGO'!$AB$25="Moderado"),CONCATENATE("R2C",'MAPA DE RIESGO'!$P$25),"")</f>
        <v>R2C2</v>
      </c>
      <c r="X37" s="40" t="str">
        <f>IF(AND('MAPA DE RIESGO'!$Z$26="Baja",'MAPA DE RIESGO'!$AB$26="Moderado"),CONCATENATE("R2C",'MAPA DE RIESGO'!$P$26),"")</f>
        <v/>
      </c>
      <c r="Y37" s="40" t="str">
        <f>IF(AND('MAPA DE RIESGO'!$Z$27="Baja",'MAPA DE RIESGO'!$AB$27="Moderado"),CONCATENATE("R2C",'MAPA DE RIESGO'!$P$27),"")</f>
        <v/>
      </c>
      <c r="Z37" s="40" t="str">
        <f>IF(AND('MAPA DE RIESGO'!$Z$28="Baja",'MAPA DE RIESGO'!$AB$28="Moderado"),CONCATENATE("R2C",'MAPA DE RIESGO'!$P$28),"")</f>
        <v/>
      </c>
      <c r="AA37" s="41" t="str">
        <f>IF(AND('MAPA DE RIESGO'!$Z$29="Baja",'MAPA DE RIESGO'!$AB$29="Moderado"),CONCATENATE("R2C",'MAPA DE RIESGO'!$P$29),"")</f>
        <v/>
      </c>
      <c r="AB37" s="23" t="str">
        <f>IF(AND('MAPA DE RIESGO'!$Z$24="Baja",'MAPA DE RIESGO'!$AB$24="Mayor"),CONCATENATE("R2C",'MAPA DE RIESGO'!$P$24),"")</f>
        <v>R2C1</v>
      </c>
      <c r="AC37" s="24" t="str">
        <f>IF(AND('MAPA DE RIESGO'!$Z$25="Baja",'MAPA DE RIESGO'!$AB$25="Mayor"),CONCATENATE("R2C",'MAPA DE RIESGO'!$P$25),"")</f>
        <v/>
      </c>
      <c r="AD37" s="24" t="str">
        <f>IF(AND('MAPA DE RIESGO'!$Z$26="Baja",'MAPA DE RIESGO'!$AB$26="Mayor"),CONCATENATE("R2C",'MAPA DE RIESGO'!$P$26),"")</f>
        <v/>
      </c>
      <c r="AE37" s="24" t="str">
        <f>IF(AND('MAPA DE RIESGO'!$Z$27="Baja",'MAPA DE RIESGO'!$AB$27="Mayor"),CONCATENATE("R2C",'MAPA DE RIESGO'!$P$27),"")</f>
        <v/>
      </c>
      <c r="AF37" s="24" t="str">
        <f>IF(AND('MAPA DE RIESGO'!$Z$28="Baja",'MAPA DE RIESGO'!$AB$28="Mayor"),CONCATENATE("R2C",'MAPA DE RIESGO'!$P$28),"")</f>
        <v/>
      </c>
      <c r="AG37" s="25" t="str">
        <f>IF(AND('MAPA DE RIESGO'!$Z$29="Baja",'MAPA DE RIESGO'!$AB$29="Mayor"),CONCATENATE("R2C",'MAPA DE RIESGO'!$P$29),"")</f>
        <v/>
      </c>
      <c r="AH37" s="26" t="str">
        <f>IF(AND('MAPA DE RIESGO'!$Z$24="Baja",'MAPA DE RIESGO'!$AB$24="Catastrófico"),CONCATENATE("R2C",'MAPA DE RIESGO'!$P$24),"")</f>
        <v/>
      </c>
      <c r="AI37" s="27" t="str">
        <f>IF(AND('MAPA DE RIESGO'!$Z$25="Baja",'MAPA DE RIESGO'!$AB$25="Catastrófico"),CONCATENATE("R2C",'MAPA DE RIESGO'!$P$25),"")</f>
        <v/>
      </c>
      <c r="AJ37" s="27" t="str">
        <f>IF(AND('MAPA DE RIESGO'!$Z$26="Baja",'MAPA DE RIESGO'!$AB$26="Catastrófico"),CONCATENATE("R2C",'MAPA DE RIESGO'!$P$26),"")</f>
        <v/>
      </c>
      <c r="AK37" s="27" t="str">
        <f>IF(AND('MAPA DE RIESGO'!$Z$27="Baja",'MAPA DE RIESGO'!$AB$27="Catastrófico"),CONCATENATE("R2C",'MAPA DE RIESGO'!$P$27),"")</f>
        <v/>
      </c>
      <c r="AL37" s="27" t="str">
        <f>IF(AND('MAPA DE RIESGO'!$Z$28="Baja",'MAPA DE RIESGO'!$AB$28="Catastrófico"),CONCATENATE("R2C",'MAPA DE RIESGO'!$P$28),"")</f>
        <v/>
      </c>
      <c r="AM37" s="28" t="str">
        <f>IF(AND('MAPA DE RIESGO'!$Z$29="Baja",'MAPA DE RIESGO'!$AB$29="Catastrófico"),CONCATENATE("R2C",'MAPA DE RIESGO'!$P$29),"")</f>
        <v/>
      </c>
      <c r="AN37" s="55"/>
      <c r="AO37" s="528"/>
      <c r="AP37" s="529"/>
      <c r="AQ37" s="529"/>
      <c r="AR37" s="529"/>
      <c r="AS37" s="529"/>
      <c r="AT37" s="530"/>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408"/>
      <c r="C38" s="408"/>
      <c r="D38" s="409"/>
      <c r="E38" s="509"/>
      <c r="F38" s="510"/>
      <c r="G38" s="510"/>
      <c r="H38" s="510"/>
      <c r="I38" s="508"/>
      <c r="J38" s="48" t="str">
        <f>IF(AND('MAPA DE RIESGO'!$Z$30="Baja",'MAPA DE RIESGO'!$AB$30="Leve"),CONCATENATE("R3C",'MAPA DE RIESGO'!$P$30),"")</f>
        <v/>
      </c>
      <c r="K38" s="49" t="str">
        <f>IF(AND('MAPA DE RIESGO'!$Z$31="Baja",'MAPA DE RIESGO'!$AB$31="Leve"),CONCATENATE("R3C",'MAPA DE RIESGO'!$P$31),"")</f>
        <v/>
      </c>
      <c r="L38" s="49" t="str">
        <f>IF(AND('MAPA DE RIESGO'!$Z$32="Baja",'MAPA DE RIESGO'!$AB$32="Leve"),CONCATENATE("R3C",'MAPA DE RIESGO'!$P$32),"")</f>
        <v/>
      </c>
      <c r="M38" s="49" t="str">
        <f>IF(AND('MAPA DE RIESGO'!$Z$33="Baja",'MAPA DE RIESGO'!$AB$33="Leve"),CONCATENATE("R3C",'MAPA DE RIESGO'!$P$33),"")</f>
        <v/>
      </c>
      <c r="N38" s="49" t="str">
        <f>IF(AND('MAPA DE RIESGO'!$Z$34="Baja",'MAPA DE RIESGO'!$AB$34="Leve"),CONCATENATE("R3C",'MAPA DE RIESGO'!$P$34),"")</f>
        <v/>
      </c>
      <c r="O38" s="50" t="str">
        <f>IF(AND('MAPA DE RIESGO'!$Z$35="Baja",'MAPA DE RIESGO'!$AB$35="Leve"),CONCATENATE("R3C",'MAPA DE RIESGO'!$P$35),"")</f>
        <v/>
      </c>
      <c r="P38" s="39" t="str">
        <f>IF(AND('MAPA DE RIESGO'!$Z$30="Baja",'MAPA DE RIESGO'!$AB$30="Menor"),CONCATENATE("R3C",'MAPA DE RIESGO'!$P$30),"")</f>
        <v>R3C1</v>
      </c>
      <c r="Q38" s="40" t="str">
        <f>IF(AND('MAPA DE RIESGO'!$Z$31="Baja",'MAPA DE RIESGO'!$AB$31="Menor"),CONCATENATE("R3C",'MAPA DE RIESGO'!$P$31),"")</f>
        <v/>
      </c>
      <c r="R38" s="40" t="str">
        <f>IF(AND('MAPA DE RIESGO'!$Z$32="Baja",'MAPA DE RIESGO'!$AB$32="Menor"),CONCATENATE("R3C",'MAPA DE RIESGO'!$P$32),"")</f>
        <v/>
      </c>
      <c r="S38" s="40" t="str">
        <f>IF(AND('MAPA DE RIESGO'!$Z$33="Baja",'MAPA DE RIESGO'!$AB$33="Menor"),CONCATENATE("R3C",'MAPA DE RIESGO'!$P$33),"")</f>
        <v/>
      </c>
      <c r="T38" s="40" t="str">
        <f>IF(AND('MAPA DE RIESGO'!$Z$34="Baja",'MAPA DE RIESGO'!$AB$34="Menor"),CONCATENATE("R3C",'MAPA DE RIESGO'!$P$34),"")</f>
        <v/>
      </c>
      <c r="U38" s="41" t="str">
        <f>IF(AND('MAPA DE RIESGO'!$Z$35="Baja",'MAPA DE RIESGO'!$AB$35="Menor"),CONCATENATE("R3C",'MAPA DE RIESGO'!$P$35),"")</f>
        <v/>
      </c>
      <c r="V38" s="39" t="str">
        <f>IF(AND('MAPA DE RIESGO'!$Z$30="Baja",'MAPA DE RIESGO'!$AB$30="Moderado"),CONCATENATE("R3C",'MAPA DE RIESGO'!$P$30),"")</f>
        <v/>
      </c>
      <c r="W38" s="40" t="str">
        <f>IF(AND('MAPA DE RIESGO'!$Z$31="Baja",'MAPA DE RIESGO'!$AB$31="Moderado"),CONCATENATE("R3C",'MAPA DE RIESGO'!$P$31),"")</f>
        <v/>
      </c>
      <c r="X38" s="40" t="str">
        <f>IF(AND('MAPA DE RIESGO'!$Z$32="Baja",'MAPA DE RIESGO'!$AB$32="Moderado"),CONCATENATE("R3C",'MAPA DE RIESGO'!$P$32),"")</f>
        <v/>
      </c>
      <c r="Y38" s="40" t="str">
        <f>IF(AND('MAPA DE RIESGO'!$Z$33="Baja",'MAPA DE RIESGO'!$AB$33="Moderado"),CONCATENATE("R3C",'MAPA DE RIESGO'!$P$33),"")</f>
        <v/>
      </c>
      <c r="Z38" s="40" t="str">
        <f>IF(AND('MAPA DE RIESGO'!$Z$34="Baja",'MAPA DE RIESGO'!$AB$34="Moderado"),CONCATENATE("R3C",'MAPA DE RIESGO'!$P$34),"")</f>
        <v/>
      </c>
      <c r="AA38" s="41" t="str">
        <f>IF(AND('MAPA DE RIESGO'!$Z$35="Baja",'MAPA DE RIESGO'!$AB$35="Moderado"),CONCATENATE("R3C",'MAPA DE RIESGO'!$P$35),"")</f>
        <v/>
      </c>
      <c r="AB38" s="23" t="str">
        <f>IF(AND('MAPA DE RIESGO'!$Z$30="Baja",'MAPA DE RIESGO'!$AB$30="Mayor"),CONCATENATE("R3C",'MAPA DE RIESGO'!$P$30),"")</f>
        <v/>
      </c>
      <c r="AC38" s="24" t="str">
        <f>IF(AND('MAPA DE RIESGO'!$Z$31="Baja",'MAPA DE RIESGO'!$AB$31="Mayor"),CONCATENATE("R3C",'MAPA DE RIESGO'!$P$31),"")</f>
        <v>R3C2</v>
      </c>
      <c r="AD38" s="24" t="str">
        <f>IF(AND('MAPA DE RIESGO'!$Z$32="Baja",'MAPA DE RIESGO'!$AB$32="Mayor"),CONCATENATE("R3C",'MAPA DE RIESGO'!$P$32),"")</f>
        <v/>
      </c>
      <c r="AE38" s="24" t="str">
        <f>IF(AND('MAPA DE RIESGO'!$Z$33="Baja",'MAPA DE RIESGO'!$AB$33="Mayor"),CONCATENATE("R3C",'MAPA DE RIESGO'!$P$33),"")</f>
        <v/>
      </c>
      <c r="AF38" s="24" t="str">
        <f>IF(AND('MAPA DE RIESGO'!$Z$34="Baja",'MAPA DE RIESGO'!$AB$34="Mayor"),CONCATENATE("R3C",'MAPA DE RIESGO'!$P$34),"")</f>
        <v/>
      </c>
      <c r="AG38" s="25" t="str">
        <f>IF(AND('MAPA DE RIESGO'!$Z$35="Baja",'MAPA DE RIESGO'!$AB$35="Mayor"),CONCATENATE("R3C",'MAPA DE RIESGO'!$P$35),"")</f>
        <v/>
      </c>
      <c r="AH38" s="26" t="str">
        <f>IF(AND('MAPA DE RIESGO'!$Z$30="Baja",'MAPA DE RIESGO'!$AB$30="Catastrófico"),CONCATENATE("R3C",'MAPA DE RIESGO'!$P$30),"")</f>
        <v/>
      </c>
      <c r="AI38" s="27" t="str">
        <f>IF(AND('MAPA DE RIESGO'!$Z$31="Baja",'MAPA DE RIESGO'!$AB$31="Catastrófico"),CONCATENATE("R3C",'MAPA DE RIESGO'!$P$31),"")</f>
        <v/>
      </c>
      <c r="AJ38" s="27" t="str">
        <f>IF(AND('MAPA DE RIESGO'!$Z$32="Baja",'MAPA DE RIESGO'!$AB$32="Catastrófico"),CONCATENATE("R3C",'MAPA DE RIESGO'!$P$32),"")</f>
        <v/>
      </c>
      <c r="AK38" s="27" t="str">
        <f>IF(AND('MAPA DE RIESGO'!$Z$33="Baja",'MAPA DE RIESGO'!$AB$33="Catastrófico"),CONCATENATE("R3C",'MAPA DE RIESGO'!$P$33),"")</f>
        <v/>
      </c>
      <c r="AL38" s="27" t="str">
        <f>IF(AND('MAPA DE RIESGO'!$Z$34="Baja",'MAPA DE RIESGO'!$AB$34="Catastrófico"),CONCATENATE("R3C",'MAPA DE RIESGO'!$P$34),"")</f>
        <v/>
      </c>
      <c r="AM38" s="28" t="str">
        <f>IF(AND('MAPA DE RIESGO'!$Z$35="Baja",'MAPA DE RIESGO'!$AB$35="Catastrófico"),CONCATENATE("R3C",'MAPA DE RIESGO'!$P$35),"")</f>
        <v/>
      </c>
      <c r="AN38" s="55"/>
      <c r="AO38" s="528"/>
      <c r="AP38" s="529"/>
      <c r="AQ38" s="529"/>
      <c r="AR38" s="529"/>
      <c r="AS38" s="529"/>
      <c r="AT38" s="530"/>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408"/>
      <c r="C39" s="408"/>
      <c r="D39" s="409"/>
      <c r="E39" s="509"/>
      <c r="F39" s="510"/>
      <c r="G39" s="510"/>
      <c r="H39" s="510"/>
      <c r="I39" s="508"/>
      <c r="J39" s="48" t="str">
        <f>IF(AND('MAPA DE RIESGO'!$Z$36="Baja",'MAPA DE RIESGO'!$AB$36="Leve"),CONCATENATE("R4C",'MAPA DE RIESGO'!$P$36),"")</f>
        <v/>
      </c>
      <c r="K39" s="49" t="str">
        <f>IF(AND('MAPA DE RIESGO'!$Z$37="Baja",'MAPA DE RIESGO'!$AB$37="Leve"),CONCATENATE("R4C",'MAPA DE RIESGO'!$P$37),"")</f>
        <v/>
      </c>
      <c r="L39" s="49" t="str">
        <f>IF(AND('MAPA DE RIESGO'!$Z$38="Baja",'MAPA DE RIESGO'!$AB$38="Leve"),CONCATENATE("R4C",'MAPA DE RIESGO'!$P$38),"")</f>
        <v/>
      </c>
      <c r="M39" s="49" t="str">
        <f>IF(AND('MAPA DE RIESGO'!$Z$39="Baja",'MAPA DE RIESGO'!$AB$39="Leve"),CONCATENATE("R4C",'MAPA DE RIESGO'!$P$39),"")</f>
        <v/>
      </c>
      <c r="N39" s="49" t="str">
        <f>IF(AND('MAPA DE RIESGO'!$Z$40="Baja",'MAPA DE RIESGO'!$AB$40="Leve"),CONCATENATE("R4C",'MAPA DE RIESGO'!$P$40),"")</f>
        <v/>
      </c>
      <c r="O39" s="50" t="str">
        <f>IF(AND('MAPA DE RIESGO'!$Z$41="Baja",'MAPA DE RIESGO'!$AB$41="Leve"),CONCATENATE("R4C",'MAPA DE RIESGO'!$P$41),"")</f>
        <v/>
      </c>
      <c r="P39" s="39" t="str">
        <f>IF(AND('MAPA DE RIESGO'!$Z$36="Baja",'MAPA DE RIESGO'!$AB$36="Menor"),CONCATENATE("R4C",'MAPA DE RIESGO'!$P$36),"")</f>
        <v/>
      </c>
      <c r="Q39" s="40" t="str">
        <f>IF(AND('MAPA DE RIESGO'!$Z$37="Baja",'MAPA DE RIESGO'!$AB$37="Menor"),CONCATENATE("R4C",'MAPA DE RIESGO'!$P$37),"")</f>
        <v/>
      </c>
      <c r="R39" s="40" t="str">
        <f>IF(AND('MAPA DE RIESGO'!$Z$38="Baja",'MAPA DE RIESGO'!$AB$38="Menor"),CONCATENATE("R4C",'MAPA DE RIESGO'!$P$38),"")</f>
        <v/>
      </c>
      <c r="S39" s="40" t="str">
        <f>IF(AND('MAPA DE RIESGO'!$Z$39="Baja",'MAPA DE RIESGO'!$AB$39="Menor"),CONCATENATE("R4C",'MAPA DE RIESGO'!$P$39),"")</f>
        <v/>
      </c>
      <c r="T39" s="40" t="str">
        <f>IF(AND('MAPA DE RIESGO'!$Z$40="Baja",'MAPA DE RIESGO'!$AB$40="Menor"),CONCATENATE("R4C",'MAPA DE RIESGO'!$P$40),"")</f>
        <v/>
      </c>
      <c r="U39" s="41" t="str">
        <f>IF(AND('MAPA DE RIESGO'!$Z$41="Baja",'MAPA DE RIESGO'!$AB$41="Menor"),CONCATENATE("R4C",'MAPA DE RIESGO'!$P$41),"")</f>
        <v/>
      </c>
      <c r="V39" s="39" t="str">
        <f>IF(AND('MAPA DE RIESGO'!$Z$36="Baja",'MAPA DE RIESGO'!$AB$36="Moderado"),CONCATENATE("R4C",'MAPA DE RIESGO'!$P$36),"")</f>
        <v/>
      </c>
      <c r="W39" s="40" t="str">
        <f>IF(AND('MAPA DE RIESGO'!$Z$37="Baja",'MAPA DE RIESGO'!$AB$37="Moderado"),CONCATENATE("R4C",'MAPA DE RIESGO'!$P$37),"")</f>
        <v>R4C2</v>
      </c>
      <c r="X39" s="40" t="str">
        <f>IF(AND('MAPA DE RIESGO'!$Z$38="Baja",'MAPA DE RIESGO'!$AB$38="Moderado"),CONCATENATE("R4C",'MAPA DE RIESGO'!$P$38),"")</f>
        <v/>
      </c>
      <c r="Y39" s="40" t="str">
        <f>IF(AND('MAPA DE RIESGO'!$Z$39="Baja",'MAPA DE RIESGO'!$AB$39="Moderado"),CONCATENATE("R4C",'MAPA DE RIESGO'!$P$39),"")</f>
        <v/>
      </c>
      <c r="Z39" s="40" t="str">
        <f>IF(AND('MAPA DE RIESGO'!$Z$40="Baja",'MAPA DE RIESGO'!$AB$40="Moderado"),CONCATENATE("R4C",'MAPA DE RIESGO'!$P$40),"")</f>
        <v/>
      </c>
      <c r="AA39" s="41" t="str">
        <f>IF(AND('MAPA DE RIESGO'!$Z$41="Baja",'MAPA DE RIESGO'!$AB$41="Moderado"),CONCATENATE("R4C",'MAPA DE RIESGO'!$P$41),"")</f>
        <v/>
      </c>
      <c r="AB39" s="23" t="str">
        <f>IF(AND('MAPA DE RIESGO'!$Z$36="Baja",'MAPA DE RIESGO'!$AB$36="Mayor"),CONCATENATE("R4C",'MAPA DE RIESGO'!$P$36),"")</f>
        <v>R4C1</v>
      </c>
      <c r="AC39" s="24" t="str">
        <f>IF(AND('MAPA DE RIESGO'!$Z$37="Baja",'MAPA DE RIESGO'!$AB$37="Mayor"),CONCATENATE("R4C",'MAPA DE RIESGO'!$P$37),"")</f>
        <v/>
      </c>
      <c r="AD39" s="24" t="str">
        <f>IF(AND('MAPA DE RIESGO'!$Z$38="Baja",'MAPA DE RIESGO'!$AB$38="Mayor"),CONCATENATE("R4C",'MAPA DE RIESGO'!$P$38),"")</f>
        <v/>
      </c>
      <c r="AE39" s="24" t="str">
        <f>IF(AND('MAPA DE RIESGO'!$Z$39="Baja",'MAPA DE RIESGO'!$AB$39="Mayor"),CONCATENATE("R4C",'MAPA DE RIESGO'!$P$39),"")</f>
        <v/>
      </c>
      <c r="AF39" s="24" t="str">
        <f>IF(AND('MAPA DE RIESGO'!$Z$40="Baja",'MAPA DE RIESGO'!$AB$40="Mayor"),CONCATENATE("R4C",'MAPA DE RIESGO'!$P$40),"")</f>
        <v/>
      </c>
      <c r="AG39" s="25" t="str">
        <f>IF(AND('MAPA DE RIESGO'!$Z$41="Baja",'MAPA DE RIESGO'!$AB$41="Mayor"),CONCATENATE("R4C",'MAPA DE RIESGO'!$P$41),"")</f>
        <v/>
      </c>
      <c r="AH39" s="26" t="str">
        <f>IF(AND('MAPA DE RIESGO'!$Z$36="Baja",'MAPA DE RIESGO'!$AB$36="Catastrófico"),CONCATENATE("R4C",'MAPA DE RIESGO'!$P$36),"")</f>
        <v/>
      </c>
      <c r="AI39" s="27" t="str">
        <f>IF(AND('MAPA DE RIESGO'!$Z$37="Baja",'MAPA DE RIESGO'!$AB$37="Catastrófico"),CONCATENATE("R4C",'MAPA DE RIESGO'!$P$37),"")</f>
        <v/>
      </c>
      <c r="AJ39" s="27" t="str">
        <f>IF(AND('MAPA DE RIESGO'!$Z$38="Baja",'MAPA DE RIESGO'!$AB$38="Catastrófico"),CONCATENATE("R4C",'MAPA DE RIESGO'!$P$38),"")</f>
        <v/>
      </c>
      <c r="AK39" s="27" t="str">
        <f>IF(AND('MAPA DE RIESGO'!$Z$39="Baja",'MAPA DE RIESGO'!$AB$39="Catastrófico"),CONCATENATE("R4C",'MAPA DE RIESGO'!$P$39),"")</f>
        <v/>
      </c>
      <c r="AL39" s="27" t="str">
        <f>IF(AND('MAPA DE RIESGO'!$Z$40="Baja",'MAPA DE RIESGO'!$AB$40="Catastrófico"),CONCATENATE("R4C",'MAPA DE RIESGO'!$P$40),"")</f>
        <v/>
      </c>
      <c r="AM39" s="28" t="str">
        <f>IF(AND('MAPA DE RIESGO'!$Z$41="Baja",'MAPA DE RIESGO'!$AB$41="Catastrófico"),CONCATENATE("R4C",'MAPA DE RIESGO'!$P$41),"")</f>
        <v/>
      </c>
      <c r="AN39" s="55"/>
      <c r="AO39" s="528"/>
      <c r="AP39" s="529"/>
      <c r="AQ39" s="529"/>
      <c r="AR39" s="529"/>
      <c r="AS39" s="529"/>
      <c r="AT39" s="530"/>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408"/>
      <c r="C40" s="408"/>
      <c r="D40" s="409"/>
      <c r="E40" s="509"/>
      <c r="F40" s="510"/>
      <c r="G40" s="510"/>
      <c r="H40" s="510"/>
      <c r="I40" s="508"/>
      <c r="J40" s="48" t="str">
        <f>IF(AND('MAPA DE RIESGO'!$Z$42="Baja",'MAPA DE RIESGO'!$AB$42="Leve"),CONCATENATE("R5C",'MAPA DE RIESGO'!$P$42),"")</f>
        <v/>
      </c>
      <c r="K40" s="49" t="str">
        <f>IF(AND('MAPA DE RIESGO'!$Z$43="Baja",'MAPA DE RIESGO'!$AB$43="Leve"),CONCATENATE("R5C",'MAPA DE RIESGO'!$P$43),"")</f>
        <v/>
      </c>
      <c r="L40" s="49" t="str">
        <f>IF(AND('MAPA DE RIESGO'!$Z$44="Baja",'MAPA DE RIESGO'!$AB$44="Leve"),CONCATENATE("R5C",'MAPA DE RIESGO'!$P$44),"")</f>
        <v/>
      </c>
      <c r="M40" s="49" t="str">
        <f>IF(AND('MAPA DE RIESGO'!$Z$45="Baja",'MAPA DE RIESGO'!$AB$45="Leve"),CONCATENATE("R5C",'MAPA DE RIESGO'!$P$45),"")</f>
        <v/>
      </c>
      <c r="N40" s="49" t="str">
        <f>IF(AND('MAPA DE RIESGO'!$Z$46="Baja",'MAPA DE RIESGO'!$AB$46="Leve"),CONCATENATE("R5C",'MAPA DE RIESGO'!$P$46),"")</f>
        <v/>
      </c>
      <c r="O40" s="50" t="str">
        <f>IF(AND('MAPA DE RIESGO'!$Z$47="Baja",'MAPA DE RIESGO'!$AB$47="Leve"),CONCATENATE("R5C",'MAPA DE RIESGO'!$P$47),"")</f>
        <v/>
      </c>
      <c r="P40" s="39" t="str">
        <f>IF(AND('MAPA DE RIESGO'!$Z$42="Baja",'MAPA DE RIESGO'!$AB$42="Menor"),CONCATENATE("R5C",'MAPA DE RIESGO'!$P$42),"")</f>
        <v/>
      </c>
      <c r="Q40" s="40" t="str">
        <f>IF(AND('MAPA DE RIESGO'!$Z$43="Baja",'MAPA DE RIESGO'!$AB$43="Menor"),CONCATENATE("R5C",'MAPA DE RIESGO'!$P$43),"")</f>
        <v/>
      </c>
      <c r="R40" s="40" t="str">
        <f>IF(AND('MAPA DE RIESGO'!$Z$44="Baja",'MAPA DE RIESGO'!$AB$44="Menor"),CONCATENATE("R5C",'MAPA DE RIESGO'!$P$44),"")</f>
        <v/>
      </c>
      <c r="S40" s="40" t="str">
        <f>IF(AND('MAPA DE RIESGO'!$Z$45="Baja",'MAPA DE RIESGO'!$AB$45="Menor"),CONCATENATE("R5C",'MAPA DE RIESGO'!$P$45),"")</f>
        <v/>
      </c>
      <c r="T40" s="40" t="str">
        <f>IF(AND('MAPA DE RIESGO'!$Z$46="Baja",'MAPA DE RIESGO'!$AB$46="Menor"),CONCATENATE("R5C",'MAPA DE RIESGO'!$P$46),"")</f>
        <v/>
      </c>
      <c r="U40" s="41" t="str">
        <f>IF(AND('MAPA DE RIESGO'!$Z$47="Baja",'MAPA DE RIESGO'!$AB$47="Menor"),CONCATENATE("R5C",'MAPA DE RIESGO'!$P$47),"")</f>
        <v/>
      </c>
      <c r="V40" s="39" t="str">
        <f>IF(AND('MAPA DE RIESGO'!$Z$42="Baja",'MAPA DE RIESGO'!$AB$42="Moderado"),CONCATENATE("R5C",'MAPA DE RIESGO'!$P$42),"")</f>
        <v/>
      </c>
      <c r="W40" s="40" t="str">
        <f>IF(AND('MAPA DE RIESGO'!$Z$43="Baja",'MAPA DE RIESGO'!$AB$43="Moderado"),CONCATENATE("R5C",'MAPA DE RIESGO'!$P$43),"")</f>
        <v/>
      </c>
      <c r="X40" s="40" t="str">
        <f>IF(AND('MAPA DE RIESGO'!$Z$44="Baja",'MAPA DE RIESGO'!$AB$44="Moderado"),CONCATENATE("R5C",'MAPA DE RIESGO'!$P$44),"")</f>
        <v/>
      </c>
      <c r="Y40" s="40" t="str">
        <f>IF(AND('MAPA DE RIESGO'!$Z$45="Baja",'MAPA DE RIESGO'!$AB$45="Moderado"),CONCATENATE("R5C",'MAPA DE RIESGO'!$P$45),"")</f>
        <v/>
      </c>
      <c r="Z40" s="40" t="str">
        <f>IF(AND('MAPA DE RIESGO'!$Z$46="Baja",'MAPA DE RIESGO'!$AB$46="Moderado"),CONCATENATE("R5C",'MAPA DE RIESGO'!$P$46),"")</f>
        <v/>
      </c>
      <c r="AA40" s="41" t="str">
        <f>IF(AND('MAPA DE RIESGO'!$Z$47="Baja",'MAPA DE RIESGO'!$AB$47="Moderado"),CONCATENATE("R5C",'MAPA DE RIESGO'!$P$47),"")</f>
        <v/>
      </c>
      <c r="AB40" s="23" t="str">
        <f>IF(AND('MAPA DE RIESGO'!$Z$42="Baja",'MAPA DE RIESGO'!$AB$42="Mayor"),CONCATENATE("R5C",'MAPA DE RIESGO'!$P$42),"")</f>
        <v>R5C1</v>
      </c>
      <c r="AC40" s="24" t="str">
        <f>IF(AND('MAPA DE RIESGO'!$Z$43="Baja",'MAPA DE RIESGO'!$AB$43="Mayor"),CONCATENATE("R5C",'MAPA DE RIESGO'!$P$43),"")</f>
        <v/>
      </c>
      <c r="AD40" s="29" t="str">
        <f>IF(AND('MAPA DE RIESGO'!$Z$44="Baja",'MAPA DE RIESGO'!$AB$44="Mayor"),CONCATENATE("R5C",'MAPA DE RIESGO'!$P$44),"")</f>
        <v/>
      </c>
      <c r="AE40" s="29" t="str">
        <f>IF(AND('MAPA DE RIESGO'!$Z$45="Baja",'MAPA DE RIESGO'!$AB$45="Mayor"),CONCATENATE("R5C",'MAPA DE RIESGO'!$P$45),"")</f>
        <v/>
      </c>
      <c r="AF40" s="29" t="str">
        <f>IF(AND('MAPA DE RIESGO'!$Z$46="Baja",'MAPA DE RIESGO'!$AB$46="Mayor"),CONCATENATE("R5C",'MAPA DE RIESGO'!$P$46),"")</f>
        <v/>
      </c>
      <c r="AG40" s="25" t="str">
        <f>IF(AND('MAPA DE RIESGO'!$Z$47="Baja",'MAPA DE RIESGO'!$AB$47="Mayor"),CONCATENATE("R5C",'MAPA DE RIESGO'!$P$47),"")</f>
        <v/>
      </c>
      <c r="AH40" s="26" t="str">
        <f>IF(AND('MAPA DE RIESGO'!$Z$42="Baja",'MAPA DE RIESGO'!$AB$42="Catastrófico"),CONCATENATE("R5C",'MAPA DE RIESGO'!$P$42),"")</f>
        <v/>
      </c>
      <c r="AI40" s="27" t="str">
        <f>IF(AND('MAPA DE RIESGO'!$Z$43="Baja",'MAPA DE RIESGO'!$AB$43="Catastrófico"),CONCATENATE("R5C",'MAPA DE RIESGO'!$P$43),"")</f>
        <v/>
      </c>
      <c r="AJ40" s="27" t="str">
        <f>IF(AND('MAPA DE RIESGO'!$Z$44="Baja",'MAPA DE RIESGO'!$AB$44="Catastrófico"),CONCATENATE("R5C",'MAPA DE RIESGO'!$P$44),"")</f>
        <v/>
      </c>
      <c r="AK40" s="27" t="str">
        <f>IF(AND('MAPA DE RIESGO'!$Z$45="Baja",'MAPA DE RIESGO'!$AB$45="Catastrófico"),CONCATENATE("R5C",'MAPA DE RIESGO'!$P$45),"")</f>
        <v/>
      </c>
      <c r="AL40" s="27" t="str">
        <f>IF(AND('MAPA DE RIESGO'!$Z$46="Baja",'MAPA DE RIESGO'!$AB$46="Catastrófico"),CONCATENATE("R5C",'MAPA DE RIESGO'!$P$46),"")</f>
        <v/>
      </c>
      <c r="AM40" s="28" t="str">
        <f>IF(AND('MAPA DE RIESGO'!$Z$47="Baja",'MAPA DE RIESGO'!$AB$47="Catastrófico"),CONCATENATE("R5C",'MAPA DE RIESGO'!$P$47),"")</f>
        <v/>
      </c>
      <c r="AN40" s="55"/>
      <c r="AO40" s="528"/>
      <c r="AP40" s="529"/>
      <c r="AQ40" s="529"/>
      <c r="AR40" s="529"/>
      <c r="AS40" s="529"/>
      <c r="AT40" s="530"/>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408"/>
      <c r="C41" s="408"/>
      <c r="D41" s="409"/>
      <c r="E41" s="509"/>
      <c r="F41" s="510"/>
      <c r="G41" s="510"/>
      <c r="H41" s="510"/>
      <c r="I41" s="508"/>
      <c r="J41" s="48" t="str">
        <f>IF(AND('MAPA DE RIESGO'!$Z$48="Baja",'MAPA DE RIESGO'!$AB$48="Leve"),CONCATENATE("R6C",'MAPA DE RIESGO'!$P$48),"")</f>
        <v/>
      </c>
      <c r="K41" s="49" t="str">
        <f>IF(AND('MAPA DE RIESGO'!$Z$49="Baja",'MAPA DE RIESGO'!$AB$49="Leve"),CONCATENATE("R6C",'MAPA DE RIESGO'!$P$49),"")</f>
        <v/>
      </c>
      <c r="L41" s="49" t="str">
        <f>IF(AND('MAPA DE RIESGO'!$Z$50="Baja",'MAPA DE RIESGO'!$AB$50="Leve"),CONCATENATE("R6C",'MAPA DE RIESGO'!$P$50),"")</f>
        <v/>
      </c>
      <c r="M41" s="49" t="str">
        <f>IF(AND('MAPA DE RIESGO'!$Z$51="Baja",'MAPA DE RIESGO'!$AB$51="Leve"),CONCATENATE("R6C",'MAPA DE RIESGO'!$P$51),"")</f>
        <v/>
      </c>
      <c r="N41" s="49" t="str">
        <f>IF(AND('MAPA DE RIESGO'!$Z$52="Baja",'MAPA DE RIESGO'!$AB$52="Leve"),CONCATENATE("R6C",'MAPA DE RIESGO'!$P$52),"")</f>
        <v/>
      </c>
      <c r="O41" s="50" t="str">
        <f>IF(AND('MAPA DE RIESGO'!$Z$53="Baja",'MAPA DE RIESGO'!$AB$53="Leve"),CONCATENATE("R6C",'MAPA DE RIESGO'!$P$53),"")</f>
        <v/>
      </c>
      <c r="P41" s="39" t="str">
        <f>IF(AND('MAPA DE RIESGO'!$Z$48="Baja",'MAPA DE RIESGO'!$AB$48="Menor"),CONCATENATE("R6C",'MAPA DE RIESGO'!$P$48),"")</f>
        <v/>
      </c>
      <c r="Q41" s="40" t="str">
        <f>IF(AND('MAPA DE RIESGO'!$Z$49="Baja",'MAPA DE RIESGO'!$AB$49="Menor"),CONCATENATE("R6C",'MAPA DE RIESGO'!$P$49),"")</f>
        <v/>
      </c>
      <c r="R41" s="40" t="str">
        <f>IF(AND('MAPA DE RIESGO'!$Z$50="Baja",'MAPA DE RIESGO'!$AB$50="Menor"),CONCATENATE("R6C",'MAPA DE RIESGO'!$P$50),"")</f>
        <v/>
      </c>
      <c r="S41" s="40" t="str">
        <f>IF(AND('MAPA DE RIESGO'!$Z$51="Baja",'MAPA DE RIESGO'!$AB$51="Menor"),CONCATENATE("R6C",'MAPA DE RIESGO'!$P$51),"")</f>
        <v/>
      </c>
      <c r="T41" s="40" t="str">
        <f>IF(AND('MAPA DE RIESGO'!$Z$52="Baja",'MAPA DE RIESGO'!$AB$52="Menor"),CONCATENATE("R6C",'MAPA DE RIESGO'!$P$52),"")</f>
        <v/>
      </c>
      <c r="U41" s="41" t="str">
        <f>IF(AND('MAPA DE RIESGO'!$Z$53="Baja",'MAPA DE RIESGO'!$AB$53="Menor"),CONCATENATE("R6C",'MAPA DE RIESGO'!$P$53),"")</f>
        <v/>
      </c>
      <c r="V41" s="39" t="str">
        <f>IF(AND('MAPA DE RIESGO'!$Z$48="Baja",'MAPA DE RIESGO'!$AB$48="Moderado"),CONCATENATE("R6C",'MAPA DE RIESGO'!$P$48),"")</f>
        <v/>
      </c>
      <c r="W41" s="40" t="str">
        <f>IF(AND('MAPA DE RIESGO'!$Z$49="Baja",'MAPA DE RIESGO'!$AB$49="Moderado"),CONCATENATE("R6C",'MAPA DE RIESGO'!$P$49),"")</f>
        <v/>
      </c>
      <c r="X41" s="40" t="str">
        <f>IF(AND('MAPA DE RIESGO'!$Z$50="Baja",'MAPA DE RIESGO'!$AB$50="Moderado"),CONCATENATE("R6C",'MAPA DE RIESGO'!$P$50),"")</f>
        <v/>
      </c>
      <c r="Y41" s="40" t="str">
        <f>IF(AND('MAPA DE RIESGO'!$Z$51="Baja",'MAPA DE RIESGO'!$AB$51="Moderado"),CONCATENATE("R6C",'MAPA DE RIESGO'!$P$51),"")</f>
        <v/>
      </c>
      <c r="Z41" s="40" t="str">
        <f>IF(AND('MAPA DE RIESGO'!$Z$52="Baja",'MAPA DE RIESGO'!$AB$52="Moderado"),CONCATENATE("R6C",'MAPA DE RIESGO'!$P$52),"")</f>
        <v/>
      </c>
      <c r="AA41" s="41" t="str">
        <f>IF(AND('MAPA DE RIESGO'!$Z$53="Baja",'MAPA DE RIESGO'!$AB$53="Moderado"),CONCATENATE("R6C",'MAPA DE RIESGO'!$P$53),"")</f>
        <v/>
      </c>
      <c r="AB41" s="23" t="str">
        <f>IF(AND('MAPA DE RIESGO'!$Z$48="Baja",'MAPA DE RIESGO'!$AB$48="Mayor"),CONCATENATE("R6C",'MAPA DE RIESGO'!$P$48),"")</f>
        <v/>
      </c>
      <c r="AC41" s="24" t="str">
        <f>IF(AND('MAPA DE RIESGO'!$Z$49="Baja",'MAPA DE RIESGO'!$AB$49="Mayor"),CONCATENATE("R6C",'MAPA DE RIESGO'!$P$49),"")</f>
        <v/>
      </c>
      <c r="AD41" s="29" t="str">
        <f>IF(AND('MAPA DE RIESGO'!$Z$50="Baja",'MAPA DE RIESGO'!$AB$50="Mayor"),CONCATENATE("R6C",'MAPA DE RIESGO'!$P$50),"")</f>
        <v/>
      </c>
      <c r="AE41" s="29" t="str">
        <f>IF(AND('MAPA DE RIESGO'!$Z$51="Baja",'MAPA DE RIESGO'!$AB$51="Mayor"),CONCATENATE("R6C",'MAPA DE RIESGO'!$P$51),"")</f>
        <v/>
      </c>
      <c r="AF41" s="29" t="str">
        <f>IF(AND('MAPA DE RIESGO'!$Z$52="Baja",'MAPA DE RIESGO'!$AB$52="Mayor"),CONCATENATE("R6C",'MAPA DE RIESGO'!$P$52),"")</f>
        <v/>
      </c>
      <c r="AG41" s="25" t="str">
        <f>IF(AND('MAPA DE RIESGO'!$Z$53="Baja",'MAPA DE RIESGO'!$AB$53="Mayor"),CONCATENATE("R6C",'MAPA DE RIESGO'!$P$53),"")</f>
        <v/>
      </c>
      <c r="AH41" s="26" t="str">
        <f>IF(AND('MAPA DE RIESGO'!$Z$48="Baja",'MAPA DE RIESGO'!$AB$48="Catastrófico"),CONCATENATE("R6C",'MAPA DE RIESGO'!$P$48),"")</f>
        <v/>
      </c>
      <c r="AI41" s="27" t="str">
        <f>IF(AND('MAPA DE RIESGO'!$Z$49="Baja",'MAPA DE RIESGO'!$AB$49="Catastrófico"),CONCATENATE("R6C",'MAPA DE RIESGO'!$P$49),"")</f>
        <v/>
      </c>
      <c r="AJ41" s="27" t="str">
        <f>IF(AND('MAPA DE RIESGO'!$Z$50="Baja",'MAPA DE RIESGO'!$AB$50="Catastrófico"),CONCATENATE("R6C",'MAPA DE RIESGO'!$P$50),"")</f>
        <v/>
      </c>
      <c r="AK41" s="27" t="str">
        <f>IF(AND('MAPA DE RIESGO'!$Z$51="Baja",'MAPA DE RIESGO'!$AB$51="Catastrófico"),CONCATENATE("R6C",'MAPA DE RIESGO'!$P$51),"")</f>
        <v/>
      </c>
      <c r="AL41" s="27" t="str">
        <f>IF(AND('MAPA DE RIESGO'!$Z$52="Baja",'MAPA DE RIESGO'!$AB$52="Catastrófico"),CONCATENATE("R6C",'MAPA DE RIESGO'!$P$52),"")</f>
        <v/>
      </c>
      <c r="AM41" s="28" t="str">
        <f>IF(AND('MAPA DE RIESGO'!$Z$53="Baja",'MAPA DE RIESGO'!$AB$53="Catastrófico"),CONCATENATE("R6C",'MAPA DE RIESGO'!$P$53),"")</f>
        <v/>
      </c>
      <c r="AN41" s="55"/>
      <c r="AO41" s="528"/>
      <c r="AP41" s="529"/>
      <c r="AQ41" s="529"/>
      <c r="AR41" s="529"/>
      <c r="AS41" s="529"/>
      <c r="AT41" s="530"/>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408"/>
      <c r="C42" s="408"/>
      <c r="D42" s="409"/>
      <c r="E42" s="509"/>
      <c r="F42" s="510"/>
      <c r="G42" s="510"/>
      <c r="H42" s="510"/>
      <c r="I42" s="508"/>
      <c r="J42" s="48" t="str">
        <f>IF(AND('MAPA DE RIESGO'!$Z$54="Baja",'MAPA DE RIESGO'!$AB$54="Leve"),CONCATENATE("R7C",'MAPA DE RIESGO'!$P$54),"")</f>
        <v/>
      </c>
      <c r="K42" s="49" t="str">
        <f>IF(AND('MAPA DE RIESGO'!$Z$55="Baja",'MAPA DE RIESGO'!$AB$55="Leve"),CONCATENATE("R7C",'MAPA DE RIESGO'!$P$55),"")</f>
        <v/>
      </c>
      <c r="L42" s="49" t="str">
        <f>IF(AND('MAPA DE RIESGO'!$Z$56="Baja",'MAPA DE RIESGO'!$AB$56="Leve"),CONCATENATE("R7C",'MAPA DE RIESGO'!$P$56),"")</f>
        <v/>
      </c>
      <c r="M42" s="49" t="str">
        <f>IF(AND('MAPA DE RIESGO'!$Z$57="Baja",'MAPA DE RIESGO'!$AB$57="Leve"),CONCATENATE("R7C",'MAPA DE RIESGO'!$P$57),"")</f>
        <v/>
      </c>
      <c r="N42" s="49" t="str">
        <f>IF(AND('MAPA DE RIESGO'!$Z$58="Baja",'MAPA DE RIESGO'!$AB$58="Leve"),CONCATENATE("R7C",'MAPA DE RIESGO'!$P$58),"")</f>
        <v/>
      </c>
      <c r="O42" s="50" t="str">
        <f>IF(AND('MAPA DE RIESGO'!$Z$59="Baja",'MAPA DE RIESGO'!$AB$59="Leve"),CONCATENATE("R7C",'MAPA DE RIESGO'!$P$59),"")</f>
        <v/>
      </c>
      <c r="P42" s="39" t="str">
        <f>IF(AND('MAPA DE RIESGO'!$Z$54="Baja",'MAPA DE RIESGO'!$AB$54="Menor"),CONCATENATE("R7C",'MAPA DE RIESGO'!$P$54),"")</f>
        <v/>
      </c>
      <c r="Q42" s="40" t="str">
        <f>IF(AND('MAPA DE RIESGO'!$Z$55="Baja",'MAPA DE RIESGO'!$AB$55="Menor"),CONCATENATE("R7C",'MAPA DE RIESGO'!$P$55),"")</f>
        <v/>
      </c>
      <c r="R42" s="40" t="str">
        <f>IF(AND('MAPA DE RIESGO'!$Z$56="Baja",'MAPA DE RIESGO'!$AB$56="Menor"),CONCATENATE("R7C",'MAPA DE RIESGO'!$P$56),"")</f>
        <v/>
      </c>
      <c r="S42" s="40" t="str">
        <f>IF(AND('MAPA DE RIESGO'!$Z$57="Baja",'MAPA DE RIESGO'!$AB$57="Menor"),CONCATENATE("R7C",'MAPA DE RIESGO'!$P$57),"")</f>
        <v/>
      </c>
      <c r="T42" s="40" t="str">
        <f>IF(AND('MAPA DE RIESGO'!$Z$58="Baja",'MAPA DE RIESGO'!$AB$58="Menor"),CONCATENATE("R7C",'MAPA DE RIESGO'!$P$58),"")</f>
        <v/>
      </c>
      <c r="U42" s="41" t="str">
        <f>IF(AND('MAPA DE RIESGO'!$Z$59="Baja",'MAPA DE RIESGO'!$AB$59="Menor"),CONCATENATE("R7C",'MAPA DE RIESGO'!$P$59),"")</f>
        <v/>
      </c>
      <c r="V42" s="39" t="str">
        <f>IF(AND('MAPA DE RIESGO'!$Z$54="Baja",'MAPA DE RIESGO'!$AB$54="Moderado"),CONCATENATE("R7C",'MAPA DE RIESGO'!$P$54),"")</f>
        <v/>
      </c>
      <c r="W42" s="40" t="str">
        <f>IF(AND('MAPA DE RIESGO'!$Z$55="Baja",'MAPA DE RIESGO'!$AB$55="Moderado"),CONCATENATE("R7C",'MAPA DE RIESGO'!$P$55),"")</f>
        <v/>
      </c>
      <c r="X42" s="40" t="str">
        <f>IF(AND('MAPA DE RIESGO'!$Z$56="Baja",'MAPA DE RIESGO'!$AB$56="Moderado"),CONCATENATE("R7C",'MAPA DE RIESGO'!$P$56),"")</f>
        <v/>
      </c>
      <c r="Y42" s="40" t="str">
        <f>IF(AND('MAPA DE RIESGO'!$Z$57="Baja",'MAPA DE RIESGO'!$AB$57="Moderado"),CONCATENATE("R7C",'MAPA DE RIESGO'!$P$57),"")</f>
        <v/>
      </c>
      <c r="Z42" s="40" t="str">
        <f>IF(AND('MAPA DE RIESGO'!$Z$58="Baja",'MAPA DE RIESGO'!$AB$58="Moderado"),CONCATENATE("R7C",'MAPA DE RIESGO'!$P$58),"")</f>
        <v/>
      </c>
      <c r="AA42" s="41" t="str">
        <f>IF(AND('MAPA DE RIESGO'!$Z$59="Baja",'MAPA DE RIESGO'!$AB$59="Moderado"),CONCATENATE("R7C",'MAPA DE RIESGO'!$P$59),"")</f>
        <v/>
      </c>
      <c r="AB42" s="23" t="str">
        <f>IF(AND('MAPA DE RIESGO'!$Z$54="Baja",'MAPA DE RIESGO'!$AB$54="Mayor"),CONCATENATE("R7C",'MAPA DE RIESGO'!$P$54),"")</f>
        <v>R7C1</v>
      </c>
      <c r="AC42" s="24" t="str">
        <f>IF(AND('MAPA DE RIESGO'!$Z$55="Baja",'MAPA DE RIESGO'!$AB$55="Mayor"),CONCATENATE("R7C",'MAPA DE RIESGO'!$P$55),"")</f>
        <v/>
      </c>
      <c r="AD42" s="29" t="str">
        <f>IF(AND('MAPA DE RIESGO'!$Z$56="Baja",'MAPA DE RIESGO'!$AB$56="Mayor"),CONCATENATE("R7C",'MAPA DE RIESGO'!$P$56),"")</f>
        <v/>
      </c>
      <c r="AE42" s="29" t="str">
        <f>IF(AND('MAPA DE RIESGO'!$Z$57="Baja",'MAPA DE RIESGO'!$AB$57="Mayor"),CONCATENATE("R7C",'MAPA DE RIESGO'!$P$57),"")</f>
        <v/>
      </c>
      <c r="AF42" s="29" t="str">
        <f>IF(AND('MAPA DE RIESGO'!$Z$58="Baja",'MAPA DE RIESGO'!$AB$58="Mayor"),CONCATENATE("R7C",'MAPA DE RIESGO'!$P$58),"")</f>
        <v/>
      </c>
      <c r="AG42" s="25" t="str">
        <f>IF(AND('MAPA DE RIESGO'!$Z$59="Baja",'MAPA DE RIESGO'!$AB$59="Mayor"),CONCATENATE("R7C",'MAPA DE RIESGO'!$P$59),"")</f>
        <v/>
      </c>
      <c r="AH42" s="26" t="str">
        <f>IF(AND('MAPA DE RIESGO'!$Z$54="Baja",'MAPA DE RIESGO'!$AB$54="Catastrófico"),CONCATENATE("R7C",'MAPA DE RIESGO'!$P$54),"")</f>
        <v/>
      </c>
      <c r="AI42" s="27" t="str">
        <f>IF(AND('MAPA DE RIESGO'!$Z$55="Baja",'MAPA DE RIESGO'!$AB$55="Catastrófico"),CONCATENATE("R7C",'MAPA DE RIESGO'!$P$55),"")</f>
        <v/>
      </c>
      <c r="AJ42" s="27" t="str">
        <f>IF(AND('MAPA DE RIESGO'!$Z$56="Baja",'MAPA DE RIESGO'!$AB$56="Catastrófico"),CONCATENATE("R7C",'MAPA DE RIESGO'!$P$56),"")</f>
        <v/>
      </c>
      <c r="AK42" s="27" t="str">
        <f>IF(AND('MAPA DE RIESGO'!$Z$57="Baja",'MAPA DE RIESGO'!$AB$57="Catastrófico"),CONCATENATE("R7C",'MAPA DE RIESGO'!$P$57),"")</f>
        <v/>
      </c>
      <c r="AL42" s="27" t="str">
        <f>IF(AND('MAPA DE RIESGO'!$Z$58="Baja",'MAPA DE RIESGO'!$AB$58="Catastrófico"),CONCATENATE("R7C",'MAPA DE RIESGO'!$P$58),"")</f>
        <v/>
      </c>
      <c r="AM42" s="28" t="str">
        <f>IF(AND('MAPA DE RIESGO'!$Z$59="Baja",'MAPA DE RIESGO'!$AB$59="Catastrófico"),CONCATENATE("R7C",'MAPA DE RIESGO'!$P$59),"")</f>
        <v/>
      </c>
      <c r="AN42" s="55"/>
      <c r="AO42" s="528"/>
      <c r="AP42" s="529"/>
      <c r="AQ42" s="529"/>
      <c r="AR42" s="529"/>
      <c r="AS42" s="529"/>
      <c r="AT42" s="530"/>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408"/>
      <c r="C43" s="408"/>
      <c r="D43" s="409"/>
      <c r="E43" s="509"/>
      <c r="F43" s="510"/>
      <c r="G43" s="510"/>
      <c r="H43" s="510"/>
      <c r="I43" s="508"/>
      <c r="J43" s="48" t="str">
        <f>IF(AND('MAPA DE RIESGO'!$Z$60="Baja",'MAPA DE RIESGO'!$AB$60="Leve"),CONCATENATE("R8C",'MAPA DE RIESGO'!$P$60),"")</f>
        <v/>
      </c>
      <c r="K43" s="49" t="str">
        <f>IF(AND('MAPA DE RIESGO'!$Z$61="Baja",'MAPA DE RIESGO'!$AB$61="Leve"),CONCATENATE("R8C",'MAPA DE RIESGO'!$P$61),"")</f>
        <v/>
      </c>
      <c r="L43" s="49" t="str">
        <f>IF(AND('MAPA DE RIESGO'!$Z$62="Baja",'MAPA DE RIESGO'!$AB$62="Leve"),CONCATENATE("R8C",'MAPA DE RIESGO'!$P$62),"")</f>
        <v/>
      </c>
      <c r="M43" s="49" t="str">
        <f>IF(AND('MAPA DE RIESGO'!$Z$63="Baja",'MAPA DE RIESGO'!$AB$63="Leve"),CONCATENATE("R8C",'MAPA DE RIESGO'!$P$63),"")</f>
        <v/>
      </c>
      <c r="N43" s="49" t="str">
        <f>IF(AND('MAPA DE RIESGO'!$Z$64="Baja",'MAPA DE RIESGO'!$AB$64="Leve"),CONCATENATE("R8C",'MAPA DE RIESGO'!$P$64),"")</f>
        <v/>
      </c>
      <c r="O43" s="50" t="str">
        <f>IF(AND('MAPA DE RIESGO'!$Z$65="Baja",'MAPA DE RIESGO'!$AB$65="Leve"),CONCATENATE("R8C",'MAPA DE RIESGO'!$P$65),"")</f>
        <v/>
      </c>
      <c r="P43" s="39" t="str">
        <f>IF(AND('MAPA DE RIESGO'!$Z$60="Baja",'MAPA DE RIESGO'!$AB$60="Menor"),CONCATENATE("R8C",'MAPA DE RIESGO'!$P$60),"")</f>
        <v/>
      </c>
      <c r="Q43" s="40" t="str">
        <f>IF(AND('MAPA DE RIESGO'!$Z$61="Baja",'MAPA DE RIESGO'!$AB$61="Menor"),CONCATENATE("R8C",'MAPA DE RIESGO'!$P$61),"")</f>
        <v/>
      </c>
      <c r="R43" s="40" t="str">
        <f>IF(AND('MAPA DE RIESGO'!$Z$62="Baja",'MAPA DE RIESGO'!$AB$62="Menor"),CONCATENATE("R8C",'MAPA DE RIESGO'!$P$62),"")</f>
        <v/>
      </c>
      <c r="S43" s="40" t="str">
        <f>IF(AND('MAPA DE RIESGO'!$Z$63="Baja",'MAPA DE RIESGO'!$AB$63="Menor"),CONCATENATE("R8C",'MAPA DE RIESGO'!$P$63),"")</f>
        <v/>
      </c>
      <c r="T43" s="40" t="str">
        <f>IF(AND('MAPA DE RIESGO'!$Z$64="Baja",'MAPA DE RIESGO'!$AB$64="Menor"),CONCATENATE("R8C",'MAPA DE RIESGO'!$P$64),"")</f>
        <v/>
      </c>
      <c r="U43" s="41" t="str">
        <f>IF(AND('MAPA DE RIESGO'!$Z$65="Baja",'MAPA DE RIESGO'!$AB$65="Menor"),CONCATENATE("R8C",'MAPA DE RIESGO'!$P$65),"")</f>
        <v/>
      </c>
      <c r="V43" s="39" t="str">
        <f>IF(AND('MAPA DE RIESGO'!$Z$60="Baja",'MAPA DE RIESGO'!$AB$60="Moderado"),CONCATENATE("R8C",'MAPA DE RIESGO'!$P$60),"")</f>
        <v/>
      </c>
      <c r="W43" s="40" t="str">
        <f>IF(AND('MAPA DE RIESGO'!$Z$61="Baja",'MAPA DE RIESGO'!$AB$61="Moderado"),CONCATENATE("R8C",'MAPA DE RIESGO'!$P$61),"")</f>
        <v/>
      </c>
      <c r="X43" s="40" t="str">
        <f>IF(AND('MAPA DE RIESGO'!$Z$62="Baja",'MAPA DE RIESGO'!$AB$62="Moderado"),CONCATENATE("R8C",'MAPA DE RIESGO'!$P$62),"")</f>
        <v/>
      </c>
      <c r="Y43" s="40" t="str">
        <f>IF(AND('MAPA DE RIESGO'!$Z$63="Baja",'MAPA DE RIESGO'!$AB$63="Moderado"),CONCATENATE("R8C",'MAPA DE RIESGO'!$P$63),"")</f>
        <v/>
      </c>
      <c r="Z43" s="40" t="str">
        <f>IF(AND('MAPA DE RIESGO'!$Z$64="Baja",'MAPA DE RIESGO'!$AB$64="Moderado"),CONCATENATE("R8C",'MAPA DE RIESGO'!$P$64),"")</f>
        <v/>
      </c>
      <c r="AA43" s="41" t="str">
        <f>IF(AND('MAPA DE RIESGO'!$Z$65="Baja",'MAPA DE RIESGO'!$AB$65="Moderado"),CONCATENATE("R8C",'MAPA DE RIESGO'!$P$65),"")</f>
        <v/>
      </c>
      <c r="AB43" s="23" t="str">
        <f>IF(AND('MAPA DE RIESGO'!$Z$60="Baja",'MAPA DE RIESGO'!$AB$60="Mayor"),CONCATENATE("R8C",'MAPA DE RIESGO'!$P$60),"")</f>
        <v/>
      </c>
      <c r="AC43" s="24" t="str">
        <f>IF(AND('MAPA DE RIESGO'!$Z$61="Baja",'MAPA DE RIESGO'!$AB$61="Mayor"),CONCATENATE("R8C",'MAPA DE RIESGO'!$P$61),"")</f>
        <v/>
      </c>
      <c r="AD43" s="29" t="str">
        <f>IF(AND('MAPA DE RIESGO'!$Z$62="Baja",'MAPA DE RIESGO'!$AB$62="Mayor"),CONCATENATE("R8C",'MAPA DE RIESGO'!$P$62),"")</f>
        <v/>
      </c>
      <c r="AE43" s="29" t="str">
        <f>IF(AND('MAPA DE RIESGO'!$Z$63="Baja",'MAPA DE RIESGO'!$AB$63="Mayor"),CONCATENATE("R8C",'MAPA DE RIESGO'!$P$63),"")</f>
        <v/>
      </c>
      <c r="AF43" s="29" t="str">
        <f>IF(AND('MAPA DE RIESGO'!$Z$64="Baja",'MAPA DE RIESGO'!$AB$64="Mayor"),CONCATENATE("R8C",'MAPA DE RIESGO'!$P$64),"")</f>
        <v/>
      </c>
      <c r="AG43" s="25" t="str">
        <f>IF(AND('MAPA DE RIESGO'!$Z$65="Baja",'MAPA DE RIESGO'!$AB$65="Mayor"),CONCATENATE("R8C",'MAPA DE RIESGO'!$P$65),"")</f>
        <v/>
      </c>
      <c r="AH43" s="26" t="str">
        <f>IF(AND('MAPA DE RIESGO'!$Z$60="Baja",'MAPA DE RIESGO'!$AB$60="Catastrófico"),CONCATENATE("R8C",'MAPA DE RIESGO'!$P$60),"")</f>
        <v/>
      </c>
      <c r="AI43" s="27" t="str">
        <f>IF(AND('MAPA DE RIESGO'!$Z$61="Baja",'MAPA DE RIESGO'!$AB$61="Catastrófico"),CONCATENATE("R8C",'MAPA DE RIESGO'!$P$61),"")</f>
        <v/>
      </c>
      <c r="AJ43" s="27" t="str">
        <f>IF(AND('MAPA DE RIESGO'!$Z$62="Baja",'MAPA DE RIESGO'!$AB$62="Catastrófico"),CONCATENATE("R8C",'MAPA DE RIESGO'!$P$62),"")</f>
        <v/>
      </c>
      <c r="AK43" s="27" t="str">
        <f>IF(AND('MAPA DE RIESGO'!$Z$63="Baja",'MAPA DE RIESGO'!$AB$63="Catastrófico"),CONCATENATE("R8C",'MAPA DE RIESGO'!$P$63),"")</f>
        <v/>
      </c>
      <c r="AL43" s="27" t="str">
        <f>IF(AND('MAPA DE RIESGO'!$Z$64="Baja",'MAPA DE RIESGO'!$AB$64="Catastrófico"),CONCATENATE("R8C",'MAPA DE RIESGO'!$P$64),"")</f>
        <v/>
      </c>
      <c r="AM43" s="28" t="str">
        <f>IF(AND('MAPA DE RIESGO'!$Z$65="Baja",'MAPA DE RIESGO'!$AB$65="Catastrófico"),CONCATENATE("R8C",'MAPA DE RIESGO'!$P$65),"")</f>
        <v/>
      </c>
      <c r="AN43" s="55"/>
      <c r="AO43" s="528"/>
      <c r="AP43" s="529"/>
      <c r="AQ43" s="529"/>
      <c r="AR43" s="529"/>
      <c r="AS43" s="529"/>
      <c r="AT43" s="530"/>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408"/>
      <c r="C44" s="408"/>
      <c r="D44" s="409"/>
      <c r="E44" s="509"/>
      <c r="F44" s="510"/>
      <c r="G44" s="510"/>
      <c r="H44" s="510"/>
      <c r="I44" s="508"/>
      <c r="J44" s="48" t="str">
        <f>IF(AND('MAPA DE RIESGO'!$Z$66="Baja",'MAPA DE RIESGO'!$AB$66="Leve"),CONCATENATE("R9C",'MAPA DE RIESGO'!$P$66),"")</f>
        <v/>
      </c>
      <c r="K44" s="49" t="str">
        <f>IF(AND('MAPA DE RIESGO'!$Z$67="Baja",'MAPA DE RIESGO'!$AB$67="Leve"),CONCATENATE("R9C",'MAPA DE RIESGO'!$P$67),"")</f>
        <v/>
      </c>
      <c r="L44" s="49" t="str">
        <f>IF(AND('MAPA DE RIESGO'!$Z$68="Baja",'MAPA DE RIESGO'!$AB$68="Leve"),CONCATENATE("R9C",'MAPA DE RIESGO'!$P$68),"")</f>
        <v/>
      </c>
      <c r="M44" s="49" t="str">
        <f>IF(AND('MAPA DE RIESGO'!$Z$69="Baja",'MAPA DE RIESGO'!$AB$69="Leve"),CONCATENATE("R9C",'MAPA DE RIESGO'!$P$69),"")</f>
        <v/>
      </c>
      <c r="N44" s="49" t="str">
        <f>IF(AND('MAPA DE RIESGO'!$Z$70="Baja",'MAPA DE RIESGO'!$AB$70="Leve"),CONCATENATE("R9C",'MAPA DE RIESGO'!$P$70),"")</f>
        <v/>
      </c>
      <c r="O44" s="50" t="str">
        <f>IF(AND('MAPA DE RIESGO'!$Z$71="Baja",'MAPA DE RIESGO'!$AB$71="Leve"),CONCATENATE("R9C",'MAPA DE RIESGO'!$P$71),"")</f>
        <v/>
      </c>
      <c r="P44" s="39" t="str">
        <f>IF(AND('MAPA DE RIESGO'!$Z$66="Baja",'MAPA DE RIESGO'!$AB$66="Menor"),CONCATENATE("R9C",'MAPA DE RIESGO'!$P$66),"")</f>
        <v/>
      </c>
      <c r="Q44" s="40" t="str">
        <f>IF(AND('MAPA DE RIESGO'!$Z$67="Baja",'MAPA DE RIESGO'!$AB$67="Menor"),CONCATENATE("R9C",'MAPA DE RIESGO'!$P$67),"")</f>
        <v/>
      </c>
      <c r="R44" s="40" t="str">
        <f>IF(AND('MAPA DE RIESGO'!$Z$68="Baja",'MAPA DE RIESGO'!$AB$68="Menor"),CONCATENATE("R9C",'MAPA DE RIESGO'!$P$68),"")</f>
        <v/>
      </c>
      <c r="S44" s="40" t="str">
        <f>IF(AND('MAPA DE RIESGO'!$Z$69="Baja",'MAPA DE RIESGO'!$AB$69="Menor"),CONCATENATE("R9C",'MAPA DE RIESGO'!$P$69),"")</f>
        <v/>
      </c>
      <c r="T44" s="40" t="str">
        <f>IF(AND('MAPA DE RIESGO'!$Z$70="Baja",'MAPA DE RIESGO'!$AB$70="Menor"),CONCATENATE("R9C",'MAPA DE RIESGO'!$P$70),"")</f>
        <v/>
      </c>
      <c r="U44" s="41" t="str">
        <f>IF(AND('MAPA DE RIESGO'!$Z$71="Baja",'MAPA DE RIESGO'!$AB$71="Menor"),CONCATENATE("R9C",'MAPA DE RIESGO'!$P$71),"")</f>
        <v/>
      </c>
      <c r="V44" s="39" t="str">
        <f>IF(AND('MAPA DE RIESGO'!$Z$66="Baja",'MAPA DE RIESGO'!$AB$66="Moderado"),CONCATENATE("R9C",'MAPA DE RIESGO'!$P$66),"")</f>
        <v/>
      </c>
      <c r="W44" s="40" t="str">
        <f>IF(AND('MAPA DE RIESGO'!$Z$67="Baja",'MAPA DE RIESGO'!$AB$67="Moderado"),CONCATENATE("R9C",'MAPA DE RIESGO'!$P$67),"")</f>
        <v/>
      </c>
      <c r="X44" s="40" t="str">
        <f>IF(AND('MAPA DE RIESGO'!$Z$68="Baja",'MAPA DE RIESGO'!$AB$68="Moderado"),CONCATENATE("R9C",'MAPA DE RIESGO'!$P$68),"")</f>
        <v/>
      </c>
      <c r="Y44" s="40" t="str">
        <f>IF(AND('MAPA DE RIESGO'!$Z$69="Baja",'MAPA DE RIESGO'!$AB$69="Moderado"),CONCATENATE("R9C",'MAPA DE RIESGO'!$P$69),"")</f>
        <v/>
      </c>
      <c r="Z44" s="40" t="str">
        <f>IF(AND('MAPA DE RIESGO'!$Z$70="Baja",'MAPA DE RIESGO'!$AB$70="Moderado"),CONCATENATE("R9C",'MAPA DE RIESGO'!$P$70),"")</f>
        <v/>
      </c>
      <c r="AA44" s="41" t="str">
        <f>IF(AND('MAPA DE RIESGO'!$Z$71="Baja",'MAPA DE RIESGO'!$AB$71="Moderado"),CONCATENATE("R9C",'MAPA DE RIESGO'!$P$71),"")</f>
        <v/>
      </c>
      <c r="AB44" s="23" t="str">
        <f>IF(AND('MAPA DE RIESGO'!$Z$66="Baja",'MAPA DE RIESGO'!$AB$66="Mayor"),CONCATENATE("R9C",'MAPA DE RIESGO'!$P$66),"")</f>
        <v/>
      </c>
      <c r="AC44" s="24" t="str">
        <f>IF(AND('MAPA DE RIESGO'!$Z$67="Baja",'MAPA DE RIESGO'!$AB$67="Mayor"),CONCATENATE("R9C",'MAPA DE RIESGO'!$P$67),"")</f>
        <v/>
      </c>
      <c r="AD44" s="29" t="str">
        <f>IF(AND('MAPA DE RIESGO'!$Z$68="Baja",'MAPA DE RIESGO'!$AB$68="Mayor"),CONCATENATE("R9C",'MAPA DE RIESGO'!$P$68),"")</f>
        <v/>
      </c>
      <c r="AE44" s="29" t="str">
        <f>IF(AND('MAPA DE RIESGO'!$Z$69="Baja",'MAPA DE RIESGO'!$AB$69="Mayor"),CONCATENATE("R9C",'MAPA DE RIESGO'!$P$69),"")</f>
        <v/>
      </c>
      <c r="AF44" s="29" t="str">
        <f>IF(AND('MAPA DE RIESGO'!$Z$70="Baja",'MAPA DE RIESGO'!$AB$70="Mayor"),CONCATENATE("R9C",'MAPA DE RIESGO'!$P$70),"")</f>
        <v/>
      </c>
      <c r="AG44" s="25" t="str">
        <f>IF(AND('MAPA DE RIESGO'!$Z$71="Baja",'MAPA DE RIESGO'!$AB$71="Mayor"),CONCATENATE("R9C",'MAPA DE RIESGO'!$P$71),"")</f>
        <v/>
      </c>
      <c r="AH44" s="26" t="str">
        <f>IF(AND('MAPA DE RIESGO'!$Z$66="Baja",'MAPA DE RIESGO'!$AB$66="Catastrófico"),CONCATENATE("R9C",'MAPA DE RIESGO'!$P$66),"")</f>
        <v/>
      </c>
      <c r="AI44" s="27" t="str">
        <f>IF(AND('MAPA DE RIESGO'!$Z$67="Baja",'MAPA DE RIESGO'!$AB$67="Catastrófico"),CONCATENATE("R9C",'MAPA DE RIESGO'!$P$67),"")</f>
        <v/>
      </c>
      <c r="AJ44" s="27" t="str">
        <f>IF(AND('MAPA DE RIESGO'!$Z$68="Baja",'MAPA DE RIESGO'!$AB$68="Catastrófico"),CONCATENATE("R9C",'MAPA DE RIESGO'!$P$68),"")</f>
        <v/>
      </c>
      <c r="AK44" s="27" t="str">
        <f>IF(AND('MAPA DE RIESGO'!$Z$69="Baja",'MAPA DE RIESGO'!$AB$69="Catastrófico"),CONCATENATE("R9C",'MAPA DE RIESGO'!$P$69),"")</f>
        <v/>
      </c>
      <c r="AL44" s="27" t="str">
        <f>IF(AND('MAPA DE RIESGO'!$Z$70="Baja",'MAPA DE RIESGO'!$AB$70="Catastrófico"),CONCATENATE("R9C",'MAPA DE RIESGO'!$P$70),"")</f>
        <v/>
      </c>
      <c r="AM44" s="28" t="str">
        <f>IF(AND('MAPA DE RIESGO'!$Z$71="Baja",'MAPA DE RIESGO'!$AB$71="Catastrófico"),CONCATENATE("R9C",'MAPA DE RIESGO'!$P$71),"")</f>
        <v/>
      </c>
      <c r="AN44" s="55"/>
      <c r="AO44" s="528"/>
      <c r="AP44" s="529"/>
      <c r="AQ44" s="529"/>
      <c r="AR44" s="529"/>
      <c r="AS44" s="529"/>
      <c r="AT44" s="530"/>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408"/>
      <c r="C45" s="408"/>
      <c r="D45" s="409"/>
      <c r="E45" s="511"/>
      <c r="F45" s="512"/>
      <c r="G45" s="512"/>
      <c r="H45" s="512"/>
      <c r="I45" s="512"/>
      <c r="J45" s="51" t="str">
        <f>IF(AND('MAPA DE RIESGO'!$Z$72="Baja",'MAPA DE RIESGO'!$AB$72="Leve"),CONCATENATE("R10C",'MAPA DE RIESGO'!$P$72),"")</f>
        <v/>
      </c>
      <c r="K45" s="52" t="str">
        <f>IF(AND('MAPA DE RIESGO'!$Z$73="Baja",'MAPA DE RIESGO'!$AB$73="Leve"),CONCATENATE("R10C",'MAPA DE RIESGO'!$P$73),"")</f>
        <v/>
      </c>
      <c r="L45" s="52" t="str">
        <f>IF(AND('MAPA DE RIESGO'!$Z$74="Baja",'MAPA DE RIESGO'!$AB$74="Leve"),CONCATENATE("R10C",'MAPA DE RIESGO'!$P$74),"")</f>
        <v/>
      </c>
      <c r="M45" s="52" t="str">
        <f>IF(AND('MAPA DE RIESGO'!$Z$75="Baja",'MAPA DE RIESGO'!$AB$75="Leve"),CONCATENATE("R10C",'MAPA DE RIESGO'!$P$75),"")</f>
        <v/>
      </c>
      <c r="N45" s="52" t="str">
        <f>IF(AND('MAPA DE RIESGO'!$Z$76="Baja",'MAPA DE RIESGO'!$AB$76="Leve"),CONCATENATE("R10C",'MAPA DE RIESGO'!$P$76),"")</f>
        <v/>
      </c>
      <c r="O45" s="53" t="str">
        <f>IF(AND('MAPA DE RIESGO'!$Z$77="Baja",'MAPA DE RIESGO'!$AB$77="Leve"),CONCATENATE("R10C",'MAPA DE RIESGO'!$P$77),"")</f>
        <v/>
      </c>
      <c r="P45" s="39" t="str">
        <f>IF(AND('MAPA DE RIESGO'!$Z$72="Baja",'MAPA DE RIESGO'!$AB$72="Menor"),CONCATENATE("R10C",'MAPA DE RIESGO'!$P$72),"")</f>
        <v/>
      </c>
      <c r="Q45" s="40" t="str">
        <f>IF(AND('MAPA DE RIESGO'!$Z$73="Baja",'MAPA DE RIESGO'!$AB$73="Menor"),CONCATENATE("R10C",'MAPA DE RIESGO'!$P$73),"")</f>
        <v/>
      </c>
      <c r="R45" s="40" t="str">
        <f>IF(AND('MAPA DE RIESGO'!$Z$74="Baja",'MAPA DE RIESGO'!$AB$74="Menor"),CONCATENATE("R10C",'MAPA DE RIESGO'!$P$74),"")</f>
        <v/>
      </c>
      <c r="S45" s="40" t="str">
        <f>IF(AND('MAPA DE RIESGO'!$Z$75="Baja",'MAPA DE RIESGO'!$AB$75="Menor"),CONCATENATE("R10C",'MAPA DE RIESGO'!$P$75),"")</f>
        <v/>
      </c>
      <c r="T45" s="40" t="str">
        <f>IF(AND('MAPA DE RIESGO'!$Z$76="Baja",'MAPA DE RIESGO'!$AB$76="Menor"),CONCATENATE("R10C",'MAPA DE RIESGO'!$P$76),"")</f>
        <v/>
      </c>
      <c r="U45" s="41" t="str">
        <f>IF(AND('MAPA DE RIESGO'!$Z$77="Baja",'MAPA DE RIESGO'!$AB$77="Menor"),CONCATENATE("R10C",'MAPA DE RIESGO'!$P$77),"")</f>
        <v/>
      </c>
      <c r="V45" s="42" t="str">
        <f>IF(AND('MAPA DE RIESGO'!$Z$72="Baja",'MAPA DE RIESGO'!$AB$72="Moderado"),CONCATENATE("R10C",'MAPA DE RIESGO'!$P$72),"")</f>
        <v/>
      </c>
      <c r="W45" s="43" t="str">
        <f>IF(AND('MAPA DE RIESGO'!$Z$73="Baja",'MAPA DE RIESGO'!$AB$73="Moderado"),CONCATENATE("R10C",'MAPA DE RIESGO'!$P$73),"")</f>
        <v/>
      </c>
      <c r="X45" s="43" t="str">
        <f>IF(AND('MAPA DE RIESGO'!$Z$74="Baja",'MAPA DE RIESGO'!$AB$74="Moderado"),CONCATENATE("R10C",'MAPA DE RIESGO'!$P$74),"")</f>
        <v/>
      </c>
      <c r="Y45" s="43" t="str">
        <f>IF(AND('MAPA DE RIESGO'!$Z$75="Baja",'MAPA DE RIESGO'!$AB$75="Moderado"),CONCATENATE("R10C",'MAPA DE RIESGO'!$P$75),"")</f>
        <v/>
      </c>
      <c r="Z45" s="43" t="str">
        <f>IF(AND('MAPA DE RIESGO'!$Z$76="Baja",'MAPA DE RIESGO'!$AB$76="Moderado"),CONCATENATE("R10C",'MAPA DE RIESGO'!$P$76),"")</f>
        <v/>
      </c>
      <c r="AA45" s="44" t="str">
        <f>IF(AND('MAPA DE RIESGO'!$Z$77="Baja",'MAPA DE RIESGO'!$AB$77="Moderado"),CONCATENATE("R10C",'MAPA DE RIESGO'!$P$77),"")</f>
        <v/>
      </c>
      <c r="AB45" s="30" t="str">
        <f>IF(AND('MAPA DE RIESGO'!$Z$72="Baja",'MAPA DE RIESGO'!$AB$72="Mayor"),CONCATENATE("R10C",'MAPA DE RIESGO'!$P$72),"")</f>
        <v/>
      </c>
      <c r="AC45" s="31" t="str">
        <f>IF(AND('MAPA DE RIESGO'!$Z$73="Baja",'MAPA DE RIESGO'!$AB$73="Mayor"),CONCATENATE("R10C",'MAPA DE RIESGO'!$P$73),"")</f>
        <v/>
      </c>
      <c r="AD45" s="31" t="str">
        <f>IF(AND('MAPA DE RIESGO'!$Z$74="Baja",'MAPA DE RIESGO'!$AB$74="Mayor"),CONCATENATE("R10C",'MAPA DE RIESGO'!$P$74),"")</f>
        <v/>
      </c>
      <c r="AE45" s="31" t="str">
        <f>IF(AND('MAPA DE RIESGO'!$Z$75="Baja",'MAPA DE RIESGO'!$AB$75="Mayor"),CONCATENATE("R10C",'MAPA DE RIESGO'!$P$75),"")</f>
        <v/>
      </c>
      <c r="AF45" s="31" t="str">
        <f>IF(AND('MAPA DE RIESGO'!$Z$76="Baja",'MAPA DE RIESGO'!$AB$76="Mayor"),CONCATENATE("R10C",'MAPA DE RIESGO'!$P$76),"")</f>
        <v/>
      </c>
      <c r="AG45" s="32" t="str">
        <f>IF(AND('MAPA DE RIESGO'!$Z$77="Baja",'MAPA DE RIESGO'!$AB$77="Mayor"),CONCATENATE("R10C",'MAPA DE RIESGO'!$P$77),"")</f>
        <v/>
      </c>
      <c r="AH45" s="33" t="str">
        <f>IF(AND('MAPA DE RIESGO'!$Z$72="Baja",'MAPA DE RIESGO'!$AB$72="Catastrófico"),CONCATENATE("R10C",'MAPA DE RIESGO'!$P$72),"")</f>
        <v/>
      </c>
      <c r="AI45" s="34" t="str">
        <f>IF(AND('MAPA DE RIESGO'!$Z$73="Baja",'MAPA DE RIESGO'!$AB$73="Catastrófico"),CONCATENATE("R10C",'MAPA DE RIESGO'!$P$73),"")</f>
        <v/>
      </c>
      <c r="AJ45" s="34" t="str">
        <f>IF(AND('MAPA DE RIESGO'!$Z$74="Baja",'MAPA DE RIESGO'!$AB$74="Catastrófico"),CONCATENATE("R10C",'MAPA DE RIESGO'!$P$74),"")</f>
        <v/>
      </c>
      <c r="AK45" s="34" t="str">
        <f>IF(AND('MAPA DE RIESGO'!$Z$75="Baja",'MAPA DE RIESGO'!$AB$75="Catastrófico"),CONCATENATE("R10C",'MAPA DE RIESGO'!$P$75),"")</f>
        <v/>
      </c>
      <c r="AL45" s="34" t="str">
        <f>IF(AND('MAPA DE RIESGO'!$Z$76="Baja",'MAPA DE RIESGO'!$AB$76="Catastrófico"),CONCATENATE("R10C",'MAPA DE RIESGO'!$P$76),"")</f>
        <v/>
      </c>
      <c r="AM45" s="35" t="str">
        <f>IF(AND('MAPA DE RIESGO'!$Z$77="Baja",'MAPA DE RIESGO'!$AB$77="Catastrófico"),CONCATENATE("R10C",'MAPA DE RIESGO'!$P$77),"")</f>
        <v/>
      </c>
      <c r="AN45" s="55"/>
      <c r="AO45" s="531"/>
      <c r="AP45" s="532"/>
      <c r="AQ45" s="532"/>
      <c r="AR45" s="532"/>
      <c r="AS45" s="532"/>
      <c r="AT45" s="533"/>
    </row>
    <row r="46" spans="1:80" ht="46.5" customHeight="1" x14ac:dyDescent="0.35">
      <c r="A46" s="55"/>
      <c r="B46" s="408"/>
      <c r="C46" s="408"/>
      <c r="D46" s="409"/>
      <c r="E46" s="505" t="s">
        <v>104</v>
      </c>
      <c r="F46" s="506"/>
      <c r="G46" s="506"/>
      <c r="H46" s="506"/>
      <c r="I46" s="522"/>
      <c r="J46" s="45" t="str">
        <f>IF(AND('MAPA DE RIESGO'!$Z$16="Muy Baja",'MAPA DE RIESGO'!$AB$16="Leve"),CONCATENATE("R1C",'MAPA DE RIESGO'!$P$16),"")</f>
        <v/>
      </c>
      <c r="K46" s="46" t="str">
        <f>IF(AND('MAPA DE RIESGO'!$Z$19="Muy Baja",'MAPA DE RIESGO'!$AB$19="Leve"),CONCATENATE("R1C",'MAPA DE RIESGO'!$P$19),"")</f>
        <v/>
      </c>
      <c r="L46" s="46" t="str">
        <f>IF(AND('MAPA DE RIESGO'!$Z$20="Muy Baja",'MAPA DE RIESGO'!$AB$20="Leve"),CONCATENATE("R1C",'MAPA DE RIESGO'!$P$20),"")</f>
        <v/>
      </c>
      <c r="M46" s="46" t="str">
        <f>IF(AND('MAPA DE RIESGO'!$Z$21="Muy Baja",'MAPA DE RIESGO'!$AB$21="Leve"),CONCATENATE("R1C",'MAPA DE RIESGO'!$P$21),"")</f>
        <v/>
      </c>
      <c r="N46" s="46" t="str">
        <f>IF(AND('MAPA DE RIESGO'!$Z$22="Muy Baja",'MAPA DE RIESGO'!$AB$22="Leve"),CONCATENATE("R1C",'MAPA DE RIESGO'!$P$22),"")</f>
        <v/>
      </c>
      <c r="O46" s="47" t="str">
        <f>IF(AND('MAPA DE RIESGO'!$Z$23="Muy Baja",'MAPA DE RIESGO'!$AB$23="Leve"),CONCATENATE("R1C",'MAPA DE RIESGO'!$P$23),"")</f>
        <v/>
      </c>
      <c r="P46" s="45" t="str">
        <f>IF(AND('MAPA DE RIESGO'!$Z$16="Muy Baja",'MAPA DE RIESGO'!$AB$16="Menor"),CONCATENATE("R1C",'MAPA DE RIESGO'!$P$16),"")</f>
        <v/>
      </c>
      <c r="Q46" s="46" t="str">
        <f>IF(AND('MAPA DE RIESGO'!$Z$19="Muy Baja",'MAPA DE RIESGO'!$AB$19="Menor"),CONCATENATE("R1C",'MAPA DE RIESGO'!$P$19),"")</f>
        <v/>
      </c>
      <c r="R46" s="46" t="str">
        <f>IF(AND('MAPA DE RIESGO'!$Z$20="Muy Baja",'MAPA DE RIESGO'!$AB$20="Menor"),CONCATENATE("R1C",'MAPA DE RIESGO'!$P$20),"")</f>
        <v/>
      </c>
      <c r="S46" s="46" t="str">
        <f>IF(AND('MAPA DE RIESGO'!$Z$21="Muy Baja",'MAPA DE RIESGO'!$AB$21="Menor"),CONCATENATE("R1C",'MAPA DE RIESGO'!$P$21),"")</f>
        <v/>
      </c>
      <c r="T46" s="46" t="str">
        <f>IF(AND('MAPA DE RIESGO'!$Z$22="Muy Baja",'MAPA DE RIESGO'!$AB$22="Menor"),CONCATENATE("R1C",'MAPA DE RIESGO'!$P$22),"")</f>
        <v/>
      </c>
      <c r="U46" s="47" t="str">
        <f>IF(AND('MAPA DE RIESGO'!$Z$23="Muy Baja",'MAPA DE RIESGO'!$AB$23="Menor"),CONCATENATE("R1C",'MAPA DE RIESGO'!$P$23),"")</f>
        <v/>
      </c>
      <c r="V46" s="36" t="str">
        <f>IF(AND('MAPA DE RIESGO'!$Z$16="Muy Baja",'MAPA DE RIESGO'!$AB$16="Moderado"),CONCATENATE("R1C",'MAPA DE RIESGO'!$P$16),"")</f>
        <v/>
      </c>
      <c r="W46" s="54" t="str">
        <f>IF(AND('MAPA DE RIESGO'!$Z$19="Muy Baja",'MAPA DE RIESGO'!$AB$19="Moderado"),CONCATENATE("R1C",'MAPA DE RIESGO'!$P$19),"")</f>
        <v/>
      </c>
      <c r="X46" s="37" t="str">
        <f>IF(AND('MAPA DE RIESGO'!$Z$20="Muy Baja",'MAPA DE RIESGO'!$AB$20="Moderado"),CONCATENATE("R1C",'MAPA DE RIESGO'!$P$20),"")</f>
        <v/>
      </c>
      <c r="Y46" s="37" t="str">
        <f>IF(AND('MAPA DE RIESGO'!$Z$21="Muy Baja",'MAPA DE RIESGO'!$AB$21="Moderado"),CONCATENATE("R1C",'MAPA DE RIESGO'!$P$21),"")</f>
        <v/>
      </c>
      <c r="Z46" s="37" t="str">
        <f>IF(AND('MAPA DE RIESGO'!$Z$22="Muy Baja",'MAPA DE RIESGO'!$AB$22="Moderado"),CONCATENATE("R1C",'MAPA DE RIESGO'!$P$22),"")</f>
        <v/>
      </c>
      <c r="AA46" s="38" t="str">
        <f>IF(AND('MAPA DE RIESGO'!$Z$23="Muy Baja",'MAPA DE RIESGO'!$AB$23="Moderado"),CONCATENATE("R1C",'MAPA DE RIESGO'!$P$23),"")</f>
        <v/>
      </c>
      <c r="AB46" s="17" t="str">
        <f>IF(AND('MAPA DE RIESGO'!$Z$16="Muy Baja",'MAPA DE RIESGO'!$AB$16="Mayor"),CONCATENATE("R1C",'MAPA DE RIESGO'!$P$16),"")</f>
        <v/>
      </c>
      <c r="AC46" s="18" t="str">
        <f>IF(AND('MAPA DE RIESGO'!$Z$19="Muy Baja",'MAPA DE RIESGO'!$AB$19="Mayor"),CONCATENATE("R1C",'MAPA DE RIESGO'!$P$19),"")</f>
        <v/>
      </c>
      <c r="AD46" s="18" t="str">
        <f>IF(AND('MAPA DE RIESGO'!$Z$20="Muy Baja",'MAPA DE RIESGO'!$AB$20="Mayor"),CONCATENATE("R1C",'MAPA DE RIESGO'!$P$20),"")</f>
        <v/>
      </c>
      <c r="AE46" s="18" t="str">
        <f>IF(AND('MAPA DE RIESGO'!$Z$21="Muy Baja",'MAPA DE RIESGO'!$AB$21="Mayor"),CONCATENATE("R1C",'MAPA DE RIESGO'!$P$21),"")</f>
        <v/>
      </c>
      <c r="AF46" s="18" t="str">
        <f>IF(AND('MAPA DE RIESGO'!$Z$22="Muy Baja",'MAPA DE RIESGO'!$AB$22="Mayor"),CONCATENATE("R1C",'MAPA DE RIESGO'!$P$22),"")</f>
        <v/>
      </c>
      <c r="AG46" s="19" t="str">
        <f>IF(AND('MAPA DE RIESGO'!$Z$23="Muy Baja",'MAPA DE RIESGO'!$AB$23="Mayor"),CONCATENATE("R1C",'MAPA DE RIESGO'!$P$23),"")</f>
        <v/>
      </c>
      <c r="AH46" s="20" t="str">
        <f>IF(AND('MAPA DE RIESGO'!$Z$16="Muy Baja",'MAPA DE RIESGO'!$AB$16="Catastrófico"),CONCATENATE("R1C",'MAPA DE RIESGO'!$P$16),"")</f>
        <v/>
      </c>
      <c r="AI46" s="21" t="str">
        <f>IF(AND('MAPA DE RIESGO'!$Z$19="Muy Baja",'MAPA DE RIESGO'!$AB$19="Catastrófico"),CONCATENATE("R1C",'MAPA DE RIESGO'!$P$19),"")</f>
        <v/>
      </c>
      <c r="AJ46" s="21" t="str">
        <f>IF(AND('MAPA DE RIESGO'!$Z$20="Muy Baja",'MAPA DE RIESGO'!$AB$20="Catastrófico"),CONCATENATE("R1C",'MAPA DE RIESGO'!$P$20),"")</f>
        <v/>
      </c>
      <c r="AK46" s="21" t="str">
        <f>IF(AND('MAPA DE RIESGO'!$Z$21="Muy Baja",'MAPA DE RIESGO'!$AB$21="Catastrófico"),CONCATENATE("R1C",'MAPA DE RIESGO'!$P$21),"")</f>
        <v/>
      </c>
      <c r="AL46" s="21" t="str">
        <f>IF(AND('MAPA DE RIESGO'!$Z$22="Muy Baja",'MAPA DE RIESGO'!$AB$22="Catastrófico"),CONCATENATE("R1C",'MAPA DE RIESGO'!$P$22),"")</f>
        <v/>
      </c>
      <c r="AM46" s="22" t="str">
        <f>IF(AND('MAPA DE RIESGO'!$Z$23="Muy Baja",'MAPA DE RIESGO'!$AB$23="Catastrófico"),CONCATENATE("R1C",'MAPA DE RIESGO'!$P$23),"")</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408"/>
      <c r="C47" s="408"/>
      <c r="D47" s="409"/>
      <c r="E47" s="507"/>
      <c r="F47" s="508"/>
      <c r="G47" s="508"/>
      <c r="H47" s="508"/>
      <c r="I47" s="523"/>
      <c r="J47" s="48" t="str">
        <f>IF(AND('MAPA DE RIESGO'!$Z$24="Muy Baja",'MAPA DE RIESGO'!$AB$24="Leve"),CONCATENATE("R2C",'MAPA DE RIESGO'!$P$24),"")</f>
        <v/>
      </c>
      <c r="K47" s="49" t="str">
        <f>IF(AND('MAPA DE RIESGO'!$Z$25="Muy Baja",'MAPA DE RIESGO'!$AB$25="Leve"),CONCATENATE("R2C",'MAPA DE RIESGO'!$P$25),"")</f>
        <v/>
      </c>
      <c r="L47" s="49" t="str">
        <f>IF(AND('MAPA DE RIESGO'!$Z$26="Muy Baja",'MAPA DE RIESGO'!$AB$26="Leve"),CONCATENATE("R2C",'MAPA DE RIESGO'!$P$26),"")</f>
        <v/>
      </c>
      <c r="M47" s="49" t="str">
        <f>IF(AND('MAPA DE RIESGO'!$Z$27="Muy Baja",'MAPA DE RIESGO'!$AB$27="Leve"),CONCATENATE("R2C",'MAPA DE RIESGO'!$P$27),"")</f>
        <v/>
      </c>
      <c r="N47" s="49" t="str">
        <f>IF(AND('MAPA DE RIESGO'!$Z$28="Muy Baja",'MAPA DE RIESGO'!$AB$28="Leve"),CONCATENATE("R2C",'MAPA DE RIESGO'!$P$28),"")</f>
        <v/>
      </c>
      <c r="O47" s="50" t="str">
        <f>IF(AND('MAPA DE RIESGO'!$Z$29="Muy Baja",'MAPA DE RIESGO'!$AB$29="Leve"),CONCATENATE("R2C",'MAPA DE RIESGO'!$P$29),"")</f>
        <v/>
      </c>
      <c r="P47" s="48" t="str">
        <f>IF(AND('MAPA DE RIESGO'!$Z$24="Muy Baja",'MAPA DE RIESGO'!$AB$24="Menor"),CONCATENATE("R2C",'MAPA DE RIESGO'!$P$24),"")</f>
        <v/>
      </c>
      <c r="Q47" s="49" t="str">
        <f>IF(AND('MAPA DE RIESGO'!$Z$25="Muy Baja",'MAPA DE RIESGO'!$AB$25="Menor"),CONCATENATE("R2C",'MAPA DE RIESGO'!$P$25),"")</f>
        <v/>
      </c>
      <c r="R47" s="49" t="str">
        <f>IF(AND('MAPA DE RIESGO'!$Z$26="Muy Baja",'MAPA DE RIESGO'!$AB$26="Menor"),CONCATENATE("R2C",'MAPA DE RIESGO'!$P$26),"")</f>
        <v/>
      </c>
      <c r="S47" s="49" t="str">
        <f>IF(AND('MAPA DE RIESGO'!$Z$27="Muy Baja",'MAPA DE RIESGO'!$AB$27="Menor"),CONCATENATE("R2C",'MAPA DE RIESGO'!$P$27),"")</f>
        <v/>
      </c>
      <c r="T47" s="49" t="str">
        <f>IF(AND('MAPA DE RIESGO'!$Z$28="Muy Baja",'MAPA DE RIESGO'!$AB$28="Menor"),CONCATENATE("R2C",'MAPA DE RIESGO'!$P$28),"")</f>
        <v/>
      </c>
      <c r="U47" s="50" t="str">
        <f>IF(AND('MAPA DE RIESGO'!$Z$29="Muy Baja",'MAPA DE RIESGO'!$AB$29="Menor"),CONCATENATE("R2C",'MAPA DE RIESGO'!$P$29),"")</f>
        <v/>
      </c>
      <c r="V47" s="39" t="str">
        <f>IF(AND('MAPA DE RIESGO'!$Z$24="Muy Baja",'MAPA DE RIESGO'!$AB$24="Moderado"),CONCATENATE("R2C",'MAPA DE RIESGO'!$P$24),"")</f>
        <v/>
      </c>
      <c r="W47" s="40" t="str">
        <f>IF(AND('MAPA DE RIESGO'!$Z$25="Muy Baja",'MAPA DE RIESGO'!$AB$25="Moderado"),CONCATENATE("R2C",'MAPA DE RIESGO'!$P$25),"")</f>
        <v/>
      </c>
      <c r="X47" s="40" t="str">
        <f>IF(AND('MAPA DE RIESGO'!$Z$26="Muy Baja",'MAPA DE RIESGO'!$AB$26="Moderado"),CONCATENATE("R2C",'MAPA DE RIESGO'!$P$26),"")</f>
        <v>R2C3</v>
      </c>
      <c r="Y47" s="40" t="str">
        <f>IF(AND('MAPA DE RIESGO'!$Z$27="Muy Baja",'MAPA DE RIESGO'!$AB$27="Moderado"),CONCATENATE("R2C",'MAPA DE RIESGO'!$P$27),"")</f>
        <v>R2C4</v>
      </c>
      <c r="Z47" s="40" t="str">
        <f>IF(AND('MAPA DE RIESGO'!$Z$28="Muy Baja",'MAPA DE RIESGO'!$AB$28="Moderado"),CONCATENATE("R2C",'MAPA DE RIESGO'!$P$28),"")</f>
        <v>R2C5</v>
      </c>
      <c r="AA47" s="41" t="str">
        <f>IF(AND('MAPA DE RIESGO'!$Z$29="Muy Baja",'MAPA DE RIESGO'!$AB$29="Moderado"),CONCATENATE("R2C",'MAPA DE RIESGO'!$P$29),"")</f>
        <v/>
      </c>
      <c r="AB47" s="23" t="str">
        <f>IF(AND('MAPA DE RIESGO'!$Z$24="Muy Baja",'MAPA DE RIESGO'!$AB$24="Mayor"),CONCATENATE("R2C",'MAPA DE RIESGO'!$P$24),"")</f>
        <v/>
      </c>
      <c r="AC47" s="24" t="str">
        <f>IF(AND('MAPA DE RIESGO'!$Z$25="Muy Baja",'MAPA DE RIESGO'!$AB$25="Mayor"),CONCATENATE("R2C",'MAPA DE RIESGO'!$P$25),"")</f>
        <v/>
      </c>
      <c r="AD47" s="24" t="str">
        <f>IF(AND('MAPA DE RIESGO'!$Z$26="Muy Baja",'MAPA DE RIESGO'!$AB$26="Mayor"),CONCATENATE("R2C",'MAPA DE RIESGO'!$P$26),"")</f>
        <v/>
      </c>
      <c r="AE47" s="24" t="str">
        <f>IF(AND('MAPA DE RIESGO'!$Z$27="Muy Baja",'MAPA DE RIESGO'!$AB$27="Mayor"),CONCATENATE("R2C",'MAPA DE RIESGO'!$P$27),"")</f>
        <v/>
      </c>
      <c r="AF47" s="24" t="str">
        <f>IF(AND('MAPA DE RIESGO'!$Z$28="Muy Baja",'MAPA DE RIESGO'!$AB$28="Mayor"),CONCATENATE("R2C",'MAPA DE RIESGO'!$P$28),"")</f>
        <v/>
      </c>
      <c r="AG47" s="25" t="str">
        <f>IF(AND('MAPA DE RIESGO'!$Z$29="Muy Baja",'MAPA DE RIESGO'!$AB$29="Mayor"),CONCATENATE("R2C",'MAPA DE RIESGO'!$P$29),"")</f>
        <v/>
      </c>
      <c r="AH47" s="26" t="str">
        <f>IF(AND('MAPA DE RIESGO'!$Z$24="Muy Baja",'MAPA DE RIESGO'!$AB$24="Catastrófico"),CONCATENATE("R2C",'MAPA DE RIESGO'!$P$24),"")</f>
        <v/>
      </c>
      <c r="AI47" s="27" t="str">
        <f>IF(AND('MAPA DE RIESGO'!$Z$25="Muy Baja",'MAPA DE RIESGO'!$AB$25="Catastrófico"),CONCATENATE("R2C",'MAPA DE RIESGO'!$P$25),"")</f>
        <v/>
      </c>
      <c r="AJ47" s="27" t="str">
        <f>IF(AND('MAPA DE RIESGO'!$Z$26="Muy Baja",'MAPA DE RIESGO'!$AB$26="Catastrófico"),CONCATENATE("R2C",'MAPA DE RIESGO'!$P$26),"")</f>
        <v/>
      </c>
      <c r="AK47" s="27" t="str">
        <f>IF(AND('MAPA DE RIESGO'!$Z$27="Muy Baja",'MAPA DE RIESGO'!$AB$27="Catastrófico"),CONCATENATE("R2C",'MAPA DE RIESGO'!$P$27),"")</f>
        <v/>
      </c>
      <c r="AL47" s="27" t="str">
        <f>IF(AND('MAPA DE RIESGO'!$Z$28="Muy Baja",'MAPA DE RIESGO'!$AB$28="Catastrófico"),CONCATENATE("R2C",'MAPA DE RIESGO'!$P$28),"")</f>
        <v/>
      </c>
      <c r="AM47" s="28" t="str">
        <f>IF(AND('MAPA DE RIESGO'!$Z$29="Muy Baja",'MAPA DE RIESGO'!$AB$29="Catastrófico"),CONCATENATE("R2C",'MAPA DE RIESGO'!$P$29),"")</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408"/>
      <c r="C48" s="408"/>
      <c r="D48" s="409"/>
      <c r="E48" s="507"/>
      <c r="F48" s="508"/>
      <c r="G48" s="508"/>
      <c r="H48" s="508"/>
      <c r="I48" s="523"/>
      <c r="J48" s="48" t="str">
        <f>IF(AND('MAPA DE RIESGO'!$Z$30="Muy Baja",'MAPA DE RIESGO'!$AB$30="Leve"),CONCATENATE("R3C",'MAPA DE RIESGO'!$P$30),"")</f>
        <v/>
      </c>
      <c r="K48" s="49" t="str">
        <f>IF(AND('MAPA DE RIESGO'!$Z$31="Muy Baja",'MAPA DE RIESGO'!$AB$31="Leve"),CONCATENATE("R3C",'MAPA DE RIESGO'!$P$31),"")</f>
        <v/>
      </c>
      <c r="L48" s="49" t="str">
        <f>IF(AND('MAPA DE RIESGO'!$Z$32="Muy Baja",'MAPA DE RIESGO'!$AB$32="Leve"),CONCATENATE("R3C",'MAPA DE RIESGO'!$P$32),"")</f>
        <v/>
      </c>
      <c r="M48" s="49" t="str">
        <f>IF(AND('MAPA DE RIESGO'!$Z$33="Muy Baja",'MAPA DE RIESGO'!$AB$33="Leve"),CONCATENATE("R3C",'MAPA DE RIESGO'!$P$33),"")</f>
        <v/>
      </c>
      <c r="N48" s="49" t="str">
        <f>IF(AND('MAPA DE RIESGO'!$Z$34="Muy Baja",'MAPA DE RIESGO'!$AB$34="Leve"),CONCATENATE("R3C",'MAPA DE RIESGO'!$P$34),"")</f>
        <v/>
      </c>
      <c r="O48" s="50" t="str">
        <f>IF(AND('MAPA DE RIESGO'!$Z$35="Muy Baja",'MAPA DE RIESGO'!$AB$35="Leve"),CONCATENATE("R3C",'MAPA DE RIESGO'!$P$35),"")</f>
        <v/>
      </c>
      <c r="P48" s="48" t="str">
        <f>IF(AND('MAPA DE RIESGO'!$Z$30="Muy Baja",'MAPA DE RIESGO'!$AB$30="Menor"),CONCATENATE("R3C",'MAPA DE RIESGO'!$P$30),"")</f>
        <v/>
      </c>
      <c r="Q48" s="49" t="str">
        <f>IF(AND('MAPA DE RIESGO'!$Z$31="Muy Baja",'MAPA DE RIESGO'!$AB$31="Menor"),CONCATENATE("R3C",'MAPA DE RIESGO'!$P$31),"")</f>
        <v/>
      </c>
      <c r="R48" s="49" t="str">
        <f>IF(AND('MAPA DE RIESGO'!$Z$32="Muy Baja",'MAPA DE RIESGO'!$AB$32="Menor"),CONCATENATE("R3C",'MAPA DE RIESGO'!$P$32),"")</f>
        <v/>
      </c>
      <c r="S48" s="49" t="str">
        <f>IF(AND('MAPA DE RIESGO'!$Z$33="Muy Baja",'MAPA DE RIESGO'!$AB$33="Menor"),CONCATENATE("R3C",'MAPA DE RIESGO'!$P$33),"")</f>
        <v/>
      </c>
      <c r="T48" s="49" t="str">
        <f>IF(AND('MAPA DE RIESGO'!$Z$34="Muy Baja",'MAPA DE RIESGO'!$AB$34="Menor"),CONCATENATE("R3C",'MAPA DE RIESGO'!$P$34),"")</f>
        <v/>
      </c>
      <c r="U48" s="50" t="str">
        <f>IF(AND('MAPA DE RIESGO'!$Z$35="Muy Baja",'MAPA DE RIESGO'!$AB$35="Menor"),CONCATENATE("R3C",'MAPA DE RIESGO'!$P$35),"")</f>
        <v/>
      </c>
      <c r="V48" s="39" t="str">
        <f>IF(AND('MAPA DE RIESGO'!$Z$30="Muy Baja",'MAPA DE RIESGO'!$AB$30="Moderado"),CONCATENATE("R3C",'MAPA DE RIESGO'!$P$30),"")</f>
        <v/>
      </c>
      <c r="W48" s="40" t="str">
        <f>IF(AND('MAPA DE RIESGO'!$Z$31="Muy Baja",'MAPA DE RIESGO'!$AB$31="Moderado"),CONCATENATE("R3C",'MAPA DE RIESGO'!$P$31),"")</f>
        <v/>
      </c>
      <c r="X48" s="40" t="str">
        <f>IF(AND('MAPA DE RIESGO'!$Z$32="Muy Baja",'MAPA DE RIESGO'!$AB$32="Moderado"),CONCATENATE("R3C",'MAPA DE RIESGO'!$P$32),"")</f>
        <v/>
      </c>
      <c r="Y48" s="40" t="str">
        <f>IF(AND('MAPA DE RIESGO'!$Z$33="Muy Baja",'MAPA DE RIESGO'!$AB$33="Moderado"),CONCATENATE("R3C",'MAPA DE RIESGO'!$P$33),"")</f>
        <v/>
      </c>
      <c r="Z48" s="40" t="str">
        <f>IF(AND('MAPA DE RIESGO'!$Z$34="Muy Baja",'MAPA DE RIESGO'!$AB$34="Moderado"),CONCATENATE("R3C",'MAPA DE RIESGO'!$P$34),"")</f>
        <v>R3C5</v>
      </c>
      <c r="AA48" s="41" t="str">
        <f>IF(AND('MAPA DE RIESGO'!$Z$35="Muy Baja",'MAPA DE RIESGO'!$AB$35="Moderado"),CONCATENATE("R3C",'MAPA DE RIESGO'!$P$35),"")</f>
        <v/>
      </c>
      <c r="AB48" s="23" t="str">
        <f>IF(AND('MAPA DE RIESGO'!$Z$30="Muy Baja",'MAPA DE RIESGO'!$AB$30="Mayor"),CONCATENATE("R3C",'MAPA DE RIESGO'!$P$30),"")</f>
        <v/>
      </c>
      <c r="AC48" s="24" t="str">
        <f>IF(AND('MAPA DE RIESGO'!$Z$31="Muy Baja",'MAPA DE RIESGO'!$AB$31="Mayor"),CONCATENATE("R3C",'MAPA DE RIESGO'!$P$31),"")</f>
        <v/>
      </c>
      <c r="AD48" s="24" t="str">
        <f>IF(AND('MAPA DE RIESGO'!$Z$32="Muy Baja",'MAPA DE RIESGO'!$AB$32="Mayor"),CONCATENATE("R3C",'MAPA DE RIESGO'!$P$32),"")</f>
        <v>R3C3</v>
      </c>
      <c r="AE48" s="24" t="str">
        <f>IF(AND('MAPA DE RIESGO'!$Z$33="Muy Baja",'MAPA DE RIESGO'!$AB$33="Mayor"),CONCATENATE("R3C",'MAPA DE RIESGO'!$P$33),"")</f>
        <v>R3C4</v>
      </c>
      <c r="AF48" s="24" t="str">
        <f>IF(AND('MAPA DE RIESGO'!$Z$34="Muy Baja",'MAPA DE RIESGO'!$AB$34="Mayor"),CONCATENATE("R3C",'MAPA DE RIESGO'!$P$34),"")</f>
        <v/>
      </c>
      <c r="AG48" s="25" t="str">
        <f>IF(AND('MAPA DE RIESGO'!$Z$35="Muy Baja",'MAPA DE RIESGO'!$AB$35="Mayor"),CONCATENATE("R3C",'MAPA DE RIESGO'!$P$35),"")</f>
        <v/>
      </c>
      <c r="AH48" s="26" t="str">
        <f>IF(AND('MAPA DE RIESGO'!$Z$30="Muy Baja",'MAPA DE RIESGO'!$AB$30="Catastrófico"),CONCATENATE("R3C",'MAPA DE RIESGO'!$P$30),"")</f>
        <v/>
      </c>
      <c r="AI48" s="27" t="str">
        <f>IF(AND('MAPA DE RIESGO'!$Z$31="Muy Baja",'MAPA DE RIESGO'!$AB$31="Catastrófico"),CONCATENATE("R3C",'MAPA DE RIESGO'!$P$31),"")</f>
        <v/>
      </c>
      <c r="AJ48" s="27" t="str">
        <f>IF(AND('MAPA DE RIESGO'!$Z$32="Muy Baja",'MAPA DE RIESGO'!$AB$32="Catastrófico"),CONCATENATE("R3C",'MAPA DE RIESGO'!$P$32),"")</f>
        <v/>
      </c>
      <c r="AK48" s="27" t="str">
        <f>IF(AND('MAPA DE RIESGO'!$Z$33="Muy Baja",'MAPA DE RIESGO'!$AB$33="Catastrófico"),CONCATENATE("R3C",'MAPA DE RIESGO'!$P$33),"")</f>
        <v/>
      </c>
      <c r="AL48" s="27" t="str">
        <f>IF(AND('MAPA DE RIESGO'!$Z$34="Muy Baja",'MAPA DE RIESGO'!$AB$34="Catastrófico"),CONCATENATE("R3C",'MAPA DE RIESGO'!$P$34),"")</f>
        <v/>
      </c>
      <c r="AM48" s="28" t="str">
        <f>IF(AND('MAPA DE RIESGO'!$Z$35="Muy Baja",'MAPA DE RIESGO'!$AB$35="Catastrófico"),CONCATENATE("R3C",'MAPA DE RIESGO'!$P$35),"")</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408"/>
      <c r="C49" s="408"/>
      <c r="D49" s="409"/>
      <c r="E49" s="509"/>
      <c r="F49" s="510"/>
      <c r="G49" s="510"/>
      <c r="H49" s="510"/>
      <c r="I49" s="523"/>
      <c r="J49" s="48" t="str">
        <f>IF(AND('MAPA DE RIESGO'!$Z$36="Muy Baja",'MAPA DE RIESGO'!$AB$36="Leve"),CONCATENATE("R4C",'MAPA DE RIESGO'!$P$36),"")</f>
        <v/>
      </c>
      <c r="K49" s="49" t="str">
        <f>IF(AND('MAPA DE RIESGO'!$Z$37="Muy Baja",'MAPA DE RIESGO'!$AB$37="Leve"),CONCATENATE("R4C",'MAPA DE RIESGO'!$P$37),"")</f>
        <v/>
      </c>
      <c r="L49" s="49" t="str">
        <f>IF(AND('MAPA DE RIESGO'!$Z$38="Muy Baja",'MAPA DE RIESGO'!$AB$38="Leve"),CONCATENATE("R4C",'MAPA DE RIESGO'!$P$38),"")</f>
        <v/>
      </c>
      <c r="M49" s="49" t="str">
        <f>IF(AND('MAPA DE RIESGO'!$Z$39="Muy Baja",'MAPA DE RIESGO'!$AB$39="Leve"),CONCATENATE("R4C",'MAPA DE RIESGO'!$P$39),"")</f>
        <v/>
      </c>
      <c r="N49" s="49" t="str">
        <f>IF(AND('MAPA DE RIESGO'!$Z$40="Muy Baja",'MAPA DE RIESGO'!$AB$40="Leve"),CONCATENATE("R4C",'MAPA DE RIESGO'!$P$40),"")</f>
        <v/>
      </c>
      <c r="O49" s="50" t="str">
        <f>IF(AND('MAPA DE RIESGO'!$Z$41="Muy Baja",'MAPA DE RIESGO'!$AB$41="Leve"),CONCATENATE("R4C",'MAPA DE RIESGO'!$P$41),"")</f>
        <v/>
      </c>
      <c r="P49" s="48" t="str">
        <f>IF(AND('MAPA DE RIESGO'!$Z$36="Muy Baja",'MAPA DE RIESGO'!$AB$36="Menor"),CONCATENATE("R4C",'MAPA DE RIESGO'!$P$36),"")</f>
        <v/>
      </c>
      <c r="Q49" s="49" t="str">
        <f>IF(AND('MAPA DE RIESGO'!$Z$37="Muy Baja",'MAPA DE RIESGO'!$AB$37="Menor"),CONCATENATE("R4C",'MAPA DE RIESGO'!$P$37),"")</f>
        <v/>
      </c>
      <c r="R49" s="49" t="str">
        <f>IF(AND('MAPA DE RIESGO'!$Z$38="Muy Baja",'MAPA DE RIESGO'!$AB$38="Menor"),CONCATENATE("R4C",'MAPA DE RIESGO'!$P$38),"")</f>
        <v/>
      </c>
      <c r="S49" s="49" t="str">
        <f>IF(AND('MAPA DE RIESGO'!$Z$39="Muy Baja",'MAPA DE RIESGO'!$AB$39="Menor"),CONCATENATE("R4C",'MAPA DE RIESGO'!$P$39),"")</f>
        <v/>
      </c>
      <c r="T49" s="49" t="str">
        <f>IF(AND('MAPA DE RIESGO'!$Z$40="Muy Baja",'MAPA DE RIESGO'!$AB$40="Menor"),CONCATENATE("R4C",'MAPA DE RIESGO'!$P$40),"")</f>
        <v/>
      </c>
      <c r="U49" s="50" t="str">
        <f>IF(AND('MAPA DE RIESGO'!$Z$41="Muy Baja",'MAPA DE RIESGO'!$AB$41="Menor"),CONCATENATE("R4C",'MAPA DE RIESGO'!$P$41),"")</f>
        <v/>
      </c>
      <c r="V49" s="39" t="str">
        <f>IF(AND('MAPA DE RIESGO'!$Z$36="Muy Baja",'MAPA DE RIESGO'!$AB$36="Moderado"),CONCATENATE("R4C",'MAPA DE RIESGO'!$P$36),"")</f>
        <v/>
      </c>
      <c r="W49" s="40" t="str">
        <f>IF(AND('MAPA DE RIESGO'!$Z$37="Muy Baja",'MAPA DE RIESGO'!$AB$37="Moderado"),CONCATENATE("R4C",'MAPA DE RIESGO'!$P$37),"")</f>
        <v/>
      </c>
      <c r="X49" s="40" t="str">
        <f>IF(AND('MAPA DE RIESGO'!$Z$38="Muy Baja",'MAPA DE RIESGO'!$AB$38="Moderado"),CONCATENATE("R4C",'MAPA DE RIESGO'!$P$38),"")</f>
        <v/>
      </c>
      <c r="Y49" s="40" t="str">
        <f>IF(AND('MAPA DE RIESGO'!$Z$39="Muy Baja",'MAPA DE RIESGO'!$AB$39="Moderado"),CONCATENATE("R4C",'MAPA DE RIESGO'!$P$39),"")</f>
        <v/>
      </c>
      <c r="Z49" s="40" t="str">
        <f>IF(AND('MAPA DE RIESGO'!$Z$40="Muy Baja",'MAPA DE RIESGO'!$AB$40="Moderado"),CONCATENATE("R4C",'MAPA DE RIESGO'!$P$40),"")</f>
        <v/>
      </c>
      <c r="AA49" s="41" t="str">
        <f>IF(AND('MAPA DE RIESGO'!$Z$41="Muy Baja",'MAPA DE RIESGO'!$AB$41="Moderado"),CONCATENATE("R4C",'MAPA DE RIESGO'!$P$41),"")</f>
        <v/>
      </c>
      <c r="AB49" s="23" t="str">
        <f>IF(AND('MAPA DE RIESGO'!$Z$36="Muy Baja",'MAPA DE RIESGO'!$AB$36="Mayor"),CONCATENATE("R4C",'MAPA DE RIESGO'!$P$36),"")</f>
        <v/>
      </c>
      <c r="AC49" s="24" t="str">
        <f>IF(AND('MAPA DE RIESGO'!$Z$37="Muy Baja",'MAPA DE RIESGO'!$AB$37="Mayor"),CONCATENATE("R4C",'MAPA DE RIESGO'!$P$37),"")</f>
        <v/>
      </c>
      <c r="AD49" s="24" t="str">
        <f>IF(AND('MAPA DE RIESGO'!$Z$38="Muy Baja",'MAPA DE RIESGO'!$AB$38="Mayor"),CONCATENATE("R4C",'MAPA DE RIESGO'!$P$38),"")</f>
        <v/>
      </c>
      <c r="AE49" s="24" t="str">
        <f>IF(AND('MAPA DE RIESGO'!$Z$39="Muy Baja",'MAPA DE RIESGO'!$AB$39="Mayor"),CONCATENATE("R4C",'MAPA DE RIESGO'!$P$39),"")</f>
        <v/>
      </c>
      <c r="AF49" s="24" t="str">
        <f>IF(AND('MAPA DE RIESGO'!$Z$40="Muy Baja",'MAPA DE RIESGO'!$AB$40="Mayor"),CONCATENATE("R4C",'MAPA DE RIESGO'!$P$40),"")</f>
        <v/>
      </c>
      <c r="AG49" s="25" t="str">
        <f>IF(AND('MAPA DE RIESGO'!$Z$41="Muy Baja",'MAPA DE RIESGO'!$AB$41="Mayor"),CONCATENATE("R4C",'MAPA DE RIESGO'!$P$41),"")</f>
        <v/>
      </c>
      <c r="AH49" s="26" t="str">
        <f>IF(AND('MAPA DE RIESGO'!$Z$36="Muy Baja",'MAPA DE RIESGO'!$AB$36="Catastrófico"),CONCATENATE("R4C",'MAPA DE RIESGO'!$P$36),"")</f>
        <v/>
      </c>
      <c r="AI49" s="27" t="str">
        <f>IF(AND('MAPA DE RIESGO'!$Z$37="Muy Baja",'MAPA DE RIESGO'!$AB$37="Catastrófico"),CONCATENATE("R4C",'MAPA DE RIESGO'!$P$37),"")</f>
        <v/>
      </c>
      <c r="AJ49" s="27" t="str">
        <f>IF(AND('MAPA DE RIESGO'!$Z$38="Muy Baja",'MAPA DE RIESGO'!$AB$38="Catastrófico"),CONCATENATE("R4C",'MAPA DE RIESGO'!$P$38),"")</f>
        <v/>
      </c>
      <c r="AK49" s="27" t="str">
        <f>IF(AND('MAPA DE RIESGO'!$Z$39="Muy Baja",'MAPA DE RIESGO'!$AB$39="Catastrófico"),CONCATENATE("R4C",'MAPA DE RIESGO'!$P$39),"")</f>
        <v/>
      </c>
      <c r="AL49" s="27" t="str">
        <f>IF(AND('MAPA DE RIESGO'!$Z$40="Muy Baja",'MAPA DE RIESGO'!$AB$40="Catastrófico"),CONCATENATE("R4C",'MAPA DE RIESGO'!$P$40),"")</f>
        <v/>
      </c>
      <c r="AM49" s="28" t="str">
        <f>IF(AND('MAPA DE RIESGO'!$Z$41="Muy Baja",'MAPA DE RIESGO'!$AB$41="Catastrófico"),CONCATENATE("R4C",'MAPA DE RIESGO'!$P$41),"")</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408"/>
      <c r="C50" s="408"/>
      <c r="D50" s="409"/>
      <c r="E50" s="509"/>
      <c r="F50" s="510"/>
      <c r="G50" s="510"/>
      <c r="H50" s="510"/>
      <c r="I50" s="523"/>
      <c r="J50" s="48" t="str">
        <f>IF(AND('MAPA DE RIESGO'!$Z$42="Muy Baja",'MAPA DE RIESGO'!$AB$42="Leve"),CONCATENATE("R5C",'MAPA DE RIESGO'!$P$42),"")</f>
        <v/>
      </c>
      <c r="K50" s="49" t="str">
        <f>IF(AND('MAPA DE RIESGO'!$Z$43="Muy Baja",'MAPA DE RIESGO'!$AB$43="Leve"),CONCATENATE("R5C",'MAPA DE RIESGO'!$P$43),"")</f>
        <v/>
      </c>
      <c r="L50" s="49" t="str">
        <f>IF(AND('MAPA DE RIESGO'!$Z$44="Muy Baja",'MAPA DE RIESGO'!$AB$44="Leve"),CONCATENATE("R5C",'MAPA DE RIESGO'!$P$44),"")</f>
        <v/>
      </c>
      <c r="M50" s="49" t="str">
        <f>IF(AND('MAPA DE RIESGO'!$Z$45="Muy Baja",'MAPA DE RIESGO'!$AB$45="Leve"),CONCATENATE("R5C",'MAPA DE RIESGO'!$P$45),"")</f>
        <v/>
      </c>
      <c r="N50" s="49" t="str">
        <f>IF(AND('MAPA DE RIESGO'!$Z$46="Muy Baja",'MAPA DE RIESGO'!$AB$46="Leve"),CONCATENATE("R5C",'MAPA DE RIESGO'!$P$46),"")</f>
        <v/>
      </c>
      <c r="O50" s="50" t="str">
        <f>IF(AND('MAPA DE RIESGO'!$Z$47="Muy Baja",'MAPA DE RIESGO'!$AB$47="Leve"),CONCATENATE("R5C",'MAPA DE RIESGO'!$P$47),"")</f>
        <v/>
      </c>
      <c r="P50" s="48" t="str">
        <f>IF(AND('MAPA DE RIESGO'!$Z$42="Muy Baja",'MAPA DE RIESGO'!$AB$42="Menor"),CONCATENATE("R5C",'MAPA DE RIESGO'!$P$42),"")</f>
        <v/>
      </c>
      <c r="Q50" s="49" t="str">
        <f>IF(AND('MAPA DE RIESGO'!$Z$43="Muy Baja",'MAPA DE RIESGO'!$AB$43="Menor"),CONCATENATE("R5C",'MAPA DE RIESGO'!$P$43),"")</f>
        <v/>
      </c>
      <c r="R50" s="49" t="str">
        <f>IF(AND('MAPA DE RIESGO'!$Z$44="Muy Baja",'MAPA DE RIESGO'!$AB$44="Menor"),CONCATENATE("R5C",'MAPA DE RIESGO'!$P$44),"")</f>
        <v/>
      </c>
      <c r="S50" s="49" t="str">
        <f>IF(AND('MAPA DE RIESGO'!$Z$45="Muy Baja",'MAPA DE RIESGO'!$AB$45="Menor"),CONCATENATE("R5C",'MAPA DE RIESGO'!$P$45),"")</f>
        <v/>
      </c>
      <c r="T50" s="49" t="str">
        <f>IF(AND('MAPA DE RIESGO'!$Z$46="Muy Baja",'MAPA DE RIESGO'!$AB$46="Menor"),CONCATENATE("R5C",'MAPA DE RIESGO'!$P$46),"")</f>
        <v/>
      </c>
      <c r="U50" s="50" t="str">
        <f>IF(AND('MAPA DE RIESGO'!$Z$47="Muy Baja",'MAPA DE RIESGO'!$AB$47="Menor"),CONCATENATE("R5C",'MAPA DE RIESGO'!$P$47),"")</f>
        <v/>
      </c>
      <c r="V50" s="39" t="str">
        <f>IF(AND('MAPA DE RIESGO'!$Z$42="Muy Baja",'MAPA DE RIESGO'!$AB$42="Moderado"),CONCATENATE("R5C",'MAPA DE RIESGO'!$P$42),"")</f>
        <v/>
      </c>
      <c r="W50" s="40" t="str">
        <f>IF(AND('MAPA DE RIESGO'!$Z$43="Muy Baja",'MAPA DE RIESGO'!$AB$43="Moderado"),CONCATENATE("R5C",'MAPA DE RIESGO'!$P$43),"")</f>
        <v/>
      </c>
      <c r="X50" s="40" t="str">
        <f>IF(AND('MAPA DE RIESGO'!$Z$44="Muy Baja",'MAPA DE RIESGO'!$AB$44="Moderado"),CONCATENATE("R5C",'MAPA DE RIESGO'!$P$44),"")</f>
        <v/>
      </c>
      <c r="Y50" s="40" t="str">
        <f>IF(AND('MAPA DE RIESGO'!$Z$45="Muy Baja",'MAPA DE RIESGO'!$AB$45="Moderado"),CONCATENATE("R5C",'MAPA DE RIESGO'!$P$45),"")</f>
        <v/>
      </c>
      <c r="Z50" s="40" t="str">
        <f>IF(AND('MAPA DE RIESGO'!$Z$46="Muy Baja",'MAPA DE RIESGO'!$AB$46="Moderado"),CONCATENATE("R5C",'MAPA DE RIESGO'!$P$46),"")</f>
        <v/>
      </c>
      <c r="AA50" s="41" t="str">
        <f>IF(AND('MAPA DE RIESGO'!$Z$47="Muy Baja",'MAPA DE RIESGO'!$AB$47="Moderado"),CONCATENATE("R5C",'MAPA DE RIESGO'!$P$47),"")</f>
        <v/>
      </c>
      <c r="AB50" s="23" t="str">
        <f>IF(AND('MAPA DE RIESGO'!$Z$42="Muy Baja",'MAPA DE RIESGO'!$AB$42="Mayor"),CONCATENATE("R5C",'MAPA DE RIESGO'!$P$42),"")</f>
        <v/>
      </c>
      <c r="AC50" s="24" t="str">
        <f>IF(AND('MAPA DE RIESGO'!$Z$43="Muy Baja",'MAPA DE RIESGO'!$AB$43="Mayor"),CONCATENATE("R5C",'MAPA DE RIESGO'!$P$43),"")</f>
        <v>R5C2</v>
      </c>
      <c r="AD50" s="29" t="str">
        <f>IF(AND('MAPA DE RIESGO'!$Z$44="Muy Baja",'MAPA DE RIESGO'!$AB$44="Mayor"),CONCATENATE("R5C",'MAPA DE RIESGO'!$P$44),"")</f>
        <v>R5C3</v>
      </c>
      <c r="AE50" s="29" t="str">
        <f>IF(AND('MAPA DE RIESGO'!$Z$45="Muy Baja",'MAPA DE RIESGO'!$AB$45="Mayor"),CONCATENATE("R5C",'MAPA DE RIESGO'!$P$45),"")</f>
        <v/>
      </c>
      <c r="AF50" s="29" t="str">
        <f>IF(AND('MAPA DE RIESGO'!$Z$46="Muy Baja",'MAPA DE RIESGO'!$AB$46="Mayor"),CONCATENATE("R5C",'MAPA DE RIESGO'!$P$46),"")</f>
        <v/>
      </c>
      <c r="AG50" s="25" t="str">
        <f>IF(AND('MAPA DE RIESGO'!$Z$47="Muy Baja",'MAPA DE RIESGO'!$AB$47="Mayor"),CONCATENATE("R5C",'MAPA DE RIESGO'!$P$47),"")</f>
        <v/>
      </c>
      <c r="AH50" s="26" t="str">
        <f>IF(AND('MAPA DE RIESGO'!$Z$42="Muy Baja",'MAPA DE RIESGO'!$AB$42="Catastrófico"),CONCATENATE("R5C",'MAPA DE RIESGO'!$P$42),"")</f>
        <v/>
      </c>
      <c r="AI50" s="27" t="str">
        <f>IF(AND('MAPA DE RIESGO'!$Z$43="Muy Baja",'MAPA DE RIESGO'!$AB$43="Catastrófico"),CONCATENATE("R5C",'MAPA DE RIESGO'!$P$43),"")</f>
        <v/>
      </c>
      <c r="AJ50" s="27" t="str">
        <f>IF(AND('MAPA DE RIESGO'!$Z$44="Muy Baja",'MAPA DE RIESGO'!$AB$44="Catastrófico"),CONCATENATE("R5C",'MAPA DE RIESGO'!$P$44),"")</f>
        <v/>
      </c>
      <c r="AK50" s="27" t="str">
        <f>IF(AND('MAPA DE RIESGO'!$Z$45="Muy Baja",'MAPA DE RIESGO'!$AB$45="Catastrófico"),CONCATENATE("R5C",'MAPA DE RIESGO'!$P$45),"")</f>
        <v/>
      </c>
      <c r="AL50" s="27" t="str">
        <f>IF(AND('MAPA DE RIESGO'!$Z$46="Muy Baja",'MAPA DE RIESGO'!$AB$46="Catastrófico"),CONCATENATE("R5C",'MAPA DE RIESGO'!$P$46),"")</f>
        <v/>
      </c>
      <c r="AM50" s="28" t="str">
        <f>IF(AND('MAPA DE RIESGO'!$Z$47="Muy Baja",'MAPA DE RIESGO'!$AB$47="Catastrófico"),CONCATENATE("R5C",'MAPA DE RIESGO'!$P$47),"")</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408"/>
      <c r="C51" s="408"/>
      <c r="D51" s="409"/>
      <c r="E51" s="509"/>
      <c r="F51" s="510"/>
      <c r="G51" s="510"/>
      <c r="H51" s="510"/>
      <c r="I51" s="523"/>
      <c r="J51" s="48" t="str">
        <f>IF(AND('MAPA DE RIESGO'!$Z$48="Muy Baja",'MAPA DE RIESGO'!$AB$48="Leve"),CONCATENATE("R6C",'MAPA DE RIESGO'!$P$48),"")</f>
        <v/>
      </c>
      <c r="K51" s="49" t="str">
        <f>IF(AND('MAPA DE RIESGO'!$Z$49="Muy Baja",'MAPA DE RIESGO'!$AB$49="Leve"),CONCATENATE("R6C",'MAPA DE RIESGO'!$P$49),"")</f>
        <v/>
      </c>
      <c r="L51" s="49" t="str">
        <f>IF(AND('MAPA DE RIESGO'!$Z$50="Muy Baja",'MAPA DE RIESGO'!$AB$50="Leve"),CONCATENATE("R6C",'MAPA DE RIESGO'!$P$50),"")</f>
        <v/>
      </c>
      <c r="M51" s="49" t="str">
        <f>IF(AND('MAPA DE RIESGO'!$Z$51="Muy Baja",'MAPA DE RIESGO'!$AB$51="Leve"),CONCATENATE("R6C",'MAPA DE RIESGO'!$P$51),"")</f>
        <v/>
      </c>
      <c r="N51" s="49" t="str">
        <f>IF(AND('MAPA DE RIESGO'!$Z$52="Muy Baja",'MAPA DE RIESGO'!$AB$52="Leve"),CONCATENATE("R6C",'MAPA DE RIESGO'!$P$52),"")</f>
        <v/>
      </c>
      <c r="O51" s="50" t="str">
        <f>IF(AND('MAPA DE RIESGO'!$Z$53="Muy Baja",'MAPA DE RIESGO'!$AB$53="Leve"),CONCATENATE("R6C",'MAPA DE RIESGO'!$P$53),"")</f>
        <v/>
      </c>
      <c r="P51" s="48" t="str">
        <f>IF(AND('MAPA DE RIESGO'!$Z$48="Muy Baja",'MAPA DE RIESGO'!$AB$48="Menor"),CONCATENATE("R6C",'MAPA DE RIESGO'!$P$48),"")</f>
        <v/>
      </c>
      <c r="Q51" s="49" t="str">
        <f>IF(AND('MAPA DE RIESGO'!$Z$49="Muy Baja",'MAPA DE RIESGO'!$AB$49="Menor"),CONCATENATE("R6C",'MAPA DE RIESGO'!$P$49),"")</f>
        <v/>
      </c>
      <c r="R51" s="49" t="str">
        <f>IF(AND('MAPA DE RIESGO'!$Z$50="Muy Baja",'MAPA DE RIESGO'!$AB$50="Menor"),CONCATENATE("R6C",'MAPA DE RIESGO'!$P$50),"")</f>
        <v/>
      </c>
      <c r="S51" s="49" t="str">
        <f>IF(AND('MAPA DE RIESGO'!$Z$51="Muy Baja",'MAPA DE RIESGO'!$AB$51="Menor"),CONCATENATE("R6C",'MAPA DE RIESGO'!$P$51),"")</f>
        <v/>
      </c>
      <c r="T51" s="49" t="str">
        <f>IF(AND('MAPA DE RIESGO'!$Z$52="Muy Baja",'MAPA DE RIESGO'!$AB$52="Menor"),CONCATENATE("R6C",'MAPA DE RIESGO'!$P$52),"")</f>
        <v/>
      </c>
      <c r="U51" s="50" t="str">
        <f>IF(AND('MAPA DE RIESGO'!$Z$53="Muy Baja",'MAPA DE RIESGO'!$AB$53="Menor"),CONCATENATE("R6C",'MAPA DE RIESGO'!$P$53),"")</f>
        <v/>
      </c>
      <c r="V51" s="39" t="str">
        <f>IF(AND('MAPA DE RIESGO'!$Z$48="Muy Baja",'MAPA DE RIESGO'!$AB$48="Moderado"),CONCATENATE("R6C",'MAPA DE RIESGO'!$P$48),"")</f>
        <v/>
      </c>
      <c r="W51" s="40" t="str">
        <f>IF(AND('MAPA DE RIESGO'!$Z$49="Muy Baja",'MAPA DE RIESGO'!$AB$49="Moderado"),CONCATENATE("R6C",'MAPA DE RIESGO'!$P$49),"")</f>
        <v/>
      </c>
      <c r="X51" s="40" t="str">
        <f>IF(AND('MAPA DE RIESGO'!$Z$50="Muy Baja",'MAPA DE RIESGO'!$AB$50="Moderado"),CONCATENATE("R6C",'MAPA DE RIESGO'!$P$50),"")</f>
        <v/>
      </c>
      <c r="Y51" s="40" t="str">
        <f>IF(AND('MAPA DE RIESGO'!$Z$51="Muy Baja",'MAPA DE RIESGO'!$AB$51="Moderado"),CONCATENATE("R6C",'MAPA DE RIESGO'!$P$51),"")</f>
        <v/>
      </c>
      <c r="Z51" s="40" t="str">
        <f>IF(AND('MAPA DE RIESGO'!$Z$52="Muy Baja",'MAPA DE RIESGO'!$AB$52="Moderado"),CONCATENATE("R6C",'MAPA DE RIESGO'!$P$52),"")</f>
        <v/>
      </c>
      <c r="AA51" s="41" t="str">
        <f>IF(AND('MAPA DE RIESGO'!$Z$53="Muy Baja",'MAPA DE RIESGO'!$AB$53="Moderado"),CONCATENATE("R6C",'MAPA DE RIESGO'!$P$53),"")</f>
        <v/>
      </c>
      <c r="AB51" s="23" t="str">
        <f>IF(AND('MAPA DE RIESGO'!$Z$48="Muy Baja",'MAPA DE RIESGO'!$AB$48="Mayor"),CONCATENATE("R6C",'MAPA DE RIESGO'!$P$48),"")</f>
        <v/>
      </c>
      <c r="AC51" s="24" t="str">
        <f>IF(AND('MAPA DE RIESGO'!$Z$49="Muy Baja",'MAPA DE RIESGO'!$AB$49="Mayor"),CONCATENATE("R6C",'MAPA DE RIESGO'!$P$49),"")</f>
        <v/>
      </c>
      <c r="AD51" s="29" t="str">
        <f>IF(AND('MAPA DE RIESGO'!$Z$50="Muy Baja",'MAPA DE RIESGO'!$AB$50="Mayor"),CONCATENATE("R6C",'MAPA DE RIESGO'!$P$50),"")</f>
        <v/>
      </c>
      <c r="AE51" s="29" t="str">
        <f>IF(AND('MAPA DE RIESGO'!$Z$51="Muy Baja",'MAPA DE RIESGO'!$AB$51="Mayor"),CONCATENATE("R6C",'MAPA DE RIESGO'!$P$51),"")</f>
        <v/>
      </c>
      <c r="AF51" s="29" t="str">
        <f>IF(AND('MAPA DE RIESGO'!$Z$52="Muy Baja",'MAPA DE RIESGO'!$AB$52="Mayor"),CONCATENATE("R6C",'MAPA DE RIESGO'!$P$52),"")</f>
        <v/>
      </c>
      <c r="AG51" s="25" t="str">
        <f>IF(AND('MAPA DE RIESGO'!$Z$53="Muy Baja",'MAPA DE RIESGO'!$AB$53="Mayor"),CONCATENATE("R6C",'MAPA DE RIESGO'!$P$53),"")</f>
        <v/>
      </c>
      <c r="AH51" s="26" t="str">
        <f>IF(AND('MAPA DE RIESGO'!$Z$48="Muy Baja",'MAPA DE RIESGO'!$AB$48="Catastrófico"),CONCATENATE("R6C",'MAPA DE RIESGO'!$P$48),"")</f>
        <v/>
      </c>
      <c r="AI51" s="27" t="str">
        <f>IF(AND('MAPA DE RIESGO'!$Z$49="Muy Baja",'MAPA DE RIESGO'!$AB$49="Catastrófico"),CONCATENATE("R6C",'MAPA DE RIESGO'!$P$49),"")</f>
        <v/>
      </c>
      <c r="AJ51" s="27" t="str">
        <f>IF(AND('MAPA DE RIESGO'!$Z$50="Muy Baja",'MAPA DE RIESGO'!$AB$50="Catastrófico"),CONCATENATE("R6C",'MAPA DE RIESGO'!$P$50),"")</f>
        <v/>
      </c>
      <c r="AK51" s="27" t="str">
        <f>IF(AND('MAPA DE RIESGO'!$Z$51="Muy Baja",'MAPA DE RIESGO'!$AB$51="Catastrófico"),CONCATENATE("R6C",'MAPA DE RIESGO'!$P$51),"")</f>
        <v/>
      </c>
      <c r="AL51" s="27" t="str">
        <f>IF(AND('MAPA DE RIESGO'!$Z$52="Muy Baja",'MAPA DE RIESGO'!$AB$52="Catastrófico"),CONCATENATE("R6C",'MAPA DE RIESGO'!$P$52),"")</f>
        <v/>
      </c>
      <c r="AM51" s="28" t="str">
        <f>IF(AND('MAPA DE RIESGO'!$Z$53="Muy Baja",'MAPA DE RIESGO'!$AB$53="Catastrófico"),CONCATENATE("R6C",'MAPA DE RIESGO'!$P$53),"")</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408"/>
      <c r="C52" s="408"/>
      <c r="D52" s="409"/>
      <c r="E52" s="509"/>
      <c r="F52" s="510"/>
      <c r="G52" s="510"/>
      <c r="H52" s="510"/>
      <c r="I52" s="523"/>
      <c r="J52" s="48" t="str">
        <f>IF(AND('MAPA DE RIESGO'!$Z$54="Muy Baja",'MAPA DE RIESGO'!$AB$54="Leve"),CONCATENATE("R7C",'MAPA DE RIESGO'!$P$54),"")</f>
        <v/>
      </c>
      <c r="K52" s="49" t="str">
        <f>IF(AND('MAPA DE RIESGO'!$Z$55="Muy Baja",'MAPA DE RIESGO'!$AB$55="Leve"),CONCATENATE("R7C",'MAPA DE RIESGO'!$P$55),"")</f>
        <v/>
      </c>
      <c r="L52" s="49" t="str">
        <f>IF(AND('MAPA DE RIESGO'!$Z$56="Muy Baja",'MAPA DE RIESGO'!$AB$56="Leve"),CONCATENATE("R7C",'MAPA DE RIESGO'!$P$56),"")</f>
        <v/>
      </c>
      <c r="M52" s="49" t="str">
        <f>IF(AND('MAPA DE RIESGO'!$Z$57="Muy Baja",'MAPA DE RIESGO'!$AB$57="Leve"),CONCATENATE("R7C",'MAPA DE RIESGO'!$P$57),"")</f>
        <v/>
      </c>
      <c r="N52" s="49" t="str">
        <f>IF(AND('MAPA DE RIESGO'!$Z$58="Muy Baja",'MAPA DE RIESGO'!$AB$58="Leve"),CONCATENATE("R7C",'MAPA DE RIESGO'!$P$58),"")</f>
        <v/>
      </c>
      <c r="O52" s="50" t="str">
        <f>IF(AND('MAPA DE RIESGO'!$Z$59="Muy Baja",'MAPA DE RIESGO'!$AB$59="Leve"),CONCATENATE("R7C",'MAPA DE RIESGO'!$P$59),"")</f>
        <v/>
      </c>
      <c r="P52" s="48" t="str">
        <f>IF(AND('MAPA DE RIESGO'!$Z$54="Muy Baja",'MAPA DE RIESGO'!$AB$54="Menor"),CONCATENATE("R7C",'MAPA DE RIESGO'!$P$54),"")</f>
        <v/>
      </c>
      <c r="Q52" s="49" t="str">
        <f>IF(AND('MAPA DE RIESGO'!$Z$55="Muy Baja",'MAPA DE RIESGO'!$AB$55="Menor"),CONCATENATE("R7C",'MAPA DE RIESGO'!$P$55),"")</f>
        <v/>
      </c>
      <c r="R52" s="49" t="str">
        <f>IF(AND('MAPA DE RIESGO'!$Z$56="Muy Baja",'MAPA DE RIESGO'!$AB$56="Menor"),CONCATENATE("R7C",'MAPA DE RIESGO'!$P$56),"")</f>
        <v/>
      </c>
      <c r="S52" s="49" t="str">
        <f>IF(AND('MAPA DE RIESGO'!$Z$57="Muy Baja",'MAPA DE RIESGO'!$AB$57="Menor"),CONCATENATE("R7C",'MAPA DE RIESGO'!$P$57),"")</f>
        <v/>
      </c>
      <c r="T52" s="49" t="str">
        <f>IF(AND('MAPA DE RIESGO'!$Z$58="Muy Baja",'MAPA DE RIESGO'!$AB$58="Menor"),CONCATENATE("R7C",'MAPA DE RIESGO'!$P$58),"")</f>
        <v/>
      </c>
      <c r="U52" s="50" t="str">
        <f>IF(AND('MAPA DE RIESGO'!$Z$59="Muy Baja",'MAPA DE RIESGO'!$AB$59="Menor"),CONCATENATE("R7C",'MAPA DE RIESGO'!$P$59),"")</f>
        <v/>
      </c>
      <c r="V52" s="39" t="str">
        <f>IF(AND('MAPA DE RIESGO'!$Z$54="Muy Baja",'MAPA DE RIESGO'!$AB$54="Moderado"),CONCATENATE("R7C",'MAPA DE RIESGO'!$P$54),"")</f>
        <v/>
      </c>
      <c r="W52" s="40" t="str">
        <f>IF(AND('MAPA DE RIESGO'!$Z$55="Muy Baja",'MAPA DE RIESGO'!$AB$55="Moderado"),CONCATENATE("R7C",'MAPA DE RIESGO'!$P$55),"")</f>
        <v/>
      </c>
      <c r="X52" s="40" t="str">
        <f>IF(AND('MAPA DE RIESGO'!$Z$56="Muy Baja",'MAPA DE RIESGO'!$AB$56="Moderado"),CONCATENATE("R7C",'MAPA DE RIESGO'!$P$56),"")</f>
        <v/>
      </c>
      <c r="Y52" s="40" t="str">
        <f>IF(AND('MAPA DE RIESGO'!$Z$57="Muy Baja",'MAPA DE RIESGO'!$AB$57="Moderado"),CONCATENATE("R7C",'MAPA DE RIESGO'!$P$57),"")</f>
        <v/>
      </c>
      <c r="Z52" s="40" t="str">
        <f>IF(AND('MAPA DE RIESGO'!$Z$58="Muy Baja",'MAPA DE RIESGO'!$AB$58="Moderado"),CONCATENATE("R7C",'MAPA DE RIESGO'!$P$58),"")</f>
        <v/>
      </c>
      <c r="AA52" s="41" t="str">
        <f>IF(AND('MAPA DE RIESGO'!$Z$59="Muy Baja",'MAPA DE RIESGO'!$AB$59="Moderado"),CONCATENATE("R7C",'MAPA DE RIESGO'!$P$59),"")</f>
        <v/>
      </c>
      <c r="AB52" s="23" t="str">
        <f>IF(AND('MAPA DE RIESGO'!$Z$54="Muy Baja",'MAPA DE RIESGO'!$AB$54="Mayor"),CONCATENATE("R7C",'MAPA DE RIESGO'!$P$54),"")</f>
        <v/>
      </c>
      <c r="AC52" s="24" t="str">
        <f>IF(AND('MAPA DE RIESGO'!$Z$55="Muy Baja",'MAPA DE RIESGO'!$AB$55="Mayor"),CONCATENATE("R7C",'MAPA DE RIESGO'!$P$55),"")</f>
        <v/>
      </c>
      <c r="AD52" s="29" t="str">
        <f>IF(AND('MAPA DE RIESGO'!$Z$56="Muy Baja",'MAPA DE RIESGO'!$AB$56="Mayor"),CONCATENATE("R7C",'MAPA DE RIESGO'!$P$56),"")</f>
        <v/>
      </c>
      <c r="AE52" s="29" t="str">
        <f>IF(AND('MAPA DE RIESGO'!$Z$57="Muy Baja",'MAPA DE RIESGO'!$AB$57="Mayor"),CONCATENATE("R7C",'MAPA DE RIESGO'!$P$57),"")</f>
        <v/>
      </c>
      <c r="AF52" s="29" t="str">
        <f>IF(AND('MAPA DE RIESGO'!$Z$58="Muy Baja",'MAPA DE RIESGO'!$AB$58="Mayor"),CONCATENATE("R7C",'MAPA DE RIESGO'!$P$58),"")</f>
        <v/>
      </c>
      <c r="AG52" s="25" t="str">
        <f>IF(AND('MAPA DE RIESGO'!$Z$59="Muy Baja",'MAPA DE RIESGO'!$AB$59="Mayor"),CONCATENATE("R7C",'MAPA DE RIESGO'!$P$59),"")</f>
        <v/>
      </c>
      <c r="AH52" s="26" t="str">
        <f>IF(AND('MAPA DE RIESGO'!$Z$54="Muy Baja",'MAPA DE RIESGO'!$AB$54="Catastrófico"),CONCATENATE("R7C",'MAPA DE RIESGO'!$P$54),"")</f>
        <v/>
      </c>
      <c r="AI52" s="27" t="str">
        <f>IF(AND('MAPA DE RIESGO'!$Z$55="Muy Baja",'MAPA DE RIESGO'!$AB$55="Catastrófico"),CONCATENATE("R7C",'MAPA DE RIESGO'!$P$55),"")</f>
        <v/>
      </c>
      <c r="AJ52" s="27" t="str">
        <f>IF(AND('MAPA DE RIESGO'!$Z$56="Muy Baja",'MAPA DE RIESGO'!$AB$56="Catastrófico"),CONCATENATE("R7C",'MAPA DE RIESGO'!$P$56),"")</f>
        <v/>
      </c>
      <c r="AK52" s="27" t="str">
        <f>IF(AND('MAPA DE RIESGO'!$Z$57="Muy Baja",'MAPA DE RIESGO'!$AB$57="Catastrófico"),CONCATENATE("R7C",'MAPA DE RIESGO'!$P$57),"")</f>
        <v/>
      </c>
      <c r="AL52" s="27" t="str">
        <f>IF(AND('MAPA DE RIESGO'!$Z$58="Muy Baja",'MAPA DE RIESGO'!$AB$58="Catastrófico"),CONCATENATE("R7C",'MAPA DE RIESGO'!$P$58),"")</f>
        <v/>
      </c>
      <c r="AM52" s="28" t="str">
        <f>IF(AND('MAPA DE RIESGO'!$Z$59="Muy Baja",'MAPA DE RIESGO'!$AB$59="Catastrófico"),CONCATENATE("R7C",'MAPA DE RIESGO'!$P$59),"")</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408"/>
      <c r="C53" s="408"/>
      <c r="D53" s="409"/>
      <c r="E53" s="509"/>
      <c r="F53" s="510"/>
      <c r="G53" s="510"/>
      <c r="H53" s="510"/>
      <c r="I53" s="523"/>
      <c r="J53" s="48" t="str">
        <f>IF(AND('MAPA DE RIESGO'!$Z$60="Muy Baja",'MAPA DE RIESGO'!$AB$60="Leve"),CONCATENATE("R8C",'MAPA DE RIESGO'!$P$60),"")</f>
        <v/>
      </c>
      <c r="K53" s="49" t="str">
        <f>IF(AND('MAPA DE RIESGO'!$Z$61="Muy Baja",'MAPA DE RIESGO'!$AB$61="Leve"),CONCATENATE("R8C",'MAPA DE RIESGO'!$P$61),"")</f>
        <v/>
      </c>
      <c r="L53" s="49" t="str">
        <f>IF(AND('MAPA DE RIESGO'!$Z$62="Muy Baja",'MAPA DE RIESGO'!$AB$62="Leve"),CONCATENATE("R8C",'MAPA DE RIESGO'!$P$62),"")</f>
        <v/>
      </c>
      <c r="M53" s="49" t="str">
        <f>IF(AND('MAPA DE RIESGO'!$Z$63="Muy Baja",'MAPA DE RIESGO'!$AB$63="Leve"),CONCATENATE("R8C",'MAPA DE RIESGO'!$P$63),"")</f>
        <v/>
      </c>
      <c r="N53" s="49" t="str">
        <f>IF(AND('MAPA DE RIESGO'!$Z$64="Muy Baja",'MAPA DE RIESGO'!$AB$64="Leve"),CONCATENATE("R8C",'MAPA DE RIESGO'!$P$64),"")</f>
        <v/>
      </c>
      <c r="O53" s="50" t="str">
        <f>IF(AND('MAPA DE RIESGO'!$Z$65="Muy Baja",'MAPA DE RIESGO'!$AB$65="Leve"),CONCATENATE("R8C",'MAPA DE RIESGO'!$P$65),"")</f>
        <v/>
      </c>
      <c r="P53" s="48" t="str">
        <f>IF(AND('MAPA DE RIESGO'!$Z$60="Muy Baja",'MAPA DE RIESGO'!$AB$60="Menor"),CONCATENATE("R8C",'MAPA DE RIESGO'!$P$60),"")</f>
        <v/>
      </c>
      <c r="Q53" s="49" t="str">
        <f>IF(AND('MAPA DE RIESGO'!$Z$61="Muy Baja",'MAPA DE RIESGO'!$AB$61="Menor"),CONCATENATE("R8C",'MAPA DE RIESGO'!$P$61),"")</f>
        <v/>
      </c>
      <c r="R53" s="49" t="str">
        <f>IF(AND('MAPA DE RIESGO'!$Z$62="Muy Baja",'MAPA DE RIESGO'!$AB$62="Menor"),CONCATENATE("R8C",'MAPA DE RIESGO'!$P$62),"")</f>
        <v/>
      </c>
      <c r="S53" s="49" t="str">
        <f>IF(AND('MAPA DE RIESGO'!$Z$63="Muy Baja",'MAPA DE RIESGO'!$AB$63="Menor"),CONCATENATE("R8C",'MAPA DE RIESGO'!$P$63),"")</f>
        <v/>
      </c>
      <c r="T53" s="49" t="str">
        <f>IF(AND('MAPA DE RIESGO'!$Z$64="Muy Baja",'MAPA DE RIESGO'!$AB$64="Menor"),CONCATENATE("R8C",'MAPA DE RIESGO'!$P$64),"")</f>
        <v/>
      </c>
      <c r="U53" s="50" t="str">
        <f>IF(AND('MAPA DE RIESGO'!$Z$65="Muy Baja",'MAPA DE RIESGO'!$AB$65="Menor"),CONCATENATE("R8C",'MAPA DE RIESGO'!$P$65),"")</f>
        <v/>
      </c>
      <c r="V53" s="39" t="str">
        <f>IF(AND('MAPA DE RIESGO'!$Z$60="Muy Baja",'MAPA DE RIESGO'!$AB$60="Moderado"),CONCATENATE("R8C",'MAPA DE RIESGO'!$P$60),"")</f>
        <v/>
      </c>
      <c r="W53" s="40" t="str">
        <f>IF(AND('MAPA DE RIESGO'!$Z$61="Muy Baja",'MAPA DE RIESGO'!$AB$61="Moderado"),CONCATENATE("R8C",'MAPA DE RIESGO'!$P$61),"")</f>
        <v/>
      </c>
      <c r="X53" s="40" t="str">
        <f>IF(AND('MAPA DE RIESGO'!$Z$62="Muy Baja",'MAPA DE RIESGO'!$AB$62="Moderado"),CONCATENATE("R8C",'MAPA DE RIESGO'!$P$62),"")</f>
        <v/>
      </c>
      <c r="Y53" s="40" t="str">
        <f>IF(AND('MAPA DE RIESGO'!$Z$63="Muy Baja",'MAPA DE RIESGO'!$AB$63="Moderado"),CONCATENATE("R8C",'MAPA DE RIESGO'!$P$63),"")</f>
        <v/>
      </c>
      <c r="Z53" s="40" t="str">
        <f>IF(AND('MAPA DE RIESGO'!$Z$64="Muy Baja",'MAPA DE RIESGO'!$AB$64="Moderado"),CONCATENATE("R8C",'MAPA DE RIESGO'!$P$64),"")</f>
        <v/>
      </c>
      <c r="AA53" s="41" t="str">
        <f>IF(AND('MAPA DE RIESGO'!$Z$65="Muy Baja",'MAPA DE RIESGO'!$AB$65="Moderado"),CONCATENATE("R8C",'MAPA DE RIESGO'!$P$65),"")</f>
        <v/>
      </c>
      <c r="AB53" s="23" t="str">
        <f>IF(AND('MAPA DE RIESGO'!$Z$60="Muy Baja",'MAPA DE RIESGO'!$AB$60="Mayor"),CONCATENATE("R8C",'MAPA DE RIESGO'!$P$60),"")</f>
        <v/>
      </c>
      <c r="AC53" s="24" t="str">
        <f>IF(AND('MAPA DE RIESGO'!$Z$61="Muy Baja",'MAPA DE RIESGO'!$AB$61="Mayor"),CONCATENATE("R8C",'MAPA DE RIESGO'!$P$61),"")</f>
        <v/>
      </c>
      <c r="AD53" s="29" t="str">
        <f>IF(AND('MAPA DE RIESGO'!$Z$62="Muy Baja",'MAPA DE RIESGO'!$AB$62="Mayor"),CONCATENATE("R8C",'MAPA DE RIESGO'!$P$62),"")</f>
        <v/>
      </c>
      <c r="AE53" s="29" t="str">
        <f>IF(AND('MAPA DE RIESGO'!$Z$63="Muy Baja",'MAPA DE RIESGO'!$AB$63="Mayor"),CONCATENATE("R8C",'MAPA DE RIESGO'!$P$63),"")</f>
        <v/>
      </c>
      <c r="AF53" s="29" t="str">
        <f>IF(AND('MAPA DE RIESGO'!$Z$64="Muy Baja",'MAPA DE RIESGO'!$AB$64="Mayor"),CONCATENATE("R8C",'MAPA DE RIESGO'!$P$64),"")</f>
        <v/>
      </c>
      <c r="AG53" s="25" t="str">
        <f>IF(AND('MAPA DE RIESGO'!$Z$65="Muy Baja",'MAPA DE RIESGO'!$AB$65="Mayor"),CONCATENATE("R8C",'MAPA DE RIESGO'!$P$65),"")</f>
        <v/>
      </c>
      <c r="AH53" s="26" t="str">
        <f>IF(AND('MAPA DE RIESGO'!$Z$60="Muy Baja",'MAPA DE RIESGO'!$AB$60="Catastrófico"),CONCATENATE("R8C",'MAPA DE RIESGO'!$P$60),"")</f>
        <v/>
      </c>
      <c r="AI53" s="27" t="str">
        <f>IF(AND('MAPA DE RIESGO'!$Z$61="Muy Baja",'MAPA DE RIESGO'!$AB$61="Catastrófico"),CONCATENATE("R8C",'MAPA DE RIESGO'!$P$61),"")</f>
        <v/>
      </c>
      <c r="AJ53" s="27" t="str">
        <f>IF(AND('MAPA DE RIESGO'!$Z$62="Muy Baja",'MAPA DE RIESGO'!$AB$62="Catastrófico"),CONCATENATE("R8C",'MAPA DE RIESGO'!$P$62),"")</f>
        <v/>
      </c>
      <c r="AK53" s="27" t="str">
        <f>IF(AND('MAPA DE RIESGO'!$Z$63="Muy Baja",'MAPA DE RIESGO'!$AB$63="Catastrófico"),CONCATENATE("R8C",'MAPA DE RIESGO'!$P$63),"")</f>
        <v/>
      </c>
      <c r="AL53" s="27" t="str">
        <f>IF(AND('MAPA DE RIESGO'!$Z$64="Muy Baja",'MAPA DE RIESGO'!$AB$64="Catastrófico"),CONCATENATE("R8C",'MAPA DE RIESGO'!$P$64),"")</f>
        <v/>
      </c>
      <c r="AM53" s="28" t="str">
        <f>IF(AND('MAPA DE RIESGO'!$Z$65="Muy Baja",'MAPA DE RIESGO'!$AB$65="Catastrófico"),CONCATENATE("R8C",'MAPA DE RIESGO'!$P$65),"")</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408"/>
      <c r="C54" s="408"/>
      <c r="D54" s="409"/>
      <c r="E54" s="509"/>
      <c r="F54" s="510"/>
      <c r="G54" s="510"/>
      <c r="H54" s="510"/>
      <c r="I54" s="523"/>
      <c r="J54" s="48" t="str">
        <f>IF(AND('MAPA DE RIESGO'!$Z$66="Muy Baja",'MAPA DE RIESGO'!$AB$66="Leve"),CONCATENATE("R9C",'MAPA DE RIESGO'!$P$66),"")</f>
        <v/>
      </c>
      <c r="K54" s="49" t="str">
        <f>IF(AND('MAPA DE RIESGO'!$Z$67="Muy Baja",'MAPA DE RIESGO'!$AB$67="Leve"),CONCATENATE("R9C",'MAPA DE RIESGO'!$P$67),"")</f>
        <v/>
      </c>
      <c r="L54" s="49" t="str">
        <f>IF(AND('MAPA DE RIESGO'!$Z$68="Muy Baja",'MAPA DE RIESGO'!$AB$68="Leve"),CONCATENATE("R9C",'MAPA DE RIESGO'!$P$68),"")</f>
        <v/>
      </c>
      <c r="M54" s="49" t="str">
        <f>IF(AND('MAPA DE RIESGO'!$Z$69="Muy Baja",'MAPA DE RIESGO'!$AB$69="Leve"),CONCATENATE("R9C",'MAPA DE RIESGO'!$P$69),"")</f>
        <v/>
      </c>
      <c r="N54" s="49" t="str">
        <f>IF(AND('MAPA DE RIESGO'!$Z$70="Muy Baja",'MAPA DE RIESGO'!$AB$70="Leve"),CONCATENATE("R9C",'MAPA DE RIESGO'!$P$70),"")</f>
        <v/>
      </c>
      <c r="O54" s="50" t="str">
        <f>IF(AND('MAPA DE RIESGO'!$Z$71="Muy Baja",'MAPA DE RIESGO'!$AB$71="Leve"),CONCATENATE("R9C",'MAPA DE RIESGO'!$P$71),"")</f>
        <v/>
      </c>
      <c r="P54" s="48" t="str">
        <f>IF(AND('MAPA DE RIESGO'!$Z$66="Muy Baja",'MAPA DE RIESGO'!$AB$66="Menor"),CONCATENATE("R9C",'MAPA DE RIESGO'!$P$66),"")</f>
        <v/>
      </c>
      <c r="Q54" s="49" t="str">
        <f>IF(AND('MAPA DE RIESGO'!$Z$67="Muy Baja",'MAPA DE RIESGO'!$AB$67="Menor"),CONCATENATE("R9C",'MAPA DE RIESGO'!$P$67),"")</f>
        <v/>
      </c>
      <c r="R54" s="49" t="str">
        <f>IF(AND('MAPA DE RIESGO'!$Z$68="Muy Baja",'MAPA DE RIESGO'!$AB$68="Menor"),CONCATENATE("R9C",'MAPA DE RIESGO'!$P$68),"")</f>
        <v/>
      </c>
      <c r="S54" s="49" t="str">
        <f>IF(AND('MAPA DE RIESGO'!$Z$69="Muy Baja",'MAPA DE RIESGO'!$AB$69="Menor"),CONCATENATE("R9C",'MAPA DE RIESGO'!$P$69),"")</f>
        <v/>
      </c>
      <c r="T54" s="49" t="str">
        <f>IF(AND('MAPA DE RIESGO'!$Z$70="Muy Baja",'MAPA DE RIESGO'!$AB$70="Menor"),CONCATENATE("R9C",'MAPA DE RIESGO'!$P$70),"")</f>
        <v/>
      </c>
      <c r="U54" s="50" t="str">
        <f>IF(AND('MAPA DE RIESGO'!$Z$71="Muy Baja",'MAPA DE RIESGO'!$AB$71="Menor"),CONCATENATE("R9C",'MAPA DE RIESGO'!$P$71),"")</f>
        <v/>
      </c>
      <c r="V54" s="39" t="str">
        <f>IF(AND('MAPA DE RIESGO'!$Z$66="Muy Baja",'MAPA DE RIESGO'!$AB$66="Moderado"),CONCATENATE("R9C",'MAPA DE RIESGO'!$P$66),"")</f>
        <v/>
      </c>
      <c r="W54" s="40" t="str">
        <f>IF(AND('MAPA DE RIESGO'!$Z$67="Muy Baja",'MAPA DE RIESGO'!$AB$67="Moderado"),CONCATENATE("R9C",'MAPA DE RIESGO'!$P$67),"")</f>
        <v/>
      </c>
      <c r="X54" s="40" t="str">
        <f>IF(AND('MAPA DE RIESGO'!$Z$68="Muy Baja",'MAPA DE RIESGO'!$AB$68="Moderado"),CONCATENATE("R9C",'MAPA DE RIESGO'!$P$68),"")</f>
        <v/>
      </c>
      <c r="Y54" s="40" t="str">
        <f>IF(AND('MAPA DE RIESGO'!$Z$69="Muy Baja",'MAPA DE RIESGO'!$AB$69="Moderado"),CONCATENATE("R9C",'MAPA DE RIESGO'!$P$69),"")</f>
        <v/>
      </c>
      <c r="Z54" s="40" t="str">
        <f>IF(AND('MAPA DE RIESGO'!$Z$70="Muy Baja",'MAPA DE RIESGO'!$AB$70="Moderado"),CONCATENATE("R9C",'MAPA DE RIESGO'!$P$70),"")</f>
        <v/>
      </c>
      <c r="AA54" s="41" t="str">
        <f>IF(AND('MAPA DE RIESGO'!$Z$71="Muy Baja",'MAPA DE RIESGO'!$AB$71="Moderado"),CONCATENATE("R9C",'MAPA DE RIESGO'!$P$71),"")</f>
        <v/>
      </c>
      <c r="AB54" s="23" t="str">
        <f>IF(AND('MAPA DE RIESGO'!$Z$66="Muy Baja",'MAPA DE RIESGO'!$AB$66="Mayor"),CONCATENATE("R9C",'MAPA DE RIESGO'!$P$66),"")</f>
        <v/>
      </c>
      <c r="AC54" s="24" t="str">
        <f>IF(AND('MAPA DE RIESGO'!$Z$67="Muy Baja",'MAPA DE RIESGO'!$AB$67="Mayor"),CONCATENATE("R9C",'MAPA DE RIESGO'!$P$67),"")</f>
        <v/>
      </c>
      <c r="AD54" s="29" t="str">
        <f>IF(AND('MAPA DE RIESGO'!$Z$68="Muy Baja",'MAPA DE RIESGO'!$AB$68="Mayor"),CONCATENATE("R9C",'MAPA DE RIESGO'!$P$68),"")</f>
        <v/>
      </c>
      <c r="AE54" s="29" t="str">
        <f>IF(AND('MAPA DE RIESGO'!$Z$69="Muy Baja",'MAPA DE RIESGO'!$AB$69="Mayor"),CONCATENATE("R9C",'MAPA DE RIESGO'!$P$69),"")</f>
        <v/>
      </c>
      <c r="AF54" s="29" t="str">
        <f>IF(AND('MAPA DE RIESGO'!$Z$70="Muy Baja",'MAPA DE RIESGO'!$AB$70="Mayor"),CONCATENATE("R9C",'MAPA DE RIESGO'!$P$70),"")</f>
        <v/>
      </c>
      <c r="AG54" s="25" t="str">
        <f>IF(AND('MAPA DE RIESGO'!$Z$71="Muy Baja",'MAPA DE RIESGO'!$AB$71="Mayor"),CONCATENATE("R9C",'MAPA DE RIESGO'!$P$71),"")</f>
        <v/>
      </c>
      <c r="AH54" s="26" t="str">
        <f>IF(AND('MAPA DE RIESGO'!$Z$66="Muy Baja",'MAPA DE RIESGO'!$AB$66="Catastrófico"),CONCATENATE("R9C",'MAPA DE RIESGO'!$P$66),"")</f>
        <v/>
      </c>
      <c r="AI54" s="27" t="str">
        <f>IF(AND('MAPA DE RIESGO'!$Z$67="Muy Baja",'MAPA DE RIESGO'!$AB$67="Catastrófico"),CONCATENATE("R9C",'MAPA DE RIESGO'!$P$67),"")</f>
        <v/>
      </c>
      <c r="AJ54" s="27" t="str">
        <f>IF(AND('MAPA DE RIESGO'!$Z$68="Muy Baja",'MAPA DE RIESGO'!$AB$68="Catastrófico"),CONCATENATE("R9C",'MAPA DE RIESGO'!$P$68),"")</f>
        <v/>
      </c>
      <c r="AK54" s="27" t="str">
        <f>IF(AND('MAPA DE RIESGO'!$Z$69="Muy Baja",'MAPA DE RIESGO'!$AB$69="Catastrófico"),CONCATENATE("R9C",'MAPA DE RIESGO'!$P$69),"")</f>
        <v/>
      </c>
      <c r="AL54" s="27" t="str">
        <f>IF(AND('MAPA DE RIESGO'!$Z$70="Muy Baja",'MAPA DE RIESGO'!$AB$70="Catastrófico"),CONCATENATE("R9C",'MAPA DE RIESGO'!$P$70),"")</f>
        <v/>
      </c>
      <c r="AM54" s="28" t="str">
        <f>IF(AND('MAPA DE RIESGO'!$Z$71="Muy Baja",'MAPA DE RIESGO'!$AB$71="Catastrófico"),CONCATENATE("R9C",'MAPA DE RIESGO'!$P$71),"")</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408"/>
      <c r="C55" s="408"/>
      <c r="D55" s="409"/>
      <c r="E55" s="511"/>
      <c r="F55" s="512"/>
      <c r="G55" s="512"/>
      <c r="H55" s="512"/>
      <c r="I55" s="524"/>
      <c r="J55" s="51" t="str">
        <f>IF(AND('MAPA DE RIESGO'!$Z$72="Muy Baja",'MAPA DE RIESGO'!$AB$72="Leve"),CONCATENATE("R10C",'MAPA DE RIESGO'!$P$72),"")</f>
        <v/>
      </c>
      <c r="K55" s="52" t="str">
        <f>IF(AND('MAPA DE RIESGO'!$Z$73="Muy Baja",'MAPA DE RIESGO'!$AB$73="Leve"),CONCATENATE("R10C",'MAPA DE RIESGO'!$P$73),"")</f>
        <v/>
      </c>
      <c r="L55" s="52" t="str">
        <f>IF(AND('MAPA DE RIESGO'!$Z$74="Muy Baja",'MAPA DE RIESGO'!$AB$74="Leve"),CONCATENATE("R10C",'MAPA DE RIESGO'!$P$74),"")</f>
        <v/>
      </c>
      <c r="M55" s="52" t="str">
        <f>IF(AND('MAPA DE RIESGO'!$Z$75="Muy Baja",'MAPA DE RIESGO'!$AB$75="Leve"),CONCATENATE("R10C",'MAPA DE RIESGO'!$P$75),"")</f>
        <v/>
      </c>
      <c r="N55" s="52" t="str">
        <f>IF(AND('MAPA DE RIESGO'!$Z$76="Muy Baja",'MAPA DE RIESGO'!$AB$76="Leve"),CONCATENATE("R10C",'MAPA DE RIESGO'!$P$76),"")</f>
        <v/>
      </c>
      <c r="O55" s="53" t="str">
        <f>IF(AND('MAPA DE RIESGO'!$Z$77="Muy Baja",'MAPA DE RIESGO'!$AB$77="Leve"),CONCATENATE("R10C",'MAPA DE RIESGO'!$P$77),"")</f>
        <v/>
      </c>
      <c r="P55" s="51" t="str">
        <f>IF(AND('MAPA DE RIESGO'!$Z$72="Muy Baja",'MAPA DE RIESGO'!$AB$72="Menor"),CONCATENATE("R10C",'MAPA DE RIESGO'!$P$72),"")</f>
        <v/>
      </c>
      <c r="Q55" s="52" t="str">
        <f>IF(AND('MAPA DE RIESGO'!$Z$73="Muy Baja",'MAPA DE RIESGO'!$AB$73="Menor"),CONCATENATE("R10C",'MAPA DE RIESGO'!$P$73),"")</f>
        <v/>
      </c>
      <c r="R55" s="52" t="str">
        <f>IF(AND('MAPA DE RIESGO'!$Z$74="Muy Baja",'MAPA DE RIESGO'!$AB$74="Menor"),CONCATENATE("R10C",'MAPA DE RIESGO'!$P$74),"")</f>
        <v/>
      </c>
      <c r="S55" s="52" t="str">
        <f>IF(AND('MAPA DE RIESGO'!$Z$75="Muy Baja",'MAPA DE RIESGO'!$AB$75="Menor"),CONCATENATE("R10C",'MAPA DE RIESGO'!$P$75),"")</f>
        <v/>
      </c>
      <c r="T55" s="52" t="str">
        <f>IF(AND('MAPA DE RIESGO'!$Z$76="Muy Baja",'MAPA DE RIESGO'!$AB$76="Menor"),CONCATENATE("R10C",'MAPA DE RIESGO'!$P$76),"")</f>
        <v/>
      </c>
      <c r="U55" s="53" t="str">
        <f>IF(AND('MAPA DE RIESGO'!$Z$77="Muy Baja",'MAPA DE RIESGO'!$AB$77="Menor"),CONCATENATE("R10C",'MAPA DE RIESGO'!$P$77),"")</f>
        <v/>
      </c>
      <c r="V55" s="42" t="str">
        <f>IF(AND('MAPA DE RIESGO'!$Z$72="Muy Baja",'MAPA DE RIESGO'!$AB$72="Moderado"),CONCATENATE("R10C",'MAPA DE RIESGO'!$P$72),"")</f>
        <v/>
      </c>
      <c r="W55" s="43" t="str">
        <f>IF(AND('MAPA DE RIESGO'!$Z$73="Muy Baja",'MAPA DE RIESGO'!$AB$73="Moderado"),CONCATENATE("R10C",'MAPA DE RIESGO'!$P$73),"")</f>
        <v/>
      </c>
      <c r="X55" s="43" t="str">
        <f>IF(AND('MAPA DE RIESGO'!$Z$74="Muy Baja",'MAPA DE RIESGO'!$AB$74="Moderado"),CONCATENATE("R10C",'MAPA DE RIESGO'!$P$74),"")</f>
        <v/>
      </c>
      <c r="Y55" s="43" t="str">
        <f>IF(AND('MAPA DE RIESGO'!$Z$75="Muy Baja",'MAPA DE RIESGO'!$AB$75="Moderado"),CONCATENATE("R10C",'MAPA DE RIESGO'!$P$75),"")</f>
        <v/>
      </c>
      <c r="Z55" s="43" t="str">
        <f>IF(AND('MAPA DE RIESGO'!$Z$76="Muy Baja",'MAPA DE RIESGO'!$AB$76="Moderado"),CONCATENATE("R10C",'MAPA DE RIESGO'!$P$76),"")</f>
        <v/>
      </c>
      <c r="AA55" s="44" t="str">
        <f>IF(AND('MAPA DE RIESGO'!$Z$77="Muy Baja",'MAPA DE RIESGO'!$AB$77="Moderado"),CONCATENATE("R10C",'MAPA DE RIESGO'!$P$77),"")</f>
        <v/>
      </c>
      <c r="AB55" s="30" t="str">
        <f>IF(AND('MAPA DE RIESGO'!$Z$72="Muy Baja",'MAPA DE RIESGO'!$AB$72="Mayor"),CONCATENATE("R10C",'MAPA DE RIESGO'!$P$72),"")</f>
        <v/>
      </c>
      <c r="AC55" s="31" t="str">
        <f>IF(AND('MAPA DE RIESGO'!$Z$73="Muy Baja",'MAPA DE RIESGO'!$AB$73="Mayor"),CONCATENATE("R10C",'MAPA DE RIESGO'!$P$73),"")</f>
        <v/>
      </c>
      <c r="AD55" s="31" t="str">
        <f>IF(AND('MAPA DE RIESGO'!$Z$74="Muy Baja",'MAPA DE RIESGO'!$AB$74="Mayor"),CONCATENATE("R10C",'MAPA DE RIESGO'!$P$74),"")</f>
        <v/>
      </c>
      <c r="AE55" s="31" t="str">
        <f>IF(AND('MAPA DE RIESGO'!$Z$75="Muy Baja",'MAPA DE RIESGO'!$AB$75="Mayor"),CONCATENATE("R10C",'MAPA DE RIESGO'!$P$75),"")</f>
        <v/>
      </c>
      <c r="AF55" s="31" t="str">
        <f>IF(AND('MAPA DE RIESGO'!$Z$76="Muy Baja",'MAPA DE RIESGO'!$AB$76="Mayor"),CONCATENATE("R10C",'MAPA DE RIESGO'!$P$76),"")</f>
        <v/>
      </c>
      <c r="AG55" s="32" t="str">
        <f>IF(AND('MAPA DE RIESGO'!$Z$77="Muy Baja",'MAPA DE RIESGO'!$AB$77="Mayor"),CONCATENATE("R10C",'MAPA DE RIESGO'!$P$77),"")</f>
        <v/>
      </c>
      <c r="AH55" s="33" t="str">
        <f>IF(AND('MAPA DE RIESGO'!$Z$72="Muy Baja",'MAPA DE RIESGO'!$AB$72="Catastrófico"),CONCATENATE("R10C",'MAPA DE RIESGO'!$P$72),"")</f>
        <v/>
      </c>
      <c r="AI55" s="34" t="str">
        <f>IF(AND('MAPA DE RIESGO'!$Z$73="Muy Baja",'MAPA DE RIESGO'!$AB$73="Catastrófico"),CONCATENATE("R10C",'MAPA DE RIESGO'!$P$73),"")</f>
        <v/>
      </c>
      <c r="AJ55" s="34" t="str">
        <f>IF(AND('MAPA DE RIESGO'!$Z$74="Muy Baja",'MAPA DE RIESGO'!$AB$74="Catastrófico"),CONCATENATE("R10C",'MAPA DE RIESGO'!$P$74),"")</f>
        <v/>
      </c>
      <c r="AK55" s="34" t="str">
        <f>IF(AND('MAPA DE RIESGO'!$Z$75="Muy Baja",'MAPA DE RIESGO'!$AB$75="Catastrófico"),CONCATENATE("R10C",'MAPA DE RIESGO'!$P$75),"")</f>
        <v/>
      </c>
      <c r="AL55" s="34" t="str">
        <f>IF(AND('MAPA DE RIESGO'!$Z$76="Muy Baja",'MAPA DE RIESGO'!$AB$76="Catastrófico"),CONCATENATE("R10C",'MAPA DE RIESGO'!$P$76),"")</f>
        <v/>
      </c>
      <c r="AM55" s="35" t="str">
        <f>IF(AND('MAPA DE RIESGO'!$Z$77="Muy Baja",'MAPA DE RIESGO'!$AB$77="Catastrófico"),CONCATENATE("R10C",'MAPA DE RIESGO'!$P$77),"")</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05" t="s">
        <v>103</v>
      </c>
      <c r="K56" s="506"/>
      <c r="L56" s="506"/>
      <c r="M56" s="506"/>
      <c r="N56" s="506"/>
      <c r="O56" s="522"/>
      <c r="P56" s="505" t="s">
        <v>102</v>
      </c>
      <c r="Q56" s="506"/>
      <c r="R56" s="506"/>
      <c r="S56" s="506"/>
      <c r="T56" s="506"/>
      <c r="U56" s="522"/>
      <c r="V56" s="505" t="s">
        <v>101</v>
      </c>
      <c r="W56" s="506"/>
      <c r="X56" s="506"/>
      <c r="Y56" s="506"/>
      <c r="Z56" s="506"/>
      <c r="AA56" s="522"/>
      <c r="AB56" s="505" t="s">
        <v>100</v>
      </c>
      <c r="AC56" s="543"/>
      <c r="AD56" s="506"/>
      <c r="AE56" s="506"/>
      <c r="AF56" s="506"/>
      <c r="AG56" s="522"/>
      <c r="AH56" s="505" t="s">
        <v>99</v>
      </c>
      <c r="AI56" s="506"/>
      <c r="AJ56" s="506"/>
      <c r="AK56" s="506"/>
      <c r="AL56" s="506"/>
      <c r="AM56" s="522"/>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09"/>
      <c r="K57" s="510"/>
      <c r="L57" s="510"/>
      <c r="M57" s="510"/>
      <c r="N57" s="510"/>
      <c r="O57" s="523"/>
      <c r="P57" s="509"/>
      <c r="Q57" s="510"/>
      <c r="R57" s="510"/>
      <c r="S57" s="510"/>
      <c r="T57" s="510"/>
      <c r="U57" s="523"/>
      <c r="V57" s="509"/>
      <c r="W57" s="510"/>
      <c r="X57" s="510"/>
      <c r="Y57" s="510"/>
      <c r="Z57" s="510"/>
      <c r="AA57" s="523"/>
      <c r="AB57" s="509"/>
      <c r="AC57" s="510"/>
      <c r="AD57" s="510"/>
      <c r="AE57" s="510"/>
      <c r="AF57" s="510"/>
      <c r="AG57" s="523"/>
      <c r="AH57" s="509"/>
      <c r="AI57" s="510"/>
      <c r="AJ57" s="510"/>
      <c r="AK57" s="510"/>
      <c r="AL57" s="510"/>
      <c r="AM57" s="523"/>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09"/>
      <c r="K58" s="510"/>
      <c r="L58" s="510"/>
      <c r="M58" s="510"/>
      <c r="N58" s="510"/>
      <c r="O58" s="523"/>
      <c r="P58" s="509"/>
      <c r="Q58" s="510"/>
      <c r="R58" s="510"/>
      <c r="S58" s="510"/>
      <c r="T58" s="510"/>
      <c r="U58" s="523"/>
      <c r="V58" s="509"/>
      <c r="W58" s="510"/>
      <c r="X58" s="510"/>
      <c r="Y58" s="510"/>
      <c r="Z58" s="510"/>
      <c r="AA58" s="523"/>
      <c r="AB58" s="509"/>
      <c r="AC58" s="510"/>
      <c r="AD58" s="510"/>
      <c r="AE58" s="510"/>
      <c r="AF58" s="510"/>
      <c r="AG58" s="523"/>
      <c r="AH58" s="509"/>
      <c r="AI58" s="510"/>
      <c r="AJ58" s="510"/>
      <c r="AK58" s="510"/>
      <c r="AL58" s="510"/>
      <c r="AM58" s="523"/>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09"/>
      <c r="K59" s="510"/>
      <c r="L59" s="510"/>
      <c r="M59" s="510"/>
      <c r="N59" s="510"/>
      <c r="O59" s="523"/>
      <c r="P59" s="509"/>
      <c r="Q59" s="510"/>
      <c r="R59" s="510"/>
      <c r="S59" s="510"/>
      <c r="T59" s="510"/>
      <c r="U59" s="523"/>
      <c r="V59" s="509"/>
      <c r="W59" s="510"/>
      <c r="X59" s="510"/>
      <c r="Y59" s="510"/>
      <c r="Z59" s="510"/>
      <c r="AA59" s="523"/>
      <c r="AB59" s="509"/>
      <c r="AC59" s="510"/>
      <c r="AD59" s="510"/>
      <c r="AE59" s="510"/>
      <c r="AF59" s="510"/>
      <c r="AG59" s="523"/>
      <c r="AH59" s="509"/>
      <c r="AI59" s="510"/>
      <c r="AJ59" s="510"/>
      <c r="AK59" s="510"/>
      <c r="AL59" s="510"/>
      <c r="AM59" s="523"/>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09"/>
      <c r="K60" s="510"/>
      <c r="L60" s="510"/>
      <c r="M60" s="510"/>
      <c r="N60" s="510"/>
      <c r="O60" s="523"/>
      <c r="P60" s="509"/>
      <c r="Q60" s="510"/>
      <c r="R60" s="510"/>
      <c r="S60" s="510"/>
      <c r="T60" s="510"/>
      <c r="U60" s="523"/>
      <c r="V60" s="509"/>
      <c r="W60" s="510"/>
      <c r="X60" s="510"/>
      <c r="Y60" s="510"/>
      <c r="Z60" s="510"/>
      <c r="AA60" s="523"/>
      <c r="AB60" s="509"/>
      <c r="AC60" s="510"/>
      <c r="AD60" s="510"/>
      <c r="AE60" s="510"/>
      <c r="AF60" s="510"/>
      <c r="AG60" s="523"/>
      <c r="AH60" s="509"/>
      <c r="AI60" s="510"/>
      <c r="AJ60" s="510"/>
      <c r="AK60" s="510"/>
      <c r="AL60" s="510"/>
      <c r="AM60" s="523"/>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511"/>
      <c r="K61" s="512"/>
      <c r="L61" s="512"/>
      <c r="M61" s="512"/>
      <c r="N61" s="512"/>
      <c r="O61" s="524"/>
      <c r="P61" s="511"/>
      <c r="Q61" s="512"/>
      <c r="R61" s="512"/>
      <c r="S61" s="512"/>
      <c r="T61" s="512"/>
      <c r="U61" s="524"/>
      <c r="V61" s="511"/>
      <c r="W61" s="512"/>
      <c r="X61" s="512"/>
      <c r="Y61" s="512"/>
      <c r="Z61" s="512"/>
      <c r="AA61" s="524"/>
      <c r="AB61" s="511"/>
      <c r="AC61" s="512"/>
      <c r="AD61" s="512"/>
      <c r="AE61" s="512"/>
      <c r="AF61" s="512"/>
      <c r="AG61" s="524"/>
      <c r="AH61" s="511"/>
      <c r="AI61" s="512"/>
      <c r="AJ61" s="512"/>
      <c r="AK61" s="512"/>
      <c r="AL61" s="512"/>
      <c r="AM61" s="524"/>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103"/>
    <col min="2" max="2" width="24.28515625" style="103" customWidth="1" collapsed="1"/>
    <col min="3" max="3" width="70.28515625" style="103" customWidth="1" collapsed="1"/>
    <col min="4" max="4" width="29.7109375" style="103" customWidth="1" collapsed="1"/>
    <col min="5" max="16384" width="10.85546875" style="103"/>
  </cols>
  <sheetData>
    <row r="1" spans="1:37" ht="17.25" thickBot="1" x14ac:dyDescent="0.35">
      <c r="A1" s="6"/>
      <c r="B1" s="6"/>
      <c r="C1" s="6"/>
    </row>
    <row r="2" spans="1:37" ht="18.399999999999999" customHeight="1" thickBot="1" x14ac:dyDescent="0.35">
      <c r="A2" s="6"/>
      <c r="B2" s="544" t="s">
        <v>240</v>
      </c>
      <c r="C2" s="545"/>
      <c r="D2" s="546"/>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54"/>
      <c r="C4" s="155" t="s">
        <v>50</v>
      </c>
      <c r="D4" s="156"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57" t="s">
        <v>49</v>
      </c>
      <c r="C5" s="158" t="s">
        <v>93</v>
      </c>
      <c r="D5" s="159">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60" t="s">
        <v>51</v>
      </c>
      <c r="C6" s="161" t="s">
        <v>94</v>
      </c>
      <c r="D6" s="162">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63" t="s">
        <v>98</v>
      </c>
      <c r="C7" s="161" t="s">
        <v>95</v>
      </c>
      <c r="D7" s="162">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64" t="s">
        <v>6</v>
      </c>
      <c r="C8" s="161" t="s">
        <v>96</v>
      </c>
      <c r="D8" s="162">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65" t="s">
        <v>52</v>
      </c>
      <c r="C9" s="166" t="s">
        <v>97</v>
      </c>
      <c r="D9" s="167">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44"/>
      <c r="C10" s="144"/>
      <c r="D10" s="144"/>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44"/>
      <c r="D11" s="144"/>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44"/>
      <c r="C12" s="144"/>
      <c r="D12" s="144"/>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44"/>
      <c r="C13" s="144"/>
      <c r="D13" s="144"/>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44"/>
      <c r="C14" s="144"/>
      <c r="D14" s="144"/>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44"/>
      <c r="C15" s="144"/>
      <c r="D15" s="144"/>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44"/>
      <c r="C16" s="144"/>
      <c r="D16" s="144"/>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44"/>
      <c r="C17" s="144"/>
      <c r="D17" s="14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44"/>
      <c r="C18" s="144"/>
      <c r="D18" s="144"/>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44"/>
      <c r="C19" s="144"/>
      <c r="D19" s="144"/>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U233"/>
  <sheetViews>
    <sheetView showRowColHeaders="0" zoomScale="60" zoomScaleNormal="60" workbookViewId="0">
      <selection activeCell="D7" sqref="D7"/>
    </sheetView>
  </sheetViews>
  <sheetFormatPr baseColWidth="10" defaultColWidth="10.85546875" defaultRowHeight="16.5" x14ac:dyDescent="0.3"/>
  <cols>
    <col min="1" max="1" width="10.85546875" style="103"/>
    <col min="2" max="2" width="40.42578125" style="103" customWidth="1" collapsed="1"/>
    <col min="3" max="3" width="74.7109375" style="103" customWidth="1" collapsed="1"/>
    <col min="4" max="4" width="135" style="103" bestFit="1" customWidth="1" collapsed="1"/>
    <col min="5" max="5" width="144.7109375" style="103" bestFit="1" customWidth="1" collapsed="1"/>
    <col min="6" max="16384" width="10.85546875" style="103"/>
  </cols>
  <sheetData>
    <row r="1" spans="1:21" ht="17.25" thickBot="1" x14ac:dyDescent="0.35"/>
    <row r="2" spans="1:21" ht="30.75" thickBot="1" x14ac:dyDescent="0.35">
      <c r="A2" s="6"/>
      <c r="B2" s="547" t="s">
        <v>241</v>
      </c>
      <c r="C2" s="548"/>
      <c r="D2" s="548"/>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68"/>
      <c r="C4" s="169" t="s">
        <v>53</v>
      </c>
      <c r="D4" s="170" t="s">
        <v>54</v>
      </c>
      <c r="E4" s="6"/>
      <c r="F4" s="6"/>
      <c r="G4" s="6"/>
      <c r="H4" s="6"/>
      <c r="I4" s="6"/>
      <c r="J4" s="6"/>
      <c r="K4" s="6"/>
      <c r="L4" s="6"/>
      <c r="M4" s="6"/>
      <c r="N4" s="6"/>
      <c r="O4" s="6"/>
      <c r="P4" s="6"/>
      <c r="Q4" s="6"/>
      <c r="R4" s="6"/>
      <c r="S4" s="6"/>
      <c r="T4" s="6"/>
      <c r="U4" s="6"/>
    </row>
    <row r="5" spans="1:21" ht="27" x14ac:dyDescent="0.3">
      <c r="A5" s="145" t="s">
        <v>75</v>
      </c>
      <c r="B5" s="171" t="s">
        <v>92</v>
      </c>
      <c r="C5" s="172" t="s">
        <v>139</v>
      </c>
      <c r="D5" s="173" t="s">
        <v>88</v>
      </c>
      <c r="E5" s="6"/>
      <c r="F5" s="6"/>
      <c r="G5" s="6"/>
      <c r="H5" s="6"/>
      <c r="I5" s="6"/>
      <c r="J5" s="6"/>
      <c r="K5" s="6"/>
      <c r="L5" s="6"/>
      <c r="M5" s="6"/>
      <c r="N5" s="6"/>
      <c r="O5" s="6"/>
      <c r="P5" s="6"/>
      <c r="Q5" s="6"/>
      <c r="R5" s="6"/>
      <c r="S5" s="6"/>
      <c r="T5" s="6"/>
      <c r="U5" s="6"/>
    </row>
    <row r="6" spans="1:21" ht="54" x14ac:dyDescent="0.3">
      <c r="A6" s="145" t="s">
        <v>76</v>
      </c>
      <c r="B6" s="174" t="s">
        <v>56</v>
      </c>
      <c r="C6" s="175" t="s">
        <v>84</v>
      </c>
      <c r="D6" s="176" t="s">
        <v>89</v>
      </c>
      <c r="E6" s="6"/>
      <c r="F6" s="6"/>
      <c r="G6" s="6"/>
      <c r="H6" s="6"/>
      <c r="I6" s="6"/>
      <c r="J6" s="6"/>
      <c r="K6" s="6"/>
      <c r="L6" s="6"/>
      <c r="M6" s="6"/>
      <c r="N6" s="6"/>
      <c r="O6" s="6"/>
      <c r="P6" s="6"/>
      <c r="Q6" s="6"/>
      <c r="R6" s="6"/>
      <c r="S6" s="6"/>
      <c r="T6" s="6"/>
      <c r="U6" s="6"/>
    </row>
    <row r="7" spans="1:21" ht="54" x14ac:dyDescent="0.3">
      <c r="A7" s="145" t="s">
        <v>73</v>
      </c>
      <c r="B7" s="177" t="s">
        <v>57</v>
      </c>
      <c r="C7" s="175" t="s">
        <v>85</v>
      </c>
      <c r="D7" s="176" t="s">
        <v>91</v>
      </c>
      <c r="E7" s="6"/>
      <c r="F7" s="6"/>
      <c r="G7" s="6"/>
      <c r="H7" s="6"/>
      <c r="I7" s="6"/>
      <c r="J7" s="6"/>
      <c r="K7" s="6"/>
      <c r="L7" s="6"/>
      <c r="M7" s="6"/>
      <c r="N7" s="6"/>
      <c r="O7" s="6"/>
      <c r="P7" s="6"/>
      <c r="Q7" s="6"/>
      <c r="R7" s="6"/>
      <c r="S7" s="6"/>
      <c r="T7" s="6"/>
      <c r="U7" s="6"/>
    </row>
    <row r="8" spans="1:21" ht="54" x14ac:dyDescent="0.3">
      <c r="A8" s="145" t="s">
        <v>7</v>
      </c>
      <c r="B8" s="178" t="s">
        <v>58</v>
      </c>
      <c r="C8" s="175" t="s">
        <v>86</v>
      </c>
      <c r="D8" s="176" t="s">
        <v>90</v>
      </c>
      <c r="E8" s="6"/>
      <c r="F8" s="6"/>
      <c r="G8" s="6"/>
      <c r="H8" s="6"/>
      <c r="I8" s="6"/>
      <c r="J8" s="6"/>
      <c r="K8" s="6"/>
      <c r="L8" s="6"/>
      <c r="M8" s="6"/>
      <c r="N8" s="6"/>
      <c r="O8" s="6"/>
      <c r="P8" s="6"/>
      <c r="Q8" s="6"/>
      <c r="R8" s="6"/>
      <c r="S8" s="6"/>
      <c r="T8" s="6"/>
      <c r="U8" s="6"/>
    </row>
    <row r="9" spans="1:21" ht="54.75" thickBot="1" x14ac:dyDescent="0.35">
      <c r="A9" s="145" t="s">
        <v>77</v>
      </c>
      <c r="B9" s="179" t="s">
        <v>59</v>
      </c>
      <c r="C9" s="180" t="s">
        <v>87</v>
      </c>
      <c r="D9" s="181" t="s">
        <v>109</v>
      </c>
      <c r="E9" s="6"/>
      <c r="F9" s="6"/>
      <c r="G9" s="6"/>
      <c r="H9" s="6"/>
      <c r="I9" s="6"/>
      <c r="J9" s="6"/>
      <c r="K9" s="6"/>
      <c r="L9" s="6"/>
      <c r="M9" s="6"/>
      <c r="N9" s="6"/>
      <c r="O9" s="6"/>
      <c r="P9" s="6"/>
      <c r="Q9" s="6"/>
      <c r="R9" s="6"/>
      <c r="S9" s="6"/>
      <c r="T9" s="6"/>
      <c r="U9" s="6"/>
    </row>
    <row r="10" spans="1:21" ht="20.25" x14ac:dyDescent="0.3">
      <c r="A10" s="145"/>
      <c r="B10" s="145"/>
      <c r="C10" s="97"/>
      <c r="D10" s="69"/>
      <c r="E10" s="6"/>
      <c r="F10" s="6"/>
      <c r="G10" s="6"/>
      <c r="H10" s="6"/>
      <c r="I10" s="6"/>
      <c r="J10" s="6"/>
      <c r="K10" s="6"/>
      <c r="L10" s="6"/>
      <c r="M10" s="6"/>
      <c r="N10" s="6"/>
      <c r="O10" s="6"/>
      <c r="P10" s="6"/>
      <c r="Q10" s="6"/>
      <c r="R10" s="6"/>
      <c r="S10" s="6"/>
      <c r="T10" s="6"/>
      <c r="U10" s="6"/>
    </row>
    <row r="11" spans="1:21" x14ac:dyDescent="0.3">
      <c r="A11" s="145"/>
      <c r="B11" s="70"/>
      <c r="C11" s="70"/>
      <c r="D11" s="70"/>
      <c r="E11" s="6"/>
      <c r="F11" s="6"/>
      <c r="G11" s="6"/>
      <c r="H11" s="6"/>
      <c r="I11" s="6"/>
      <c r="J11" s="6"/>
      <c r="K11" s="6"/>
      <c r="L11" s="6"/>
      <c r="M11" s="6"/>
      <c r="N11" s="6"/>
      <c r="O11" s="6"/>
      <c r="P11" s="6"/>
      <c r="Q11" s="6"/>
      <c r="R11" s="6"/>
      <c r="S11" s="6"/>
      <c r="T11" s="6"/>
      <c r="U11" s="6"/>
    </row>
    <row r="12" spans="1:21" x14ac:dyDescent="0.3">
      <c r="A12" s="145"/>
      <c r="B12" s="145" t="s">
        <v>82</v>
      </c>
      <c r="C12" s="145" t="s">
        <v>127</v>
      </c>
      <c r="D12" s="145" t="s">
        <v>134</v>
      </c>
      <c r="E12" s="6"/>
      <c r="F12" s="6"/>
      <c r="G12" s="6"/>
      <c r="H12" s="6"/>
      <c r="I12" s="6"/>
      <c r="J12" s="6"/>
      <c r="K12" s="6"/>
      <c r="L12" s="6"/>
      <c r="M12" s="6"/>
      <c r="N12" s="6"/>
      <c r="O12" s="6"/>
      <c r="P12" s="6"/>
      <c r="Q12" s="6"/>
      <c r="R12" s="6"/>
      <c r="S12" s="6"/>
      <c r="T12" s="6"/>
      <c r="U12" s="6"/>
    </row>
    <row r="13" spans="1:21" x14ac:dyDescent="0.3">
      <c r="A13" s="145"/>
      <c r="B13" s="145" t="s">
        <v>80</v>
      </c>
      <c r="C13" s="145" t="s">
        <v>131</v>
      </c>
      <c r="D13" s="145" t="s">
        <v>135</v>
      </c>
      <c r="E13" s="6"/>
      <c r="F13" s="6"/>
      <c r="G13" s="6"/>
      <c r="H13" s="6"/>
      <c r="I13" s="6"/>
      <c r="J13" s="6"/>
      <c r="K13" s="6"/>
      <c r="L13" s="6"/>
      <c r="M13" s="6"/>
      <c r="N13" s="6"/>
      <c r="O13" s="6"/>
      <c r="P13" s="6"/>
      <c r="Q13" s="6"/>
      <c r="R13" s="6"/>
      <c r="S13" s="6"/>
      <c r="T13" s="6"/>
      <c r="U13" s="6"/>
    </row>
    <row r="14" spans="1:21" x14ac:dyDescent="0.3">
      <c r="A14" s="145"/>
      <c r="B14" s="145"/>
      <c r="C14" s="145" t="s">
        <v>130</v>
      </c>
      <c r="D14" s="145" t="s">
        <v>136</v>
      </c>
      <c r="E14" s="6"/>
      <c r="F14" s="6"/>
      <c r="G14" s="6"/>
      <c r="H14" s="6"/>
      <c r="I14" s="6"/>
      <c r="J14" s="6"/>
      <c r="K14" s="6"/>
      <c r="L14" s="6"/>
      <c r="M14" s="6"/>
      <c r="N14" s="6"/>
      <c r="O14" s="6"/>
      <c r="P14" s="6"/>
      <c r="Q14" s="6"/>
      <c r="R14" s="6"/>
      <c r="S14" s="6"/>
      <c r="T14" s="6"/>
      <c r="U14" s="6"/>
    </row>
    <row r="15" spans="1:21" x14ac:dyDescent="0.3">
      <c r="A15" s="145"/>
      <c r="B15" s="145"/>
      <c r="C15" s="145" t="s">
        <v>132</v>
      </c>
      <c r="D15" s="145" t="s">
        <v>137</v>
      </c>
      <c r="E15" s="6"/>
      <c r="F15" s="6"/>
      <c r="G15" s="6"/>
      <c r="H15" s="6"/>
      <c r="I15" s="6"/>
      <c r="J15" s="6"/>
      <c r="K15" s="6"/>
      <c r="L15" s="6"/>
      <c r="M15" s="6"/>
      <c r="N15" s="6"/>
      <c r="O15" s="6"/>
      <c r="P15" s="6"/>
      <c r="Q15" s="6"/>
      <c r="R15" s="6"/>
      <c r="S15" s="6"/>
      <c r="T15" s="6"/>
      <c r="U15" s="6"/>
    </row>
    <row r="16" spans="1:21" x14ac:dyDescent="0.3">
      <c r="A16" s="145"/>
      <c r="B16" s="145"/>
      <c r="C16" s="145" t="s">
        <v>133</v>
      </c>
      <c r="D16" s="145" t="s">
        <v>138</v>
      </c>
      <c r="E16" s="6"/>
      <c r="F16" s="6"/>
      <c r="G16" s="6"/>
      <c r="H16" s="6"/>
      <c r="I16" s="6"/>
      <c r="J16" s="6"/>
      <c r="K16" s="6"/>
      <c r="L16" s="6"/>
      <c r="M16" s="6"/>
      <c r="N16" s="6"/>
      <c r="O16" s="6"/>
      <c r="P16" s="6"/>
      <c r="Q16" s="6"/>
      <c r="R16" s="6"/>
      <c r="S16" s="6"/>
      <c r="T16" s="6"/>
      <c r="U16" s="6"/>
    </row>
    <row r="17" spans="1:15" x14ac:dyDescent="0.3">
      <c r="A17" s="145"/>
      <c r="B17" s="145"/>
      <c r="C17" s="6"/>
      <c r="D17" s="145"/>
      <c r="E17" s="6"/>
      <c r="F17" s="6"/>
      <c r="G17" s="6"/>
      <c r="H17" s="6"/>
      <c r="I17" s="6"/>
      <c r="J17" s="6"/>
      <c r="K17" s="6"/>
      <c r="L17" s="6"/>
      <c r="M17" s="6"/>
      <c r="N17" s="6"/>
      <c r="O17" s="6"/>
    </row>
    <row r="18" spans="1:15" x14ac:dyDescent="0.3">
      <c r="A18" s="145"/>
      <c r="B18" s="145"/>
      <c r="C18" s="6"/>
      <c r="D18" s="145"/>
      <c r="E18" s="6"/>
      <c r="F18" s="6"/>
      <c r="G18" s="6"/>
      <c r="H18" s="6"/>
      <c r="I18" s="6"/>
      <c r="J18" s="6"/>
      <c r="K18" s="6"/>
      <c r="L18" s="6"/>
      <c r="M18" s="6"/>
      <c r="N18" s="6"/>
      <c r="O18" s="6"/>
    </row>
    <row r="19" spans="1:15" x14ac:dyDescent="0.3">
      <c r="A19" s="145"/>
      <c r="B19" s="144"/>
      <c r="C19" s="6"/>
      <c r="D19" s="144"/>
      <c r="E19" s="6"/>
      <c r="F19" s="6"/>
      <c r="G19" s="6"/>
      <c r="H19" s="6"/>
      <c r="I19" s="6"/>
      <c r="J19" s="6"/>
      <c r="K19" s="6"/>
      <c r="L19" s="6"/>
      <c r="M19" s="6"/>
      <c r="N19" s="6"/>
      <c r="O19" s="6"/>
    </row>
    <row r="20" spans="1:15" x14ac:dyDescent="0.3">
      <c r="A20" s="145"/>
      <c r="B20" s="144"/>
      <c r="C20" s="6"/>
      <c r="D20" s="144"/>
      <c r="E20" s="6"/>
      <c r="F20" s="6"/>
      <c r="G20" s="6"/>
      <c r="H20" s="6"/>
      <c r="I20" s="6"/>
      <c r="J20" s="6"/>
      <c r="K20" s="6"/>
      <c r="L20" s="6"/>
      <c r="M20" s="6"/>
      <c r="N20" s="6"/>
      <c r="O20" s="6"/>
    </row>
    <row r="21" spans="1:15" x14ac:dyDescent="0.3">
      <c r="A21" s="145"/>
      <c r="B21" s="144"/>
      <c r="C21" s="6"/>
      <c r="D21" s="144"/>
      <c r="E21" s="6"/>
      <c r="F21" s="6"/>
      <c r="G21" s="6"/>
      <c r="H21" s="6"/>
      <c r="I21" s="6"/>
      <c r="J21" s="6"/>
      <c r="K21" s="6"/>
      <c r="L21" s="6"/>
      <c r="M21" s="6"/>
      <c r="N21" s="6"/>
      <c r="O21" s="6"/>
    </row>
    <row r="22" spans="1:15" x14ac:dyDescent="0.3">
      <c r="A22" s="145"/>
      <c r="B22" s="144"/>
      <c r="C22" s="6"/>
      <c r="D22" s="144"/>
      <c r="E22" s="6"/>
      <c r="F22" s="6"/>
      <c r="G22" s="6"/>
      <c r="H22" s="6"/>
      <c r="I22" s="6"/>
      <c r="J22" s="6"/>
      <c r="K22" s="6"/>
      <c r="L22" s="6"/>
      <c r="M22" s="6"/>
      <c r="N22" s="6"/>
      <c r="O22" s="6"/>
    </row>
    <row r="23" spans="1:15" ht="20.25" x14ac:dyDescent="0.3">
      <c r="A23" s="145"/>
      <c r="B23" s="145"/>
      <c r="C23" s="97"/>
      <c r="D23" s="69"/>
      <c r="E23" s="6"/>
      <c r="F23" s="6"/>
      <c r="G23" s="6"/>
      <c r="H23" s="6"/>
      <c r="I23" s="6"/>
      <c r="J23" s="6"/>
      <c r="K23" s="6"/>
      <c r="L23" s="6"/>
      <c r="M23" s="6"/>
      <c r="N23" s="6"/>
      <c r="O23" s="6"/>
    </row>
    <row r="24" spans="1:15" ht="20.25" x14ac:dyDescent="0.3">
      <c r="A24" s="145"/>
      <c r="B24" s="145"/>
      <c r="C24" s="97"/>
      <c r="D24" s="69"/>
      <c r="E24" s="6"/>
      <c r="F24" s="6"/>
      <c r="G24" s="6"/>
      <c r="H24" s="6"/>
      <c r="I24" s="6"/>
      <c r="J24" s="6"/>
      <c r="K24" s="6"/>
      <c r="L24" s="6"/>
      <c r="M24" s="6"/>
      <c r="N24" s="6"/>
      <c r="O24" s="6"/>
    </row>
    <row r="25" spans="1:15" ht="20.25" x14ac:dyDescent="0.3">
      <c r="A25" s="145"/>
      <c r="B25" s="145"/>
      <c r="C25" s="97"/>
      <c r="D25" s="69"/>
      <c r="E25" s="6"/>
      <c r="F25" s="6"/>
      <c r="G25" s="6"/>
      <c r="H25" s="6"/>
      <c r="I25" s="6"/>
      <c r="J25" s="6"/>
      <c r="K25" s="6"/>
      <c r="L25" s="6"/>
      <c r="M25" s="6"/>
      <c r="N25" s="6"/>
      <c r="O25" s="6"/>
    </row>
    <row r="26" spans="1:15" ht="20.25" x14ac:dyDescent="0.3">
      <c r="A26" s="145"/>
      <c r="B26" s="145"/>
      <c r="C26" s="97"/>
      <c r="D26" s="69"/>
      <c r="E26" s="6"/>
      <c r="F26" s="6"/>
      <c r="G26" s="6"/>
      <c r="H26" s="6"/>
      <c r="I26" s="6"/>
      <c r="J26" s="6"/>
      <c r="K26" s="6"/>
      <c r="L26" s="6"/>
      <c r="M26" s="6"/>
      <c r="N26" s="6"/>
      <c r="O26" s="6"/>
    </row>
    <row r="27" spans="1:15" ht="20.25" x14ac:dyDescent="0.3">
      <c r="A27" s="145"/>
      <c r="B27" s="145"/>
      <c r="C27" s="97"/>
      <c r="D27" s="69"/>
      <c r="E27" s="6"/>
      <c r="F27" s="6"/>
      <c r="G27" s="6"/>
      <c r="H27" s="6"/>
      <c r="I27" s="6"/>
      <c r="J27" s="6"/>
      <c r="K27" s="6"/>
      <c r="L27" s="6"/>
      <c r="M27" s="6"/>
      <c r="N27" s="6"/>
      <c r="O27" s="6"/>
    </row>
    <row r="28" spans="1:15" ht="20.25" x14ac:dyDescent="0.3">
      <c r="A28" s="145"/>
      <c r="B28" s="145"/>
      <c r="C28" s="97"/>
      <c r="D28" s="69"/>
      <c r="E28" s="6"/>
      <c r="F28" s="6"/>
      <c r="G28" s="6"/>
      <c r="H28" s="6"/>
      <c r="I28" s="6"/>
      <c r="J28" s="6"/>
      <c r="K28" s="6"/>
      <c r="L28" s="6"/>
      <c r="M28" s="6"/>
      <c r="N28" s="6"/>
      <c r="O28" s="6"/>
    </row>
    <row r="29" spans="1:15" ht="20.25" x14ac:dyDescent="0.3">
      <c r="A29" s="145"/>
      <c r="B29" s="145"/>
      <c r="C29" s="97"/>
      <c r="D29" s="69"/>
      <c r="E29" s="6"/>
      <c r="F29" s="6"/>
      <c r="G29" s="6"/>
      <c r="H29" s="6"/>
      <c r="I29" s="6"/>
      <c r="J29" s="6"/>
      <c r="K29" s="6"/>
      <c r="L29" s="6"/>
      <c r="M29" s="6"/>
      <c r="N29" s="6"/>
      <c r="O29" s="6"/>
    </row>
    <row r="30" spans="1:15" ht="20.25" x14ac:dyDescent="0.3">
      <c r="A30" s="145"/>
      <c r="B30" s="145"/>
      <c r="C30" s="97"/>
      <c r="D30" s="69"/>
      <c r="E30" s="6"/>
      <c r="F30" s="6"/>
      <c r="G30" s="6"/>
      <c r="H30" s="6"/>
      <c r="I30" s="6"/>
      <c r="J30" s="6"/>
      <c r="K30" s="6"/>
      <c r="L30" s="6"/>
      <c r="M30" s="6"/>
      <c r="N30" s="6"/>
      <c r="O30" s="6"/>
    </row>
    <row r="31" spans="1:15" ht="20.25" x14ac:dyDescent="0.3">
      <c r="A31" s="145"/>
      <c r="B31" s="145"/>
      <c r="C31" s="97"/>
      <c r="D31" s="69"/>
      <c r="E31" s="6"/>
      <c r="F31" s="6"/>
      <c r="G31" s="6"/>
      <c r="H31" s="6"/>
      <c r="I31" s="6"/>
      <c r="J31" s="6"/>
      <c r="K31" s="6"/>
      <c r="L31" s="6"/>
      <c r="M31" s="6"/>
      <c r="N31" s="6"/>
      <c r="O31" s="6"/>
    </row>
    <row r="32" spans="1:15" ht="20.25" x14ac:dyDescent="0.3">
      <c r="A32" s="145"/>
      <c r="B32" s="145"/>
      <c r="C32" s="97"/>
      <c r="D32" s="69"/>
      <c r="E32" s="6"/>
      <c r="F32" s="6"/>
      <c r="G32" s="6"/>
      <c r="H32" s="6"/>
      <c r="I32" s="6"/>
      <c r="J32" s="6"/>
      <c r="K32" s="6"/>
      <c r="L32" s="6"/>
      <c r="M32" s="6"/>
      <c r="N32" s="6"/>
      <c r="O32" s="6"/>
    </row>
    <row r="33" spans="1:15" ht="20.25" x14ac:dyDescent="0.3">
      <c r="A33" s="145"/>
      <c r="B33" s="145"/>
      <c r="C33" s="97"/>
      <c r="D33" s="69"/>
      <c r="E33" s="6"/>
      <c r="F33" s="6"/>
      <c r="G33" s="6"/>
      <c r="H33" s="6"/>
      <c r="I33" s="6"/>
      <c r="J33" s="6"/>
      <c r="K33" s="6"/>
      <c r="L33" s="6"/>
      <c r="M33" s="6"/>
      <c r="N33" s="6"/>
      <c r="O33" s="6"/>
    </row>
    <row r="34" spans="1:15" ht="20.25" x14ac:dyDescent="0.3">
      <c r="A34" s="145"/>
      <c r="B34" s="145"/>
      <c r="C34" s="97"/>
      <c r="D34" s="69"/>
      <c r="E34" s="6"/>
      <c r="F34" s="6"/>
      <c r="G34" s="6"/>
      <c r="H34" s="6"/>
      <c r="I34" s="6"/>
      <c r="J34" s="6"/>
      <c r="K34" s="6"/>
      <c r="L34" s="6"/>
      <c r="M34" s="6"/>
      <c r="N34" s="6"/>
      <c r="O34" s="6"/>
    </row>
    <row r="35" spans="1:15" ht="20.25" x14ac:dyDescent="0.3">
      <c r="A35" s="145"/>
      <c r="B35" s="145"/>
      <c r="C35" s="97"/>
      <c r="D35" s="69"/>
      <c r="E35" s="6"/>
      <c r="F35" s="6"/>
      <c r="G35" s="6"/>
      <c r="H35" s="6"/>
      <c r="I35" s="6"/>
      <c r="J35" s="6"/>
      <c r="K35" s="6"/>
      <c r="L35" s="6"/>
      <c r="M35" s="6"/>
      <c r="N35" s="6"/>
      <c r="O35" s="6"/>
    </row>
    <row r="36" spans="1:15" ht="20.25" x14ac:dyDescent="0.3">
      <c r="A36" s="145"/>
      <c r="B36" s="145"/>
      <c r="C36" s="97"/>
      <c r="D36" s="69"/>
      <c r="E36" s="6"/>
      <c r="F36" s="6"/>
      <c r="G36" s="6"/>
      <c r="H36" s="6"/>
      <c r="I36" s="6"/>
      <c r="J36" s="6"/>
      <c r="K36" s="6"/>
      <c r="L36" s="6"/>
      <c r="M36" s="6"/>
      <c r="N36" s="6"/>
      <c r="O36" s="6"/>
    </row>
    <row r="37" spans="1:15" ht="20.25" x14ac:dyDescent="0.3">
      <c r="A37" s="145"/>
      <c r="B37" s="145"/>
      <c r="C37" s="97"/>
      <c r="D37" s="69"/>
      <c r="E37" s="6"/>
      <c r="F37" s="6"/>
      <c r="G37" s="6"/>
      <c r="H37" s="6"/>
      <c r="I37" s="6"/>
      <c r="J37" s="6"/>
      <c r="K37" s="6"/>
      <c r="L37" s="6"/>
      <c r="M37" s="6"/>
      <c r="N37" s="6"/>
      <c r="O37" s="6"/>
    </row>
    <row r="38" spans="1:15" ht="20.25" x14ac:dyDescent="0.3">
      <c r="A38" s="145"/>
      <c r="B38" s="145"/>
      <c r="C38" s="97"/>
      <c r="D38" s="69"/>
      <c r="E38" s="6"/>
      <c r="F38" s="6"/>
      <c r="G38" s="6"/>
      <c r="H38" s="6"/>
      <c r="I38" s="6"/>
      <c r="J38" s="6"/>
      <c r="K38" s="6"/>
      <c r="L38" s="6"/>
      <c r="M38" s="6"/>
      <c r="N38" s="6"/>
      <c r="O38" s="6"/>
    </row>
    <row r="39" spans="1:15" ht="20.25" x14ac:dyDescent="0.3">
      <c r="A39" s="145"/>
      <c r="B39" s="145"/>
      <c r="C39" s="97"/>
      <c r="D39" s="69"/>
      <c r="E39" s="6"/>
      <c r="F39" s="6"/>
      <c r="G39" s="6"/>
      <c r="H39" s="6"/>
      <c r="I39" s="6"/>
      <c r="J39" s="6"/>
      <c r="K39" s="6"/>
      <c r="L39" s="6"/>
      <c r="M39" s="6"/>
      <c r="N39" s="6"/>
      <c r="O39" s="6"/>
    </row>
    <row r="40" spans="1:15" ht="20.25" x14ac:dyDescent="0.3">
      <c r="A40" s="145"/>
      <c r="B40" s="145"/>
      <c r="C40" s="97"/>
      <c r="D40" s="69"/>
      <c r="E40" s="6"/>
      <c r="F40" s="6"/>
      <c r="G40" s="6"/>
      <c r="H40" s="6"/>
      <c r="I40" s="6"/>
      <c r="J40" s="6"/>
      <c r="K40" s="6"/>
      <c r="L40" s="6"/>
      <c r="M40" s="6"/>
      <c r="N40" s="6"/>
      <c r="O40" s="6"/>
    </row>
    <row r="41" spans="1:15" ht="20.25" x14ac:dyDescent="0.3">
      <c r="A41" s="145"/>
      <c r="B41" s="145"/>
      <c r="C41" s="97"/>
      <c r="D41" s="69"/>
      <c r="E41" s="6"/>
      <c r="F41" s="6"/>
      <c r="G41" s="6"/>
      <c r="H41" s="6"/>
      <c r="I41" s="6"/>
      <c r="J41" s="6"/>
      <c r="K41" s="6"/>
      <c r="L41" s="6"/>
      <c r="M41" s="6"/>
      <c r="N41" s="6"/>
      <c r="O41" s="6"/>
    </row>
    <row r="42" spans="1:15" ht="20.25" x14ac:dyDescent="0.3">
      <c r="A42" s="145"/>
      <c r="B42" s="145"/>
      <c r="C42" s="97"/>
      <c r="D42" s="69"/>
      <c r="E42" s="6"/>
      <c r="F42" s="6"/>
      <c r="G42" s="6"/>
      <c r="H42" s="6"/>
      <c r="I42" s="6"/>
      <c r="J42" s="6"/>
      <c r="K42" s="6"/>
      <c r="L42" s="6"/>
      <c r="M42" s="6"/>
      <c r="N42" s="6"/>
      <c r="O42" s="6"/>
    </row>
    <row r="43" spans="1:15" ht="20.25" x14ac:dyDescent="0.3">
      <c r="A43" s="145"/>
      <c r="B43" s="145"/>
      <c r="C43" s="97"/>
      <c r="D43" s="69"/>
      <c r="E43" s="6"/>
      <c r="F43" s="6"/>
      <c r="G43" s="6"/>
      <c r="H43" s="6"/>
      <c r="I43" s="6"/>
      <c r="J43" s="6"/>
      <c r="K43" s="6"/>
      <c r="L43" s="6"/>
      <c r="M43" s="6"/>
      <c r="N43" s="6"/>
      <c r="O43" s="6"/>
    </row>
    <row r="44" spans="1:15" ht="20.25" x14ac:dyDescent="0.3">
      <c r="A44" s="145"/>
      <c r="B44" s="145"/>
      <c r="C44" s="97"/>
      <c r="D44" s="69"/>
      <c r="E44" s="6"/>
      <c r="F44" s="6"/>
      <c r="G44" s="6"/>
      <c r="H44" s="6"/>
      <c r="I44" s="6"/>
      <c r="J44" s="6"/>
      <c r="K44" s="6"/>
      <c r="L44" s="6"/>
      <c r="M44" s="6"/>
      <c r="N44" s="6"/>
      <c r="O44" s="6"/>
    </row>
    <row r="45" spans="1:15" ht="20.25" x14ac:dyDescent="0.3">
      <c r="A45" s="145"/>
      <c r="B45" s="145"/>
      <c r="C45" s="97"/>
      <c r="D45" s="69"/>
      <c r="E45" s="6"/>
      <c r="F45" s="6"/>
      <c r="G45" s="6"/>
      <c r="H45" s="6"/>
      <c r="I45" s="6"/>
      <c r="J45" s="6"/>
      <c r="K45" s="6"/>
      <c r="L45" s="6"/>
      <c r="M45" s="6"/>
      <c r="N45" s="6"/>
      <c r="O45" s="6"/>
    </row>
    <row r="46" spans="1:15" ht="20.25" x14ac:dyDescent="0.3">
      <c r="A46" s="145"/>
      <c r="B46" s="145"/>
      <c r="C46" s="97"/>
      <c r="D46" s="69"/>
      <c r="E46" s="6"/>
      <c r="F46" s="6"/>
      <c r="G46" s="6"/>
      <c r="H46" s="6"/>
      <c r="I46" s="6"/>
      <c r="J46" s="6"/>
      <c r="K46" s="6"/>
      <c r="L46" s="6"/>
      <c r="M46" s="6"/>
      <c r="N46" s="6"/>
      <c r="O46" s="6"/>
    </row>
    <row r="47" spans="1:15" ht="20.25" x14ac:dyDescent="0.3">
      <c r="A47" s="145"/>
      <c r="B47" s="145"/>
      <c r="C47" s="97"/>
      <c r="D47" s="69"/>
      <c r="E47" s="6"/>
      <c r="F47" s="6"/>
      <c r="G47" s="6"/>
      <c r="H47" s="6"/>
      <c r="I47" s="6"/>
      <c r="J47" s="6"/>
      <c r="K47" s="6"/>
      <c r="L47" s="6"/>
      <c r="M47" s="6"/>
      <c r="N47" s="6"/>
      <c r="O47" s="6"/>
    </row>
    <row r="48" spans="1:15" ht="20.25" x14ac:dyDescent="0.3">
      <c r="A48" s="145"/>
      <c r="B48" s="145"/>
      <c r="C48" s="97"/>
      <c r="D48" s="69"/>
      <c r="E48" s="6"/>
      <c r="F48" s="6"/>
      <c r="G48" s="6"/>
      <c r="H48" s="6"/>
      <c r="I48" s="6"/>
      <c r="J48" s="6"/>
      <c r="K48" s="6"/>
      <c r="L48" s="6"/>
      <c r="M48" s="6"/>
      <c r="N48" s="6"/>
      <c r="O48" s="6"/>
    </row>
    <row r="49" spans="1:15" ht="20.25" x14ac:dyDescent="0.3">
      <c r="A49" s="145"/>
      <c r="B49" s="145"/>
      <c r="C49" s="97"/>
      <c r="D49" s="69"/>
      <c r="E49" s="6"/>
      <c r="F49" s="6"/>
      <c r="G49" s="6"/>
      <c r="H49" s="6"/>
      <c r="I49" s="6"/>
      <c r="J49" s="6"/>
      <c r="K49" s="6"/>
      <c r="L49" s="6"/>
      <c r="M49" s="6"/>
      <c r="N49" s="6"/>
      <c r="O49" s="6"/>
    </row>
    <row r="50" spans="1:15" ht="20.25" x14ac:dyDescent="0.3">
      <c r="A50" s="145"/>
      <c r="B50" s="145"/>
      <c r="C50" s="97"/>
      <c r="D50" s="69"/>
      <c r="E50" s="6"/>
      <c r="F50" s="6"/>
      <c r="G50" s="6"/>
      <c r="H50" s="6"/>
      <c r="I50" s="6"/>
      <c r="J50" s="6"/>
      <c r="K50" s="6"/>
      <c r="L50" s="6"/>
      <c r="M50" s="6"/>
      <c r="N50" s="6"/>
      <c r="O50" s="6"/>
    </row>
    <row r="51" spans="1:15" ht="20.25" x14ac:dyDescent="0.3">
      <c r="A51" s="145"/>
      <c r="B51" s="145"/>
      <c r="C51" s="97"/>
      <c r="D51" s="69"/>
      <c r="E51" s="6"/>
      <c r="F51" s="6"/>
      <c r="G51" s="6"/>
      <c r="H51" s="6"/>
      <c r="I51" s="6"/>
      <c r="J51" s="6"/>
      <c r="K51" s="6"/>
      <c r="L51" s="6"/>
      <c r="M51" s="6"/>
      <c r="N51" s="6"/>
      <c r="O51" s="6"/>
    </row>
    <row r="52" spans="1:15" ht="20.25" x14ac:dyDescent="0.3">
      <c r="A52" s="145"/>
      <c r="B52" s="145"/>
      <c r="C52" s="97"/>
      <c r="D52" s="69"/>
      <c r="E52" s="6"/>
      <c r="F52" s="6"/>
      <c r="G52" s="6"/>
      <c r="H52" s="6"/>
      <c r="I52" s="6"/>
      <c r="J52" s="6"/>
      <c r="K52" s="6"/>
      <c r="L52" s="6"/>
      <c r="M52" s="6"/>
      <c r="N52" s="6"/>
      <c r="O52" s="6"/>
    </row>
    <row r="53" spans="1:15" ht="20.25" x14ac:dyDescent="0.3">
      <c r="A53" s="145"/>
      <c r="B53" s="146"/>
      <c r="C53" s="98"/>
      <c r="D53" s="16"/>
    </row>
    <row r="54" spans="1:15" ht="20.25" x14ac:dyDescent="0.3">
      <c r="A54" s="145"/>
      <c r="B54" s="146"/>
      <c r="C54" s="98"/>
      <c r="D54" s="16"/>
    </row>
    <row r="55" spans="1:15" ht="20.25" x14ac:dyDescent="0.3">
      <c r="A55" s="145"/>
      <c r="B55" s="146"/>
      <c r="C55" s="98"/>
      <c r="D55" s="16"/>
    </row>
    <row r="56" spans="1:15" ht="20.25" x14ac:dyDescent="0.3">
      <c r="A56" s="145"/>
      <c r="B56" s="146"/>
      <c r="C56" s="98"/>
      <c r="D56" s="16"/>
    </row>
    <row r="57" spans="1:15" ht="20.25" x14ac:dyDescent="0.3">
      <c r="A57" s="145"/>
      <c r="B57" s="146"/>
      <c r="C57" s="98"/>
      <c r="D57" s="16"/>
    </row>
    <row r="58" spans="1:15" ht="20.25" x14ac:dyDescent="0.3">
      <c r="A58" s="145"/>
      <c r="B58" s="146"/>
      <c r="C58" s="98"/>
      <c r="D58" s="16"/>
    </row>
    <row r="59" spans="1:15" ht="20.25" x14ac:dyDescent="0.3">
      <c r="A59" s="145"/>
      <c r="B59" s="146"/>
      <c r="C59" s="98"/>
      <c r="D59" s="16"/>
    </row>
    <row r="60" spans="1:15" ht="20.25" x14ac:dyDescent="0.3">
      <c r="A60" s="145"/>
      <c r="B60" s="146"/>
      <c r="C60" s="98"/>
      <c r="D60" s="16"/>
    </row>
    <row r="61" spans="1:15" ht="20.25" x14ac:dyDescent="0.3">
      <c r="A61" s="145"/>
      <c r="B61" s="146"/>
      <c r="C61" s="98"/>
      <c r="D61" s="16"/>
    </row>
    <row r="62" spans="1:15" ht="20.25" x14ac:dyDescent="0.3">
      <c r="A62" s="145"/>
      <c r="B62" s="146"/>
      <c r="C62" s="98"/>
      <c r="D62" s="16"/>
    </row>
    <row r="63" spans="1:15" ht="20.25" x14ac:dyDescent="0.3">
      <c r="A63" s="145"/>
      <c r="B63" s="146"/>
      <c r="C63" s="98"/>
      <c r="D63" s="16"/>
    </row>
    <row r="64" spans="1:15" ht="20.25" x14ac:dyDescent="0.3">
      <c r="A64" s="145"/>
      <c r="B64" s="146"/>
      <c r="C64" s="98"/>
      <c r="D64" s="16"/>
    </row>
    <row r="65" spans="1:4" ht="20.25" x14ac:dyDescent="0.3">
      <c r="A65" s="145"/>
      <c r="B65" s="146"/>
      <c r="C65" s="98"/>
      <c r="D65" s="16"/>
    </row>
    <row r="66" spans="1:4" ht="20.25" x14ac:dyDescent="0.3">
      <c r="A66" s="145"/>
      <c r="B66" s="146"/>
      <c r="C66" s="98"/>
      <c r="D66" s="16"/>
    </row>
    <row r="67" spans="1:4" ht="20.25" x14ac:dyDescent="0.3">
      <c r="A67" s="145"/>
      <c r="B67" s="146"/>
      <c r="C67" s="98"/>
      <c r="D67" s="16"/>
    </row>
    <row r="68" spans="1:4" ht="20.25" x14ac:dyDescent="0.3">
      <c r="A68" s="145"/>
      <c r="B68" s="146"/>
      <c r="C68" s="98"/>
      <c r="D68" s="16"/>
    </row>
    <row r="69" spans="1:4" ht="20.25" x14ac:dyDescent="0.3">
      <c r="A69" s="145"/>
      <c r="B69" s="146"/>
      <c r="C69" s="98"/>
      <c r="D69" s="16"/>
    </row>
    <row r="70" spans="1:4" ht="20.25" x14ac:dyDescent="0.3">
      <c r="A70" s="145"/>
      <c r="B70" s="146"/>
      <c r="C70" s="98"/>
      <c r="D70" s="16"/>
    </row>
    <row r="71" spans="1:4" ht="20.25" x14ac:dyDescent="0.3">
      <c r="A71" s="145"/>
      <c r="B71" s="146"/>
      <c r="C71" s="98"/>
      <c r="D71" s="16"/>
    </row>
    <row r="72" spans="1:4" ht="20.25" x14ac:dyDescent="0.3">
      <c r="A72" s="145"/>
      <c r="B72" s="146"/>
      <c r="C72" s="98"/>
      <c r="D72" s="16"/>
    </row>
    <row r="73" spans="1:4" ht="20.25" x14ac:dyDescent="0.3">
      <c r="A73" s="145"/>
      <c r="B73" s="146"/>
      <c r="C73" s="98"/>
      <c r="D73" s="16"/>
    </row>
    <row r="74" spans="1:4" ht="20.25" x14ac:dyDescent="0.3">
      <c r="A74" s="145"/>
      <c r="B74" s="146"/>
      <c r="C74" s="98"/>
      <c r="D74" s="16"/>
    </row>
    <row r="75" spans="1:4" ht="20.25" x14ac:dyDescent="0.3">
      <c r="A75" s="145"/>
      <c r="B75" s="146"/>
      <c r="C75" s="98"/>
      <c r="D75" s="16"/>
    </row>
    <row r="76" spans="1:4" ht="20.25" x14ac:dyDescent="0.3">
      <c r="A76" s="145"/>
      <c r="B76" s="146"/>
      <c r="C76" s="98"/>
      <c r="D76" s="16"/>
    </row>
    <row r="77" spans="1:4" ht="20.25" x14ac:dyDescent="0.3">
      <c r="A77" s="145"/>
      <c r="B77" s="146"/>
      <c r="C77" s="98"/>
      <c r="D77" s="16"/>
    </row>
    <row r="78" spans="1:4" ht="20.25" x14ac:dyDescent="0.3">
      <c r="A78" s="145"/>
      <c r="B78" s="146"/>
      <c r="C78" s="98"/>
      <c r="D78" s="16"/>
    </row>
    <row r="79" spans="1:4" ht="20.25" x14ac:dyDescent="0.3">
      <c r="A79" s="145"/>
      <c r="B79" s="146"/>
      <c r="C79" s="98"/>
      <c r="D79" s="16"/>
    </row>
    <row r="80" spans="1:4" ht="20.25" x14ac:dyDescent="0.3">
      <c r="A80" s="145"/>
      <c r="B80" s="146"/>
      <c r="C80" s="98"/>
      <c r="D80" s="16"/>
    </row>
    <row r="81" spans="1:4" ht="20.25" x14ac:dyDescent="0.3">
      <c r="A81" s="145"/>
      <c r="B81" s="146"/>
      <c r="C81" s="98"/>
      <c r="D81" s="16"/>
    </row>
    <row r="82" spans="1:4" ht="20.25" x14ac:dyDescent="0.3">
      <c r="A82" s="145"/>
      <c r="B82" s="146"/>
      <c r="C82" s="98"/>
      <c r="D82" s="16"/>
    </row>
    <row r="83" spans="1:4" ht="20.25" x14ac:dyDescent="0.3">
      <c r="A83" s="145"/>
      <c r="B83" s="146"/>
      <c r="C83" s="98"/>
      <c r="D83" s="16"/>
    </row>
    <row r="84" spans="1:4" ht="20.25" x14ac:dyDescent="0.3">
      <c r="A84" s="145"/>
      <c r="B84" s="146"/>
      <c r="C84" s="98"/>
      <c r="D84" s="16"/>
    </row>
    <row r="85" spans="1:4" ht="20.25" x14ac:dyDescent="0.3">
      <c r="A85" s="145"/>
      <c r="B85" s="146"/>
      <c r="C85" s="98"/>
      <c r="D85" s="16"/>
    </row>
    <row r="86" spans="1:4" ht="20.25" x14ac:dyDescent="0.3">
      <c r="A86" s="145"/>
      <c r="B86" s="146"/>
      <c r="C86" s="98"/>
      <c r="D86" s="16"/>
    </row>
    <row r="87" spans="1:4" ht="20.25" x14ac:dyDescent="0.3">
      <c r="A87" s="145"/>
      <c r="B87" s="146"/>
      <c r="C87" s="98"/>
      <c r="D87" s="16"/>
    </row>
    <row r="88" spans="1:4" ht="20.25" x14ac:dyDescent="0.3">
      <c r="A88" s="145"/>
      <c r="B88" s="146"/>
      <c r="C88" s="98"/>
      <c r="D88" s="16"/>
    </row>
    <row r="89" spans="1:4" ht="20.25" x14ac:dyDescent="0.3">
      <c r="A89" s="145"/>
      <c r="B89" s="146"/>
      <c r="C89" s="98"/>
      <c r="D89" s="16"/>
    </row>
    <row r="90" spans="1:4" ht="20.25" x14ac:dyDescent="0.3">
      <c r="A90" s="145"/>
      <c r="B90" s="146"/>
      <c r="C90" s="98"/>
      <c r="D90" s="16"/>
    </row>
    <row r="91" spans="1:4" ht="20.25" x14ac:dyDescent="0.3">
      <c r="A91" s="145"/>
      <c r="B91" s="146"/>
      <c r="C91" s="98"/>
      <c r="D91" s="16"/>
    </row>
    <row r="92" spans="1:4" ht="20.25" x14ac:dyDescent="0.3">
      <c r="A92" s="145"/>
      <c r="B92" s="146"/>
      <c r="C92" s="98"/>
      <c r="D92" s="16"/>
    </row>
    <row r="93" spans="1:4" ht="20.25" x14ac:dyDescent="0.3">
      <c r="A93" s="145"/>
      <c r="B93" s="146"/>
      <c r="C93" s="98"/>
      <c r="D93" s="16"/>
    </row>
    <row r="94" spans="1:4" ht="20.25" x14ac:dyDescent="0.3">
      <c r="A94" s="145"/>
      <c r="B94" s="146"/>
      <c r="C94" s="98"/>
      <c r="D94" s="16"/>
    </row>
    <row r="95" spans="1:4" ht="20.25" x14ac:dyDescent="0.3">
      <c r="A95" s="145"/>
      <c r="B95" s="146"/>
      <c r="C95" s="98"/>
      <c r="D95" s="16"/>
    </row>
    <row r="96" spans="1:4" ht="20.25" x14ac:dyDescent="0.3">
      <c r="A96" s="145"/>
      <c r="B96" s="146"/>
      <c r="C96" s="98"/>
      <c r="D96" s="16"/>
    </row>
    <row r="97" spans="1:4" ht="20.25" x14ac:dyDescent="0.3">
      <c r="A97" s="145"/>
      <c r="B97" s="146"/>
      <c r="C97" s="98"/>
      <c r="D97" s="16"/>
    </row>
    <row r="98" spans="1:4" ht="20.25" x14ac:dyDescent="0.3">
      <c r="A98" s="145"/>
      <c r="B98" s="146"/>
      <c r="C98" s="98"/>
      <c r="D98" s="16"/>
    </row>
    <row r="99" spans="1:4" ht="20.25" x14ac:dyDescent="0.3">
      <c r="A99" s="145"/>
      <c r="B99" s="146"/>
      <c r="C99" s="98"/>
      <c r="D99" s="16"/>
    </row>
    <row r="100" spans="1:4" ht="20.25" x14ac:dyDescent="0.3">
      <c r="A100" s="145"/>
      <c r="B100" s="146"/>
      <c r="C100" s="98"/>
      <c r="D100" s="16"/>
    </row>
    <row r="101" spans="1:4" ht="20.25" x14ac:dyDescent="0.3">
      <c r="A101" s="145"/>
      <c r="B101" s="146"/>
      <c r="C101" s="98"/>
      <c r="D101" s="16"/>
    </row>
    <row r="102" spans="1:4" ht="20.25" x14ac:dyDescent="0.3">
      <c r="A102" s="145"/>
      <c r="B102" s="146"/>
      <c r="C102" s="98"/>
      <c r="D102" s="16"/>
    </row>
    <row r="103" spans="1:4" ht="20.25" x14ac:dyDescent="0.3">
      <c r="A103" s="145"/>
      <c r="B103" s="146"/>
      <c r="C103" s="98"/>
      <c r="D103" s="16"/>
    </row>
    <row r="104" spans="1:4" ht="20.25" x14ac:dyDescent="0.3">
      <c r="A104" s="145"/>
      <c r="B104" s="146"/>
      <c r="C104" s="98"/>
      <c r="D104" s="16"/>
    </row>
    <row r="105" spans="1:4" ht="20.25" x14ac:dyDescent="0.3">
      <c r="A105" s="145"/>
      <c r="B105" s="146"/>
      <c r="C105" s="98"/>
      <c r="D105" s="16"/>
    </row>
    <row r="106" spans="1:4" ht="20.25" x14ac:dyDescent="0.3">
      <c r="A106" s="145"/>
      <c r="B106" s="146"/>
      <c r="C106" s="98"/>
      <c r="D106" s="16"/>
    </row>
    <row r="107" spans="1:4" ht="20.25" x14ac:dyDescent="0.3">
      <c r="A107" s="145"/>
      <c r="B107" s="146"/>
      <c r="C107" s="98"/>
      <c r="D107" s="16"/>
    </row>
    <row r="108" spans="1:4" ht="20.25" x14ac:dyDescent="0.3">
      <c r="A108" s="145"/>
      <c r="B108" s="146"/>
      <c r="C108" s="98"/>
      <c r="D108" s="16"/>
    </row>
    <row r="109" spans="1:4" ht="20.25" x14ac:dyDescent="0.3">
      <c r="A109" s="145"/>
      <c r="B109" s="146"/>
      <c r="C109" s="98"/>
      <c r="D109" s="16"/>
    </row>
    <row r="110" spans="1:4" ht="20.25" x14ac:dyDescent="0.3">
      <c r="A110" s="145"/>
      <c r="B110" s="146"/>
      <c r="C110" s="98"/>
      <c r="D110" s="16"/>
    </row>
    <row r="111" spans="1:4" ht="20.25" x14ac:dyDescent="0.3">
      <c r="A111" s="145"/>
      <c r="B111" s="146"/>
      <c r="C111" s="98"/>
      <c r="D111" s="16"/>
    </row>
    <row r="112" spans="1:4" ht="20.25" x14ac:dyDescent="0.3">
      <c r="A112" s="145"/>
      <c r="B112" s="146"/>
      <c r="C112" s="98"/>
      <c r="D112" s="16"/>
    </row>
    <row r="113" spans="1:4" ht="20.25" x14ac:dyDescent="0.3">
      <c r="A113" s="145"/>
      <c r="B113" s="146"/>
      <c r="C113" s="98"/>
      <c r="D113" s="16"/>
    </row>
    <row r="114" spans="1:4" ht="20.25" x14ac:dyDescent="0.3">
      <c r="A114" s="145"/>
      <c r="B114" s="146"/>
      <c r="C114" s="98"/>
      <c r="D114" s="16"/>
    </row>
    <row r="115" spans="1:4" ht="20.25" x14ac:dyDescent="0.3">
      <c r="A115" s="145"/>
      <c r="B115" s="146"/>
      <c r="C115" s="98"/>
      <c r="D115" s="16"/>
    </row>
    <row r="116" spans="1:4" ht="20.25" x14ac:dyDescent="0.3">
      <c r="A116" s="145"/>
      <c r="B116" s="146"/>
      <c r="C116" s="98"/>
      <c r="D116" s="16"/>
    </row>
    <row r="117" spans="1:4" ht="20.25" x14ac:dyDescent="0.3">
      <c r="A117" s="145"/>
      <c r="B117" s="146"/>
      <c r="C117" s="98"/>
      <c r="D117" s="16"/>
    </row>
    <row r="118" spans="1:4" ht="20.25" x14ac:dyDescent="0.3">
      <c r="A118" s="145"/>
      <c r="B118" s="146"/>
      <c r="C118" s="98"/>
      <c r="D118" s="16"/>
    </row>
    <row r="119" spans="1:4" ht="20.25" x14ac:dyDescent="0.3">
      <c r="A119" s="145"/>
      <c r="B119" s="146"/>
      <c r="C119" s="98"/>
      <c r="D119" s="16"/>
    </row>
    <row r="120" spans="1:4" ht="20.25" x14ac:dyDescent="0.3">
      <c r="A120" s="145"/>
      <c r="B120" s="146"/>
      <c r="C120" s="98"/>
      <c r="D120" s="16"/>
    </row>
    <row r="121" spans="1:4" ht="20.25" x14ac:dyDescent="0.3">
      <c r="A121" s="145"/>
      <c r="B121" s="146"/>
      <c r="C121" s="98"/>
      <c r="D121" s="16"/>
    </row>
    <row r="122" spans="1:4" ht="20.25" x14ac:dyDescent="0.3">
      <c r="A122" s="145"/>
      <c r="B122" s="146"/>
      <c r="C122" s="98"/>
      <c r="D122" s="16"/>
    </row>
    <row r="123" spans="1:4" ht="20.25" x14ac:dyDescent="0.3">
      <c r="A123" s="145"/>
      <c r="B123" s="146"/>
      <c r="C123" s="16"/>
      <c r="D123" s="16"/>
    </row>
    <row r="124" spans="1:4" ht="20.25" x14ac:dyDescent="0.3">
      <c r="A124" s="145"/>
      <c r="B124" s="146"/>
      <c r="C124" s="16"/>
      <c r="D124" s="16"/>
    </row>
    <row r="125" spans="1:4" ht="20.25" x14ac:dyDescent="0.3">
      <c r="A125" s="145"/>
      <c r="B125" s="146"/>
      <c r="C125" s="16"/>
      <c r="D125" s="16"/>
    </row>
    <row r="126" spans="1:4" ht="20.25" x14ac:dyDescent="0.3">
      <c r="A126" s="145"/>
      <c r="B126" s="146"/>
      <c r="C126" s="16"/>
      <c r="D126" s="16"/>
    </row>
    <row r="127" spans="1:4" ht="20.25" x14ac:dyDescent="0.3">
      <c r="A127" s="145"/>
      <c r="B127" s="146"/>
      <c r="C127" s="16"/>
      <c r="D127" s="16"/>
    </row>
    <row r="128" spans="1:4" ht="20.25" x14ac:dyDescent="0.3">
      <c r="A128" s="145"/>
      <c r="B128" s="146"/>
      <c r="C128" s="16"/>
      <c r="D128" s="16"/>
    </row>
    <row r="129" spans="1:4" ht="20.25" x14ac:dyDescent="0.3">
      <c r="A129" s="145"/>
      <c r="B129" s="146"/>
      <c r="C129" s="16"/>
      <c r="D129" s="16"/>
    </row>
    <row r="130" spans="1:4" ht="20.25" x14ac:dyDescent="0.3">
      <c r="A130" s="145"/>
      <c r="B130" s="146"/>
      <c r="C130" s="16"/>
      <c r="D130" s="16"/>
    </row>
    <row r="131" spans="1:4" ht="20.25" x14ac:dyDescent="0.3">
      <c r="A131" s="145"/>
      <c r="B131" s="146"/>
      <c r="C131" s="16"/>
      <c r="D131" s="16"/>
    </row>
    <row r="132" spans="1:4" ht="20.25" x14ac:dyDescent="0.3">
      <c r="A132" s="145"/>
      <c r="B132" s="146"/>
      <c r="C132" s="16"/>
      <c r="D132" s="16"/>
    </row>
    <row r="133" spans="1:4" ht="20.25" x14ac:dyDescent="0.3">
      <c r="A133" s="145"/>
      <c r="B133" s="146"/>
      <c r="C133" s="16"/>
      <c r="D133" s="16"/>
    </row>
    <row r="134" spans="1:4" ht="20.25" x14ac:dyDescent="0.3">
      <c r="A134" s="145"/>
      <c r="B134" s="146"/>
      <c r="C134" s="16"/>
      <c r="D134" s="16"/>
    </row>
    <row r="135" spans="1:4" ht="20.25" x14ac:dyDescent="0.3">
      <c r="A135" s="145"/>
      <c r="B135" s="146"/>
      <c r="C135" s="16"/>
      <c r="D135" s="16"/>
    </row>
    <row r="136" spans="1:4" ht="20.25" x14ac:dyDescent="0.3">
      <c r="A136" s="145"/>
      <c r="B136" s="146"/>
      <c r="C136" s="16"/>
      <c r="D136" s="16"/>
    </row>
    <row r="137" spans="1:4" ht="20.25" x14ac:dyDescent="0.3">
      <c r="A137" s="145"/>
      <c r="B137" s="146"/>
      <c r="C137" s="16"/>
      <c r="D137" s="16"/>
    </row>
    <row r="138" spans="1:4" ht="20.25" x14ac:dyDescent="0.3">
      <c r="A138" s="145"/>
      <c r="B138" s="146"/>
      <c r="C138" s="16"/>
      <c r="D138" s="16"/>
    </row>
    <row r="139" spans="1:4" ht="20.25" x14ac:dyDescent="0.3">
      <c r="A139" s="145"/>
      <c r="B139" s="146"/>
      <c r="C139" s="16"/>
      <c r="D139" s="16"/>
    </row>
    <row r="140" spans="1:4" ht="20.25" x14ac:dyDescent="0.3">
      <c r="A140" s="145"/>
      <c r="B140" s="146"/>
      <c r="C140" s="16"/>
      <c r="D140" s="16"/>
    </row>
    <row r="141" spans="1:4" ht="20.25" x14ac:dyDescent="0.3">
      <c r="A141" s="145"/>
      <c r="B141" s="146"/>
      <c r="C141" s="16"/>
      <c r="D141" s="16"/>
    </row>
    <row r="142" spans="1:4" ht="20.25" x14ac:dyDescent="0.3">
      <c r="A142" s="145"/>
      <c r="B142" s="146"/>
      <c r="C142" s="16"/>
      <c r="D142" s="16"/>
    </row>
    <row r="143" spans="1:4" ht="20.25" x14ac:dyDescent="0.3">
      <c r="A143" s="145"/>
      <c r="B143" s="146"/>
      <c r="C143" s="16"/>
      <c r="D143" s="16"/>
    </row>
    <row r="144" spans="1:4" ht="20.25" x14ac:dyDescent="0.3">
      <c r="A144" s="145"/>
      <c r="B144" s="146"/>
      <c r="C144" s="16"/>
      <c r="D144" s="16"/>
    </row>
    <row r="145" spans="1:4" ht="20.25" x14ac:dyDescent="0.3">
      <c r="A145" s="145"/>
      <c r="B145" s="146"/>
      <c r="C145" s="16"/>
      <c r="D145" s="16"/>
    </row>
    <row r="146" spans="1:4" ht="20.25" x14ac:dyDescent="0.3">
      <c r="A146" s="145"/>
      <c r="B146" s="146"/>
      <c r="C146" s="16"/>
      <c r="D146" s="16"/>
    </row>
    <row r="147" spans="1:4" ht="20.25" x14ac:dyDescent="0.3">
      <c r="A147" s="145"/>
      <c r="B147" s="146"/>
      <c r="C147" s="16"/>
      <c r="D147" s="16"/>
    </row>
    <row r="148" spans="1:4" ht="20.25" x14ac:dyDescent="0.3">
      <c r="A148" s="145"/>
      <c r="B148" s="146"/>
      <c r="C148" s="16"/>
      <c r="D148" s="16"/>
    </row>
    <row r="149" spans="1:4" ht="20.25" x14ac:dyDescent="0.3">
      <c r="A149" s="145"/>
      <c r="B149" s="146"/>
      <c r="C149" s="16"/>
      <c r="D149" s="16"/>
    </row>
    <row r="150" spans="1:4" ht="20.25" x14ac:dyDescent="0.3">
      <c r="A150" s="145"/>
      <c r="B150" s="146"/>
      <c r="C150" s="16"/>
      <c r="D150" s="16"/>
    </row>
    <row r="151" spans="1:4" ht="20.25" x14ac:dyDescent="0.3">
      <c r="A151" s="145"/>
      <c r="B151" s="146"/>
      <c r="C151" s="16"/>
      <c r="D151" s="16"/>
    </row>
    <row r="152" spans="1:4" ht="20.25" x14ac:dyDescent="0.3">
      <c r="A152" s="145"/>
      <c r="B152" s="146"/>
      <c r="C152" s="16"/>
      <c r="D152" s="16"/>
    </row>
    <row r="153" spans="1:4" ht="20.25" x14ac:dyDescent="0.3">
      <c r="A153" s="145"/>
      <c r="B153" s="146"/>
      <c r="C153" s="16"/>
      <c r="D153" s="16"/>
    </row>
    <row r="154" spans="1:4" ht="20.25" x14ac:dyDescent="0.3">
      <c r="A154" s="145"/>
      <c r="B154" s="146"/>
      <c r="C154" s="16"/>
      <c r="D154" s="16"/>
    </row>
    <row r="155" spans="1:4" ht="20.25" x14ac:dyDescent="0.3">
      <c r="A155" s="145"/>
      <c r="B155" s="146"/>
      <c r="C155" s="16"/>
      <c r="D155" s="16"/>
    </row>
    <row r="156" spans="1:4" ht="20.25" x14ac:dyDescent="0.3">
      <c r="A156" s="145"/>
      <c r="B156" s="146"/>
      <c r="C156" s="16"/>
      <c r="D156" s="16"/>
    </row>
    <row r="157" spans="1:4" ht="20.25" x14ac:dyDescent="0.3">
      <c r="A157" s="145"/>
      <c r="B157" s="146"/>
      <c r="C157" s="16"/>
      <c r="D157" s="16"/>
    </row>
    <row r="158" spans="1:4" ht="20.25" x14ac:dyDescent="0.3">
      <c r="A158" s="145"/>
      <c r="B158" s="146"/>
      <c r="C158" s="16"/>
      <c r="D158" s="16"/>
    </row>
    <row r="159" spans="1:4" ht="20.25" x14ac:dyDescent="0.3">
      <c r="A159" s="145"/>
      <c r="B159" s="146"/>
      <c r="C159" s="16"/>
      <c r="D159" s="16"/>
    </row>
    <row r="160" spans="1:4" ht="20.25" x14ac:dyDescent="0.3">
      <c r="A160" s="145"/>
      <c r="B160" s="146"/>
      <c r="C160" s="16"/>
      <c r="D160" s="16"/>
    </row>
    <row r="161" spans="1:4" ht="20.25" x14ac:dyDescent="0.3">
      <c r="A161" s="145"/>
      <c r="B161" s="146"/>
      <c r="C161" s="16"/>
      <c r="D161" s="16"/>
    </row>
    <row r="162" spans="1:4" ht="20.25" x14ac:dyDescent="0.3">
      <c r="A162" s="145"/>
      <c r="B162" s="146"/>
      <c r="C162" s="16"/>
      <c r="D162" s="16"/>
    </row>
    <row r="163" spans="1:4" ht="20.25" x14ac:dyDescent="0.3">
      <c r="A163" s="145"/>
      <c r="B163" s="146"/>
      <c r="C163" s="16"/>
      <c r="D163" s="16"/>
    </row>
    <row r="164" spans="1:4" ht="20.25" x14ac:dyDescent="0.3">
      <c r="A164" s="145"/>
      <c r="B164" s="146"/>
      <c r="C164" s="16"/>
      <c r="D164" s="16"/>
    </row>
    <row r="165" spans="1:4" ht="20.25" x14ac:dyDescent="0.3">
      <c r="A165" s="145"/>
      <c r="B165" s="146"/>
      <c r="C165" s="16"/>
      <c r="D165" s="16"/>
    </row>
    <row r="166" spans="1:4" ht="20.25" x14ac:dyDescent="0.3">
      <c r="A166" s="145"/>
      <c r="B166" s="146"/>
      <c r="C166" s="16"/>
      <c r="D166" s="16"/>
    </row>
    <row r="167" spans="1:4" ht="20.25" x14ac:dyDescent="0.3">
      <c r="A167" s="145"/>
      <c r="B167" s="146"/>
      <c r="C167" s="16"/>
      <c r="D167" s="16"/>
    </row>
    <row r="168" spans="1:4" ht="20.25" x14ac:dyDescent="0.3">
      <c r="A168" s="145"/>
      <c r="B168" s="146"/>
      <c r="C168" s="16"/>
      <c r="D168" s="16"/>
    </row>
    <row r="169" spans="1:4" ht="20.25" x14ac:dyDescent="0.3">
      <c r="A169" s="145"/>
      <c r="B169" s="146"/>
      <c r="C169" s="16"/>
      <c r="D169" s="16"/>
    </row>
    <row r="170" spans="1:4" ht="20.25" x14ac:dyDescent="0.3">
      <c r="A170" s="145"/>
      <c r="B170" s="146"/>
      <c r="C170" s="16"/>
      <c r="D170" s="16"/>
    </row>
    <row r="171" spans="1:4" ht="20.25" x14ac:dyDescent="0.3">
      <c r="A171" s="145"/>
      <c r="B171" s="146"/>
      <c r="C171" s="16"/>
      <c r="D171" s="16"/>
    </row>
    <row r="172" spans="1:4" ht="20.25" x14ac:dyDescent="0.3">
      <c r="A172" s="145"/>
      <c r="B172" s="146"/>
      <c r="C172" s="16"/>
      <c r="D172" s="16"/>
    </row>
    <row r="173" spans="1:4" ht="20.25" x14ac:dyDescent="0.3">
      <c r="A173" s="145"/>
      <c r="B173" s="146"/>
      <c r="C173" s="16"/>
      <c r="D173" s="16"/>
    </row>
    <row r="174" spans="1:4" ht="20.25" x14ac:dyDescent="0.3">
      <c r="A174" s="145"/>
      <c r="B174" s="146"/>
      <c r="C174" s="16"/>
      <c r="D174" s="16"/>
    </row>
    <row r="175" spans="1:4" ht="20.25" x14ac:dyDescent="0.3">
      <c r="A175" s="145"/>
      <c r="B175" s="146"/>
      <c r="C175" s="16"/>
      <c r="D175" s="16"/>
    </row>
    <row r="176" spans="1:4" ht="20.25" x14ac:dyDescent="0.3">
      <c r="A176" s="145"/>
      <c r="B176" s="146"/>
      <c r="C176" s="16"/>
      <c r="D176" s="16"/>
    </row>
    <row r="177" spans="1:4" ht="20.25" x14ac:dyDescent="0.3">
      <c r="A177" s="145"/>
      <c r="B177" s="146"/>
      <c r="C177" s="16"/>
      <c r="D177" s="16"/>
    </row>
    <row r="178" spans="1:4" ht="20.25" x14ac:dyDescent="0.3">
      <c r="A178" s="145"/>
      <c r="B178" s="146"/>
      <c r="C178" s="16"/>
      <c r="D178" s="16"/>
    </row>
    <row r="179" spans="1:4" ht="20.25" x14ac:dyDescent="0.3">
      <c r="A179" s="145"/>
      <c r="B179" s="146"/>
      <c r="C179" s="16"/>
      <c r="D179" s="16"/>
    </row>
    <row r="180" spans="1:4" ht="20.25" x14ac:dyDescent="0.3">
      <c r="A180" s="145"/>
      <c r="B180" s="146"/>
      <c r="C180" s="16"/>
      <c r="D180" s="16"/>
    </row>
    <row r="181" spans="1:4" ht="20.25" x14ac:dyDescent="0.3">
      <c r="A181" s="145"/>
      <c r="B181" s="146"/>
      <c r="C181" s="16"/>
      <c r="D181" s="16"/>
    </row>
    <row r="182" spans="1:4" ht="20.25" x14ac:dyDescent="0.3">
      <c r="A182" s="145"/>
      <c r="B182" s="146"/>
      <c r="C182" s="16"/>
      <c r="D182" s="16"/>
    </row>
    <row r="183" spans="1:4" ht="20.25" x14ac:dyDescent="0.3">
      <c r="A183" s="145"/>
      <c r="B183" s="146"/>
      <c r="C183" s="16"/>
      <c r="D183" s="16"/>
    </row>
    <row r="184" spans="1:4" ht="20.25" x14ac:dyDescent="0.3">
      <c r="A184" s="145"/>
      <c r="B184" s="146"/>
      <c r="C184" s="16"/>
      <c r="D184" s="16"/>
    </row>
    <row r="185" spans="1:4" ht="20.25" x14ac:dyDescent="0.3">
      <c r="A185" s="145"/>
      <c r="B185" s="146"/>
      <c r="C185" s="16"/>
      <c r="D185" s="16"/>
    </row>
    <row r="186" spans="1:4" ht="20.25" x14ac:dyDescent="0.3">
      <c r="A186" s="145"/>
      <c r="B186" s="146"/>
      <c r="C186" s="16"/>
      <c r="D186" s="16"/>
    </row>
    <row r="187" spans="1:4" ht="20.25" x14ac:dyDescent="0.3">
      <c r="A187" s="145"/>
      <c r="B187" s="146"/>
      <c r="C187" s="16"/>
      <c r="D187" s="16"/>
    </row>
    <row r="188" spans="1:4" ht="20.25" x14ac:dyDescent="0.3">
      <c r="A188" s="145"/>
      <c r="B188" s="146"/>
      <c r="C188" s="16"/>
      <c r="D188" s="16"/>
    </row>
    <row r="189" spans="1:4" ht="20.25" x14ac:dyDescent="0.3">
      <c r="A189" s="145"/>
      <c r="B189" s="146"/>
      <c r="C189" s="16"/>
      <c r="D189" s="16"/>
    </row>
    <row r="190" spans="1:4" ht="20.25" x14ac:dyDescent="0.3">
      <c r="A190" s="145"/>
      <c r="B190" s="146"/>
      <c r="C190" s="16"/>
      <c r="D190" s="16"/>
    </row>
    <row r="191" spans="1:4" ht="20.25" x14ac:dyDescent="0.3">
      <c r="A191" s="145"/>
      <c r="B191" s="146"/>
      <c r="C191" s="16"/>
      <c r="D191" s="16"/>
    </row>
    <row r="192" spans="1:4" ht="20.25" x14ac:dyDescent="0.3">
      <c r="A192" s="145"/>
      <c r="B192" s="146"/>
      <c r="C192" s="16"/>
      <c r="D192" s="16"/>
    </row>
    <row r="193" spans="1:4" ht="20.25" x14ac:dyDescent="0.3">
      <c r="A193" s="145"/>
      <c r="B193" s="146"/>
      <c r="C193" s="16"/>
      <c r="D193" s="16"/>
    </row>
    <row r="194" spans="1:4" ht="20.25" x14ac:dyDescent="0.3">
      <c r="A194" s="145"/>
      <c r="B194" s="146"/>
      <c r="C194" s="16"/>
      <c r="D194" s="16"/>
    </row>
    <row r="195" spans="1:4" ht="20.25" x14ac:dyDescent="0.3">
      <c r="A195" s="145"/>
      <c r="B195" s="146"/>
      <c r="C195" s="16"/>
      <c r="D195" s="16"/>
    </row>
    <row r="196" spans="1:4" ht="20.25" x14ac:dyDescent="0.3">
      <c r="A196" s="145"/>
      <c r="B196" s="146"/>
      <c r="C196" s="16"/>
      <c r="D196" s="16"/>
    </row>
    <row r="197" spans="1:4" ht="20.25" x14ac:dyDescent="0.3">
      <c r="A197" s="145"/>
      <c r="B197" s="146"/>
      <c r="C197" s="16"/>
      <c r="D197" s="16"/>
    </row>
    <row r="198" spans="1:4" ht="20.25" x14ac:dyDescent="0.3">
      <c r="A198" s="145"/>
      <c r="B198" s="146"/>
      <c r="C198" s="16"/>
      <c r="D198" s="16"/>
    </row>
    <row r="199" spans="1:4" ht="20.25" x14ac:dyDescent="0.3">
      <c r="A199" s="145"/>
      <c r="B199" s="146"/>
      <c r="C199" s="16"/>
      <c r="D199" s="16"/>
    </row>
    <row r="200" spans="1:4" ht="20.25" x14ac:dyDescent="0.3">
      <c r="A200" s="145"/>
      <c r="B200" s="146"/>
      <c r="C200" s="16"/>
      <c r="D200" s="16"/>
    </row>
    <row r="201" spans="1:4" ht="20.25" x14ac:dyDescent="0.3">
      <c r="A201" s="145"/>
      <c r="B201" s="146"/>
      <c r="C201" s="16"/>
      <c r="D201" s="16"/>
    </row>
    <row r="202" spans="1:4" ht="20.25" x14ac:dyDescent="0.3">
      <c r="A202" s="145"/>
      <c r="B202" s="146"/>
      <c r="C202" s="16"/>
      <c r="D202" s="16"/>
    </row>
    <row r="203" spans="1:4" ht="20.25" x14ac:dyDescent="0.3">
      <c r="A203" s="145"/>
      <c r="B203" s="146"/>
      <c r="C203" s="16"/>
      <c r="D203" s="16"/>
    </row>
    <row r="204" spans="1:4" ht="20.25" x14ac:dyDescent="0.3">
      <c r="A204" s="145"/>
      <c r="B204" s="146"/>
      <c r="C204" s="16"/>
      <c r="D204" s="16"/>
    </row>
    <row r="205" spans="1:4" ht="20.25" x14ac:dyDescent="0.3">
      <c r="A205" s="145"/>
      <c r="B205" s="146"/>
      <c r="C205" s="16"/>
      <c r="D205" s="16"/>
    </row>
    <row r="206" spans="1:4" ht="20.25" x14ac:dyDescent="0.3">
      <c r="A206" s="145"/>
      <c r="B206" s="146"/>
      <c r="C206" s="16"/>
      <c r="D206" s="16"/>
    </row>
    <row r="207" spans="1:4" ht="20.25" x14ac:dyDescent="0.3">
      <c r="A207" s="145"/>
      <c r="B207" s="146"/>
      <c r="C207" s="16"/>
      <c r="D207" s="16"/>
    </row>
    <row r="208" spans="1:4" ht="20.25" x14ac:dyDescent="0.3">
      <c r="A208" s="145"/>
      <c r="B208" s="146"/>
      <c r="C208" s="16"/>
      <c r="D208" s="16"/>
    </row>
    <row r="209" spans="1:8" x14ac:dyDescent="0.3">
      <c r="A209" s="6"/>
      <c r="B209" s="146"/>
      <c r="C209" s="146"/>
      <c r="D209" s="146"/>
    </row>
    <row r="210" spans="1:8" ht="20.25" x14ac:dyDescent="0.3">
      <c r="A210" s="6"/>
      <c r="B210" s="15" t="s">
        <v>79</v>
      </c>
      <c r="C210" s="15" t="s">
        <v>126</v>
      </c>
      <c r="D210" s="147" t="s">
        <v>79</v>
      </c>
      <c r="E210" s="147" t="s">
        <v>126</v>
      </c>
    </row>
    <row r="211" spans="1:8" ht="20.25" x14ac:dyDescent="0.3">
      <c r="A211" s="6"/>
      <c r="B211" s="148" t="s">
        <v>81</v>
      </c>
      <c r="C211" s="148" t="s">
        <v>55</v>
      </c>
      <c r="D211" s="103" t="s">
        <v>81</v>
      </c>
      <c r="F211" s="103" t="str">
        <f>IF(NOT(ISBLANK(D211)),D211,IF(NOT(ISBLANK(E211)),"     "&amp;E211,FALSE))</f>
        <v>Afectación Económica o presupuestal</v>
      </c>
      <c r="G211" s="103" t="s">
        <v>81</v>
      </c>
      <c r="H211" s="103" t="str">
        <f>IF(NOT(ISERROR(MATCH(G211,_xlfn.ANCHORARRAY(B222),0))),F224&amp;"Por favor no seleccionar los criterios de impacto",G211)</f>
        <v>❌Por favor no seleccionar los criterios de impacto</v>
      </c>
    </row>
    <row r="212" spans="1:8" ht="20.25" x14ac:dyDescent="0.3">
      <c r="A212" s="6"/>
      <c r="B212" s="148" t="s">
        <v>81</v>
      </c>
      <c r="C212" s="148" t="s">
        <v>84</v>
      </c>
      <c r="E212" s="103" t="s">
        <v>55</v>
      </c>
      <c r="F212" s="103" t="str">
        <f t="shared" ref="F212:F222" si="0">IF(NOT(ISBLANK(D212)),D212,IF(NOT(ISBLANK(E212)),"     "&amp;E212,FALSE))</f>
        <v xml:space="preserve">     Afectación menor a 10 SMLMV .</v>
      </c>
    </row>
    <row r="213" spans="1:8" ht="20.25" x14ac:dyDescent="0.3">
      <c r="A213" s="6"/>
      <c r="B213" s="148" t="s">
        <v>81</v>
      </c>
      <c r="C213" s="148" t="s">
        <v>85</v>
      </c>
      <c r="E213" s="103" t="s">
        <v>84</v>
      </c>
      <c r="F213" s="103" t="str">
        <f t="shared" si="0"/>
        <v xml:space="preserve">     Entre 10 y 50 SMLMV </v>
      </c>
    </row>
    <row r="214" spans="1:8" ht="20.25" x14ac:dyDescent="0.3">
      <c r="A214" s="6"/>
      <c r="B214" s="148" t="s">
        <v>81</v>
      </c>
      <c r="C214" s="148" t="s">
        <v>86</v>
      </c>
      <c r="E214" s="103" t="s">
        <v>85</v>
      </c>
      <c r="F214" s="103" t="str">
        <f t="shared" si="0"/>
        <v xml:space="preserve">     Entre 50 y 100 SMLMV </v>
      </c>
    </row>
    <row r="215" spans="1:8" ht="20.25" x14ac:dyDescent="0.3">
      <c r="A215" s="6"/>
      <c r="B215" s="148" t="s">
        <v>81</v>
      </c>
      <c r="C215" s="148" t="s">
        <v>87</v>
      </c>
      <c r="E215" s="103" t="s">
        <v>86</v>
      </c>
      <c r="F215" s="103" t="str">
        <f t="shared" si="0"/>
        <v xml:space="preserve">     Entre 100 y 500 SMLMV </v>
      </c>
    </row>
    <row r="216" spans="1:8" ht="20.25" x14ac:dyDescent="0.3">
      <c r="A216" s="6"/>
      <c r="B216" s="148" t="s">
        <v>54</v>
      </c>
      <c r="C216" s="148" t="s">
        <v>88</v>
      </c>
      <c r="E216" s="103" t="s">
        <v>87</v>
      </c>
      <c r="F216" s="103" t="str">
        <f t="shared" si="0"/>
        <v xml:space="preserve">     Mayor a 500 SMLMV </v>
      </c>
    </row>
    <row r="217" spans="1:8" ht="20.25" x14ac:dyDescent="0.3">
      <c r="A217" s="6"/>
      <c r="B217" s="148" t="s">
        <v>54</v>
      </c>
      <c r="C217" s="148" t="s">
        <v>89</v>
      </c>
      <c r="D217" s="103" t="s">
        <v>54</v>
      </c>
      <c r="F217" s="103" t="str">
        <f t="shared" si="0"/>
        <v>Pérdida Reputacional</v>
      </c>
    </row>
    <row r="218" spans="1:8" ht="20.25" x14ac:dyDescent="0.3">
      <c r="A218" s="6"/>
      <c r="B218" s="148" t="s">
        <v>54</v>
      </c>
      <c r="C218" s="148" t="s">
        <v>91</v>
      </c>
      <c r="E218" s="103" t="s">
        <v>88</v>
      </c>
      <c r="F218" s="103" t="str">
        <f t="shared" si="0"/>
        <v xml:space="preserve">     El riesgo afecta la imagen de alguna área de la organización</v>
      </c>
    </row>
    <row r="219" spans="1:8" ht="20.25" x14ac:dyDescent="0.3">
      <c r="A219" s="6"/>
      <c r="B219" s="148" t="s">
        <v>54</v>
      </c>
      <c r="C219" s="148" t="s">
        <v>90</v>
      </c>
      <c r="E219" s="103" t="s">
        <v>89</v>
      </c>
      <c r="F219" s="103" t="str">
        <f t="shared" si="0"/>
        <v xml:space="preserve">     El riesgo afecta la imagen de la entidad internamente, de conocimiento general, nivel interno, de junta dircetiva y accionistas y/o de provedores</v>
      </c>
    </row>
    <row r="220" spans="1:8" ht="20.25" x14ac:dyDescent="0.3">
      <c r="A220" s="6"/>
      <c r="B220" s="148" t="s">
        <v>54</v>
      </c>
      <c r="C220" s="148" t="s">
        <v>109</v>
      </c>
      <c r="E220" s="103" t="s">
        <v>91</v>
      </c>
      <c r="F220" s="103" t="str">
        <f t="shared" si="0"/>
        <v xml:space="preserve">     El riesgo afecta la imagen de la entidad con algunos usuarios de relevancia frente al logro de los objetivos</v>
      </c>
    </row>
    <row r="221" spans="1:8" x14ac:dyDescent="0.3">
      <c r="A221" s="6"/>
      <c r="B221" s="149"/>
      <c r="C221" s="149"/>
      <c r="E221" s="103" t="s">
        <v>90</v>
      </c>
      <c r="F221" s="103" t="str">
        <f t="shared" si="0"/>
        <v xml:space="preserve">     El riesgo afecta la imagen de de la entidad con efecto publicitario sostenido a nivel de sector administrativo, nivel departamental o municipal</v>
      </c>
    </row>
    <row r="222" spans="1:8" x14ac:dyDescent="0.3">
      <c r="A222" s="6"/>
      <c r="B222" s="149" t="str" cm="1">
        <f t="array" ref="B222:B224">_xlfn.UNIQUE(Tabla1[[#All],[Criterios]])</f>
        <v>Criterios</v>
      </c>
      <c r="C222" s="149"/>
      <c r="E222" s="103" t="s">
        <v>109</v>
      </c>
      <c r="F222" s="103" t="str">
        <f t="shared" si="0"/>
        <v xml:space="preserve">     El riesgo afecta la imagen de la entidad a nivel nacional, con efecto publicitarios sostenible a nivel país</v>
      </c>
    </row>
    <row r="223" spans="1:8" x14ac:dyDescent="0.3">
      <c r="A223" s="6"/>
      <c r="B223" s="149" t="str">
        <v>Afectación Económica o presupuestal</v>
      </c>
      <c r="C223" s="149"/>
    </row>
    <row r="224" spans="1:8" x14ac:dyDescent="0.3">
      <c r="B224" s="149" t="str">
        <v>Pérdida Reputacional</v>
      </c>
      <c r="C224" s="149"/>
      <c r="F224" s="150" t="s">
        <v>128</v>
      </c>
    </row>
    <row r="225" spans="2:6" x14ac:dyDescent="0.3">
      <c r="B225" s="151"/>
      <c r="C225" s="151"/>
      <c r="F225" s="150" t="s">
        <v>129</v>
      </c>
    </row>
    <row r="226" spans="2:6" x14ac:dyDescent="0.3">
      <c r="B226" s="151"/>
      <c r="C226" s="151"/>
    </row>
    <row r="227" spans="2:6" x14ac:dyDescent="0.3">
      <c r="B227" s="151"/>
      <c r="C227" s="151"/>
    </row>
    <row r="228" spans="2:6" x14ac:dyDescent="0.3">
      <c r="B228" s="151"/>
      <c r="C228" s="151"/>
      <c r="D228" s="151"/>
    </row>
    <row r="229" spans="2:6" x14ac:dyDescent="0.3">
      <c r="B229" s="151"/>
      <c r="C229" s="151"/>
      <c r="D229" s="151"/>
    </row>
    <row r="230" spans="2:6" x14ac:dyDescent="0.3">
      <c r="B230" s="151"/>
      <c r="C230" s="151"/>
      <c r="D230" s="151"/>
    </row>
    <row r="231" spans="2:6" x14ac:dyDescent="0.3">
      <c r="B231" s="151"/>
      <c r="C231" s="151"/>
      <c r="D231" s="151"/>
    </row>
    <row r="232" spans="2:6" x14ac:dyDescent="0.3">
      <c r="B232" s="151"/>
      <c r="C232" s="151"/>
      <c r="D232" s="151"/>
    </row>
    <row r="233" spans="2:6" x14ac:dyDescent="0.3">
      <c r="B233" s="151"/>
      <c r="C233" s="151"/>
      <c r="D233" s="151"/>
    </row>
  </sheetData>
  <mergeCells count="1">
    <mergeCell ref="B2:D2"/>
  </mergeCells>
  <dataValidations disablePrompts="1" count="1">
    <dataValidation type="list" allowBlank="1" showInputMessage="1" showErrorMessage="1" sqref="G211" xr:uid="{00000000-0002-0000-0600-000000000000}">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G17"/>
  <sheetViews>
    <sheetView showRowColHeaders="0" topLeftCell="A13" workbookViewId="0">
      <selection activeCell="E9" sqref="E9"/>
    </sheetView>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52"/>
      <c r="B2" s="544" t="s">
        <v>239</v>
      </c>
      <c r="C2" s="545"/>
      <c r="D2" s="545"/>
      <c r="E2" s="545"/>
      <c r="F2" s="546"/>
      <c r="G2" s="152"/>
    </row>
    <row r="3" spans="1:7" ht="16.5" thickBot="1" x14ac:dyDescent="0.3">
      <c r="A3" s="152"/>
      <c r="B3" s="153"/>
      <c r="C3" s="153"/>
      <c r="D3" s="153"/>
      <c r="E3" s="153"/>
      <c r="F3" s="153"/>
      <c r="G3" s="152"/>
    </row>
    <row r="4" spans="1:7" ht="16.5" thickBot="1" x14ac:dyDescent="0.25">
      <c r="A4" s="152"/>
      <c r="B4" s="550" t="s">
        <v>236</v>
      </c>
      <c r="C4" s="551"/>
      <c r="D4" s="551"/>
      <c r="E4" s="142" t="s">
        <v>237</v>
      </c>
      <c r="F4" s="143" t="s">
        <v>238</v>
      </c>
      <c r="G4" s="152"/>
    </row>
    <row r="5" spans="1:7" ht="31.5" x14ac:dyDescent="0.2">
      <c r="A5" s="152"/>
      <c r="B5" s="552" t="s">
        <v>60</v>
      </c>
      <c r="C5" s="554" t="s">
        <v>13</v>
      </c>
      <c r="D5" s="115" t="s">
        <v>14</v>
      </c>
      <c r="E5" s="61" t="s">
        <v>61</v>
      </c>
      <c r="F5" s="62">
        <v>0.25</v>
      </c>
      <c r="G5" s="152"/>
    </row>
    <row r="6" spans="1:7" ht="47.25" x14ac:dyDescent="0.2">
      <c r="A6" s="152"/>
      <c r="B6" s="553"/>
      <c r="C6" s="555"/>
      <c r="D6" s="116" t="s">
        <v>15</v>
      </c>
      <c r="E6" s="63" t="s">
        <v>62</v>
      </c>
      <c r="F6" s="64">
        <v>0.15</v>
      </c>
      <c r="G6" s="152"/>
    </row>
    <row r="7" spans="1:7" ht="47.25" x14ac:dyDescent="0.2">
      <c r="A7" s="152"/>
      <c r="B7" s="553"/>
      <c r="C7" s="555"/>
      <c r="D7" s="116" t="s">
        <v>16</v>
      </c>
      <c r="E7" s="63" t="s">
        <v>63</v>
      </c>
      <c r="F7" s="64">
        <v>0.1</v>
      </c>
      <c r="G7" s="152"/>
    </row>
    <row r="8" spans="1:7" ht="63" x14ac:dyDescent="0.2">
      <c r="A8" s="152"/>
      <c r="B8" s="553"/>
      <c r="C8" s="555" t="s">
        <v>17</v>
      </c>
      <c r="D8" s="116" t="s">
        <v>10</v>
      </c>
      <c r="E8" s="63" t="s">
        <v>64</v>
      </c>
      <c r="F8" s="64">
        <v>0.25</v>
      </c>
      <c r="G8" s="152"/>
    </row>
    <row r="9" spans="1:7" ht="31.5" x14ac:dyDescent="0.2">
      <c r="A9" s="152"/>
      <c r="B9" s="553"/>
      <c r="C9" s="555"/>
      <c r="D9" s="116" t="s">
        <v>9</v>
      </c>
      <c r="E9" s="63" t="s">
        <v>65</v>
      </c>
      <c r="F9" s="64">
        <v>0.15</v>
      </c>
      <c r="G9" s="152"/>
    </row>
    <row r="10" spans="1:7" ht="47.25" x14ac:dyDescent="0.2">
      <c r="A10" s="152"/>
      <c r="B10" s="553" t="s">
        <v>143</v>
      </c>
      <c r="C10" s="555" t="s">
        <v>18</v>
      </c>
      <c r="D10" s="116" t="s">
        <v>19</v>
      </c>
      <c r="E10" s="63" t="s">
        <v>66</v>
      </c>
      <c r="F10" s="65" t="s">
        <v>67</v>
      </c>
      <c r="G10" s="152"/>
    </row>
    <row r="11" spans="1:7" ht="63" x14ac:dyDescent="0.2">
      <c r="A11" s="152"/>
      <c r="B11" s="553"/>
      <c r="C11" s="555"/>
      <c r="D11" s="116" t="s">
        <v>20</v>
      </c>
      <c r="E11" s="63" t="s">
        <v>68</v>
      </c>
      <c r="F11" s="65" t="s">
        <v>67</v>
      </c>
      <c r="G11" s="152"/>
    </row>
    <row r="12" spans="1:7" ht="47.25" x14ac:dyDescent="0.2">
      <c r="A12" s="152"/>
      <c r="B12" s="553"/>
      <c r="C12" s="555" t="s">
        <v>21</v>
      </c>
      <c r="D12" s="116" t="s">
        <v>22</v>
      </c>
      <c r="E12" s="63" t="s">
        <v>69</v>
      </c>
      <c r="F12" s="65" t="s">
        <v>67</v>
      </c>
      <c r="G12" s="152"/>
    </row>
    <row r="13" spans="1:7" ht="47.25" x14ac:dyDescent="0.2">
      <c r="A13" s="152"/>
      <c r="B13" s="553"/>
      <c r="C13" s="555"/>
      <c r="D13" s="116" t="s">
        <v>23</v>
      </c>
      <c r="E13" s="63" t="s">
        <v>70</v>
      </c>
      <c r="F13" s="65" t="s">
        <v>67</v>
      </c>
      <c r="G13" s="152"/>
    </row>
    <row r="14" spans="1:7" ht="31.5" x14ac:dyDescent="0.2">
      <c r="A14" s="152"/>
      <c r="B14" s="553"/>
      <c r="C14" s="555" t="s">
        <v>24</v>
      </c>
      <c r="D14" s="116" t="s">
        <v>110</v>
      </c>
      <c r="E14" s="63" t="s">
        <v>113</v>
      </c>
      <c r="F14" s="65" t="s">
        <v>67</v>
      </c>
      <c r="G14" s="152"/>
    </row>
    <row r="15" spans="1:7" ht="32.25" thickBot="1" x14ac:dyDescent="0.25">
      <c r="A15" s="152"/>
      <c r="B15" s="556"/>
      <c r="C15" s="557"/>
      <c r="D15" s="117" t="s">
        <v>111</v>
      </c>
      <c r="E15" s="66" t="s">
        <v>112</v>
      </c>
      <c r="F15" s="67" t="s">
        <v>67</v>
      </c>
      <c r="G15" s="152"/>
    </row>
    <row r="16" spans="1:7" ht="49.5" customHeight="1" x14ac:dyDescent="0.2">
      <c r="A16" s="152"/>
      <c r="B16" s="549" t="s">
        <v>140</v>
      </c>
      <c r="C16" s="549"/>
      <c r="D16" s="549"/>
      <c r="E16" s="549"/>
      <c r="F16" s="549"/>
      <c r="G16" s="152"/>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HOLGUIN</cp:lastModifiedBy>
  <cp:lastPrinted>2020-05-13T01:12:22Z</cp:lastPrinted>
  <dcterms:created xsi:type="dcterms:W3CDTF">2020-03-24T23:12:47Z</dcterms:created>
  <dcterms:modified xsi:type="dcterms:W3CDTF">2021-07-01T16:35:18Z</dcterms:modified>
</cp:coreProperties>
</file>