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hidePivotFieldList="1" defaultThemeVersion="124226"/>
  <mc:AlternateContent xmlns:mc="http://schemas.openxmlformats.org/markup-compatibility/2006">
    <mc:Choice Requires="x15">
      <x15ac:absPath xmlns:x15ac="http://schemas.microsoft.com/office/spreadsheetml/2010/11/ac" url="D:\ALCALDIA 2021\MAPA DE RIESGO GESTION 2021\MAPAS DE RIESGOS 2021 DEFINITIVOS POR DEPENDENCIAS OK\"/>
    </mc:Choice>
  </mc:AlternateContent>
  <xr:revisionPtr revIDLastSave="0" documentId="13_ncr:1_{7BBBC48F-B6B8-4EF7-B73B-2FCADC95BC9E}" xr6:coauthVersionLast="47" xr6:coauthVersionMax="47" xr10:uidLastSave="{00000000-0000-0000-0000-000000000000}"/>
  <bookViews>
    <workbookView xWindow="-120" yWindow="-120" windowWidth="20730" windowHeight="11160" tabRatio="882" activeTab="2" xr2:uid="{00000000-000D-0000-FFFF-FFFF00000000}"/>
  </bookViews>
  <sheets>
    <sheet name="Intructivo" sheetId="20" r:id="rId1"/>
    <sheet name="CONTEXTO" sheetId="22" r:id="rId2"/>
    <sheet name="MAPA DE RIESGO"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91029"/>
  <pivotCaches>
    <pivotCache cacheId="6"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6" i="1" l="1"/>
  <c r="U17" i="1"/>
  <c r="R16" i="1"/>
  <c r="R17" i="1"/>
  <c r="R18" i="1" l="1"/>
  <c r="U18" i="1"/>
  <c r="R19" i="1"/>
  <c r="U19" i="1"/>
  <c r="R20" i="1"/>
  <c r="U20" i="1"/>
  <c r="R21" i="1"/>
  <c r="U21" i="1"/>
  <c r="Y18" i="1"/>
  <c r="L19" i="1"/>
  <c r="L18" i="1"/>
  <c r="L21" i="1"/>
  <c r="L20" i="1"/>
  <c r="Y20" i="1" l="1"/>
  <c r="Z20" i="1" s="1"/>
  <c r="Y21" i="1"/>
  <c r="Z21" i="1" s="1"/>
  <c r="AC21" i="1"/>
  <c r="AB21" i="1" s="1"/>
  <c r="AC20" i="1"/>
  <c r="AB20" i="1" s="1"/>
  <c r="Y19" i="1"/>
  <c r="Z19" i="1" s="1"/>
  <c r="AA18" i="1"/>
  <c r="Z18" i="1"/>
  <c r="AC19" i="1"/>
  <c r="AB19" i="1" s="1"/>
  <c r="AC18" i="1"/>
  <c r="AB18" i="1" s="1"/>
  <c r="AD20" i="1" l="1"/>
  <c r="AA20" i="1"/>
  <c r="AA21" i="1"/>
  <c r="AD21" i="1"/>
  <c r="AA19" i="1"/>
  <c r="AD19" i="1"/>
  <c r="L16" i="19"/>
  <c r="AD18" i="1"/>
  <c r="I16" i="1" l="1"/>
  <c r="J16" i="1" s="1"/>
  <c r="L43" i="1"/>
  <c r="L60" i="1"/>
  <c r="L54" i="1"/>
  <c r="L59" i="1"/>
  <c r="L63" i="1"/>
  <c r="L38" i="1"/>
  <c r="L68" i="1"/>
  <c r="L37" i="1"/>
  <c r="L69" i="1"/>
  <c r="L45" i="1"/>
  <c r="L75" i="1"/>
  <c r="L32" i="1"/>
  <c r="L62" i="1"/>
  <c r="L26" i="1"/>
  <c r="L42" i="1"/>
  <c r="L51" i="1"/>
  <c r="L47" i="1"/>
  <c r="L61" i="1"/>
  <c r="L55" i="1"/>
  <c r="L48" i="1"/>
  <c r="L73" i="1"/>
  <c r="L56" i="1"/>
  <c r="L29" i="1"/>
  <c r="L41" i="1"/>
  <c r="L65" i="1"/>
  <c r="L35" i="1"/>
  <c r="L27" i="1"/>
  <c r="L71" i="1"/>
  <c r="L49" i="1"/>
  <c r="L57" i="1"/>
  <c r="L24" i="1"/>
  <c r="L66" i="1"/>
  <c r="L23" i="1"/>
  <c r="L53" i="1"/>
  <c r="L30" i="1"/>
  <c r="L39" i="1"/>
  <c r="L33" i="1"/>
  <c r="L36" i="1"/>
  <c r="L25" i="1"/>
  <c r="L74" i="1"/>
  <c r="L72" i="1"/>
  <c r="L31" i="1"/>
  <c r="L50" i="1"/>
  <c r="L44" i="1"/>
  <c r="F222" i="13" l="1"/>
  <c r="F212" i="13"/>
  <c r="F213" i="13"/>
  <c r="F214" i="13"/>
  <c r="F215" i="13"/>
  <c r="F216" i="13"/>
  <c r="F217" i="13"/>
  <c r="F218" i="13"/>
  <c r="F219" i="13"/>
  <c r="F220" i="13"/>
  <c r="F221" i="13"/>
  <c r="F211" i="13"/>
  <c r="L17" i="1"/>
  <c r="B222" i="13" a="1"/>
  <c r="B222" i="13" l="1"/>
  <c r="R58" i="1"/>
  <c r="R53" i="1"/>
  <c r="R47"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1" i="13"/>
  <c r="U75" i="1" l="1"/>
  <c r="R75" i="1"/>
  <c r="U74" i="1"/>
  <c r="R74" i="1"/>
  <c r="U73" i="1"/>
  <c r="R73" i="1"/>
  <c r="U72" i="1"/>
  <c r="R72" i="1"/>
  <c r="U71" i="1"/>
  <c r="R71" i="1"/>
  <c r="U70" i="1"/>
  <c r="R70" i="1"/>
  <c r="I70" i="1"/>
  <c r="J70" i="1" s="1"/>
  <c r="U69" i="1"/>
  <c r="R69" i="1"/>
  <c r="U68" i="1"/>
  <c r="R68" i="1"/>
  <c r="U66" i="1"/>
  <c r="R66" i="1"/>
  <c r="U65" i="1"/>
  <c r="R65" i="1"/>
  <c r="U64" i="1"/>
  <c r="R64" i="1"/>
  <c r="I64" i="1"/>
  <c r="J64" i="1" s="1"/>
  <c r="U63" i="1"/>
  <c r="R63" i="1"/>
  <c r="U62" i="1"/>
  <c r="R62" i="1"/>
  <c r="U61" i="1"/>
  <c r="R61" i="1"/>
  <c r="U60" i="1"/>
  <c r="R60" i="1"/>
  <c r="U59" i="1"/>
  <c r="R59" i="1"/>
  <c r="U58" i="1"/>
  <c r="I58" i="1"/>
  <c r="J58" i="1" s="1"/>
  <c r="U57" i="1"/>
  <c r="R57" i="1"/>
  <c r="U56" i="1"/>
  <c r="R56" i="1"/>
  <c r="U55" i="1"/>
  <c r="R55" i="1"/>
  <c r="U54" i="1"/>
  <c r="R54" i="1"/>
  <c r="U53" i="1"/>
  <c r="U52" i="1"/>
  <c r="R52" i="1"/>
  <c r="I52" i="1"/>
  <c r="J52" i="1" s="1"/>
  <c r="U51" i="1"/>
  <c r="R51" i="1"/>
  <c r="U50" i="1"/>
  <c r="R50" i="1"/>
  <c r="U49" i="1"/>
  <c r="R49" i="1"/>
  <c r="U48" i="1"/>
  <c r="R48" i="1"/>
  <c r="U47" i="1"/>
  <c r="U46" i="1"/>
  <c r="R46" i="1"/>
  <c r="I46" i="1"/>
  <c r="J46" i="1" s="1"/>
  <c r="U45" i="1"/>
  <c r="R45" i="1"/>
  <c r="U44" i="1"/>
  <c r="R44" i="1"/>
  <c r="U43" i="1"/>
  <c r="R43" i="1"/>
  <c r="U42" i="1"/>
  <c r="R42" i="1"/>
  <c r="U41" i="1"/>
  <c r="R41" i="1"/>
  <c r="U40" i="1"/>
  <c r="R40" i="1"/>
  <c r="I40" i="1"/>
  <c r="J40" i="1" s="1"/>
  <c r="U39" i="1"/>
  <c r="R39" i="1"/>
  <c r="U38" i="1"/>
  <c r="R38" i="1"/>
  <c r="U37" i="1"/>
  <c r="R37" i="1"/>
  <c r="U36" i="1"/>
  <c r="R36" i="1"/>
  <c r="U35" i="1"/>
  <c r="R35" i="1"/>
  <c r="U34" i="1"/>
  <c r="R34" i="1"/>
  <c r="I34" i="1"/>
  <c r="J34" i="1" s="1"/>
  <c r="U33" i="1"/>
  <c r="R33" i="1"/>
  <c r="U32" i="1"/>
  <c r="R32" i="1"/>
  <c r="U31" i="1"/>
  <c r="R31" i="1"/>
  <c r="U30" i="1"/>
  <c r="R30" i="1"/>
  <c r="U29" i="1"/>
  <c r="R29" i="1"/>
  <c r="U28" i="1"/>
  <c r="R28" i="1"/>
  <c r="I28" i="1"/>
  <c r="J28" i="1" s="1"/>
  <c r="I22" i="1"/>
  <c r="U27" i="1"/>
  <c r="R27" i="1"/>
  <c r="U26" i="1"/>
  <c r="R26" i="1"/>
  <c r="U25" i="1"/>
  <c r="R25" i="1"/>
  <c r="U24" i="1"/>
  <c r="R24" i="1"/>
  <c r="U23" i="1"/>
  <c r="R23" i="1"/>
  <c r="U22" i="1"/>
  <c r="R22" i="1"/>
  <c r="AC56" i="1" l="1"/>
  <c r="AB56" i="1" s="1"/>
  <c r="AC57" i="1"/>
  <c r="AB57" i="1" s="1"/>
  <c r="J22" i="1"/>
  <c r="Y70" i="1"/>
  <c r="Y64" i="1"/>
  <c r="Y58" i="1"/>
  <c r="Y52" i="1"/>
  <c r="Y56" i="1"/>
  <c r="Y57" i="1"/>
  <c r="Y46" i="1"/>
  <c r="Y40" i="1"/>
  <c r="Y34" i="1"/>
  <c r="Y28" i="1"/>
  <c r="Y22" i="1"/>
  <c r="Z70" i="1" l="1"/>
  <c r="AA70" i="1"/>
  <c r="Y71" i="1" s="1"/>
  <c r="Z71" i="1" s="1"/>
  <c r="Z64" i="1"/>
  <c r="AA64" i="1"/>
  <c r="Y65" i="1" s="1"/>
  <c r="AA65" i="1" s="1"/>
  <c r="Y66" i="1" s="1"/>
  <c r="Z58" i="1"/>
  <c r="AA58" i="1"/>
  <c r="Y59" i="1" s="1"/>
  <c r="AA59" i="1" s="1"/>
  <c r="Y60" i="1" s="1"/>
  <c r="Z57" i="1"/>
  <c r="AA57" i="1"/>
  <c r="Z56" i="1"/>
  <c r="AA56" i="1"/>
  <c r="Z52" i="1"/>
  <c r="AA52" i="1"/>
  <c r="Z46" i="1"/>
  <c r="AA46" i="1"/>
  <c r="Y47" i="1" s="1"/>
  <c r="AA47" i="1" s="1"/>
  <c r="Y48" i="1" s="1"/>
  <c r="Z40" i="1"/>
  <c r="AA40" i="1"/>
  <c r="Z34" i="1"/>
  <c r="AA34" i="1"/>
  <c r="Y35" i="1" s="1"/>
  <c r="AA35" i="1" s="1"/>
  <c r="Y36" i="1" s="1"/>
  <c r="Z36" i="1" s="1"/>
  <c r="Z28" i="1"/>
  <c r="AA28" i="1"/>
  <c r="Y29" i="1" s="1"/>
  <c r="Z29" i="1" s="1"/>
  <c r="Z22" i="1"/>
  <c r="AA22" i="1"/>
  <c r="Y23" i="1" s="1"/>
  <c r="Z65" i="1" l="1"/>
  <c r="Z59" i="1"/>
  <c r="AA29" i="1"/>
  <c r="Y30" i="1" s="1"/>
  <c r="Z30" i="1" s="1"/>
  <c r="Z47" i="1"/>
  <c r="Z35" i="1"/>
  <c r="Z48" i="1"/>
  <c r="AA48" i="1"/>
  <c r="AA66" i="1"/>
  <c r="Y63" i="1" s="1"/>
  <c r="Y68" i="1"/>
  <c r="Y69" i="1"/>
  <c r="Y32" i="1"/>
  <c r="Z63" i="1" l="1"/>
  <c r="AA63" i="1"/>
  <c r="Y74" i="1"/>
  <c r="Y75" i="1"/>
  <c r="Z32" i="1"/>
  <c r="AA32" i="1"/>
  <c r="Y33" i="1" s="1"/>
  <c r="Z33" i="1" s="1"/>
  <c r="Y16" i="1"/>
  <c r="Z16" i="1" s="1"/>
  <c r="Z75" i="1" l="1"/>
  <c r="AA75" i="1"/>
  <c r="Z74" i="1"/>
  <c r="AA74" i="1"/>
  <c r="AA33" i="1"/>
  <c r="AA16" i="1" l="1"/>
  <c r="Y17" i="1" s="1"/>
  <c r="Z17" i="1" l="1"/>
  <c r="AA17" i="1" l="1"/>
  <c r="AC35" i="1" l="1"/>
  <c r="AC72" i="1"/>
  <c r="AC65" i="1"/>
  <c r="AC64" i="1"/>
  <c r="AC47" i="1"/>
  <c r="AC46" i="1"/>
  <c r="AB46" i="1" s="1"/>
  <c r="AC59" i="1"/>
  <c r="AC58" i="1"/>
  <c r="AB58" i="1" s="1"/>
  <c r="AC53" i="1"/>
  <c r="AC52" i="1"/>
  <c r="AB52" i="1" s="1"/>
  <c r="AC41" i="1"/>
  <c r="AC40" i="1"/>
  <c r="AB40" i="1" s="1"/>
  <c r="J40" i="19" l="1"/>
  <c r="V30" i="19"/>
  <c r="AH20" i="19"/>
  <c r="J30" i="19"/>
  <c r="V20" i="19"/>
  <c r="AH10" i="19"/>
  <c r="P10" i="19"/>
  <c r="AB50" i="19"/>
  <c r="J50" i="19"/>
  <c r="AB40" i="19"/>
  <c r="P30" i="19"/>
  <c r="V50" i="19"/>
  <c r="P50" i="19"/>
  <c r="AB10" i="19"/>
  <c r="AH30" i="19"/>
  <c r="AH40" i="19"/>
  <c r="J10" i="19"/>
  <c r="AB20" i="19"/>
  <c r="AH50" i="19"/>
  <c r="AD40" i="1"/>
  <c r="V10" i="19"/>
  <c r="P20" i="19"/>
  <c r="J20" i="19"/>
  <c r="P40" i="19"/>
  <c r="V40" i="19"/>
  <c r="AB30" i="19"/>
  <c r="J11" i="19"/>
  <c r="V11" i="19"/>
  <c r="AB21" i="19"/>
  <c r="P31" i="19"/>
  <c r="J31" i="19"/>
  <c r="AB41" i="19"/>
  <c r="AD46" i="1"/>
  <c r="AH41" i="19"/>
  <c r="P41" i="19"/>
  <c r="J21" i="19"/>
  <c r="AB31" i="19"/>
  <c r="AB51" i="19"/>
  <c r="P21" i="19"/>
  <c r="V41" i="19"/>
  <c r="V31" i="19"/>
  <c r="AH21" i="19"/>
  <c r="AB11" i="19"/>
  <c r="P51" i="19"/>
  <c r="V21" i="19"/>
  <c r="AH31" i="19"/>
  <c r="V51" i="19"/>
  <c r="J51" i="19"/>
  <c r="AH51" i="19"/>
  <c r="AH11" i="19"/>
  <c r="J41" i="19"/>
  <c r="P11" i="19"/>
  <c r="AC30" i="1"/>
  <c r="AD58"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B64" i="1"/>
  <c r="AC71" i="1"/>
  <c r="AB71" i="1" s="1"/>
  <c r="AB72" i="1"/>
  <c r="AC73" i="1"/>
  <c r="AC42" i="1"/>
  <c r="AB41" i="1"/>
  <c r="AB47" i="1"/>
  <c r="AC48" i="1"/>
  <c r="AB48" i="1" s="1"/>
  <c r="AC49" i="1"/>
  <c r="V32" i="19"/>
  <c r="P42" i="19"/>
  <c r="J12" i="19"/>
  <c r="J32" i="19"/>
  <c r="AB52" i="19"/>
  <c r="AD52" i="1"/>
  <c r="J22" i="19"/>
  <c r="V22" i="19"/>
  <c r="J52" i="19"/>
  <c r="AH12" i="19"/>
  <c r="J42" i="19"/>
  <c r="AH42" i="19"/>
  <c r="P32" i="19"/>
  <c r="AB12" i="19"/>
  <c r="AH32" i="19"/>
  <c r="AB32" i="19"/>
  <c r="AB42" i="19"/>
  <c r="V42" i="19"/>
  <c r="V12" i="19"/>
  <c r="V52" i="19"/>
  <c r="AB22" i="19"/>
  <c r="AH52" i="19"/>
  <c r="AH22" i="19"/>
  <c r="P22" i="19"/>
  <c r="P12" i="19"/>
  <c r="P52" i="19"/>
  <c r="AC54" i="1"/>
  <c r="AB54" i="1" s="1"/>
  <c r="AC55" i="1"/>
  <c r="AB55" i="1" s="1"/>
  <c r="AB53" i="1"/>
  <c r="AC24" i="1"/>
  <c r="AB59" i="1"/>
  <c r="AC60" i="1"/>
  <c r="AB65" i="1"/>
  <c r="AC66" i="1"/>
  <c r="AB35" i="1"/>
  <c r="AC36" i="1"/>
  <c r="AB73" i="1" l="1"/>
  <c r="AC74" i="1"/>
  <c r="K35" i="19"/>
  <c r="AC25" i="19"/>
  <c r="K45" i="19"/>
  <c r="AI45" i="19"/>
  <c r="W45" i="19"/>
  <c r="Q35" i="19"/>
  <c r="K55" i="19"/>
  <c r="AC15" i="19"/>
  <c r="Q15" i="19"/>
  <c r="AC35" i="19"/>
  <c r="AI35" i="19"/>
  <c r="Q55" i="19"/>
  <c r="AI25" i="19"/>
  <c r="AD71"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D65"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47" i="1"/>
  <c r="P54" i="19"/>
  <c r="AH14" i="19"/>
  <c r="AB14" i="19"/>
  <c r="AH34" i="19"/>
  <c r="AB54" i="19"/>
  <c r="AH54" i="19"/>
  <c r="AD64" i="1"/>
  <c r="V14" i="19"/>
  <c r="J54" i="19"/>
  <c r="AH44" i="19"/>
  <c r="V54" i="19"/>
  <c r="J14" i="19"/>
  <c r="AH24" i="19"/>
  <c r="V34" i="19"/>
  <c r="AB44" i="19"/>
  <c r="AB34" i="19"/>
  <c r="P14" i="19"/>
  <c r="V24" i="19"/>
  <c r="AB24" i="19"/>
  <c r="V44" i="19"/>
  <c r="P34" i="19"/>
  <c r="J34" i="19"/>
  <c r="P24" i="19"/>
  <c r="J44" i="19"/>
  <c r="J24" i="19"/>
  <c r="P44" i="19"/>
  <c r="AJ21" i="19"/>
  <c r="AD31" i="19"/>
  <c r="R21" i="19"/>
  <c r="AD41" i="19"/>
  <c r="AJ11" i="19"/>
  <c r="AJ51" i="19"/>
  <c r="AD48" i="1"/>
  <c r="L41" i="19"/>
  <c r="AD11" i="19"/>
  <c r="L21" i="19"/>
  <c r="L11" i="19"/>
  <c r="X51" i="19"/>
  <c r="X21" i="19"/>
  <c r="R11" i="19"/>
  <c r="R31" i="19"/>
  <c r="AJ41" i="19"/>
  <c r="L31" i="19"/>
  <c r="R51" i="19"/>
  <c r="X31" i="19"/>
  <c r="X11" i="19"/>
  <c r="X41" i="19"/>
  <c r="AJ31" i="19"/>
  <c r="AD51" i="19"/>
  <c r="R41" i="19"/>
  <c r="AD21" i="19"/>
  <c r="L51" i="19"/>
  <c r="AC25" i="1"/>
  <c r="AB24" i="1"/>
  <c r="AB36" i="1"/>
  <c r="AC37" i="1"/>
  <c r="AB60" i="1"/>
  <c r="AC61" i="1"/>
  <c r="AC31" i="1"/>
  <c r="AB30" i="1"/>
  <c r="AB66" i="1"/>
  <c r="K39" i="19"/>
  <c r="AC39" i="19"/>
  <c r="W29" i="19"/>
  <c r="AI49" i="19"/>
  <c r="W9" i="19"/>
  <c r="AC19" i="19"/>
  <c r="Q49" i="19"/>
  <c r="W49" i="19"/>
  <c r="AC9" i="19"/>
  <c r="AI9" i="19"/>
  <c r="Q29" i="19"/>
  <c r="W39" i="19"/>
  <c r="Q39" i="19"/>
  <c r="AD35"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D59" i="1"/>
  <c r="Q33" i="19"/>
  <c r="AI23" i="19"/>
  <c r="K53" i="19"/>
  <c r="AC23" i="19"/>
  <c r="AC13" i="19"/>
  <c r="W23" i="19"/>
  <c r="W33" i="19"/>
  <c r="Q13" i="19"/>
  <c r="W13" i="19"/>
  <c r="AI13" i="19"/>
  <c r="Q43" i="19"/>
  <c r="Q23" i="19"/>
  <c r="W53" i="19"/>
  <c r="AB49" i="1"/>
  <c r="AC51" i="1"/>
  <c r="AB51" i="1" s="1"/>
  <c r="AC50" i="1"/>
  <c r="AB50" i="1" s="1"/>
  <c r="AB42" i="1"/>
  <c r="AC43" i="1"/>
  <c r="AB61" i="1" l="1"/>
  <c r="AC62" i="1"/>
  <c r="AB74" i="1"/>
  <c r="AC75" i="1"/>
  <c r="AB75" i="1" s="1"/>
  <c r="AC32" i="1"/>
  <c r="AB32" i="1" s="1"/>
  <c r="AB31" i="1"/>
  <c r="AC33" i="1"/>
  <c r="AB33" i="1" s="1"/>
  <c r="AB25" i="1"/>
  <c r="AC26" i="1"/>
  <c r="X8" i="19"/>
  <c r="R48" i="19"/>
  <c r="L8" i="19"/>
  <c r="AD38" i="19"/>
  <c r="AD48" i="19"/>
  <c r="AD8" i="19"/>
  <c r="R18" i="19"/>
  <c r="L38" i="19"/>
  <c r="AD30" i="1"/>
  <c r="AJ28" i="19"/>
  <c r="X18" i="19"/>
  <c r="X48" i="19"/>
  <c r="R28" i="19"/>
  <c r="L18" i="19"/>
  <c r="X28" i="19"/>
  <c r="R8" i="19"/>
  <c r="X38" i="19"/>
  <c r="AJ8" i="19"/>
  <c r="AD18" i="19"/>
  <c r="AJ38" i="19"/>
  <c r="L48" i="19"/>
  <c r="AJ48" i="19"/>
  <c r="AJ18" i="19"/>
  <c r="R38" i="19"/>
  <c r="AD28" i="19"/>
  <c r="L28"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68" i="1"/>
  <c r="AB37" i="1"/>
  <c r="AC38" i="1"/>
  <c r="AB38" i="1" s="1"/>
  <c r="AC39" i="1"/>
  <c r="AB39" i="1" s="1"/>
  <c r="AJ46" i="19"/>
  <c r="AD46" i="19"/>
  <c r="L36" i="19"/>
  <c r="X16" i="19"/>
  <c r="AJ26" i="19"/>
  <c r="L46" i="19"/>
  <c r="X6" i="19"/>
  <c r="R36" i="19"/>
  <c r="X36" i="19"/>
  <c r="R6" i="19"/>
  <c r="AJ6" i="19"/>
  <c r="AD36" i="19"/>
  <c r="R46" i="19"/>
  <c r="AD26" i="19"/>
  <c r="AD16" i="19"/>
  <c r="X46" i="19"/>
  <c r="X26" i="19"/>
  <c r="AJ36" i="19"/>
  <c r="R26" i="19"/>
  <c r="AD6" i="19"/>
  <c r="L6" i="19"/>
  <c r="L26" i="19"/>
  <c r="R16" i="19"/>
  <c r="AJ16" i="19"/>
  <c r="AB43" i="1"/>
  <c r="AC44" i="1"/>
  <c r="AD29" i="19"/>
  <c r="AD19" i="19"/>
  <c r="R39" i="19"/>
  <c r="R9" i="19"/>
  <c r="X49" i="19"/>
  <c r="X9" i="19"/>
  <c r="AD39" i="19"/>
  <c r="R29" i="19"/>
  <c r="L49" i="19"/>
  <c r="X19" i="19"/>
  <c r="X29" i="19"/>
  <c r="X39" i="19"/>
  <c r="L9" i="19"/>
  <c r="AD36" i="1"/>
  <c r="AD9" i="19"/>
  <c r="AJ49" i="19"/>
  <c r="L39" i="19"/>
  <c r="R19" i="19"/>
  <c r="AJ39" i="19"/>
  <c r="AJ29" i="19"/>
  <c r="AJ19" i="19"/>
  <c r="AJ9" i="19"/>
  <c r="AD49" i="19"/>
  <c r="L19" i="19"/>
  <c r="L29" i="19"/>
  <c r="R49" i="19"/>
  <c r="AB44" i="1" l="1"/>
  <c r="AC45" i="1"/>
  <c r="AB45" i="1" s="1"/>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A55" i="19"/>
  <c r="O45" i="19"/>
  <c r="AA15" i="19"/>
  <c r="AM55" i="19"/>
  <c r="O55" i="19"/>
  <c r="AG35" i="19"/>
  <c r="AM25" i="19"/>
  <c r="AM35" i="19"/>
  <c r="AA25" i="19"/>
  <c r="AM45" i="19"/>
  <c r="AG25" i="19"/>
  <c r="AA35" i="19"/>
  <c r="O25" i="19"/>
  <c r="U25" i="19"/>
  <c r="AG45" i="19"/>
  <c r="U35" i="19"/>
  <c r="AA45" i="19"/>
  <c r="AM15" i="19"/>
  <c r="U45" i="19"/>
  <c r="O35" i="19"/>
  <c r="O15" i="19"/>
  <c r="AD75" i="1"/>
  <c r="AG15" i="19"/>
  <c r="U15" i="19"/>
  <c r="AG55" i="19"/>
  <c r="U55" i="19"/>
  <c r="T18" i="19"/>
  <c r="N48" i="19"/>
  <c r="N8" i="19"/>
  <c r="T28" i="19"/>
  <c r="AF38" i="19"/>
  <c r="Z28" i="19"/>
  <c r="Z18" i="19"/>
  <c r="AF8" i="19"/>
  <c r="AD32"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D74" i="1"/>
  <c r="N15" i="19"/>
  <c r="AF55" i="19"/>
  <c r="N55" i="19"/>
  <c r="Z15" i="19"/>
  <c r="AF35" i="19"/>
  <c r="AB62" i="1"/>
  <c r="AC63" i="1"/>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AB68" i="1"/>
  <c r="AC69" i="1"/>
  <c r="AB69" i="1" s="1"/>
  <c r="AC27" i="1"/>
  <c r="AB27" i="1" s="1"/>
  <c r="AB26" i="1"/>
  <c r="O8" i="19"/>
  <c r="AA48" i="19"/>
  <c r="AM38" i="19"/>
  <c r="U48" i="19"/>
  <c r="AA18" i="19"/>
  <c r="AG18" i="19"/>
  <c r="AG48" i="19"/>
  <c r="AM18" i="19"/>
  <c r="AA28" i="19"/>
  <c r="AG28" i="19"/>
  <c r="AA8" i="19"/>
  <c r="U18" i="19"/>
  <c r="AG38" i="19"/>
  <c r="U38" i="19"/>
  <c r="AM8" i="19"/>
  <c r="AA38" i="19"/>
  <c r="AM48" i="19"/>
  <c r="U28" i="19"/>
  <c r="O38" i="19"/>
  <c r="U8" i="19"/>
  <c r="AG8" i="19"/>
  <c r="AD33" i="1"/>
  <c r="O18" i="19"/>
  <c r="O28" i="19"/>
  <c r="O48" i="19"/>
  <c r="AM28"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B63" i="1" l="1"/>
  <c r="AD63" i="1" s="1"/>
  <c r="Z69" i="1"/>
  <c r="AA69" i="1"/>
  <c r="Z68" i="1"/>
  <c r="AA68" i="1"/>
  <c r="Z66" i="1"/>
  <c r="AA60" i="1"/>
  <c r="Y61" i="1" s="1"/>
  <c r="Z60" i="1"/>
  <c r="AA71" i="1"/>
  <c r="Y72" i="1" s="1"/>
  <c r="Y41" i="1"/>
  <c r="Y53" i="1"/>
  <c r="Y54" i="1"/>
  <c r="AA36"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D56" i="1"/>
  <c r="AD57" i="1"/>
  <c r="AG13" i="19" l="1"/>
  <c r="AM13" i="19"/>
  <c r="L54" i="19"/>
  <c r="L34" i="19"/>
  <c r="L14" i="19"/>
  <c r="AJ54" i="19"/>
  <c r="AJ34" i="19"/>
  <c r="L24" i="19"/>
  <c r="X54" i="19"/>
  <c r="AJ24" i="19"/>
  <c r="R44" i="19"/>
  <c r="R34" i="19"/>
  <c r="AJ14" i="19"/>
  <c r="AD14" i="19"/>
  <c r="R14" i="19"/>
  <c r="X44" i="19"/>
  <c r="AD54" i="19"/>
  <c r="AD24" i="19"/>
  <c r="R24" i="19"/>
  <c r="X14" i="19"/>
  <c r="X34" i="19"/>
  <c r="AD44" i="19"/>
  <c r="L44" i="19"/>
  <c r="AD34" i="19"/>
  <c r="AD66" i="1"/>
  <c r="AJ44" i="19"/>
  <c r="R54" i="19"/>
  <c r="X24" i="19"/>
  <c r="U53" i="19"/>
  <c r="U43" i="19"/>
  <c r="O23" i="19"/>
  <c r="AG43" i="19"/>
  <c r="AA33" i="19"/>
  <c r="AA23" i="19"/>
  <c r="AG53" i="19"/>
  <c r="AM43" i="19"/>
  <c r="O13" i="19"/>
  <c r="AM53" i="19"/>
  <c r="AG33" i="19"/>
  <c r="U23" i="19"/>
  <c r="L43" i="19"/>
  <c r="R13" i="19"/>
  <c r="L13" i="19"/>
  <c r="AD60" i="1"/>
  <c r="AJ53" i="19"/>
  <c r="AD23" i="19"/>
  <c r="AJ43" i="19"/>
  <c r="R33" i="19"/>
  <c r="L23" i="19"/>
  <c r="AJ23" i="19"/>
  <c r="X23" i="19"/>
  <c r="L33" i="19"/>
  <c r="AJ33" i="19"/>
  <c r="AD33" i="19"/>
  <c r="R43" i="19"/>
  <c r="X43" i="19"/>
  <c r="R53" i="19"/>
  <c r="R23" i="19"/>
  <c r="X33" i="19"/>
  <c r="AD53" i="19"/>
  <c r="X53" i="19"/>
  <c r="AD43" i="19"/>
  <c r="X13" i="19"/>
  <c r="AJ13" i="19"/>
  <c r="AD13" i="19"/>
  <c r="L53" i="19"/>
  <c r="O53" i="19"/>
  <c r="O43" i="19"/>
  <c r="U13" i="19"/>
  <c r="U33" i="19"/>
  <c r="AM33" i="19"/>
  <c r="O33" i="19"/>
  <c r="AA13" i="19"/>
  <c r="AA53" i="19"/>
  <c r="Z61" i="1"/>
  <c r="AA61" i="1"/>
  <c r="Y62" i="1" s="1"/>
  <c r="AA30" i="1"/>
  <c r="Y31" i="1" s="1"/>
  <c r="Z54" i="1"/>
  <c r="AA54" i="1"/>
  <c r="Y55" i="1" s="1"/>
  <c r="Z72" i="1"/>
  <c r="AA72" i="1"/>
  <c r="Y73" i="1" s="1"/>
  <c r="Z53" i="1"/>
  <c r="AA53" i="1"/>
  <c r="Y49" i="1"/>
  <c r="Z41" i="1"/>
  <c r="AA41" i="1"/>
  <c r="Y42" i="1" s="1"/>
  <c r="Z42" i="1" s="1"/>
  <c r="Y38" i="1"/>
  <c r="Y37" i="1"/>
  <c r="Z23" i="1"/>
  <c r="AA23" i="1"/>
  <c r="Y24" i="1" s="1"/>
  <c r="Y13" i="19" l="1"/>
  <c r="AE43" i="19"/>
  <c r="S13" i="19"/>
  <c r="AK33" i="19"/>
  <c r="M13" i="19"/>
  <c r="AK53" i="19"/>
  <c r="M23" i="19"/>
  <c r="AE33" i="19"/>
  <c r="M43" i="19"/>
  <c r="AK13" i="19"/>
  <c r="AK43" i="19"/>
  <c r="Y53" i="19"/>
  <c r="S43" i="19"/>
  <c r="AK23" i="19"/>
  <c r="S53" i="19"/>
  <c r="Y33" i="19"/>
  <c r="AD61" i="1"/>
  <c r="S23" i="19"/>
  <c r="AE53" i="19"/>
  <c r="Y23" i="19"/>
  <c r="AE13" i="19"/>
  <c r="Y43" i="19"/>
  <c r="M33" i="19"/>
  <c r="M53" i="19"/>
  <c r="AE23" i="19"/>
  <c r="S33" i="19"/>
  <c r="Z24" i="1"/>
  <c r="AA24" i="1"/>
  <c r="Y25" i="1" s="1"/>
  <c r="K42" i="19"/>
  <c r="Q42" i="19"/>
  <c r="W12" i="19"/>
  <c r="K52" i="19"/>
  <c r="AI52" i="19"/>
  <c r="Q22" i="19"/>
  <c r="Q12" i="19"/>
  <c r="AC52" i="19"/>
  <c r="AC32" i="19"/>
  <c r="W42" i="19"/>
  <c r="K22" i="19"/>
  <c r="W52" i="19"/>
  <c r="Q52" i="19"/>
  <c r="W22" i="19"/>
  <c r="AC22" i="19"/>
  <c r="Q32" i="19"/>
  <c r="AI42" i="19"/>
  <c r="AD53" i="1"/>
  <c r="AI22" i="19"/>
  <c r="AC12" i="19"/>
  <c r="AI12" i="19"/>
  <c r="W32" i="19"/>
  <c r="K32" i="19"/>
  <c r="AC42" i="19"/>
  <c r="AI32" i="19"/>
  <c r="K12" i="19"/>
  <c r="Z73" i="1"/>
  <c r="AA73" i="1"/>
  <c r="Z37" i="1"/>
  <c r="AA37" i="1"/>
  <c r="AJ55" i="19"/>
  <c r="L45" i="19"/>
  <c r="AD35" i="19"/>
  <c r="R25" i="19"/>
  <c r="AD45" i="19"/>
  <c r="R45" i="19"/>
  <c r="AD55" i="19"/>
  <c r="X15" i="19"/>
  <c r="L25" i="19"/>
  <c r="AJ45" i="19"/>
  <c r="R15" i="19"/>
  <c r="R55" i="19"/>
  <c r="AD25" i="19"/>
  <c r="L55" i="19"/>
  <c r="AJ35" i="19"/>
  <c r="X55" i="19"/>
  <c r="X35" i="19"/>
  <c r="L15" i="19"/>
  <c r="AD72" i="1"/>
  <c r="AD15" i="19"/>
  <c r="X25" i="19"/>
  <c r="AJ15" i="19"/>
  <c r="AJ25" i="19"/>
  <c r="X45" i="19"/>
  <c r="L35" i="19"/>
  <c r="R35" i="19"/>
  <c r="Z49" i="1"/>
  <c r="AA49" i="1"/>
  <c r="Y50" i="1" s="1"/>
  <c r="Z55" i="1"/>
  <c r="AA55" i="1"/>
  <c r="R40" i="19"/>
  <c r="L10" i="19"/>
  <c r="AJ50" i="19"/>
  <c r="L30" i="19"/>
  <c r="AD10" i="19"/>
  <c r="L50" i="19"/>
  <c r="X30" i="19"/>
  <c r="L20" i="19"/>
  <c r="X40" i="19"/>
  <c r="AJ10" i="19"/>
  <c r="AJ40" i="19"/>
  <c r="L40" i="19"/>
  <c r="AJ20" i="19"/>
  <c r="R50" i="19"/>
  <c r="AD30" i="19"/>
  <c r="X50" i="19"/>
  <c r="R10" i="19"/>
  <c r="X10" i="19"/>
  <c r="R20" i="19"/>
  <c r="X20" i="19"/>
  <c r="AJ30" i="19"/>
  <c r="AD20" i="19"/>
  <c r="R30" i="19"/>
  <c r="AD50" i="19"/>
  <c r="AD40" i="19"/>
  <c r="AD42" i="1"/>
  <c r="L32" i="19"/>
  <c r="AJ12" i="19"/>
  <c r="AD54" i="1"/>
  <c r="R52" i="19"/>
  <c r="AD12" i="19"/>
  <c r="L52" i="19"/>
  <c r="R32" i="19"/>
  <c r="AD22" i="19"/>
  <c r="AJ32" i="19"/>
  <c r="X12" i="19"/>
  <c r="X22" i="19"/>
  <c r="X52" i="19"/>
  <c r="R22" i="19"/>
  <c r="AJ42" i="19"/>
  <c r="AD32" i="19"/>
  <c r="R12" i="19"/>
  <c r="AJ22" i="19"/>
  <c r="AD52" i="19"/>
  <c r="X42" i="19"/>
  <c r="AJ52" i="19"/>
  <c r="AD42" i="19"/>
  <c r="L22" i="19"/>
  <c r="L42" i="19"/>
  <c r="R42" i="19"/>
  <c r="X32" i="19"/>
  <c r="L12" i="19"/>
  <c r="Z38" i="1"/>
  <c r="AA38" i="1"/>
  <c r="Y39" i="1" s="1"/>
  <c r="K40" i="19"/>
  <c r="AI20" i="19"/>
  <c r="AI30" i="19"/>
  <c r="W30" i="19"/>
  <c r="W10" i="19"/>
  <c r="AD41" i="1"/>
  <c r="W40" i="19"/>
  <c r="Q20" i="19"/>
  <c r="W50" i="19"/>
  <c r="Q50" i="19"/>
  <c r="AC30" i="19"/>
  <c r="W20" i="19"/>
  <c r="AC50" i="19"/>
  <c r="K10" i="19"/>
  <c r="K20" i="19"/>
  <c r="AC20" i="19"/>
  <c r="AC40" i="19"/>
  <c r="Q10" i="19"/>
  <c r="Q40" i="19"/>
  <c r="AC10" i="19"/>
  <c r="AI50" i="19"/>
  <c r="Q30" i="19"/>
  <c r="K30" i="19"/>
  <c r="AI10" i="19"/>
  <c r="K50" i="19"/>
  <c r="AI40" i="19"/>
  <c r="AA31" i="1"/>
  <c r="Z31" i="1"/>
  <c r="AA42" i="1"/>
  <c r="Y43" i="1" s="1"/>
  <c r="Z62" i="1"/>
  <c r="N43" i="19" s="1"/>
  <c r="AA62" i="1"/>
  <c r="AG24" i="19"/>
  <c r="O44" i="19"/>
  <c r="O24" i="19"/>
  <c r="AM14" i="19"/>
  <c r="AG34" i="19"/>
  <c r="O34" i="19"/>
  <c r="AA44" i="19"/>
  <c r="O14" i="19"/>
  <c r="AA54" i="19"/>
  <c r="U14" i="19"/>
  <c r="AM44" i="19"/>
  <c r="AA34" i="19"/>
  <c r="AM24" i="19"/>
  <c r="AM54" i="19"/>
  <c r="AG14" i="19"/>
  <c r="AM34" i="19"/>
  <c r="U54" i="19"/>
  <c r="AG44" i="19"/>
  <c r="AA24" i="19"/>
  <c r="AG54" i="19"/>
  <c r="U34" i="19"/>
  <c r="U24" i="19"/>
  <c r="AD69" i="1"/>
  <c r="AA14" i="19"/>
  <c r="O54" i="19"/>
  <c r="U44" i="19"/>
  <c r="AM23" i="19"/>
  <c r="AG2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D68" i="1"/>
  <c r="AF53" i="19"/>
  <c r="T43" i="19"/>
  <c r="T23" i="19"/>
  <c r="N33" i="19" l="1"/>
  <c r="N23" i="19"/>
  <c r="AL53" i="19"/>
  <c r="T33" i="19"/>
  <c r="AF13" i="19"/>
  <c r="AL13" i="19"/>
  <c r="AF23" i="19"/>
  <c r="Z33" i="19"/>
  <c r="T13" i="19"/>
  <c r="AL33" i="19"/>
  <c r="Z43" i="19"/>
  <c r="N53" i="19"/>
  <c r="Z23" i="19"/>
  <c r="Z53" i="19"/>
  <c r="AA39" i="1"/>
  <c r="Z39" i="1"/>
  <c r="Z50" i="1"/>
  <c r="AA50" i="1"/>
  <c r="Y51" i="1" s="1"/>
  <c r="AF19" i="19"/>
  <c r="Z9" i="19"/>
  <c r="T49" i="19"/>
  <c r="N29" i="19"/>
  <c r="Z49" i="19"/>
  <c r="AD38" i="1"/>
  <c r="AL29" i="19"/>
  <c r="N19" i="19"/>
  <c r="T19" i="19"/>
  <c r="N39" i="19"/>
  <c r="Z19" i="19"/>
  <c r="AL39" i="19"/>
  <c r="Z39" i="19"/>
  <c r="AL49" i="19"/>
  <c r="AF39" i="19"/>
  <c r="AF49" i="19"/>
  <c r="T9" i="19"/>
  <c r="T29" i="19"/>
  <c r="AL9" i="19"/>
  <c r="N9" i="19"/>
  <c r="AL19" i="19"/>
  <c r="AF9" i="19"/>
  <c r="T39" i="19"/>
  <c r="AF29" i="19"/>
  <c r="Z29" i="19"/>
  <c r="N49" i="19"/>
  <c r="M41" i="19"/>
  <c r="AK31" i="19"/>
  <c r="AE31" i="19"/>
  <c r="Y21" i="19"/>
  <c r="Y11" i="19"/>
  <c r="AD49" i="1"/>
  <c r="S31" i="19"/>
  <c r="AE21" i="19"/>
  <c r="AK11" i="19"/>
  <c r="M31" i="19"/>
  <c r="S51" i="19"/>
  <c r="S11" i="19"/>
  <c r="Y41" i="19"/>
  <c r="M21" i="19"/>
  <c r="M11" i="19"/>
  <c r="S41" i="19"/>
  <c r="M51" i="19"/>
  <c r="AE51" i="19"/>
  <c r="Y31" i="19"/>
  <c r="AK41" i="19"/>
  <c r="AE41" i="19"/>
  <c r="AE11" i="19"/>
  <c r="Y51" i="19"/>
  <c r="AK51" i="19"/>
  <c r="S21" i="19"/>
  <c r="AK21" i="19"/>
  <c r="AK15" i="19"/>
  <c r="M15" i="19"/>
  <c r="AK35" i="19"/>
  <c r="AK55" i="19"/>
  <c r="AE25" i="19"/>
  <c r="AE45" i="19"/>
  <c r="Y35" i="19"/>
  <c r="AK45" i="19"/>
  <c r="Y45" i="19"/>
  <c r="Y25" i="19"/>
  <c r="AD73" i="1"/>
  <c r="M25" i="19"/>
  <c r="AE55" i="19"/>
  <c r="AE35" i="19"/>
  <c r="S35" i="19"/>
  <c r="S55" i="19"/>
  <c r="M35" i="19"/>
  <c r="AK25" i="19"/>
  <c r="M55" i="19"/>
  <c r="S15" i="19"/>
  <c r="AE15" i="19"/>
  <c r="S45" i="19"/>
  <c r="M45" i="19"/>
  <c r="Y55" i="19"/>
  <c r="S25" i="19"/>
  <c r="Y15" i="19"/>
  <c r="N13" i="19"/>
  <c r="Z13" i="19"/>
  <c r="AE8" i="19"/>
  <c r="Y48" i="19"/>
  <c r="AE48" i="19"/>
  <c r="AE38" i="19"/>
  <c r="M8" i="19"/>
  <c r="Y18" i="19"/>
  <c r="M38" i="19"/>
  <c r="Y8" i="19"/>
  <c r="AK8" i="19"/>
  <c r="S28" i="19"/>
  <c r="AE28" i="19"/>
  <c r="AE18" i="19"/>
  <c r="M28" i="19"/>
  <c r="Y38" i="19"/>
  <c r="M48" i="19"/>
  <c r="Y28" i="19"/>
  <c r="AK48" i="19"/>
  <c r="AK38" i="19"/>
  <c r="S8" i="19"/>
  <c r="AK28" i="19"/>
  <c r="AD31" i="1"/>
  <c r="AK18" i="19"/>
  <c r="M18" i="19"/>
  <c r="S18" i="19"/>
  <c r="S48" i="19"/>
  <c r="S38" i="19"/>
  <c r="Z25" i="1"/>
  <c r="AA25" i="1"/>
  <c r="Y26" i="1" s="1"/>
  <c r="AA43" i="1"/>
  <c r="Y44" i="1" s="1"/>
  <c r="Z43" i="1"/>
  <c r="T53" i="19"/>
  <c r="AD62" i="1"/>
  <c r="AL23" i="19"/>
  <c r="AF43" i="19"/>
  <c r="M29" i="19"/>
  <c r="AE9" i="19"/>
  <c r="Y49" i="19"/>
  <c r="S39" i="19"/>
  <c r="Y39" i="19"/>
  <c r="M39" i="19"/>
  <c r="M9" i="19"/>
  <c r="S9" i="19"/>
  <c r="M19" i="19"/>
  <c r="AE49" i="19"/>
  <c r="M49" i="19"/>
  <c r="AK49" i="19"/>
  <c r="AK9" i="19"/>
  <c r="Y29" i="19"/>
  <c r="S19" i="19"/>
  <c r="AE19" i="19"/>
  <c r="AK29" i="19"/>
  <c r="Y19" i="19"/>
  <c r="Y9" i="19"/>
  <c r="AE29" i="19"/>
  <c r="AD37" i="1"/>
  <c r="S49" i="19"/>
  <c r="AK39" i="19"/>
  <c r="S29" i="19"/>
  <c r="AK19" i="19"/>
  <c r="AE39" i="19"/>
  <c r="AD27" i="19"/>
  <c r="X7" i="19"/>
  <c r="AJ47" i="19"/>
  <c r="AJ7" i="19"/>
  <c r="X47" i="19"/>
  <c r="L47" i="19"/>
  <c r="L7" i="19"/>
  <c r="L27" i="19"/>
  <c r="L17" i="19"/>
  <c r="AD7" i="19"/>
  <c r="AD37" i="19"/>
  <c r="AJ37" i="19"/>
  <c r="R37" i="19"/>
  <c r="AD17" i="19"/>
  <c r="R27" i="19"/>
  <c r="X37" i="19"/>
  <c r="AJ17" i="19"/>
  <c r="L37" i="19"/>
  <c r="X27" i="19"/>
  <c r="AD24" i="1"/>
  <c r="AJ27" i="19"/>
  <c r="AD47" i="19"/>
  <c r="R17" i="19"/>
  <c r="R7" i="19"/>
  <c r="R47" i="19"/>
  <c r="X17" i="19"/>
  <c r="AF33" i="19"/>
  <c r="AL43" i="19"/>
  <c r="AD55" i="1"/>
  <c r="S22" i="19"/>
  <c r="AE42" i="19"/>
  <c r="S12" i="19"/>
  <c r="M42" i="19"/>
  <c r="M32" i="19"/>
  <c r="S32" i="19"/>
  <c r="Y12" i="19"/>
  <c r="S52" i="19"/>
  <c r="AK52" i="19"/>
  <c r="AE52" i="19"/>
  <c r="AE22" i="19"/>
  <c r="M52" i="19"/>
  <c r="Y22" i="19"/>
  <c r="M12" i="19"/>
  <c r="Y52" i="19"/>
  <c r="M22" i="19"/>
  <c r="AK22" i="19"/>
  <c r="AK42" i="19"/>
  <c r="AK32" i="19"/>
  <c r="S42" i="19"/>
  <c r="AE12" i="19"/>
  <c r="Y42" i="19"/>
  <c r="AE32" i="19"/>
  <c r="AK12" i="19"/>
  <c r="Y32" i="19"/>
  <c r="AA43" i="19"/>
  <c r="Z51" i="1" l="1"/>
  <c r="AA51" i="1"/>
  <c r="AF21" i="19"/>
  <c r="AF11" i="19"/>
  <c r="Z51" i="19"/>
  <c r="AL31" i="19"/>
  <c r="AL41" i="19"/>
  <c r="AD50" i="1"/>
  <c r="T31" i="19"/>
  <c r="Z11" i="19"/>
  <c r="Z31" i="19"/>
  <c r="Z21" i="19"/>
  <c r="T41" i="19"/>
  <c r="Z41" i="19"/>
  <c r="AF31" i="19"/>
  <c r="N21" i="19"/>
  <c r="AL51" i="19"/>
  <c r="AF41" i="19"/>
  <c r="T11" i="19"/>
  <c r="T21" i="19"/>
  <c r="T51" i="19"/>
  <c r="N31" i="19"/>
  <c r="N11" i="19"/>
  <c r="AL21" i="19"/>
  <c r="N51" i="19"/>
  <c r="AL11" i="19"/>
  <c r="AF51" i="19"/>
  <c r="N41" i="19"/>
  <c r="M10" i="19"/>
  <c r="M30" i="19"/>
  <c r="AE10" i="19"/>
  <c r="AK20" i="19"/>
  <c r="AE50" i="19"/>
  <c r="S20" i="19"/>
  <c r="AE40" i="19"/>
  <c r="AK10" i="19"/>
  <c r="AE20" i="19"/>
  <c r="M50" i="19"/>
  <c r="M40" i="19"/>
  <c r="Y10" i="19"/>
  <c r="AK50" i="19"/>
  <c r="Y30" i="19"/>
  <c r="AK30" i="19"/>
  <c r="S50" i="19"/>
  <c r="AK40" i="19"/>
  <c r="M20" i="19"/>
  <c r="Y40" i="19"/>
  <c r="S10" i="19"/>
  <c r="Y20" i="19"/>
  <c r="AE30" i="19"/>
  <c r="S30" i="19"/>
  <c r="AD43" i="1"/>
  <c r="S40" i="19"/>
  <c r="Y50" i="19"/>
  <c r="U29" i="19"/>
  <c r="O19" i="19"/>
  <c r="U19" i="19"/>
  <c r="AG39" i="19"/>
  <c r="O49" i="19"/>
  <c r="AM39" i="19"/>
  <c r="AA9" i="19"/>
  <c r="AG29" i="19"/>
  <c r="U49" i="19"/>
  <c r="AM29" i="19"/>
  <c r="AA29" i="19"/>
  <c r="AG19" i="19"/>
  <c r="O29" i="19"/>
  <c r="AM49" i="19"/>
  <c r="U9" i="19"/>
  <c r="AM19" i="19"/>
  <c r="AA19" i="19"/>
  <c r="O9" i="19"/>
  <c r="AA39" i="19"/>
  <c r="O39" i="19"/>
  <c r="U39" i="19"/>
  <c r="AM9" i="19"/>
  <c r="AG49" i="19"/>
  <c r="AD39" i="1"/>
  <c r="AG9" i="19"/>
  <c r="AA49" i="19"/>
  <c r="AA44" i="1"/>
  <c r="Y45" i="1" s="1"/>
  <c r="Z44" i="1"/>
  <c r="AA26" i="1"/>
  <c r="Y27" i="1" s="1"/>
  <c r="Z26" i="1"/>
  <c r="Y47" i="19"/>
  <c r="Y27" i="19"/>
  <c r="M7" i="19"/>
  <c r="S7" i="19"/>
  <c r="M47" i="19"/>
  <c r="M37" i="19"/>
  <c r="M17" i="19"/>
  <c r="AD25" i="1"/>
  <c r="S17" i="19"/>
  <c r="M27" i="19"/>
  <c r="AE27" i="19"/>
  <c r="S47" i="19"/>
  <c r="AE17" i="19"/>
  <c r="AE47" i="19"/>
  <c r="AK7" i="19"/>
  <c r="S37" i="19"/>
  <c r="AK17" i="19"/>
  <c r="AK27" i="19"/>
  <c r="Y17" i="19"/>
  <c r="AK47" i="19"/>
  <c r="Y37" i="19"/>
  <c r="S27" i="19"/>
  <c r="Y7" i="19"/>
  <c r="AE7" i="19"/>
  <c r="AK37" i="19"/>
  <c r="AE37" i="19"/>
  <c r="T7" i="19" l="1"/>
  <c r="AD26" i="1"/>
  <c r="Z27" i="19"/>
  <c r="T47" i="19"/>
  <c r="AL37" i="19"/>
  <c r="AL7" i="19"/>
  <c r="AF7" i="19"/>
  <c r="T17" i="19"/>
  <c r="AL47" i="19"/>
  <c r="AL17" i="19"/>
  <c r="T27" i="19"/>
  <c r="Z17" i="19"/>
  <c r="AF17" i="19"/>
  <c r="AF37" i="19"/>
  <c r="T37" i="19"/>
  <c r="N27" i="19"/>
  <c r="N17" i="19"/>
  <c r="N37" i="19"/>
  <c r="N7" i="19"/>
  <c r="AL27" i="19"/>
  <c r="Z47" i="19"/>
  <c r="AF27" i="19"/>
  <c r="N47" i="19"/>
  <c r="Z7" i="19"/>
  <c r="AF47" i="19"/>
  <c r="Z37" i="19"/>
  <c r="Z27" i="1"/>
  <c r="AA27" i="1"/>
  <c r="AF40" i="19"/>
  <c r="T20" i="19"/>
  <c r="AL10" i="19"/>
  <c r="N30" i="19"/>
  <c r="N50" i="19"/>
  <c r="N40" i="19"/>
  <c r="Z20" i="19"/>
  <c r="T30" i="19"/>
  <c r="AL40" i="19"/>
  <c r="Z30" i="19"/>
  <c r="Z40" i="19"/>
  <c r="T50" i="19"/>
  <c r="Z10" i="19"/>
  <c r="AD44" i="1"/>
  <c r="AL30" i="19"/>
  <c r="AF20" i="19"/>
  <c r="N20" i="19"/>
  <c r="AL50" i="19"/>
  <c r="AL20" i="19"/>
  <c r="T10" i="19"/>
  <c r="T40" i="19"/>
  <c r="N10" i="19"/>
  <c r="AF10" i="19"/>
  <c r="Z50" i="19"/>
  <c r="AF30" i="19"/>
  <c r="AF50" i="19"/>
  <c r="Z45" i="1"/>
  <c r="AA45" i="1"/>
  <c r="O51" i="19"/>
  <c r="AM21" i="19"/>
  <c r="AM41" i="19"/>
  <c r="AM51" i="19"/>
  <c r="AG51" i="19"/>
  <c r="U11" i="19"/>
  <c r="U51" i="19"/>
  <c r="AA31" i="19"/>
  <c r="AA21" i="19"/>
  <c r="O41" i="19"/>
  <c r="AA41" i="19"/>
  <c r="AG31" i="19"/>
  <c r="U31" i="19"/>
  <c r="O31" i="19"/>
  <c r="AM31" i="19"/>
  <c r="AA51" i="19"/>
  <c r="AM11" i="19"/>
  <c r="U41" i="19"/>
  <c r="AA11" i="19"/>
  <c r="O11" i="19"/>
  <c r="U21" i="19"/>
  <c r="AD51" i="1"/>
  <c r="AG21" i="19"/>
  <c r="O21" i="19"/>
  <c r="AG41" i="19"/>
  <c r="AG11" i="19"/>
  <c r="AM20" i="19" l="1"/>
  <c r="AG40" i="19"/>
  <c r="U10" i="19"/>
  <c r="O50" i="19"/>
  <c r="U40" i="19"/>
  <c r="AM40" i="19"/>
  <c r="U30" i="19"/>
  <c r="U50" i="19"/>
  <c r="O10" i="19"/>
  <c r="O30" i="19"/>
  <c r="AA10" i="19"/>
  <c r="AA30" i="19"/>
  <c r="AM50" i="19"/>
  <c r="AA50" i="19"/>
  <c r="O40" i="19"/>
  <c r="AA40" i="19"/>
  <c r="AM30" i="19"/>
  <c r="U20" i="19"/>
  <c r="AG20" i="19"/>
  <c r="AG50" i="19"/>
  <c r="AM10" i="19"/>
  <c r="AD45" i="1"/>
  <c r="AA20" i="19"/>
  <c r="O20" i="19"/>
  <c r="AG30" i="19"/>
  <c r="AG10" i="19"/>
  <c r="O37" i="19"/>
  <c r="AG27" i="19"/>
  <c r="AM27" i="19"/>
  <c r="O17" i="19"/>
  <c r="O27" i="19"/>
  <c r="O47" i="19"/>
  <c r="AA7" i="19"/>
  <c r="AG7" i="19"/>
  <c r="U47" i="19"/>
  <c r="AG37" i="19"/>
  <c r="AA47" i="19"/>
  <c r="AG17" i="19"/>
  <c r="AD27" i="1"/>
  <c r="AA17" i="19"/>
  <c r="U7" i="19"/>
  <c r="U37" i="19"/>
  <c r="O7" i="19"/>
  <c r="AM47" i="19"/>
  <c r="AM17" i="19"/>
  <c r="AA37" i="19"/>
  <c r="AM7" i="19"/>
  <c r="AG47" i="19"/>
  <c r="U27" i="19"/>
  <c r="AM37" i="19"/>
  <c r="AA27" i="19"/>
  <c r="U17" i="19"/>
  <c r="L46" i="1" l="1"/>
  <c r="M46" i="1" s="1"/>
  <c r="L22" i="1"/>
  <c r="M22" i="1" s="1"/>
  <c r="L34" i="1"/>
  <c r="M34" i="1" s="1"/>
  <c r="L28" i="1"/>
  <c r="M28" i="1" s="1"/>
  <c r="L58" i="1"/>
  <c r="M58" i="1" s="1"/>
  <c r="L52" i="1"/>
  <c r="M52" i="1" s="1"/>
  <c r="L16" i="1"/>
  <c r="M16" i="1" s="1"/>
  <c r="L40" i="1"/>
  <c r="M40" i="1" s="1"/>
  <c r="L70" i="1"/>
  <c r="M70" i="1" s="1"/>
  <c r="L64" i="1"/>
  <c r="M64" i="1" s="1"/>
  <c r="L16" i="18" l="1"/>
  <c r="R24" i="18"/>
  <c r="L8" i="18"/>
  <c r="R32" i="18"/>
  <c r="AJ16" i="18"/>
  <c r="R8" i="18"/>
  <c r="AJ32" i="18"/>
  <c r="AD8" i="18"/>
  <c r="X40" i="18"/>
  <c r="O40" i="1"/>
  <c r="L32" i="18"/>
  <c r="X8" i="18"/>
  <c r="N40" i="1"/>
  <c r="R40" i="18"/>
  <c r="L40" i="18"/>
  <c r="X16" i="18"/>
  <c r="AJ8" i="18"/>
  <c r="X24" i="18"/>
  <c r="AJ40" i="18"/>
  <c r="AD24" i="18"/>
  <c r="AD16" i="18"/>
  <c r="AJ24" i="18"/>
  <c r="R16" i="18"/>
  <c r="L24" i="18"/>
  <c r="X32" i="18"/>
  <c r="AD32" i="18"/>
  <c r="AD40" i="18"/>
  <c r="P14" i="18"/>
  <c r="V22" i="18"/>
  <c r="V14" i="18"/>
  <c r="AH14" i="18"/>
  <c r="AH38" i="18"/>
  <c r="J14" i="18"/>
  <c r="J30" i="18"/>
  <c r="P38" i="18"/>
  <c r="AB6" i="18"/>
  <c r="J38" i="18"/>
  <c r="AH6" i="18"/>
  <c r="V6" i="18"/>
  <c r="P22" i="18"/>
  <c r="N16" i="1"/>
  <c r="AC16" i="1" s="1"/>
  <c r="AC23" i="1" s="1"/>
  <c r="AB23" i="1" s="1"/>
  <c r="J22" i="18"/>
  <c r="O16" i="1"/>
  <c r="V30" i="18"/>
  <c r="AB22" i="18"/>
  <c r="P6" i="18"/>
  <c r="J6" i="18"/>
  <c r="AH22" i="18"/>
  <c r="AB38" i="18"/>
  <c r="AB30" i="18"/>
  <c r="AH30" i="18"/>
  <c r="V38" i="18"/>
  <c r="AB14" i="18"/>
  <c r="P30" i="18"/>
  <c r="AH12" i="18"/>
  <c r="J20" i="18"/>
  <c r="J44" i="18"/>
  <c r="AB28" i="18"/>
  <c r="P28" i="18"/>
  <c r="O70" i="1"/>
  <c r="P12" i="18"/>
  <c r="AH20" i="18"/>
  <c r="P44" i="18"/>
  <c r="AB12" i="18"/>
  <c r="P36" i="18"/>
  <c r="AB44" i="18"/>
  <c r="V44" i="18"/>
  <c r="V12" i="18"/>
  <c r="V28" i="18"/>
  <c r="AH44" i="18"/>
  <c r="AH28" i="18"/>
  <c r="V36" i="18"/>
  <c r="J28" i="18"/>
  <c r="AH36" i="18"/>
  <c r="V20" i="18"/>
  <c r="P20" i="18"/>
  <c r="N70" i="1"/>
  <c r="AC70" i="1" s="1"/>
  <c r="AB70" i="1" s="1"/>
  <c r="J36" i="18"/>
  <c r="AB36" i="18"/>
  <c r="AB20" i="18"/>
  <c r="J12" i="18"/>
  <c r="N52" i="1"/>
  <c r="J42" i="18"/>
  <c r="P34" i="18"/>
  <c r="AB18" i="18"/>
  <c r="AH34" i="18"/>
  <c r="P10" i="18"/>
  <c r="V34" i="18"/>
  <c r="P42" i="18"/>
  <c r="AH18" i="18"/>
  <c r="J34" i="18"/>
  <c r="J10" i="18"/>
  <c r="AB10" i="18"/>
  <c r="J18" i="18"/>
  <c r="O52" i="1"/>
  <c r="AB34" i="18"/>
  <c r="P26" i="18"/>
  <c r="AH42" i="18"/>
  <c r="AH26" i="18"/>
  <c r="J26" i="18"/>
  <c r="P18" i="18"/>
  <c r="V18" i="18"/>
  <c r="AB42" i="18"/>
  <c r="V42" i="18"/>
  <c r="V10" i="18"/>
  <c r="AB26" i="18"/>
  <c r="V26" i="18"/>
  <c r="AH10" i="18"/>
  <c r="X42" i="18"/>
  <c r="AD34" i="18"/>
  <c r="AD10" i="18"/>
  <c r="L42" i="18"/>
  <c r="L26" i="18"/>
  <c r="X18" i="18"/>
  <c r="R18" i="18"/>
  <c r="AJ10" i="18"/>
  <c r="AD42" i="18"/>
  <c r="AJ34" i="18"/>
  <c r="R26" i="18"/>
  <c r="N58" i="1"/>
  <c r="L18" i="18"/>
  <c r="R34" i="18"/>
  <c r="L34" i="18"/>
  <c r="AJ42" i="18"/>
  <c r="R10" i="18"/>
  <c r="R42" i="18"/>
  <c r="X26" i="18"/>
  <c r="AJ18" i="18"/>
  <c r="O58" i="1"/>
  <c r="X34" i="18"/>
  <c r="AD18" i="18"/>
  <c r="AD26" i="18"/>
  <c r="X10" i="18"/>
  <c r="L10" i="18"/>
  <c r="AJ26" i="18"/>
  <c r="Z42" i="18"/>
  <c r="T18" i="18"/>
  <c r="AF34" i="18"/>
  <c r="AF42" i="18"/>
  <c r="N42" i="18"/>
  <c r="Z18" i="18"/>
  <c r="AL10" i="18"/>
  <c r="AL26" i="18"/>
  <c r="AF26" i="18"/>
  <c r="Z10" i="18"/>
  <c r="N18" i="18"/>
  <c r="T26" i="18"/>
  <c r="N26" i="18"/>
  <c r="AL18" i="18"/>
  <c r="N10" i="18"/>
  <c r="AF18" i="18"/>
  <c r="Z26" i="18"/>
  <c r="AL34" i="18"/>
  <c r="T10" i="18"/>
  <c r="O64" i="1"/>
  <c r="AL42" i="18"/>
  <c r="N34" i="18"/>
  <c r="T34" i="18"/>
  <c r="N64" i="1"/>
  <c r="T42" i="18"/>
  <c r="AF10" i="18"/>
  <c r="Z34" i="18"/>
  <c r="T14" i="18"/>
  <c r="AL38" i="18"/>
  <c r="N14" i="18"/>
  <c r="T38" i="18"/>
  <c r="T22" i="18"/>
  <c r="AL14" i="18"/>
  <c r="N22" i="18"/>
  <c r="AF22" i="18"/>
  <c r="N6" i="18"/>
  <c r="AF6" i="18"/>
  <c r="AF38" i="18"/>
  <c r="N38" i="18"/>
  <c r="AL30" i="18"/>
  <c r="AL22" i="18"/>
  <c r="T6" i="18"/>
  <c r="AF30" i="18"/>
  <c r="Z22" i="18"/>
  <c r="T30" i="18"/>
  <c r="Z14" i="18"/>
  <c r="N28" i="1"/>
  <c r="AC28" i="1" s="1"/>
  <c r="AB28" i="1" s="1"/>
  <c r="Z30" i="18"/>
  <c r="Z6" i="18"/>
  <c r="O28" i="1"/>
  <c r="Z38" i="18"/>
  <c r="AF14" i="18"/>
  <c r="AL6" i="18"/>
  <c r="N30" i="18"/>
  <c r="J40" i="18"/>
  <c r="AB40" i="18"/>
  <c r="AH32" i="18"/>
  <c r="AB24" i="18"/>
  <c r="J16" i="18"/>
  <c r="P32" i="18"/>
  <c r="V24" i="18"/>
  <c r="P24" i="18"/>
  <c r="V8" i="18"/>
  <c r="AH24" i="18"/>
  <c r="AH8" i="18"/>
  <c r="J8" i="18"/>
  <c r="AB32" i="18"/>
  <c r="AB8" i="18"/>
  <c r="V16" i="18"/>
  <c r="N34" i="1"/>
  <c r="AC34" i="1" s="1"/>
  <c r="AB34" i="1" s="1"/>
  <c r="V40" i="18"/>
  <c r="P16" i="18"/>
  <c r="V32" i="18"/>
  <c r="J24" i="18"/>
  <c r="P8" i="18"/>
  <c r="AH16" i="18"/>
  <c r="O34" i="1"/>
  <c r="AB16" i="18"/>
  <c r="AH40" i="18"/>
  <c r="P40" i="18"/>
  <c r="J32" i="18"/>
  <c r="X6" i="18"/>
  <c r="AJ30" i="18"/>
  <c r="R22" i="18"/>
  <c r="L6" i="18"/>
  <c r="R30" i="18"/>
  <c r="X22" i="18"/>
  <c r="L30" i="18"/>
  <c r="R38" i="18"/>
  <c r="AJ14" i="18"/>
  <c r="R14" i="18"/>
  <c r="AD30" i="18"/>
  <c r="AJ38" i="18"/>
  <c r="AJ22" i="18"/>
  <c r="X30" i="18"/>
  <c r="L14" i="18"/>
  <c r="X38" i="18"/>
  <c r="L22" i="18"/>
  <c r="X14" i="18"/>
  <c r="O22" i="1"/>
  <c r="N22" i="1"/>
  <c r="AC22" i="1" s="1"/>
  <c r="AD14" i="18"/>
  <c r="L38" i="18"/>
  <c r="AD6" i="18"/>
  <c r="R6" i="18"/>
  <c r="AD38" i="18"/>
  <c r="AD22" i="18"/>
  <c r="AJ6" i="18"/>
  <c r="AF24" i="18"/>
  <c r="AF32" i="18"/>
  <c r="T40" i="18"/>
  <c r="Z40" i="18"/>
  <c r="AL8" i="18"/>
  <c r="AF8" i="18"/>
  <c r="Z32" i="18"/>
  <c r="N32" i="18"/>
  <c r="N16" i="18"/>
  <c r="Z8" i="18"/>
  <c r="N24" i="18"/>
  <c r="T32" i="18"/>
  <c r="T16" i="18"/>
  <c r="AF40" i="18"/>
  <c r="AL40" i="18"/>
  <c r="AF16" i="18"/>
  <c r="N8" i="18"/>
  <c r="O46" i="1"/>
  <c r="Z16" i="18"/>
  <c r="AL24" i="18"/>
  <c r="T24" i="18"/>
  <c r="AL32" i="18"/>
  <c r="N40" i="18"/>
  <c r="AL16" i="18"/>
  <c r="T8" i="18"/>
  <c r="N46" i="1"/>
  <c r="Z24" i="18"/>
  <c r="AH49" i="19" l="1"/>
  <c r="AD34" i="1"/>
  <c r="P39" i="19"/>
  <c r="V9" i="19"/>
  <c r="V29" i="19"/>
  <c r="P49" i="19"/>
  <c r="AH39" i="19"/>
  <c r="AB19" i="19"/>
  <c r="P9" i="19"/>
  <c r="AH9" i="19"/>
  <c r="P29" i="19"/>
  <c r="J49" i="19"/>
  <c r="V19" i="19"/>
  <c r="J9" i="19"/>
  <c r="AB9" i="19"/>
  <c r="J29" i="19"/>
  <c r="AB49" i="19"/>
  <c r="P19" i="19"/>
  <c r="AH19" i="19"/>
  <c r="V39" i="19"/>
  <c r="J19" i="19"/>
  <c r="AB29" i="19"/>
  <c r="V49" i="19"/>
  <c r="AH29" i="19"/>
  <c r="J39" i="19"/>
  <c r="AB39" i="19"/>
  <c r="AB22" i="1"/>
  <c r="J27" i="19" s="1"/>
  <c r="AC29" i="1"/>
  <c r="AB29" i="1" s="1"/>
  <c r="AD28" i="1"/>
  <c r="P38" i="19"/>
  <c r="AH38" i="19"/>
  <c r="P48" i="19"/>
  <c r="AB18" i="19"/>
  <c r="J8" i="19"/>
  <c r="J18" i="19"/>
  <c r="AB38" i="19"/>
  <c r="AH8" i="19"/>
  <c r="AB48" i="19"/>
  <c r="V8" i="19"/>
  <c r="AH48" i="19"/>
  <c r="AH18" i="19"/>
  <c r="V18" i="19"/>
  <c r="J38" i="19"/>
  <c r="P8" i="19"/>
  <c r="P18" i="19"/>
  <c r="J28" i="19"/>
  <c r="J48" i="19"/>
  <c r="V28" i="19"/>
  <c r="AB8" i="19"/>
  <c r="P28" i="19"/>
  <c r="AB28" i="19"/>
  <c r="V38" i="19"/>
  <c r="AH28" i="19"/>
  <c r="V48" i="19"/>
  <c r="W37" i="19"/>
  <c r="W17" i="19"/>
  <c r="AI27" i="19"/>
  <c r="K27" i="19"/>
  <c r="K7" i="19"/>
  <c r="AI7" i="19"/>
  <c r="Q27" i="19"/>
  <c r="AC7" i="19"/>
  <c r="AC37" i="19"/>
  <c r="AI47" i="19"/>
  <c r="AC27" i="19"/>
  <c r="K17" i="19"/>
  <c r="AC17" i="19"/>
  <c r="W27" i="19"/>
  <c r="AI37" i="19"/>
  <c r="AC47" i="19"/>
  <c r="Q37" i="19"/>
  <c r="AI17" i="19"/>
  <c r="AD23" i="1"/>
  <c r="K37" i="19"/>
  <c r="W47" i="19"/>
  <c r="W7" i="19"/>
  <c r="Q7" i="19"/>
  <c r="K47" i="19"/>
  <c r="Q47" i="19"/>
  <c r="Q17" i="19"/>
  <c r="V25" i="19"/>
  <c r="V45" i="19"/>
  <c r="J15" i="19"/>
  <c r="AB45" i="19"/>
  <c r="AB55" i="19"/>
  <c r="AB25" i="19"/>
  <c r="AH25" i="19"/>
  <c r="AH55" i="19"/>
  <c r="AB15" i="19"/>
  <c r="P15" i="19"/>
  <c r="P25" i="19"/>
  <c r="AH35" i="19"/>
  <c r="P45" i="19"/>
  <c r="V15" i="19"/>
  <c r="J35" i="19"/>
  <c r="P55" i="19"/>
  <c r="AH45" i="19"/>
  <c r="J25" i="19"/>
  <c r="AB35" i="19"/>
  <c r="AH15" i="19"/>
  <c r="V35" i="19"/>
  <c r="J55" i="19"/>
  <c r="AD70" i="1"/>
  <c r="J45" i="19"/>
  <c r="P35" i="19"/>
  <c r="V55" i="19"/>
  <c r="AB16" i="1"/>
  <c r="AC17" i="1"/>
  <c r="AB17" i="1" s="1"/>
  <c r="AH37" i="19" l="1"/>
  <c r="AD22" i="1"/>
  <c r="J7" i="19"/>
  <c r="AB7" i="19"/>
  <c r="V17" i="19"/>
  <c r="V37" i="19"/>
  <c r="AH47" i="19"/>
  <c r="AB17" i="19"/>
  <c r="AB27" i="19"/>
  <c r="P17" i="19"/>
  <c r="V27" i="19"/>
  <c r="J37" i="19"/>
  <c r="P47" i="19"/>
  <c r="AH7" i="19"/>
  <c r="AB37" i="19"/>
  <c r="J47" i="19"/>
  <c r="P27" i="19"/>
  <c r="AH17" i="19"/>
  <c r="P37" i="19"/>
  <c r="AB47" i="19"/>
  <c r="AH27" i="19"/>
  <c r="P7" i="19"/>
  <c r="V47" i="19"/>
  <c r="V7" i="19"/>
  <c r="J17" i="19"/>
  <c r="W38" i="19"/>
  <c r="AI28" i="19"/>
  <c r="K38" i="19"/>
  <c r="W48" i="19"/>
  <c r="Q38" i="19"/>
  <c r="AI38" i="19"/>
  <c r="AC18" i="19"/>
  <c r="AC8" i="19"/>
  <c r="W18" i="19"/>
  <c r="Q48" i="19"/>
  <c r="AC38" i="19"/>
  <c r="W28" i="19"/>
  <c r="W8" i="19"/>
  <c r="K48" i="19"/>
  <c r="AD29" i="1"/>
  <c r="K18" i="19"/>
  <c r="K8" i="19"/>
  <c r="AC28" i="19"/>
  <c r="AI18" i="19"/>
  <c r="K28" i="19"/>
  <c r="Q18" i="19"/>
  <c r="AI8" i="19"/>
  <c r="Q28" i="19"/>
  <c r="AI48" i="19"/>
  <c r="Q8" i="19"/>
  <c r="AC48" i="19"/>
  <c r="Q46" i="19"/>
  <c r="AC26" i="19"/>
  <c r="AC16" i="19"/>
  <c r="AI36" i="19"/>
  <c r="AI26" i="19"/>
  <c r="AC6" i="19"/>
  <c r="K16" i="19"/>
  <c r="W16" i="19"/>
  <c r="K36" i="19"/>
  <c r="Q26" i="19"/>
  <c r="W26" i="19"/>
  <c r="W46" i="19"/>
  <c r="W36" i="19"/>
  <c r="AC36" i="19"/>
  <c r="AD17" i="1"/>
  <c r="Q6" i="19"/>
  <c r="K6" i="19"/>
  <c r="Q16" i="19"/>
  <c r="AI16" i="19"/>
  <c r="W6" i="19"/>
  <c r="K46" i="19"/>
  <c r="AI46" i="19"/>
  <c r="AC46" i="19"/>
  <c r="AI6" i="19"/>
  <c r="Q36" i="19"/>
  <c r="K26" i="19"/>
  <c r="P16" i="19"/>
  <c r="P6" i="19"/>
  <c r="AH6" i="19"/>
  <c r="V36" i="19"/>
  <c r="V46" i="19"/>
  <c r="AH46" i="19"/>
  <c r="AB46" i="19"/>
  <c r="AB6" i="19"/>
  <c r="J36" i="19"/>
  <c r="J26" i="19"/>
  <c r="J6" i="19"/>
  <c r="P46" i="19"/>
  <c r="AB26" i="19"/>
  <c r="AH16" i="19"/>
  <c r="J46" i="19"/>
  <c r="AB16" i="19"/>
  <c r="AH26" i="19"/>
  <c r="J16" i="19"/>
  <c r="V26" i="19"/>
  <c r="AH36" i="19"/>
  <c r="P26" i="19"/>
  <c r="V16" i="19"/>
  <c r="AD16" i="1"/>
  <c r="AB36" i="19"/>
  <c r="P36" i="19"/>
  <c r="V6"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<sst xmlns="http://schemas.openxmlformats.org/spreadsheetml/2006/main" count="436" uniqueCount="284">
  <si>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</si>
  <si>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</si>
  <si>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</si>
  <si>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</si>
  <si>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</si>
  <si>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</si>
  <si>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</si>
  <si>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</si>
  <si>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</si>
  <si>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</si>
  <si>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</si>
  <si>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</si>
  <si>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</si>
  <si>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</si>
  <si>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</si>
  <si>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</si>
  <si>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</si>
  <si>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</si>
  <si>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</si>
  <si>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</si>
  <si>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</si>
  <si>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</si>
  <si>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</si>
  <si>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</si>
  <si>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</si>
  <si>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</si>
  <si>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</si>
  <si>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</si>
  <si>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</si>
  <si>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</si>
  <si>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</si>
  <si>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</si>
  <si>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</si>
  <si>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</si>
  <si>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</si>
  <si>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</si>
  <si>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</si>
  <si>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</si>
  <si>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</si>
  <si>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</si>
  <si>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</si>
  <si>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</si>
  <si>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</si>
  <si>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</si>
  <si>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</si>
  <si>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</si>
  <si>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</si>
  <si>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</si>
  <si>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</si>
  <si>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</si>
  <si>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</si>
  <si>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</si>
  <si>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</si>
  <si>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Afectación Económica (o presupuestal)</t>
  </si>
  <si>
    <t>Pérdida Reputacional</t>
  </si>
  <si>
    <t>Afectación menor a 10 SMLMV .</t>
  </si>
  <si>
    <t xml:space="preserve">Menor-40% </t>
  </si>
  <si>
    <t>Moderado 60%</t>
  </si>
  <si>
    <t>Mayor 80%</t>
  </si>
  <si>
    <t>Catastrófico 100%</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</si>
  <si>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</si>
  <si>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</si>
  <si>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</si>
  <si>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</si>
  <si>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</si>
  <si>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</si>
  <si>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</si>
  <si>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</si>
  <si>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</si>
  <si>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</si>
  <si>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</si>
  <si>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Extremo</t>
  </si>
  <si>
    <t>Alto</t>
  </si>
  <si>
    <t>Moderado</t>
  </si>
  <si>
    <t>Bajo</t>
  </si>
  <si>
    <t>Insignificante</t>
  </si>
  <si>
    <t>Menor</t>
  </si>
  <si>
    <t>Catastrófico</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</si>
  <si>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</si>
  <si>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</si>
  <si>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</si>
  <si>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</si>
  <si>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</si>
  <si>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</si>
  <si>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</si>
  <si>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</si>
  <si>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</si>
  <si>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</si>
  <si>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</si>
  <si>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</si>
  <si>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</si>
  <si>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</si>
  <si>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</si>
  <si>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</si>
  <si>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</si>
  <si>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</si>
  <si>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</si>
  <si>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</si>
  <si>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</si>
  <si>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</si>
  <si>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</si>
  <si>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</si>
  <si>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</si>
  <si>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</si>
  <si>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</si>
  <si>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</si>
  <si>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</si>
  <si>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</si>
  <si>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</si>
  <si>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</si>
  <si>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</si>
  <si>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</si>
  <si>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</si>
  <si>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</si>
  <si>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</si>
  <si>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</si>
  <si>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</si>
  <si>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</si>
  <si>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</si>
  <si>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</si>
  <si>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</si>
  <si>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</si>
  <si>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</si>
  <si>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</si>
  <si>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</si>
  <si>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</si>
  <si>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</si>
  <si>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</si>
  <si>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</si>
  <si>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</si>
  <si>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</si>
  <si>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</si>
  <si>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</si>
  <si>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</si>
  <si>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</si>
  <si>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</si>
  <si>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</si>
  <si>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</si>
  <si>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</si>
  <si>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</si>
  <si>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</si>
  <si>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</si>
  <si>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</si>
  <si>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</si>
  <si>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</si>
  <si>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</si>
  <si>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</si>
  <si>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</si>
  <si>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</si>
  <si>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</si>
  <si>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</si>
  <si>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</si>
  <si>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</si>
  <si>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</si>
  <si>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</si>
  <si>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</si>
  <si>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</si>
  <si>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</si>
  <si>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</si>
  <si>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</si>
  <si>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</si>
  <si>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</si>
  <si>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</si>
  <si>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</si>
  <si>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</si>
  <si>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</si>
  <si>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</si>
  <si>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</si>
  <si>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</si>
  <si>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</si>
  <si>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</si>
  <si>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</si>
  <si>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</si>
  <si>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</si>
  <si>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</si>
  <si>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</si>
  <si>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</si>
  <si>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</si>
  <si>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</si>
  <si>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</si>
  <si>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</si>
  <si>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</si>
  <si>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</si>
  <si>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t>Descripción - Lineamientos para el diligenciamiento</t>
  </si>
  <si>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</si>
  <si>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</si>
  <si>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</si>
  <si>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</si>
  <si>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Plan de acción (solo para la opción reducir)</t>
  </si>
  <si>
    <t>Ejecución y administración de procesos</t>
  </si>
  <si>
    <t>Fallas tecnológicas</t>
  </si>
  <si>
    <t>Fraude externo</t>
  </si>
  <si>
    <t>Fraude interno</t>
  </si>
  <si>
    <t>Relaciones laborales</t>
  </si>
  <si>
    <t>Usuarios, productos y practicas, organizacionales</t>
  </si>
  <si>
    <t>Daños activos físicos</t>
  </si>
  <si>
    <t>Económico y reputacional</t>
  </si>
  <si>
    <t>PLANEACIÓN INSTITUCIONAL</t>
  </si>
  <si>
    <t>OBJETIVOS ESTRATÉGICOS</t>
  </si>
  <si>
    <t>PROCESO:</t>
  </si>
  <si>
    <t>ALCANCE:</t>
  </si>
  <si>
    <t>Código: F-DPM-1210-238,37-013</t>
  </si>
  <si>
    <t>Versión: 2.0</t>
  </si>
  <si>
    <t xml:space="preserve">Página: 1 de 1 </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</si>
  <si>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</si>
  <si>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CONTEXTO ESTRATÉGICO</t>
  </si>
  <si>
    <t>OBJETIVO:</t>
  </si>
  <si>
    <t>PUNTOS DE RIESGO EN LA CADENA DE VALOR</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</si>
  <si>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</si>
  <si>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</si>
  <si>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</si>
  <si>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</si>
  <si>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</si>
  <si>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t>OBJETIVO DEL PROCESO</t>
  </si>
  <si>
    <t>MAPA DE RIESGOS VIGENCIA 2021</t>
  </si>
  <si>
    <t xml:space="preserve"> -  Hoja 3 Mapa de Riesgos Final: Encontrará la totalidad de la estructura para la identificación y valoración de los riesgos por proceso, programa o proyecto, acorde con el nivel de desagregación que la entidad considere necesaria.</t>
  </si>
  <si>
    <t>Objetivos estratégicos</t>
  </si>
  <si>
    <t>Objetivo del proceso</t>
  </si>
  <si>
    <t>Planeación institucional</t>
  </si>
  <si>
    <t>Puntos de riesgo en la cadena de valor</t>
  </si>
  <si>
    <t>Utilice la lista de despligue que se encuentra parametrizada, le aparecerán los cuatro objetivos estratégicos de la entidad, seleccione el de su proceso.</t>
  </si>
  <si>
    <t xml:space="preserve">Describa los productos del proceso. </t>
  </si>
  <si>
    <t>Identifique las actividades del proceso donde exista evidencia de que pueda ocurrir eventos de riesgo operativo.</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</si>
  <si>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</si>
  <si>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OPORTUNIDADES</t>
  </si>
  <si>
    <t>FORTALEZAS</t>
  </si>
  <si>
    <t>AMENAZAS</t>
  </si>
  <si>
    <t>DEBILIDADES</t>
  </si>
  <si>
    <t>MATRIZ DOFA</t>
  </si>
  <si>
    <t>Página: Página 1 de 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</si>
  <si>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</si>
  <si>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</si>
  <si>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Versión: 1.0</t>
  </si>
  <si>
    <t>Hábitat y territorio:
Planear, desarrollar y liderar una ciudad segura y a escala humana, con conectividad digital, espacio público inclusivo, sistema de movilidad sostenible, ambientes de vivienda dignos, y prevención y mitigación de riesgos.</t>
  </si>
  <si>
    <t>Código: F-DPM-1210-238,37-014</t>
  </si>
  <si>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</si>
  <si>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CARACTERÍSTICAS</t>
  </si>
  <si>
    <t>DESCRIPCIÓN</t>
  </si>
  <si>
    <t>PESO</t>
  </si>
  <si>
    <t>TABLA ATRIBUTOS DE PARA EL DISEÑO DEL CONTROL</t>
  </si>
  <si>
    <t>TABLA CRITERIOS PARA DEFINIR EL NIVEL DE PROBABILIDAD</t>
  </si>
  <si>
    <t>TABLA CRITERIOS PARA DEFINIR EL NIVEL DE IMPACTO</t>
  </si>
  <si>
    <t>Fecha: Abril 27-2021</t>
  </si>
  <si>
    <t>Fecha: Abril -28-2021</t>
  </si>
  <si>
    <t>Disminución de ingresos e investigaciones por los entes de control.</t>
  </si>
  <si>
    <t>Suspensión de términos en los procesos de cobro coactivo ordenada en el decreto municipal 109 de 2020.</t>
  </si>
  <si>
    <t>Posibilidad de afectación económica y reputacional por la disminución de los ingresos, debido a la suspensión de términos en los procesos de cobro coactivo, ordenada en el decreto municipal 109 de 2020.</t>
  </si>
  <si>
    <t>Investigaciones por los entes de control</t>
  </si>
  <si>
    <t>Falta de control y  Seguimiento  a las partidas conciliatorias y a los conceptos de ingresos y egresos que afectan los movimientos bancarios  para que exista concordancia entre libros vs extractos bancarios.</t>
  </si>
  <si>
    <t>Posibilidad de afectación reputacional por posibles investigaciones de los entes de control debido a la falta de control y  Seguimiento  a las partidas conciliatorias y a los conceptos de ingresos y egresos que afectan los movimientos bancarios  para que exista concordancia entre libros Vs extractos bancarios.</t>
  </si>
  <si>
    <t xml:space="preserve">No se cuenta con una herramienta tecnológica que genere un sistema de alarmas que realice el seguimiento de los Recursos de Reconsideracion y Revocatoria Directa , desde el momento en que se produzca el acuse de recibo en el Municipio de Bucaramanga hasta el final de los términos de respuesta y notificación en el tiempo establecido por ley. </t>
  </si>
  <si>
    <t xml:space="preserve">Posibilidad de afectación económica y reputacional por disminución de ingresos e investigaciones por los entes de control, debido a que no se cuenta con una herramienta tecnologica que genere un sistema de alarmas que realice el seguimiento de los Recursos de Reconsideracion y Revocatoria Directa, desde el momento en que se produzca el acuse de recibo en el Municipio de Bucaramanga hasta el final de los términos de respuesta y notificación en el tiempo establecido por ley. </t>
  </si>
  <si>
    <t>Subsecretaría de Hacienda</t>
  </si>
  <si>
    <t>GESTIÓN DE LAS FINANZAS PÚBLICAS</t>
  </si>
  <si>
    <t xml:space="preserve">Capacidades institucionales: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</si>
  <si>
    <t>Garantizar los recursos financieros y económicos necesarios para financiar los planes y programas establecidos en el Plan de Desarrollo, orientados al mejoramiento de la calidad de vida de la comunidad.</t>
  </si>
  <si>
    <t>Administrar los recursos financieros, de manera continua mediante el recaudo, ejecución, registro y control presupuestal, para lograr un adecuado funcionamiento económico, social y ambiental del municipio de Bucaramanga. Con el fin de dar cumplimiento a los indicadores del proceso de finanzas publicas y asegurar un buen manejo de los recursos públicos del municipio.</t>
  </si>
  <si>
    <t>Dirigir la política fiscal del Municipio de Bucaramanga, a través de la administración y control de los tributos del presupuesto general de rentas y gastos, así mismo realzar el registro de la contabilidad y de tesorería, con el propósito de garantizar la viabilidad y sostenibilidad financiera del ente territorial.</t>
  </si>
  <si>
    <t xml:space="preserve">El profesional asignado para sustanciar los recursos de reconsideración y/o solicitud de revocatoria directa, verifica y aplica el procedimieto establecido para elaborar y presentar el proyecto de Resolución con tres meses de antelación al vencimiento de los terminos. </t>
  </si>
  <si>
    <t>Presentar el 100% de proyectos de Resolución de Recursos de Reconsideración y/o Revocatoria Directa dentro de los términos.</t>
  </si>
  <si>
    <t xml:space="preserve">Realizar una (1 ) solicitud de infomación al Centro de Estudios Fiscales de la CGR sobre la programación de capacitaciónes del catálogo de clasificación presupuestal en los sistemas de información, con el fin que el personal asista.     </t>
  </si>
  <si>
    <r>
      <t>Realizar dos (</t>
    </r>
    <r>
      <rPr>
        <sz val="12"/>
        <rFont val="Arial Narrow"/>
        <family val="2"/>
      </rPr>
      <t>2</t>
    </r>
    <r>
      <rPr>
        <sz val="12"/>
        <color theme="1"/>
        <rFont val="Arial Narrow"/>
        <family val="2"/>
      </rPr>
      <t>) informes sobre  recaudo de cartera por medio del proceso de cobro persuasivo.</t>
    </r>
  </si>
  <si>
    <t>Posibilidad de afectación reputaciónal por posibles investigaciones de los entes de control, debido a errores de registro en los sistemas de información  (CHIP y SIA CONTRALORÍA) por desconocimiento de las actualizaciones que alteran el catálogo de clasificación presupuestal.</t>
  </si>
  <si>
    <t>Errores de registro en los sistemas de información  (CHIP y SIA CONTRALORÍA) por desconocimiento de las actualizaciones que alteran el catálogo de clasificación presupuestal.</t>
  </si>
  <si>
    <t>Posibles investigaciones por los entes de control</t>
  </si>
  <si>
    <t>Crecimiento de la cartera por concepto de impuestos municipales y falta de deterioro de la misma.                          Alta rotación de personal.
Falta de depuración de las conciliaciones bancarias por insuficiencia de personal y colaboración entre dependencias.                                                                                                                                                                                                                       Poca capacitación para los funcionarios.                                                                                                           Equipos de cómputo obsoletos.                                                                                                                                  Falta de planeación y gestión para el optimo cumplimiento de compromisos adquiridos relacionados con temas presupuestales.                                                                                                                                                     Deficiente receptividad en las dependencias, frente a la aplicación  y actualización  de sistemas de información e instrumentos de monitoreo y seguimientos a los procesos.                                                                                                                                                                                                                                                                                                                   Falta de capacitación al personal en temas presupuestales.</t>
  </si>
  <si>
    <t xml:space="preserve">Recesión económica por causa de la Pandemia del Coronavirus 2019(COVIC-19). 
Insuficiencia de estrategias o directrices nacionales para trato de cartera.                                                                                                                                                         Cambios en la normatividad territorial.                                                                                                                                                                                                                                                                                                                                                                                                                                                       Cambios de nomartividad en los sistemas de información compuesto por; nomenclatura, definiciones y atributos del cátalogo de clasificación presupuestal CCPTE.                                                                                                                                                                                                           Falta de comunicación con las entidades que ponen el servicio de sistemas de información presupuestales para la implementación de la nueva normatividad.         </t>
  </si>
  <si>
    <t xml:space="preserve">Asesoría y atención personalizada a contribuyentes para un efectivo recaudo.                                                                                             Equipo de trabajo interdisciplinario, para cumplir con los objetivos pactados.                                                   Estrategias y campañas de cobro persuasivo y resultados de la cartera objeto de cobro.                                    Planeación del desarrollo territorial.                                                                                                                                  Cumplimiento en el seguimiento al plan de desarrollo en sus líneas de acción.                                                              Implementación y mejoramiento del modelo integrado de planeación y gestión- MIPG.      </t>
  </si>
  <si>
    <t xml:space="preserve">Cultura de pago de los contribuyentes, de acuerdo a las facilidades de pago de la administración central.                                                                                                                                                               Estrategias de recaudo para el fortalecimiento de los ingresos.                                                                                                                                                                                                                                   Confianza de la ciudadanía en la Administración.                                                                                                                                                                                                                                                       Apoyo del Departamento Administrativo de la Función Pública, Contaduría General de la República  y Contraloría General de la República                                                                                                                                                                                                                                Pagina web para peticiones, quejas y reclamos.                                                                                                                                                                         La Gestión preventiva que realiza la oficina de control interno de gestión.                                                                                                                          Politicas de transferencias de recursos.                                                                                                                                                                                                                                                                        Capacidad de personal para realizar seguimientos que garanticen el cumplimiento de las obligaciones.    </t>
  </si>
  <si>
    <t xml:space="preserve">Proyecto de acuerdo de Presupuesto General de Rentas y gastos para la vigencia (anual)                                                               PAC de la vigencia.                               Cumplimiento del Pago                                               Actos Administrativos (Estatutos tributario, calendario tributario, formulario de declaraciones privadas entre otros)            Cartera recuperada.                                      Estados financieros de la
administración central                           Liquidaciones oficiales del impuesto predial unificado.
Declaraciones tributarias recepcionadas. Registros actualizados de contribuyentes responsables y agentes retenedores y programa
de fiscalización ejecutado.
Recaudo de impuestos realizado
                     </t>
  </si>
  <si>
    <t xml:space="preserve">Cobro persuasivo y coactivo por parte de la tesorería municipal.                                                                          Depuración de partidas conciliatorias pendientes.                                                   Procedimiento para resolución de revocatoria directa.                        Procedimiento para resolución recurso de reconsideración ICA.                                                                          Procedimiento para rendir infomes sobre moviemintos de ingresos y egresos en los sistemas de información.                       Proceso de transmisión de los formularios de Programción y Ejecución de ingresos y gastos.      </t>
  </si>
  <si>
    <t xml:space="preserve">Dirigir la política fiscal del Municipio de Bucaramanga, a través de la administración y control de los tributos del presupuesto general de rentas y gastos, así mismo realizar el registro de la contabilidad y de tesorería, con el propósito de garantizar la viabilidad y sostenibilidad financiera del ente territorial. </t>
  </si>
  <si>
    <t>Profesional Especializado - Area de Contabilidad</t>
  </si>
  <si>
    <t>El Area de Contabilidad de la Secretaría de Hacienda del municipio realizará el proceso de verificación, elaboración de ficha, registro contable del SOC (sostenibilidad contable), con el fin de dejar sanaeada cada cuenta a depurar.</t>
  </si>
  <si>
    <t xml:space="preserve">Profesional  asignado por comisión, reparto o delegación de la Secretaria de Hacienda </t>
  </si>
  <si>
    <t>La persona designada por el Profesional Especializado del Area de Presupuesto, verifica las convocatorias emitidas por el Centro de Estudios Fiscales de la CGR sobre capacitaciones de las actualizaciones que alteran el catálogo de clasificación presupuestal en los sistemas de información (CHIP y SIA CONTRALORÍA).</t>
  </si>
  <si>
    <t>Profesional Especializado del Area de Presupuesto</t>
  </si>
  <si>
    <t>Tesorero General del Municipio</t>
  </si>
  <si>
    <t>El Tesorero General del Municipio con el equipo de cobro coactivo realiza el recaudo de cartera morosa por medio de estrategias y campañas de cobro persuasivo.</t>
  </si>
  <si>
    <t xml:space="preserve">Realizar 3 informes del proceso de verificación, elaboración de ficha, registro contable del SOC (Sostenibilidad contable) de las cuentas saneadas. </t>
  </si>
  <si>
    <r>
      <rPr>
        <sz val="11"/>
        <rFont val="Arial Narrow"/>
        <family val="2"/>
      </rPr>
      <t>Realizar tres (3) comités de Sotenibilidad Contable, involucrando a las secretarías con responsabilidad dentro del proceso de depuración contable, dejando como constancia actas</t>
    </r>
    <r>
      <rPr>
        <sz val="11"/>
        <color rgb="FFFF0000"/>
        <rFont val="Arial Narrow"/>
        <family val="2"/>
      </rPr>
      <t>.</t>
    </r>
  </si>
  <si>
    <t>El profesional a cargo verifica en el tablero de control las alarmas que se generen para dar respuesta y notificar los  Recurso de Reconsideracion y/o Resoluciones de Revocatoria Directa, dentro del término establecido.</t>
  </si>
  <si>
    <r>
      <t xml:space="preserve"> Realizar una (1) solicitud</t>
    </r>
    <r>
      <rPr>
        <sz val="11"/>
        <rFont val="Arial Narrow"/>
        <family val="2"/>
      </rPr>
      <t xml:space="preserve"> y gestion ante la</t>
    </r>
    <r>
      <rPr>
        <sz val="11"/>
        <color theme="1"/>
        <rFont val="Arial Narrow"/>
        <family val="2"/>
      </rPr>
      <t xml:space="preserve"> oficna TIC de actualización del tablero de control de acuerdo a la norma y al procedimiento, para que se genere un sistema de alarmas que notifique al profesional a quien se le asigne el Recurso de Reconsideracion y/o Resoluciones de Revocatoria Directa, dentro del término en el cual debe darse respuesta y notificar.</t>
    </r>
  </si>
  <si>
    <t>El profesional Especializado del Area de Contabilidad del municipio verifica en Comité de Sotenibilidad Contable con las secretarias involucradas el envio de la información necesaria para la realización del proceso de depuración contable, dejando mediante acta los compromisos pactados.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</si>
</sst>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6"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6"/>
      <color rgb="FF000000"/>
      <name val="Arial Narrow"/>
      <family val="2"/>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22"/>
      <color theme="1"/>
      <name val="Arial Narrow"/>
      <family val="2"/>
    </font>
    <font>
      <sz val="16"/>
      <color rgb="FFFF0000"/>
      <name val="Arial Narrow"/>
      <family val="2"/>
    </font>
    <font>
      <sz val="12"/>
      <color theme="1"/>
      <name val="Arial Narrow"/>
      <family val="2"/>
    </font>
    <font>
      <b/>
      <sz val="12"/>
      <color rgb="FF000000"/>
      <name val="Arial Narrow"/>
      <family val="2"/>
    </font>
    <font>
      <sz val="12"/>
      <color rgb="FF000000"/>
      <name val="Arial Narrow"/>
      <family val="2"/>
    </font>
    <font>
      <b/>
      <sz val="12"/>
      <color theme="9" tint="-0.249977111117893"/>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sz val="11"/>
      <color theme="1"/>
      <name val="Arial"/>
      <family val="2"/>
    </font>
    <font>
      <b/>
      <sz val="20"/>
      <color theme="0"/>
      <name val="Arial Narrow"/>
      <family val="2"/>
    </font>
    <font>
      <b/>
      <sz val="16"/>
      <color theme="0"/>
      <name val="Arial Narrow"/>
      <family val="2"/>
    </font>
    <font>
      <sz val="12"/>
      <name val="Arial Narrow"/>
      <family val="2"/>
    </font>
    <font>
      <b/>
      <sz val="12"/>
      <color theme="1"/>
      <name val="Arial Narrow"/>
      <family val="2"/>
    </font>
    <font>
      <sz val="16"/>
      <color theme="1"/>
      <name val="Arial Narrow"/>
      <family val="2"/>
    </font>
    <font>
      <b/>
      <sz val="16"/>
      <color rgb="FF000000"/>
      <name val="Calibri"/>
      <family val="2"/>
    </font>
    <font>
      <b/>
      <sz val="26"/>
      <name val="Arial Narrow"/>
      <family val="2"/>
    </font>
    <font>
      <b/>
      <sz val="14"/>
      <color theme="1"/>
      <name val="Arial Narrow"/>
      <family val="2"/>
    </font>
    <font>
      <b/>
      <sz val="10"/>
      <color theme="6" tint="-0.249977111117893"/>
      <name val="Arial Narrow"/>
      <family val="2"/>
    </font>
    <font>
      <sz val="9"/>
      <color theme="1"/>
      <name val="Arial"/>
      <family val="2"/>
    </font>
    <font>
      <b/>
      <sz val="12"/>
      <color rgb="FF000000"/>
      <name val="Arial"/>
      <family val="2"/>
    </font>
    <font>
      <b/>
      <sz val="14"/>
      <color rgb="FF000000"/>
      <name val="Arial"/>
      <family val="2"/>
    </font>
    <font>
      <b/>
      <sz val="11"/>
      <name val="Calibri"/>
      <family val="2"/>
      <scheme val="minor"/>
    </font>
    <font>
      <sz val="11"/>
      <color theme="0"/>
      <name val="Arial Narrow"/>
      <family val="2"/>
    </font>
    <font>
      <sz val="11"/>
      <color rgb="FFFF0000"/>
      <name val="Arial Narrow"/>
      <family val="2"/>
    </font>
    <font>
      <sz val="11"/>
      <color rgb="FF030303"/>
      <name val="Arial Narrow"/>
      <family val="2"/>
    </font>
    <font>
      <b/>
      <sz val="24"/>
      <name val="Arial Narrow"/>
      <family val="2"/>
    </font>
    <font>
      <sz val="16"/>
      <name val="Arial Narrow"/>
      <family val="2"/>
    </font>
    <font>
      <b/>
      <sz val="16"/>
      <color rgb="FF000000"/>
      <name val="Arial Narrow"/>
      <family val="2"/>
    </font>
    <font>
      <sz val="16"/>
      <color rgb="FFFFFFFF"/>
      <name val="Arial Narrow"/>
      <family val="2"/>
    </font>
    <font>
      <sz val="22"/>
      <name val="Arial Narrow"/>
      <family val="2"/>
    </font>
    <font>
      <b/>
      <sz val="22"/>
      <color rgb="FF000000"/>
      <name val="Arial Narrow"/>
      <family val="2"/>
    </font>
    <font>
      <sz val="22"/>
      <color rgb="FF000000"/>
      <name val="Arial Narrow"/>
      <family val="2"/>
    </font>
    <font>
      <sz val="22"/>
      <color rgb="FFFFFFFF"/>
      <name val="Arial Narrow"/>
      <family val="2"/>
    </font>
    <font>
      <b/>
      <sz val="16"/>
      <name val="Arial Narrow"/>
      <family val="2"/>
    </font>
  </fonts>
  <fills count="19">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6" tint="0.79998168889431442"/>
        <bgColor indexed="64"/>
      </patternFill>
    </fill>
    <fill>
      <patternFill patternType="solid">
        <fgColor rgb="FFFFFFFF"/>
        <bgColor rgb="FF000000"/>
      </patternFill>
    </fill>
    <fill>
      <patternFill patternType="solid">
        <fgColor theme="6" tint="0.39997558519241921"/>
        <bgColor indexed="64"/>
      </patternFill>
    </fill>
    <fill>
      <patternFill patternType="solid">
        <fgColor theme="0"/>
        <bgColor rgb="FF000000"/>
      </patternFill>
    </fill>
    <fill>
      <patternFill patternType="solid">
        <fgColor theme="6" tint="0.59999389629810485"/>
        <bgColor rgb="FF000000"/>
      </patternFill>
    </fill>
    <fill>
      <patternFill patternType="solid">
        <fgColor theme="2" tint="-9.9978637043366805E-2"/>
        <bgColor indexed="64"/>
      </patternFill>
    </fill>
    <fill>
      <patternFill patternType="solid">
        <fgColor theme="6" tint="0.59999389629810485"/>
        <bgColor indexed="64"/>
      </patternFill>
    </fill>
  </fills>
  <borders count="108">
    <border>
      <left/>
      <right/>
      <top/>
      <bottom/>
      <diagonal/>
    </border>
    <border>
      <left style="dotted">
        <color rgb="FFF79646"/>
      </left>
      <right style="dotted">
        <color rgb="FFF79646"/>
      </right>
      <top style="dotted">
        <color rgb="FFF79646"/>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hair">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thin">
        <color indexed="64"/>
      </top>
      <bottom/>
      <diagonal/>
    </border>
    <border>
      <left style="double">
        <color indexed="64"/>
      </left>
      <right style="hair">
        <color indexed="64"/>
      </right>
      <top style="thin">
        <color indexed="64"/>
      </top>
      <bottom style="double">
        <color indexed="64"/>
      </bottom>
      <diagonal/>
    </border>
    <border>
      <left/>
      <right style="double">
        <color indexed="64"/>
      </right>
      <top style="thin">
        <color indexed="64"/>
      </top>
      <bottom style="double">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right/>
      <top style="double">
        <color indexed="64"/>
      </top>
      <bottom style="thin">
        <color indexed="64"/>
      </bottom>
      <diagonal/>
    </border>
    <border>
      <left/>
      <right style="hair">
        <color indexed="64"/>
      </right>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double">
        <color indexed="64"/>
      </bottom>
      <diagonal/>
    </border>
    <border>
      <left style="medium">
        <color indexed="64"/>
      </left>
      <right style="medium">
        <color indexed="64"/>
      </right>
      <top/>
      <bottom/>
      <diagonal/>
    </border>
    <border>
      <left style="medium">
        <color indexed="64"/>
      </left>
      <right style="double">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rgb="FF000000"/>
      </left>
      <right/>
      <top/>
      <bottom style="medium">
        <color indexed="64"/>
      </bottom>
      <diagonal/>
    </border>
    <border>
      <left/>
      <right style="medium">
        <color rgb="FF000000"/>
      </right>
      <top/>
      <bottom style="medium">
        <color indexed="64"/>
      </bottom>
      <diagonal/>
    </border>
    <border>
      <left style="medium">
        <color rgb="FF000000"/>
      </left>
      <right/>
      <top/>
      <bottom/>
      <diagonal/>
    </border>
    <border>
      <left/>
      <right style="medium">
        <color rgb="FF000000"/>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dashed">
        <color theme="9" tint="-0.24994659260841701"/>
      </right>
      <top style="medium">
        <color indexed="64"/>
      </top>
      <bottom style="medium">
        <color indexed="64"/>
      </bottom>
      <diagonal/>
    </border>
    <border>
      <left style="dashed">
        <color theme="9" tint="-0.24994659260841701"/>
      </left>
      <right/>
      <top style="medium">
        <color indexed="64"/>
      </top>
      <bottom style="medium">
        <color indexed="64"/>
      </bottom>
      <diagonal/>
    </border>
  </borders>
  <cellStyleXfs count="5">
    <xf numFmtId="0" fontId="0" fillId="0" borderId="0"/>
    <xf numFmtId="9" fontId="10" fillId="0" borderId="0" applyFont="0" applyFill="0" applyBorder="0" applyAlignment="0" applyProtection="0"/>
    <xf numFmtId="0" fontId="30" fillId="0" borderId="0"/>
    <xf numFmtId="0" fontId="31" fillId="0" borderId="0"/>
    <xf numFmtId="0" fontId="5" fillId="0" borderId="0"/>
  </cellStyleXfs>
  <cellXfs count="528">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1" fillId="0" borderId="0" xfId="0" applyFont="1" applyFill="1" applyAlignment="1">
      <alignment vertical="center"/>
    </xf>
    <xf numFmtId="0" fontId="9" fillId="0" borderId="0" xfId="0" applyFont="1" applyBorder="1" applyAlignment="1">
      <alignment horizontal="justify" vertical="center" wrapText="1" readingOrder="1"/>
    </xf>
    <xf numFmtId="0" fontId="15" fillId="9" borderId="2" xfId="0" applyFont="1" applyFill="1" applyBorder="1" applyAlignment="1" applyProtection="1">
      <alignment horizontal="center" vertical="center" wrapText="1" readingOrder="1"/>
      <protection hidden="1"/>
    </xf>
    <xf numFmtId="0" fontId="15" fillId="9" borderId="9" xfId="0" applyFont="1" applyFill="1" applyBorder="1" applyAlignment="1" applyProtection="1">
      <alignment horizontal="center" vertical="center" wrapText="1" readingOrder="1"/>
      <protection hidden="1"/>
    </xf>
    <xf numFmtId="0" fontId="15" fillId="9" borderId="3" xfId="0" applyFont="1" applyFill="1" applyBorder="1" applyAlignment="1" applyProtection="1">
      <alignment horizontal="center" vertical="center" wrapText="1" readingOrder="1"/>
      <protection hidden="1"/>
    </xf>
    <xf numFmtId="0" fontId="15" fillId="10" borderId="2" xfId="0" applyFont="1" applyFill="1" applyBorder="1" applyAlignment="1" applyProtection="1">
      <alignment horizontal="center" wrapText="1" readingOrder="1"/>
      <protection hidden="1"/>
    </xf>
    <xf numFmtId="0" fontId="15" fillId="10" borderId="9" xfId="0" applyFont="1" applyFill="1" applyBorder="1" applyAlignment="1" applyProtection="1">
      <alignment horizontal="center" wrapText="1" readingOrder="1"/>
      <protection hidden="1"/>
    </xf>
    <xf numFmtId="0" fontId="15" fillId="10" borderId="3" xfId="0" applyFont="1" applyFill="1" applyBorder="1" applyAlignment="1" applyProtection="1">
      <alignment horizontal="center" wrapText="1" readingOrder="1"/>
      <protection hidden="1"/>
    </xf>
    <xf numFmtId="0" fontId="15" fillId="9" borderId="4" xfId="0" applyFont="1" applyFill="1" applyBorder="1" applyAlignment="1" applyProtection="1">
      <alignment horizontal="center" vertical="center" wrapText="1" readingOrder="1"/>
      <protection hidden="1"/>
    </xf>
    <xf numFmtId="0" fontId="15" fillId="9" borderId="0" xfId="0" applyFont="1" applyFill="1" applyBorder="1" applyAlignment="1" applyProtection="1">
      <alignment horizontal="center" vertical="center" wrapText="1" readingOrder="1"/>
      <protection hidden="1"/>
    </xf>
    <xf numFmtId="0" fontId="15" fillId="9" borderId="5" xfId="0" applyFont="1" applyFill="1" applyBorder="1" applyAlignment="1" applyProtection="1">
      <alignment horizontal="center" vertical="center" wrapText="1" readingOrder="1"/>
      <protection hidden="1"/>
    </xf>
    <xf numFmtId="0" fontId="15" fillId="10" borderId="4" xfId="0" applyFont="1" applyFill="1" applyBorder="1" applyAlignment="1" applyProtection="1">
      <alignment horizontal="center" wrapText="1" readingOrder="1"/>
      <protection hidden="1"/>
    </xf>
    <xf numFmtId="0" fontId="15" fillId="10" borderId="0" xfId="0" applyFont="1" applyFill="1" applyBorder="1" applyAlignment="1" applyProtection="1">
      <alignment horizontal="center" wrapText="1" readingOrder="1"/>
      <protection hidden="1"/>
    </xf>
    <xf numFmtId="0" fontId="15" fillId="10" borderId="5" xfId="0" applyFont="1" applyFill="1" applyBorder="1" applyAlignment="1" applyProtection="1">
      <alignment horizontal="center" wrapText="1" readingOrder="1"/>
      <protection hidden="1"/>
    </xf>
    <xf numFmtId="0" fontId="15" fillId="9" borderId="0" xfId="0" applyFont="1" applyFill="1" applyAlignment="1" applyProtection="1">
      <alignment horizontal="center" vertical="center" wrapText="1" readingOrder="1"/>
      <protection hidden="1"/>
    </xf>
    <xf numFmtId="0" fontId="15" fillId="9" borderId="6" xfId="0" applyFont="1" applyFill="1" applyBorder="1" applyAlignment="1" applyProtection="1">
      <alignment horizontal="center" vertical="center" wrapText="1" readingOrder="1"/>
      <protection hidden="1"/>
    </xf>
    <xf numFmtId="0" fontId="15" fillId="9" borderId="8" xfId="0" applyFont="1" applyFill="1" applyBorder="1" applyAlignment="1" applyProtection="1">
      <alignment horizontal="center" vertical="center" wrapText="1" readingOrder="1"/>
      <protection hidden="1"/>
    </xf>
    <xf numFmtId="0" fontId="15" fillId="9" borderId="7" xfId="0" applyFont="1" applyFill="1" applyBorder="1" applyAlignment="1" applyProtection="1">
      <alignment horizontal="center" vertical="center" wrapText="1" readingOrder="1"/>
      <protection hidden="1"/>
    </xf>
    <xf numFmtId="0" fontId="15" fillId="10" borderId="6" xfId="0" applyFont="1" applyFill="1" applyBorder="1" applyAlignment="1" applyProtection="1">
      <alignment horizontal="center" wrapText="1" readingOrder="1"/>
      <protection hidden="1"/>
    </xf>
    <xf numFmtId="0" fontId="15" fillId="10" borderId="8" xfId="0" applyFont="1" applyFill="1" applyBorder="1" applyAlignment="1" applyProtection="1">
      <alignment horizontal="center" wrapText="1" readingOrder="1"/>
      <protection hidden="1"/>
    </xf>
    <xf numFmtId="0" fontId="15" fillId="10" borderId="7" xfId="0" applyFont="1" applyFill="1" applyBorder="1" applyAlignment="1" applyProtection="1">
      <alignment horizontal="center" wrapText="1" readingOrder="1"/>
      <protection hidden="1"/>
    </xf>
    <xf numFmtId="0" fontId="15" fillId="11" borderId="2" xfId="0" applyFont="1" applyFill="1" applyBorder="1" applyAlignment="1" applyProtection="1">
      <alignment horizontal="center" wrapText="1" readingOrder="1"/>
      <protection hidden="1"/>
    </xf>
    <xf numFmtId="0" fontId="15" fillId="11" borderId="9" xfId="0" applyFont="1" applyFill="1" applyBorder="1" applyAlignment="1" applyProtection="1">
      <alignment horizontal="center" wrapText="1" readingOrder="1"/>
      <protection hidden="1"/>
    </xf>
    <xf numFmtId="0" fontId="15" fillId="11" borderId="3" xfId="0" applyFont="1" applyFill="1" applyBorder="1" applyAlignment="1" applyProtection="1">
      <alignment horizontal="center" wrapText="1" readingOrder="1"/>
      <protection hidden="1"/>
    </xf>
    <xf numFmtId="0" fontId="15" fillId="11" borderId="4" xfId="0" applyFont="1" applyFill="1" applyBorder="1" applyAlignment="1" applyProtection="1">
      <alignment horizontal="center" wrapText="1" readingOrder="1"/>
      <protection hidden="1"/>
    </xf>
    <xf numFmtId="0" fontId="15" fillId="11" borderId="0" xfId="0" applyFont="1" applyFill="1" applyBorder="1" applyAlignment="1" applyProtection="1">
      <alignment horizontal="center" wrapText="1" readingOrder="1"/>
      <protection hidden="1"/>
    </xf>
    <xf numFmtId="0" fontId="15" fillId="11" borderId="5" xfId="0" applyFont="1" applyFill="1" applyBorder="1" applyAlignment="1" applyProtection="1">
      <alignment horizontal="center" wrapText="1" readingOrder="1"/>
      <protection hidden="1"/>
    </xf>
    <xf numFmtId="0" fontId="15" fillId="11" borderId="6" xfId="0" applyFont="1" applyFill="1" applyBorder="1" applyAlignment="1" applyProtection="1">
      <alignment horizontal="center" wrapText="1" readingOrder="1"/>
      <protection hidden="1"/>
    </xf>
    <xf numFmtId="0" fontId="15" fillId="11" borderId="8" xfId="0" applyFont="1" applyFill="1" applyBorder="1" applyAlignment="1" applyProtection="1">
      <alignment horizontal="center" wrapText="1" readingOrder="1"/>
      <protection hidden="1"/>
    </xf>
    <xf numFmtId="0" fontId="15" fillId="11" borderId="7" xfId="0" applyFont="1" applyFill="1" applyBorder="1" applyAlignment="1" applyProtection="1">
      <alignment horizontal="center" wrapText="1" readingOrder="1"/>
      <protection hidden="1"/>
    </xf>
    <xf numFmtId="0" fontId="15" fillId="5" borderId="2" xfId="0" applyFont="1" applyFill="1" applyBorder="1" applyAlignment="1" applyProtection="1">
      <alignment horizontal="center" wrapText="1" readingOrder="1"/>
      <protection hidden="1"/>
    </xf>
    <xf numFmtId="0" fontId="15" fillId="5" borderId="9" xfId="0" applyFont="1" applyFill="1" applyBorder="1" applyAlignment="1" applyProtection="1">
      <alignment horizontal="center" wrapText="1" readingOrder="1"/>
      <protection hidden="1"/>
    </xf>
    <xf numFmtId="0" fontId="15" fillId="5" borderId="3" xfId="0" applyFont="1" applyFill="1" applyBorder="1" applyAlignment="1" applyProtection="1">
      <alignment horizontal="center" wrapText="1" readingOrder="1"/>
      <protection hidden="1"/>
    </xf>
    <xf numFmtId="0" fontId="15" fillId="5" borderId="4" xfId="0" applyFont="1" applyFill="1" applyBorder="1" applyAlignment="1" applyProtection="1">
      <alignment horizontal="center" wrapText="1" readingOrder="1"/>
      <protection hidden="1"/>
    </xf>
    <xf numFmtId="0" fontId="15" fillId="5" borderId="0" xfId="0" applyFont="1" applyFill="1" applyBorder="1" applyAlignment="1" applyProtection="1">
      <alignment horizontal="center" wrapText="1" readingOrder="1"/>
      <protection hidden="1"/>
    </xf>
    <xf numFmtId="0" fontId="15" fillId="5" borderId="5" xfId="0" applyFont="1" applyFill="1" applyBorder="1" applyAlignment="1" applyProtection="1">
      <alignment horizontal="center" wrapText="1" readingOrder="1"/>
      <protection hidden="1"/>
    </xf>
    <xf numFmtId="0" fontId="15" fillId="5" borderId="6" xfId="0" applyFont="1" applyFill="1" applyBorder="1" applyAlignment="1" applyProtection="1">
      <alignment horizontal="center" wrapText="1" readingOrder="1"/>
      <protection hidden="1"/>
    </xf>
    <xf numFmtId="0" fontId="15" fillId="5" borderId="8" xfId="0" applyFont="1" applyFill="1" applyBorder="1" applyAlignment="1" applyProtection="1">
      <alignment horizontal="center" wrapText="1" readingOrder="1"/>
      <protection hidden="1"/>
    </xf>
    <xf numFmtId="0" fontId="15" fillId="5" borderId="7" xfId="0" applyFont="1" applyFill="1" applyBorder="1" applyAlignment="1" applyProtection="1">
      <alignment horizontal="center" wrapText="1" readingOrder="1"/>
      <protection hidden="1"/>
    </xf>
    <xf numFmtId="0" fontId="19" fillId="11" borderId="9" xfId="0" applyFont="1" applyFill="1" applyBorder="1" applyAlignment="1" applyProtection="1">
      <alignment horizontal="center" wrapText="1" readingOrder="1"/>
      <protection hidden="1"/>
    </xf>
    <xf numFmtId="0" fontId="0" fillId="3" borderId="0" xfId="0" applyFill="1"/>
    <xf numFmtId="0" fontId="32" fillId="3" borderId="36" xfId="2" applyFont="1" applyFill="1" applyBorder="1" applyProtection="1"/>
    <xf numFmtId="0" fontId="32" fillId="3" borderId="37" xfId="2" applyFont="1" applyFill="1" applyBorder="1" applyProtection="1"/>
    <xf numFmtId="0" fontId="32" fillId="3" borderId="38" xfId="2" applyFont="1" applyFill="1" applyBorder="1" applyProtection="1"/>
    <xf numFmtId="0" fontId="12" fillId="3" borderId="0" xfId="0" applyFont="1" applyFill="1" applyAlignment="1">
      <alignment vertical="center"/>
    </xf>
    <xf numFmtId="0" fontId="5" fillId="3" borderId="0" xfId="0" applyFont="1" applyFill="1"/>
    <xf numFmtId="0" fontId="24" fillId="3" borderId="19" xfId="0" applyFont="1" applyFill="1" applyBorder="1" applyAlignment="1">
      <alignment horizontal="justify" vertical="center" wrapText="1" readingOrder="1"/>
    </xf>
    <xf numFmtId="9" fontId="23" fillId="3" borderId="28" xfId="0" applyNumberFormat="1" applyFont="1" applyFill="1" applyBorder="1" applyAlignment="1">
      <alignment horizontal="center" vertical="center" wrapText="1" readingOrder="1"/>
    </xf>
    <xf numFmtId="0" fontId="24" fillId="3" borderId="18" xfId="0" applyFont="1" applyFill="1" applyBorder="1" applyAlignment="1">
      <alignment horizontal="justify" vertical="center" wrapText="1" readingOrder="1"/>
    </xf>
    <xf numFmtId="9" fontId="23" fillId="3" borderId="23" xfId="0" applyNumberFormat="1" applyFont="1" applyFill="1" applyBorder="1" applyAlignment="1">
      <alignment horizontal="center" vertical="center" wrapText="1" readingOrder="1"/>
    </xf>
    <xf numFmtId="0" fontId="24" fillId="3" borderId="23" xfId="0" applyFont="1" applyFill="1" applyBorder="1" applyAlignment="1">
      <alignment horizontal="center" vertical="center" wrapText="1" readingOrder="1"/>
    </xf>
    <xf numFmtId="0" fontId="24" fillId="3" borderId="25" xfId="0" applyFont="1" applyFill="1" applyBorder="1" applyAlignment="1">
      <alignment horizontal="justify" vertical="center" wrapText="1" readingOrder="1"/>
    </xf>
    <xf numFmtId="0" fontId="24" fillId="3" borderId="26" xfId="0" applyFont="1" applyFill="1" applyBorder="1" applyAlignment="1">
      <alignment horizontal="center" vertical="center" wrapText="1" readingOrder="1"/>
    </xf>
    <xf numFmtId="0" fontId="29" fillId="3" borderId="0" xfId="0" applyFont="1" applyFill="1"/>
    <xf numFmtId="0" fontId="9" fillId="3" borderId="0" xfId="0" applyFont="1" applyFill="1" applyBorder="1" applyAlignment="1">
      <alignment horizontal="justify" vertical="center" wrapText="1" readingOrder="1"/>
    </xf>
    <xf numFmtId="0" fontId="4" fillId="3" borderId="0" xfId="0" applyFont="1" applyFill="1" applyAlignment="1">
      <alignment vertical="center"/>
    </xf>
    <xf numFmtId="0" fontId="4" fillId="3" borderId="0" xfId="0" applyFont="1" applyFill="1" applyAlignment="1">
      <alignment horizontal="left" vertical="center"/>
    </xf>
    <xf numFmtId="0" fontId="32" fillId="3" borderId="4" xfId="2" applyFont="1" applyFill="1" applyBorder="1" applyProtection="1"/>
    <xf numFmtId="0" fontId="37" fillId="3" borderId="0" xfId="0" applyFont="1" applyFill="1" applyBorder="1" applyAlignment="1" applyProtection="1">
      <alignment horizontal="left" vertical="center" wrapText="1"/>
    </xf>
    <xf numFmtId="0" fontId="38" fillId="3" borderId="0" xfId="0" applyFont="1" applyFill="1" applyBorder="1" applyAlignment="1" applyProtection="1">
      <alignment horizontal="left" vertical="top" wrapText="1"/>
    </xf>
    <xf numFmtId="0" fontId="32" fillId="3" borderId="0" xfId="2" applyFont="1" applyFill="1" applyBorder="1" applyProtection="1"/>
    <xf numFmtId="0" fontId="32" fillId="3" borderId="5" xfId="2" applyFont="1" applyFill="1" applyBorder="1" applyProtection="1"/>
    <xf numFmtId="0" fontId="32" fillId="3" borderId="6" xfId="2" applyFont="1" applyFill="1" applyBorder="1" applyProtection="1"/>
    <xf numFmtId="0" fontId="32" fillId="3" borderId="8" xfId="2" applyFont="1" applyFill="1" applyBorder="1" applyProtection="1"/>
    <xf numFmtId="0" fontId="32" fillId="3" borderId="7" xfId="2" applyFont="1" applyFill="1" applyBorder="1" applyProtection="1"/>
    <xf numFmtId="0" fontId="35" fillId="3" borderId="0" xfId="2" quotePrefix="1" applyFont="1" applyFill="1" applyBorder="1" applyAlignment="1" applyProtection="1">
      <alignment horizontal="left" vertical="top" wrapText="1"/>
    </xf>
    <xf numFmtId="0" fontId="40" fillId="0" borderId="0" xfId="0" applyFont="1" applyAlignment="1">
      <alignment horizontal="center" vertical="center"/>
    </xf>
    <xf numFmtId="0" fontId="40" fillId="0" borderId="0" xfId="0" applyFont="1"/>
    <xf numFmtId="0" fontId="40" fillId="0" borderId="0" xfId="0" applyFont="1" applyAlignment="1">
      <alignment horizontal="center"/>
    </xf>
    <xf numFmtId="0" fontId="18" fillId="3" borderId="0" xfId="0" applyFont="1" applyFill="1"/>
    <xf numFmtId="0" fontId="18" fillId="0" borderId="0" xfId="0" applyFont="1"/>
    <xf numFmtId="0" fontId="6" fillId="0" borderId="18" xfId="0" applyFont="1" applyBorder="1" applyAlignment="1" applyProtection="1">
      <alignment horizontal="justify" vertical="center" wrapText="1"/>
      <protection locked="0"/>
    </xf>
    <xf numFmtId="0" fontId="1" fillId="0" borderId="18" xfId="0" applyFont="1" applyBorder="1" applyAlignment="1" applyProtection="1">
      <alignment horizontal="center" vertical="center"/>
      <protection hidden="1"/>
    </xf>
    <xf numFmtId="0" fontId="1" fillId="0" borderId="18" xfId="0" applyFont="1" applyBorder="1" applyAlignment="1" applyProtection="1">
      <alignment horizontal="center" vertical="center" textRotation="90"/>
      <protection locked="0"/>
    </xf>
    <xf numFmtId="9" fontId="1" fillId="0" borderId="18" xfId="0" applyNumberFormat="1" applyFont="1" applyBorder="1" applyAlignment="1" applyProtection="1">
      <alignment horizontal="center" vertical="center"/>
      <protection hidden="1"/>
    </xf>
    <xf numFmtId="164" fontId="1" fillId="0" borderId="18" xfId="1" applyNumberFormat="1" applyFont="1" applyBorder="1" applyAlignment="1">
      <alignment horizontal="center" vertical="center"/>
    </xf>
    <xf numFmtId="0" fontId="4" fillId="0" borderId="18" xfId="0" applyFont="1" applyFill="1" applyBorder="1" applyAlignment="1" applyProtection="1">
      <alignment horizontal="center" vertical="center" textRotation="90" wrapText="1"/>
      <protection hidden="1"/>
    </xf>
    <xf numFmtId="0" fontId="4" fillId="0" borderId="18" xfId="0" applyFont="1" applyBorder="1" applyAlignment="1" applyProtection="1">
      <alignment horizontal="center" vertical="center" textRotation="90"/>
      <protection hidden="1"/>
    </xf>
    <xf numFmtId="14" fontId="1" fillId="0" borderId="18" xfId="0" applyNumberFormat="1" applyFont="1" applyBorder="1" applyAlignment="1" applyProtection="1">
      <alignment horizontal="center" vertical="center"/>
      <protection locked="0"/>
    </xf>
    <xf numFmtId="0" fontId="1" fillId="0" borderId="18" xfId="0" applyFont="1" applyBorder="1" applyAlignment="1" applyProtection="1">
      <alignment horizontal="justify" vertical="center"/>
      <protection locked="0"/>
    </xf>
    <xf numFmtId="164" fontId="1" fillId="8" borderId="18" xfId="1" applyNumberFormat="1" applyFont="1" applyFill="1" applyBorder="1" applyAlignment="1">
      <alignment horizontal="center" vertical="center"/>
    </xf>
    <xf numFmtId="0" fontId="22" fillId="0" borderId="18" xfId="0" applyFont="1" applyBorder="1" applyAlignment="1" applyProtection="1">
      <alignment horizontal="justify" vertical="center" wrapText="1"/>
      <protection locked="0"/>
    </xf>
    <xf numFmtId="0" fontId="22" fillId="0" borderId="18" xfId="0" applyFont="1" applyBorder="1" applyAlignment="1" applyProtection="1">
      <alignment horizontal="center" vertical="center"/>
      <protection hidden="1"/>
    </xf>
    <xf numFmtId="0" fontId="22" fillId="0" borderId="18" xfId="0" applyFont="1" applyBorder="1" applyAlignment="1" applyProtection="1">
      <alignment horizontal="center" vertical="center" textRotation="90"/>
      <protection locked="0"/>
    </xf>
    <xf numFmtId="9" fontId="22" fillId="0" borderId="18" xfId="0" applyNumberFormat="1" applyFont="1" applyBorder="1" applyAlignment="1" applyProtection="1">
      <alignment horizontal="center" vertical="center"/>
      <protection hidden="1"/>
    </xf>
    <xf numFmtId="164" fontId="22" fillId="0" borderId="18" xfId="1" applyNumberFormat="1" applyFont="1" applyBorder="1" applyAlignment="1">
      <alignment horizontal="center" vertical="center"/>
    </xf>
    <xf numFmtId="0" fontId="44" fillId="0" borderId="18" xfId="0" applyFont="1" applyFill="1" applyBorder="1" applyAlignment="1" applyProtection="1">
      <alignment horizontal="center" vertical="center" textRotation="90" wrapText="1"/>
      <protection hidden="1"/>
    </xf>
    <xf numFmtId="0" fontId="44" fillId="0" borderId="18" xfId="0" applyFont="1" applyBorder="1" applyAlignment="1" applyProtection="1">
      <alignment horizontal="center" vertical="center" textRotation="90"/>
      <protection hidden="1"/>
    </xf>
    <xf numFmtId="14" fontId="22" fillId="0" borderId="18" xfId="0" applyNumberFormat="1" applyFont="1" applyBorder="1" applyAlignment="1" applyProtection="1">
      <alignment horizontal="center" vertical="center"/>
      <protection locked="0"/>
    </xf>
    <xf numFmtId="0" fontId="22" fillId="0" borderId="18" xfId="0" applyFont="1" applyBorder="1" applyAlignment="1" applyProtection="1">
      <alignment horizontal="justify" vertical="center"/>
      <protection locked="0"/>
    </xf>
    <xf numFmtId="0" fontId="45" fillId="3" borderId="0" xfId="0" applyFont="1" applyFill="1" applyBorder="1" applyAlignment="1">
      <alignment horizontal="justify" vertical="center" wrapText="1" readingOrder="1"/>
    </xf>
    <xf numFmtId="0" fontId="45" fillId="0" borderId="0" xfId="0" applyFont="1" applyBorder="1" applyAlignment="1">
      <alignment horizontal="justify" vertical="center" wrapText="1" readingOrder="1"/>
    </xf>
    <xf numFmtId="0" fontId="46" fillId="9" borderId="2" xfId="0" applyFont="1" applyFill="1" applyBorder="1" applyAlignment="1" applyProtection="1">
      <alignment horizontal="center" vertical="center" wrapText="1" readingOrder="1"/>
      <protection hidden="1"/>
    </xf>
    <xf numFmtId="0" fontId="40" fillId="0" borderId="0" xfId="0" applyFont="1" applyAlignment="1">
      <alignment wrapText="1"/>
    </xf>
    <xf numFmtId="0" fontId="1" fillId="3" borderId="0" xfId="0" applyFont="1" applyFill="1" applyAlignment="1">
      <alignment wrapText="1"/>
    </xf>
    <xf numFmtId="0" fontId="1" fillId="0" borderId="0" xfId="0" applyFont="1" applyAlignment="1">
      <alignment wrapText="1"/>
    </xf>
    <xf numFmtId="0" fontId="1" fillId="0" borderId="0" xfId="0" applyFont="1"/>
    <xf numFmtId="0" fontId="1" fillId="0" borderId="18" xfId="0" applyFont="1" applyBorder="1" applyAlignment="1" applyProtection="1">
      <alignment horizontal="center" vertical="center"/>
    </xf>
    <xf numFmtId="0" fontId="1" fillId="0" borderId="18" xfId="0" applyFont="1" applyBorder="1" applyAlignment="1" applyProtection="1">
      <alignment horizontal="center" vertical="center" wrapText="1"/>
      <protection locked="0"/>
    </xf>
    <xf numFmtId="0" fontId="22" fillId="0" borderId="18" xfId="0" applyFont="1" applyBorder="1" applyAlignment="1" applyProtection="1">
      <alignment horizontal="center" vertical="center" wrapText="1"/>
      <protection locked="0"/>
    </xf>
    <xf numFmtId="0" fontId="22" fillId="0" borderId="18" xfId="0" applyFont="1" applyBorder="1" applyAlignment="1" applyProtection="1">
      <alignment horizontal="center" vertical="center"/>
    </xf>
    <xf numFmtId="0" fontId="4" fillId="12" borderId="18" xfId="0" applyFont="1" applyFill="1" applyBorder="1" applyAlignment="1">
      <alignment horizontal="center" vertical="center" textRotation="90"/>
    </xf>
    <xf numFmtId="0" fontId="43" fillId="0" borderId="65" xfId="0" applyFont="1" applyBorder="1" applyAlignment="1">
      <alignment horizontal="center" vertical="center" wrapText="1"/>
    </xf>
    <xf numFmtId="0" fontId="22" fillId="0" borderId="23" xfId="0" applyFont="1" applyBorder="1" applyAlignment="1" applyProtection="1">
      <alignment horizontal="center" vertical="center"/>
      <protection locked="0"/>
    </xf>
    <xf numFmtId="0" fontId="1" fillId="0" borderId="23" xfId="0" applyFont="1" applyBorder="1" applyAlignment="1" applyProtection="1">
      <alignment horizontal="center" vertical="center"/>
      <protection locked="0"/>
    </xf>
    <xf numFmtId="0" fontId="1" fillId="0" borderId="0" xfId="0" applyFont="1" applyBorder="1"/>
    <xf numFmtId="0" fontId="1" fillId="0" borderId="0" xfId="0" applyFont="1" applyBorder="1" applyAlignment="1">
      <alignment wrapText="1"/>
    </xf>
    <xf numFmtId="0" fontId="1" fillId="0" borderId="5" xfId="0" applyFont="1" applyBorder="1"/>
    <xf numFmtId="0" fontId="32" fillId="3" borderId="4" xfId="2" applyFont="1" applyFill="1" applyBorder="1" applyAlignment="1" applyProtection="1">
      <alignment horizontal="left" vertical="top" wrapText="1"/>
    </xf>
    <xf numFmtId="0" fontId="32" fillId="3" borderId="0" xfId="2" applyFont="1" applyFill="1" applyBorder="1" applyAlignment="1" applyProtection="1">
      <alignment horizontal="left" vertical="top" wrapText="1"/>
    </xf>
    <xf numFmtId="0" fontId="32" fillId="3" borderId="5" xfId="2" applyFont="1" applyFill="1" applyBorder="1" applyAlignment="1" applyProtection="1">
      <alignment horizontal="left" vertical="top" wrapText="1"/>
    </xf>
    <xf numFmtId="0" fontId="23" fillId="3" borderId="19" xfId="0" applyFont="1" applyFill="1" applyBorder="1" applyAlignment="1">
      <alignment horizontal="center" vertical="center" wrapText="1" readingOrder="1"/>
    </xf>
    <xf numFmtId="0" fontId="23" fillId="3" borderId="18" xfId="0" applyFont="1" applyFill="1" applyBorder="1" applyAlignment="1">
      <alignment horizontal="center" vertical="center" wrapText="1" readingOrder="1"/>
    </xf>
    <xf numFmtId="0" fontId="23" fillId="3" borderId="25" xfId="0" applyFont="1" applyFill="1" applyBorder="1" applyAlignment="1">
      <alignment horizontal="center" vertical="center" wrapText="1" readingOrder="1"/>
    </xf>
    <xf numFmtId="0" fontId="32" fillId="3" borderId="0" xfId="2" quotePrefix="1" applyFont="1" applyFill="1" applyBorder="1" applyAlignment="1" applyProtection="1">
      <alignment horizontal="left" vertical="top" wrapText="1"/>
    </xf>
    <xf numFmtId="0" fontId="35" fillId="3" borderId="81" xfId="2" quotePrefix="1" applyFont="1" applyFill="1" applyBorder="1" applyAlignment="1" applyProtection="1">
      <alignment horizontal="left" vertical="top" wrapText="1"/>
    </xf>
    <xf numFmtId="0" fontId="32" fillId="0" borderId="81" xfId="2" quotePrefix="1" applyFont="1" applyBorder="1" applyAlignment="1" applyProtection="1">
      <alignment horizontal="left" vertical="top" wrapText="1"/>
    </xf>
    <xf numFmtId="0" fontId="32" fillId="3" borderId="81" xfId="2" quotePrefix="1" applyFont="1" applyFill="1" applyBorder="1" applyAlignment="1" applyProtection="1">
      <alignment horizontal="left" vertical="top" wrapText="1"/>
    </xf>
    <xf numFmtId="0" fontId="32" fillId="3" borderId="81" xfId="2" applyFont="1" applyFill="1" applyBorder="1" applyProtection="1"/>
    <xf numFmtId="0" fontId="0" fillId="3" borderId="5" xfId="0" applyFill="1" applyBorder="1"/>
    <xf numFmtId="0" fontId="34" fillId="3" borderId="0" xfId="2" quotePrefix="1" applyFont="1" applyFill="1" applyBorder="1" applyAlignment="1" applyProtection="1">
      <alignment horizontal="left" vertical="top" wrapText="1"/>
    </xf>
    <xf numFmtId="0" fontId="36" fillId="3" borderId="0" xfId="2" quotePrefix="1" applyFont="1" applyFill="1" applyBorder="1" applyAlignment="1" applyProtection="1">
      <alignment horizontal="left" vertical="top" wrapText="1"/>
    </xf>
    <xf numFmtId="0" fontId="36" fillId="3" borderId="81" xfId="2" quotePrefix="1" applyFont="1" applyFill="1" applyBorder="1" applyAlignment="1" applyProtection="1">
      <alignment horizontal="left" vertical="top" wrapText="1"/>
    </xf>
    <xf numFmtId="0" fontId="36" fillId="3" borderId="89" xfId="2" quotePrefix="1" applyFont="1" applyFill="1" applyBorder="1" applyAlignment="1" applyProtection="1">
      <alignment horizontal="left" vertical="top" wrapText="1"/>
    </xf>
    <xf numFmtId="0" fontId="32" fillId="3" borderId="89" xfId="2" applyFont="1" applyFill="1" applyBorder="1" applyProtection="1"/>
    <xf numFmtId="0" fontId="28" fillId="16" borderId="61" xfId="0" applyFont="1" applyFill="1" applyBorder="1" applyAlignment="1">
      <alignment horizontal="left" vertical="center" wrapText="1" indent="1"/>
    </xf>
    <xf numFmtId="0" fontId="28" fillId="16" borderId="90" xfId="0" applyFont="1" applyFill="1" applyBorder="1" applyAlignment="1">
      <alignment horizontal="left" vertical="center" wrapText="1" indent="1"/>
    </xf>
    <xf numFmtId="0" fontId="0" fillId="0" borderId="0" xfId="0" applyAlignment="1">
      <alignment vertical="center"/>
    </xf>
    <xf numFmtId="0" fontId="50" fillId="0" borderId="0" xfId="0" applyFont="1" applyAlignment="1">
      <alignment horizontal="center" vertical="center"/>
    </xf>
    <xf numFmtId="0" fontId="51" fillId="0" borderId="0" xfId="0" applyFont="1" applyAlignment="1">
      <alignment horizontal="center" vertical="center"/>
    </xf>
    <xf numFmtId="0" fontId="11" fillId="17" borderId="0" xfId="0" applyFont="1" applyFill="1" applyAlignment="1">
      <alignment wrapText="1"/>
    </xf>
    <xf numFmtId="0" fontId="40" fillId="0" borderId="0" xfId="0" applyFont="1" applyAlignment="1">
      <alignment vertical="center" wrapText="1"/>
    </xf>
    <xf numFmtId="0" fontId="52" fillId="0" borderId="0" xfId="0" applyFont="1" applyAlignment="1">
      <alignment horizontal="center" vertical="center" wrapText="1"/>
    </xf>
    <xf numFmtId="0" fontId="5" fillId="0" borderId="0" xfId="0" applyFont="1" applyAlignment="1">
      <alignment vertical="top" wrapText="1"/>
    </xf>
    <xf numFmtId="0" fontId="30" fillId="3" borderId="98" xfId="0" applyFont="1" applyFill="1" applyBorder="1" applyAlignment="1">
      <alignment vertical="center" wrapText="1"/>
    </xf>
    <xf numFmtId="0" fontId="11" fillId="17" borderId="0" xfId="0" applyFont="1" applyFill="1" applyAlignment="1">
      <alignment horizontal="left" vertical="top" wrapText="1"/>
    </xf>
    <xf numFmtId="0" fontId="30" fillId="3" borderId="99" xfId="0" applyFont="1" applyFill="1" applyBorder="1" applyAlignment="1">
      <alignment vertical="center" wrapText="1"/>
    </xf>
    <xf numFmtId="0" fontId="18" fillId="0" borderId="0" xfId="0" applyFont="1" applyBorder="1"/>
    <xf numFmtId="0" fontId="23" fillId="18" borderId="30" xfId="0" applyFont="1" applyFill="1" applyBorder="1" applyAlignment="1">
      <alignment horizontal="center" vertical="center" wrapText="1" readingOrder="1"/>
    </xf>
    <xf numFmtId="0" fontId="23" fillId="18" borderId="31" xfId="0" applyFont="1" applyFill="1" applyBorder="1" applyAlignment="1">
      <alignment horizontal="center" vertical="center" wrapText="1" readingOrder="1"/>
    </xf>
    <xf numFmtId="0" fontId="2" fillId="3" borderId="0" xfId="0" applyFont="1" applyFill="1"/>
    <xf numFmtId="0" fontId="54" fillId="3" borderId="0" xfId="0" applyFont="1" applyFill="1"/>
    <xf numFmtId="0" fontId="54" fillId="0" borderId="0" xfId="0" applyFont="1"/>
    <xf numFmtId="0" fontId="1" fillId="0" borderId="0" xfId="0" pivotButton="1" applyFont="1"/>
    <xf numFmtId="0" fontId="21" fillId="0" borderId="0" xfId="0" applyFont="1" applyFill="1"/>
    <xf numFmtId="0" fontId="55" fillId="0" borderId="0" xfId="0" applyFont="1"/>
    <xf numFmtId="0" fontId="56" fillId="0" borderId="0" xfId="0" applyFont="1"/>
    <xf numFmtId="0" fontId="2" fillId="0" borderId="0" xfId="0" applyFont="1"/>
    <xf numFmtId="0" fontId="6" fillId="3" borderId="0" xfId="0" applyFont="1" applyFill="1"/>
    <xf numFmtId="0" fontId="22" fillId="3" borderId="0" xfId="0" applyFont="1" applyFill="1"/>
    <xf numFmtId="0" fontId="58" fillId="0" borderId="0" xfId="0" applyFont="1" applyAlignment="1">
      <alignment horizontal="center" vertical="center" wrapText="1"/>
    </xf>
    <xf numFmtId="0" fontId="59" fillId="18" borderId="101" xfId="0" applyFont="1" applyFill="1" applyBorder="1" applyAlignment="1">
      <alignment horizontal="center" vertical="center" wrapText="1" readingOrder="1"/>
    </xf>
    <xf numFmtId="0" fontId="59" fillId="18" borderId="102" xfId="0" applyFont="1" applyFill="1" applyBorder="1" applyAlignment="1">
      <alignment horizontal="center" vertical="center" wrapText="1" readingOrder="1"/>
    </xf>
    <xf numFmtId="0" fontId="9" fillId="5" borderId="33" xfId="0" applyFont="1" applyFill="1" applyBorder="1" applyAlignment="1">
      <alignment horizontal="center" vertical="center" wrapText="1" readingOrder="1"/>
    </xf>
    <xf numFmtId="0" fontId="9" fillId="0" borderId="61" xfId="0" applyFont="1" applyBorder="1" applyAlignment="1">
      <alignment horizontal="justify" vertical="center" wrapText="1" readingOrder="1"/>
    </xf>
    <xf numFmtId="9" fontId="9" fillId="0" borderId="69" xfId="0" applyNumberFormat="1" applyFont="1" applyBorder="1" applyAlignment="1">
      <alignment horizontal="center" vertical="center" wrapText="1" readingOrder="1"/>
    </xf>
    <xf numFmtId="0" fontId="9" fillId="6" borderId="62" xfId="0" applyFont="1" applyFill="1" applyBorder="1" applyAlignment="1">
      <alignment horizontal="center" vertical="center" wrapText="1" readingOrder="1"/>
    </xf>
    <xf numFmtId="0" fontId="9" fillId="0" borderId="22" xfId="0" applyFont="1" applyBorder="1" applyAlignment="1">
      <alignment horizontal="justify" vertical="center" wrapText="1" readingOrder="1"/>
    </xf>
    <xf numFmtId="9" fontId="9" fillId="0" borderId="23" xfId="0" applyNumberFormat="1" applyFont="1" applyBorder="1" applyAlignment="1">
      <alignment horizontal="center" vertical="center" wrapText="1" readingOrder="1"/>
    </xf>
    <xf numFmtId="0" fontId="9" fillId="4" borderId="62" xfId="0" applyFont="1" applyFill="1" applyBorder="1" applyAlignment="1">
      <alignment horizontal="center" vertical="center" wrapText="1" readingOrder="1"/>
    </xf>
    <xf numFmtId="0" fontId="9" fillId="7" borderId="62" xfId="0" applyFont="1" applyFill="1" applyBorder="1" applyAlignment="1">
      <alignment horizontal="center" vertical="center" wrapText="1" readingOrder="1"/>
    </xf>
    <xf numFmtId="0" fontId="60" fillId="8" borderId="64" xfId="0" applyFont="1" applyFill="1" applyBorder="1" applyAlignment="1">
      <alignment horizontal="center" vertical="center" wrapText="1" readingOrder="1"/>
    </xf>
    <xf numFmtId="0" fontId="9" fillId="0" borderId="24" xfId="0" applyFont="1" applyBorder="1" applyAlignment="1">
      <alignment horizontal="justify" vertical="center" wrapText="1" readingOrder="1"/>
    </xf>
    <xf numFmtId="9" fontId="9" fillId="0" borderId="26" xfId="0" applyNumberFormat="1" applyFont="1" applyBorder="1" applyAlignment="1">
      <alignment horizontal="center" vertical="center" wrapText="1" readingOrder="1"/>
    </xf>
    <xf numFmtId="0" fontId="61" fillId="3" borderId="0" xfId="0" applyFont="1" applyFill="1" applyAlignment="1">
      <alignment horizontal="center" vertical="center" wrapText="1"/>
    </xf>
    <xf numFmtId="0" fontId="62" fillId="18" borderId="2" xfId="0" applyFont="1" applyFill="1" applyBorder="1" applyAlignment="1">
      <alignment horizontal="center" vertical="center" wrapText="1" readingOrder="1"/>
    </xf>
    <xf numFmtId="0" fontId="62" fillId="18" borderId="3" xfId="0" applyFont="1" applyFill="1" applyBorder="1" applyAlignment="1">
      <alignment horizontal="center" vertical="center" wrapText="1" readingOrder="1"/>
    </xf>
    <xf numFmtId="0" fontId="63" fillId="5" borderId="33" xfId="0" applyFont="1" applyFill="1" applyBorder="1" applyAlignment="1">
      <alignment horizontal="center" vertical="center" wrapText="1" readingOrder="1"/>
    </xf>
    <xf numFmtId="0" fontId="63" fillId="0" borderId="61" xfId="0" applyFont="1" applyBorder="1" applyAlignment="1">
      <alignment horizontal="center" vertical="center" wrapText="1" readingOrder="1"/>
    </xf>
    <xf numFmtId="0" fontId="63" fillId="0" borderId="69" xfId="0" applyFont="1" applyBorder="1" applyAlignment="1">
      <alignment horizontal="justify" vertical="center" wrapText="1" readingOrder="1"/>
    </xf>
    <xf numFmtId="0" fontId="63" fillId="6" borderId="62" xfId="0" applyFont="1" applyFill="1" applyBorder="1" applyAlignment="1">
      <alignment horizontal="center" vertical="center" wrapText="1" readingOrder="1"/>
    </xf>
    <xf numFmtId="0" fontId="63" fillId="0" borderId="22" xfId="0" applyFont="1" applyBorder="1" applyAlignment="1">
      <alignment horizontal="center" vertical="center" wrapText="1" readingOrder="1"/>
    </xf>
    <xf numFmtId="0" fontId="63" fillId="0" borderId="23" xfId="0" applyFont="1" applyBorder="1" applyAlignment="1">
      <alignment horizontal="justify" vertical="center" wrapText="1" readingOrder="1"/>
    </xf>
    <xf numFmtId="0" fontId="63" fillId="4" borderId="62" xfId="0" applyFont="1" applyFill="1" applyBorder="1" applyAlignment="1">
      <alignment horizontal="center" vertical="center" wrapText="1" readingOrder="1"/>
    </xf>
    <xf numFmtId="0" fontId="63" fillId="7" borderId="62" xfId="0" applyFont="1" applyFill="1" applyBorder="1" applyAlignment="1">
      <alignment horizontal="center" vertical="center" wrapText="1" readingOrder="1"/>
    </xf>
    <xf numFmtId="0" fontId="64" fillId="8" borderId="64" xfId="0" applyFont="1" applyFill="1" applyBorder="1" applyAlignment="1">
      <alignment horizontal="center" vertical="center" wrapText="1" readingOrder="1"/>
    </xf>
    <xf numFmtId="0" fontId="63" fillId="0" borderId="24" xfId="0" applyFont="1" applyBorder="1" applyAlignment="1">
      <alignment horizontal="center" vertical="center" wrapText="1" readingOrder="1"/>
    </xf>
    <xf numFmtId="0" fontId="63" fillId="0" borderId="26" xfId="0" applyFont="1" applyBorder="1" applyAlignment="1">
      <alignment horizontal="justify" vertical="center" wrapText="1" readingOrder="1"/>
    </xf>
    <xf numFmtId="0" fontId="2" fillId="0" borderId="18" xfId="0" applyFont="1" applyBorder="1" applyAlignment="1" applyProtection="1">
      <alignment horizontal="center" vertical="center" wrapText="1"/>
      <protection locked="0"/>
    </xf>
    <xf numFmtId="14" fontId="1" fillId="0" borderId="18" xfId="0" applyNumberFormat="1" applyFont="1" applyBorder="1" applyAlignment="1" applyProtection="1">
      <alignment horizontal="center" vertical="center" wrapText="1"/>
      <protection locked="0"/>
    </xf>
    <xf numFmtId="0" fontId="43" fillId="0" borderId="7" xfId="0" applyFont="1" applyBorder="1" applyAlignment="1">
      <alignment horizontal="left" vertical="top" wrapText="1"/>
    </xf>
    <xf numFmtId="14" fontId="43" fillId="0" borderId="18" xfId="0" applyNumberFormat="1" applyFont="1" applyBorder="1" applyAlignment="1" applyProtection="1">
      <alignment horizontal="center" vertical="center"/>
      <protection locked="0"/>
    </xf>
    <xf numFmtId="0" fontId="43" fillId="0" borderId="65" xfId="0" applyFont="1" applyBorder="1" applyAlignment="1">
      <alignment vertical="top" wrapText="1"/>
    </xf>
    <xf numFmtId="0" fontId="1" fillId="0" borderId="18" xfId="0" applyFont="1" applyBorder="1" applyAlignment="1" applyProtection="1">
      <alignment horizontal="center" vertical="center" wrapText="1"/>
      <protection locked="0"/>
    </xf>
    <xf numFmtId="0" fontId="2" fillId="0" borderId="18" xfId="0" applyFont="1" applyBorder="1" applyAlignment="1" applyProtection="1">
      <alignment horizontal="justify" vertical="center" wrapText="1"/>
      <protection locked="0"/>
    </xf>
    <xf numFmtId="0" fontId="1" fillId="0" borderId="18" xfId="0" applyFont="1" applyBorder="1" applyAlignment="1" applyProtection="1">
      <alignment horizontal="justify" vertical="center" wrapText="1"/>
      <protection locked="0"/>
    </xf>
    <xf numFmtId="0" fontId="32" fillId="0" borderId="18" xfId="0" applyFont="1" applyBorder="1" applyAlignment="1" applyProtection="1">
      <alignment horizontal="justify" vertical="center" wrapText="1"/>
      <protection locked="0"/>
    </xf>
    <xf numFmtId="0" fontId="37" fillId="3" borderId="74" xfId="3" applyFont="1" applyFill="1" applyBorder="1" applyAlignment="1" applyProtection="1">
      <alignment horizontal="left" vertical="top" wrapText="1" readingOrder="1"/>
    </xf>
    <xf numFmtId="0" fontId="37" fillId="3" borderId="77" xfId="3" applyFont="1" applyFill="1" applyBorder="1" applyAlignment="1" applyProtection="1">
      <alignment horizontal="left" vertical="top" wrapText="1" readingOrder="1"/>
    </xf>
    <xf numFmtId="0" fontId="37" fillId="3" borderId="41" xfId="3" applyFont="1" applyFill="1" applyBorder="1" applyAlignment="1" applyProtection="1">
      <alignment horizontal="left" vertical="top" wrapText="1" readingOrder="1"/>
    </xf>
    <xf numFmtId="0" fontId="37" fillId="3" borderId="76" xfId="3" applyFont="1" applyFill="1" applyBorder="1" applyAlignment="1" applyProtection="1">
      <alignment horizontal="left" vertical="top" wrapText="1" readingOrder="1"/>
    </xf>
    <xf numFmtId="0" fontId="38" fillId="3" borderId="59" xfId="2" applyFont="1" applyFill="1" applyBorder="1" applyAlignment="1" applyProtection="1">
      <alignment horizontal="justify" vertical="center" wrapText="1"/>
    </xf>
    <xf numFmtId="0" fontId="38" fillId="3" borderId="72" xfId="2" applyFont="1" applyFill="1" applyBorder="1" applyAlignment="1" applyProtection="1">
      <alignment horizontal="justify" vertical="center" wrapText="1"/>
    </xf>
    <xf numFmtId="0" fontId="38" fillId="3" borderId="58" xfId="2" applyFont="1" applyFill="1" applyBorder="1" applyAlignment="1" applyProtection="1">
      <alignment horizontal="justify" vertical="center" wrapText="1"/>
    </xf>
    <xf numFmtId="0" fontId="38" fillId="3" borderId="87" xfId="2" applyFont="1" applyFill="1" applyBorder="1" applyAlignment="1" applyProtection="1">
      <alignment horizontal="justify" vertical="center" wrapText="1"/>
    </xf>
    <xf numFmtId="0" fontId="38" fillId="3" borderId="75" xfId="2" applyFont="1" applyFill="1" applyBorder="1" applyAlignment="1" applyProtection="1">
      <alignment horizontal="justify" vertical="center" wrapText="1"/>
    </xf>
    <xf numFmtId="0" fontId="37" fillId="3" borderId="86" xfId="3" applyFont="1" applyFill="1" applyBorder="1" applyAlignment="1" applyProtection="1">
      <alignment horizontal="left" vertical="top" wrapText="1" readingOrder="1"/>
    </xf>
    <xf numFmtId="0" fontId="37" fillId="3" borderId="42" xfId="3" applyFont="1" applyFill="1" applyBorder="1" applyAlignment="1" applyProtection="1">
      <alignment horizontal="left" vertical="top" wrapText="1" readingOrder="1"/>
    </xf>
    <xf numFmtId="0" fontId="38" fillId="3" borderId="71" xfId="2" applyFont="1" applyFill="1" applyBorder="1" applyAlignment="1" applyProtection="1">
      <alignment horizontal="justify" vertical="center" wrapText="1"/>
    </xf>
    <xf numFmtId="0" fontId="33" fillId="14" borderId="33" xfId="2" applyFont="1" applyFill="1" applyBorder="1" applyAlignment="1" applyProtection="1">
      <alignment horizontal="center" vertical="center" wrapText="1"/>
    </xf>
    <xf numFmtId="0" fontId="33" fillId="14" borderId="34" xfId="2" applyFont="1" applyFill="1" applyBorder="1" applyAlignment="1" applyProtection="1">
      <alignment horizontal="center" vertical="center" wrapText="1"/>
    </xf>
    <xf numFmtId="0" fontId="33" fillId="14" borderId="35" xfId="2" applyFont="1" applyFill="1" applyBorder="1" applyAlignment="1" applyProtection="1">
      <alignment horizontal="center" vertical="center" wrapText="1"/>
    </xf>
    <xf numFmtId="0" fontId="32" fillId="0" borderId="4" xfId="2" quotePrefix="1" applyFont="1" applyBorder="1" applyAlignment="1" applyProtection="1">
      <alignment horizontal="left" vertical="center" wrapText="1"/>
    </xf>
    <xf numFmtId="0" fontId="32" fillId="0" borderId="0" xfId="2" quotePrefix="1" applyFont="1" applyBorder="1" applyAlignment="1" applyProtection="1">
      <alignment horizontal="left" vertical="center" wrapText="1"/>
    </xf>
    <xf numFmtId="0" fontId="32" fillId="0" borderId="5" xfId="2" quotePrefix="1" applyFont="1" applyBorder="1" applyAlignment="1" applyProtection="1">
      <alignment horizontal="left" vertical="center" wrapText="1"/>
    </xf>
    <xf numFmtId="0" fontId="32" fillId="0" borderId="51" xfId="2" quotePrefix="1" applyFont="1" applyBorder="1" applyAlignment="1" applyProtection="1">
      <alignment horizontal="left" vertical="center" wrapText="1"/>
    </xf>
    <xf numFmtId="0" fontId="32" fillId="0" borderId="52" xfId="2" quotePrefix="1" applyFont="1" applyBorder="1" applyAlignment="1" applyProtection="1">
      <alignment horizontal="left" vertical="center" wrapText="1"/>
    </xf>
    <xf numFmtId="0" fontId="32" fillId="0" borderId="53" xfId="2" quotePrefix="1" applyFont="1" applyBorder="1" applyAlignment="1" applyProtection="1">
      <alignment horizontal="left" vertical="center" wrapText="1"/>
    </xf>
    <xf numFmtId="0" fontId="34" fillId="3" borderId="37" xfId="2" quotePrefix="1" applyFont="1" applyFill="1" applyBorder="1" applyAlignment="1" applyProtection="1">
      <alignment horizontal="left" vertical="top" wrapText="1"/>
    </xf>
    <xf numFmtId="0" fontId="35" fillId="3" borderId="37" xfId="2" quotePrefix="1" applyFont="1" applyFill="1" applyBorder="1" applyAlignment="1" applyProtection="1">
      <alignment horizontal="left" vertical="top" wrapText="1"/>
    </xf>
    <xf numFmtId="0" fontId="35" fillId="3" borderId="73" xfId="2" quotePrefix="1" applyFont="1" applyFill="1" applyBorder="1" applyAlignment="1" applyProtection="1">
      <alignment horizontal="left" vertical="top" wrapText="1"/>
    </xf>
    <xf numFmtId="0" fontId="32" fillId="3" borderId="0" xfId="2" quotePrefix="1" applyFont="1" applyFill="1" applyBorder="1" applyAlignment="1" applyProtection="1">
      <alignment horizontal="left" vertical="top" wrapText="1"/>
    </xf>
    <xf numFmtId="0" fontId="32" fillId="3" borderId="81" xfId="2" quotePrefix="1" applyFont="1" applyFill="1" applyBorder="1" applyAlignment="1" applyProtection="1">
      <alignment horizontal="left" vertical="top" wrapText="1"/>
    </xf>
    <xf numFmtId="0" fontId="37" fillId="14" borderId="84" xfId="3" applyFont="1" applyFill="1" applyBorder="1" applyAlignment="1" applyProtection="1">
      <alignment horizontal="center" vertical="center" wrapText="1"/>
    </xf>
    <xf numFmtId="0" fontId="37" fillId="14" borderId="83" xfId="3" applyFont="1" applyFill="1" applyBorder="1" applyAlignment="1" applyProtection="1">
      <alignment horizontal="center" vertical="center" wrapText="1"/>
    </xf>
    <xf numFmtId="0" fontId="37" fillId="14" borderId="39" xfId="2" applyFont="1" applyFill="1" applyBorder="1" applyAlignment="1" applyProtection="1">
      <alignment horizontal="center" vertical="center"/>
    </xf>
    <xf numFmtId="0" fontId="37" fillId="14" borderId="40" xfId="2" applyFont="1" applyFill="1" applyBorder="1" applyAlignment="1" applyProtection="1">
      <alignment horizontal="center" vertical="center"/>
    </xf>
    <xf numFmtId="0" fontId="2" fillId="3" borderId="52" xfId="2" quotePrefix="1" applyFont="1" applyFill="1" applyBorder="1" applyAlignment="1" applyProtection="1">
      <alignment horizontal="justify" vertical="center" wrapText="1"/>
    </xf>
    <xf numFmtId="0" fontId="2" fillId="3" borderId="63" xfId="2" quotePrefix="1" applyFont="1" applyFill="1" applyBorder="1" applyAlignment="1" applyProtection="1">
      <alignment horizontal="justify" vertical="center" wrapText="1"/>
    </xf>
    <xf numFmtId="0" fontId="37" fillId="14" borderId="82" xfId="3" applyFont="1" applyFill="1" applyBorder="1" applyAlignment="1" applyProtection="1">
      <alignment horizontal="center" vertical="center" wrapText="1"/>
    </xf>
    <xf numFmtId="0" fontId="36" fillId="3" borderId="4" xfId="2" quotePrefix="1" applyFont="1" applyFill="1" applyBorder="1" applyAlignment="1" applyProtection="1">
      <alignment horizontal="center" vertical="top" wrapText="1"/>
    </xf>
    <xf numFmtId="0" fontId="36" fillId="3" borderId="0" xfId="2" quotePrefix="1" applyFont="1" applyFill="1" applyBorder="1" applyAlignment="1" applyProtection="1">
      <alignment horizontal="center" vertical="top" wrapText="1"/>
    </xf>
    <xf numFmtId="0" fontId="36" fillId="3" borderId="81" xfId="2" quotePrefix="1" applyFont="1" applyFill="1" applyBorder="1" applyAlignment="1" applyProtection="1">
      <alignment horizontal="center" vertical="top" wrapText="1"/>
    </xf>
    <xf numFmtId="0" fontId="37" fillId="3" borderId="54" xfId="0" applyFont="1" applyFill="1" applyBorder="1" applyAlignment="1" applyProtection="1">
      <alignment horizontal="left" vertical="center" wrapText="1"/>
    </xf>
    <xf numFmtId="0" fontId="37" fillId="3" borderId="55" xfId="0" applyFont="1" applyFill="1" applyBorder="1" applyAlignment="1" applyProtection="1">
      <alignment horizontal="left" vertical="center" wrapText="1"/>
    </xf>
    <xf numFmtId="0" fontId="38" fillId="3" borderId="47" xfId="2" applyFont="1" applyFill="1" applyBorder="1" applyAlignment="1" applyProtection="1">
      <alignment horizontal="justify" vertical="center" wrapText="1"/>
    </xf>
    <xf numFmtId="0" fontId="38" fillId="3" borderId="48" xfId="2" applyFont="1" applyFill="1" applyBorder="1" applyAlignment="1" applyProtection="1">
      <alignment horizontal="justify" vertical="center" wrapText="1"/>
    </xf>
    <xf numFmtId="0" fontId="37" fillId="3" borderId="85" xfId="3" applyFont="1" applyFill="1" applyBorder="1" applyAlignment="1" applyProtection="1">
      <alignment horizontal="left" vertical="top" wrapText="1" readingOrder="1"/>
    </xf>
    <xf numFmtId="0" fontId="37" fillId="3" borderId="78" xfId="3" applyFont="1" applyFill="1" applyBorder="1" applyAlignment="1" applyProtection="1">
      <alignment horizontal="left" vertical="top" wrapText="1" readingOrder="1"/>
    </xf>
    <xf numFmtId="0" fontId="38" fillId="3" borderId="79" xfId="2" applyFont="1" applyFill="1" applyBorder="1" applyAlignment="1" applyProtection="1">
      <alignment horizontal="justify" vertical="center" wrapText="1"/>
    </xf>
    <xf numFmtId="0" fontId="38" fillId="3" borderId="80" xfId="2" applyFont="1" applyFill="1" applyBorder="1" applyAlignment="1" applyProtection="1">
      <alignment horizontal="justify" vertical="center" wrapText="1"/>
    </xf>
    <xf numFmtId="0" fontId="37" fillId="3" borderId="46" xfId="0" applyFont="1" applyFill="1" applyBorder="1" applyAlignment="1" applyProtection="1">
      <alignment horizontal="left" vertical="center" wrapText="1"/>
    </xf>
    <xf numFmtId="0" fontId="37" fillId="3" borderId="45" xfId="0" applyFont="1" applyFill="1" applyBorder="1" applyAlignment="1" applyProtection="1">
      <alignment horizontal="left" vertical="center" wrapText="1"/>
    </xf>
    <xf numFmtId="0" fontId="38" fillId="3" borderId="43" xfId="2" applyFont="1" applyFill="1" applyBorder="1" applyAlignment="1" applyProtection="1">
      <alignment horizontal="justify" vertical="center" wrapText="1"/>
    </xf>
    <xf numFmtId="0" fontId="38" fillId="3" borderId="44" xfId="2" applyFont="1" applyFill="1" applyBorder="1" applyAlignment="1" applyProtection="1">
      <alignment horizontal="justify" vertical="center" wrapText="1"/>
    </xf>
    <xf numFmtId="0" fontId="37" fillId="3" borderId="56" xfId="0" applyFont="1" applyFill="1" applyBorder="1" applyAlignment="1" applyProtection="1">
      <alignment horizontal="left" vertical="center" wrapText="1"/>
    </xf>
    <xf numFmtId="0" fontId="37" fillId="3" borderId="57" xfId="0" applyFont="1" applyFill="1" applyBorder="1" applyAlignment="1" applyProtection="1">
      <alignment horizontal="left" vertical="center" wrapText="1"/>
    </xf>
    <xf numFmtId="0" fontId="38" fillId="3" borderId="49" xfId="0" applyFont="1" applyFill="1" applyBorder="1" applyAlignment="1" applyProtection="1">
      <alignment horizontal="justify" vertical="center" wrapText="1"/>
    </xf>
    <xf numFmtId="0" fontId="38" fillId="3" borderId="50" xfId="0" applyFont="1" applyFill="1" applyBorder="1" applyAlignment="1" applyProtection="1">
      <alignment horizontal="justify" vertical="center" wrapText="1"/>
    </xf>
    <xf numFmtId="0" fontId="22" fillId="0" borderId="96" xfId="0" applyFont="1" applyBorder="1" applyAlignment="1">
      <alignment horizontal="left" vertical="top" wrapText="1"/>
    </xf>
    <xf numFmtId="0" fontId="22" fillId="0" borderId="5" xfId="0" applyFont="1" applyBorder="1" applyAlignment="1">
      <alignment horizontal="left" vertical="top" wrapText="1"/>
    </xf>
    <xf numFmtId="0" fontId="22" fillId="0" borderId="94" xfId="0" applyFont="1" applyBorder="1" applyAlignment="1">
      <alignment horizontal="left" vertical="top" wrapText="1"/>
    </xf>
    <xf numFmtId="0" fontId="22" fillId="0" borderId="7" xfId="0" applyFont="1" applyBorder="1" applyAlignment="1">
      <alignment horizontal="left" vertical="top" wrapText="1"/>
    </xf>
    <xf numFmtId="0" fontId="22" fillId="0" borderId="4" xfId="0" applyFont="1" applyBorder="1" applyAlignment="1">
      <alignment horizontal="left" vertical="top" wrapText="1"/>
    </xf>
    <xf numFmtId="0" fontId="22" fillId="0" borderId="0" xfId="0" applyFont="1" applyAlignment="1">
      <alignment horizontal="left" vertical="top" wrapText="1"/>
    </xf>
    <xf numFmtId="0" fontId="22" fillId="0" borderId="97" xfId="0" applyFont="1" applyBorder="1" applyAlignment="1">
      <alignment horizontal="left" vertical="top" wrapText="1"/>
    </xf>
    <xf numFmtId="0" fontId="22" fillId="0" borderId="6" xfId="0" applyFont="1" applyBorder="1" applyAlignment="1">
      <alignment horizontal="left" vertical="top" wrapText="1"/>
    </xf>
    <xf numFmtId="0" fontId="22" fillId="0" borderId="8" xfId="0" applyFont="1" applyBorder="1" applyAlignment="1">
      <alignment horizontal="left" vertical="top" wrapText="1"/>
    </xf>
    <xf numFmtId="0" fontId="22" fillId="0" borderId="95" xfId="0" applyFont="1" applyBorder="1" applyAlignment="1">
      <alignment horizontal="left" vertical="top" wrapText="1"/>
    </xf>
    <xf numFmtId="0" fontId="5" fillId="0" borderId="100" xfId="0" applyFont="1" applyBorder="1" applyAlignment="1">
      <alignment vertical="top" wrapText="1"/>
    </xf>
    <xf numFmtId="0" fontId="5" fillId="0" borderId="88" xfId="0" applyFont="1" applyBorder="1" applyAlignment="1">
      <alignment vertical="top" wrapText="1"/>
    </xf>
    <xf numFmtId="0" fontId="5" fillId="0" borderId="98" xfId="0" applyFont="1" applyBorder="1" applyAlignment="1">
      <alignment vertical="top" wrapText="1"/>
    </xf>
    <xf numFmtId="0" fontId="51" fillId="0" borderId="2" xfId="0" applyFont="1" applyBorder="1" applyAlignment="1">
      <alignment horizontal="center" vertical="center" wrapText="1"/>
    </xf>
    <xf numFmtId="0" fontId="51" fillId="0" borderId="9" xfId="0" applyFont="1" applyBorder="1" applyAlignment="1">
      <alignment horizontal="center" vertical="center" wrapText="1"/>
    </xf>
    <xf numFmtId="0" fontId="51" fillId="0" borderId="4" xfId="0" applyFont="1" applyBorder="1" applyAlignment="1">
      <alignment horizontal="center" vertical="center" wrapText="1"/>
    </xf>
    <xf numFmtId="0" fontId="51" fillId="0" borderId="0" xfId="0" applyFont="1" applyAlignment="1">
      <alignment horizontal="center" vertical="center" wrapText="1"/>
    </xf>
    <xf numFmtId="0" fontId="51" fillId="0" borderId="6" xfId="0" applyFont="1" applyBorder="1" applyAlignment="1">
      <alignment horizontal="center" vertical="center" wrapText="1"/>
    </xf>
    <xf numFmtId="0" fontId="51" fillId="0" borderId="8" xfId="0" applyFont="1" applyBorder="1" applyAlignment="1">
      <alignment horizontal="center" vertical="center" wrapText="1"/>
    </xf>
    <xf numFmtId="0" fontId="28" fillId="15" borderId="60" xfId="0" applyFont="1" applyFill="1" applyBorder="1" applyAlignment="1">
      <alignment horizontal="left" vertical="center" wrapText="1" indent="1"/>
    </xf>
    <xf numFmtId="0" fontId="28" fillId="15" borderId="34" xfId="0" applyFont="1" applyFill="1" applyBorder="1" applyAlignment="1">
      <alignment horizontal="left" vertical="center" wrapText="1" indent="1"/>
    </xf>
    <xf numFmtId="0" fontId="28" fillId="15" borderId="35" xfId="0" applyFont="1" applyFill="1" applyBorder="1" applyAlignment="1">
      <alignment horizontal="left" vertical="center" wrapText="1" indent="1"/>
    </xf>
    <xf numFmtId="0" fontId="43" fillId="15" borderId="91" xfId="0" applyFont="1" applyFill="1" applyBorder="1" applyAlignment="1">
      <alignment horizontal="left" vertical="center" wrapText="1" indent="1"/>
    </xf>
    <xf numFmtId="0" fontId="43" fillId="15" borderId="92" xfId="0" applyFont="1" applyFill="1" applyBorder="1" applyAlignment="1">
      <alignment horizontal="left" vertical="center" wrapText="1" indent="1"/>
    </xf>
    <xf numFmtId="0" fontId="43" fillId="15" borderId="93" xfId="0" applyFont="1" applyFill="1" applyBorder="1" applyAlignment="1">
      <alignment horizontal="left" vertical="center" wrapText="1" indent="1"/>
    </xf>
    <xf numFmtId="0" fontId="23" fillId="13" borderId="0" xfId="0" applyFont="1" applyFill="1" applyAlignment="1">
      <alignment horizontal="center" vertical="center" wrapText="1"/>
    </xf>
    <xf numFmtId="0" fontId="52" fillId="0" borderId="0" xfId="0" applyFont="1" applyAlignment="1">
      <alignment horizontal="center" vertical="center"/>
    </xf>
    <xf numFmtId="0" fontId="22" fillId="0" borderId="18" xfId="0" applyFont="1" applyBorder="1" applyAlignment="1" applyProtection="1">
      <alignment horizontal="center" vertical="center" wrapText="1"/>
      <protection locked="0"/>
    </xf>
    <xf numFmtId="0" fontId="22" fillId="0" borderId="18" xfId="0" applyFont="1" applyBorder="1" applyAlignment="1" applyProtection="1">
      <alignment horizontal="center" vertical="center"/>
      <protection locked="0"/>
    </xf>
    <xf numFmtId="0" fontId="44" fillId="0" borderId="18" xfId="0" applyFont="1" applyFill="1" applyBorder="1" applyAlignment="1" applyProtection="1">
      <alignment horizontal="center" vertical="center" wrapText="1"/>
      <protection hidden="1"/>
    </xf>
    <xf numFmtId="0" fontId="22" fillId="0" borderId="22" xfId="0" applyFont="1" applyBorder="1" applyAlignment="1" applyProtection="1">
      <alignment horizontal="center" vertical="center"/>
    </xf>
    <xf numFmtId="0" fontId="43" fillId="0" borderId="18" xfId="0" applyFont="1" applyBorder="1" applyAlignment="1" applyProtection="1">
      <alignment horizontal="center" vertical="center" wrapText="1"/>
      <protection locked="0"/>
    </xf>
    <xf numFmtId="0" fontId="44" fillId="0" borderId="18" xfId="0" applyFont="1" applyBorder="1" applyAlignment="1" applyProtection="1">
      <alignment horizontal="center" vertical="center"/>
      <protection hidden="1"/>
    </xf>
    <xf numFmtId="9" fontId="22" fillId="0" borderId="18" xfId="0" applyNumberFormat="1" applyFont="1" applyBorder="1" applyAlignment="1" applyProtection="1">
      <alignment horizontal="center" vertical="center" wrapText="1"/>
      <protection hidden="1"/>
    </xf>
    <xf numFmtId="9" fontId="22" fillId="0" borderId="18" xfId="0" applyNumberFormat="1" applyFont="1" applyBorder="1" applyAlignment="1" applyProtection="1">
      <alignment horizontal="center" vertical="center" wrapText="1"/>
      <protection locked="0"/>
    </xf>
    <xf numFmtId="0" fontId="4" fillId="12" borderId="18" xfId="0" applyFont="1" applyFill="1" applyBorder="1" applyAlignment="1">
      <alignment horizontal="center" vertical="center"/>
    </xf>
    <xf numFmtId="0" fontId="4" fillId="12" borderId="18" xfId="0" applyFont="1" applyFill="1" applyBorder="1" applyAlignment="1">
      <alignment horizontal="center" vertical="center" wrapText="1"/>
    </xf>
    <xf numFmtId="0" fontId="1" fillId="0" borderId="18" xfId="0" applyFont="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4" fillId="12" borderId="23" xfId="0" applyFont="1" applyFill="1" applyBorder="1" applyAlignment="1">
      <alignment horizontal="center" vertical="center" wrapText="1"/>
    </xf>
    <xf numFmtId="0" fontId="48" fillId="12" borderId="22" xfId="0" applyFont="1" applyFill="1" applyBorder="1" applyAlignment="1">
      <alignment horizontal="center" vertical="center" textRotation="90"/>
    </xf>
    <xf numFmtId="0" fontId="4" fillId="12" borderId="18" xfId="0" applyFont="1" applyFill="1" applyBorder="1" applyAlignment="1">
      <alignment horizontal="center" vertical="center" textRotation="90" wrapText="1"/>
    </xf>
    <xf numFmtId="9" fontId="1" fillId="0" borderId="18" xfId="0" applyNumberFormat="1" applyFont="1" applyBorder="1" applyAlignment="1" applyProtection="1">
      <alignment horizontal="center" vertical="center" wrapText="1"/>
      <protection hidden="1"/>
    </xf>
    <xf numFmtId="0" fontId="4" fillId="0" borderId="18" xfId="0" applyFont="1" applyFill="1" applyBorder="1" applyAlignment="1" applyProtection="1">
      <alignment horizontal="center" vertical="center" wrapText="1"/>
      <protection hidden="1"/>
    </xf>
    <xf numFmtId="0" fontId="4" fillId="0" borderId="18" xfId="0" applyFont="1" applyBorder="1" applyAlignment="1" applyProtection="1">
      <alignment horizontal="center" vertical="center"/>
      <protection hidden="1"/>
    </xf>
    <xf numFmtId="0" fontId="1" fillId="0" borderId="22" xfId="0" applyFont="1" applyBorder="1" applyAlignment="1" applyProtection="1">
      <alignment horizontal="center" vertical="center"/>
    </xf>
    <xf numFmtId="0" fontId="1" fillId="0" borderId="18" xfId="0" applyFont="1" applyBorder="1" applyAlignment="1" applyProtection="1">
      <alignment horizontal="center" vertical="center"/>
      <protection locked="0"/>
    </xf>
    <xf numFmtId="9" fontId="1" fillId="0" borderId="18" xfId="0" applyNumberFormat="1" applyFont="1" applyBorder="1" applyAlignment="1" applyProtection="1">
      <alignment horizontal="center" vertical="center" wrapText="1"/>
      <protection locked="0"/>
    </xf>
    <xf numFmtId="0" fontId="1" fillId="0" borderId="0" xfId="0" applyFont="1" applyBorder="1"/>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horizontal="center"/>
    </xf>
    <xf numFmtId="0" fontId="33" fillId="14" borderId="22" xfId="0" applyFont="1" applyFill="1" applyBorder="1" applyAlignment="1">
      <alignment horizontal="center" vertical="center"/>
    </xf>
    <xf numFmtId="0" fontId="33" fillId="14" borderId="18" xfId="0" applyFont="1" applyFill="1" applyBorder="1" applyAlignment="1">
      <alignment horizontal="center" vertical="center"/>
    </xf>
    <xf numFmtId="0" fontId="33" fillId="14" borderId="23" xfId="0" applyFont="1" applyFill="1" applyBorder="1" applyAlignment="1">
      <alignment horizontal="center" vertical="center"/>
    </xf>
    <xf numFmtId="0" fontId="40" fillId="3" borderId="25" xfId="0" applyFont="1" applyFill="1" applyBorder="1" applyAlignment="1">
      <alignment horizontal="left"/>
    </xf>
    <xf numFmtId="0" fontId="40" fillId="3" borderId="26" xfId="0" applyFont="1" applyFill="1" applyBorder="1" applyAlignment="1">
      <alignment horizontal="left"/>
    </xf>
    <xf numFmtId="0" fontId="40" fillId="3" borderId="18" xfId="0" applyFont="1" applyFill="1" applyBorder="1" applyAlignment="1">
      <alignment horizontal="left"/>
    </xf>
    <xf numFmtId="0" fontId="40" fillId="3" borderId="23" xfId="0" applyFont="1" applyFill="1" applyBorder="1" applyAlignment="1">
      <alignment horizontal="left"/>
    </xf>
    <xf numFmtId="0" fontId="40" fillId="3" borderId="68" xfId="0" applyFont="1" applyFill="1" applyBorder="1" applyAlignment="1">
      <alignment horizontal="left"/>
    </xf>
    <xf numFmtId="0" fontId="40" fillId="3" borderId="69" xfId="0" applyFont="1" applyFill="1" applyBorder="1" applyAlignment="1">
      <alignment horizontal="left"/>
    </xf>
    <xf numFmtId="0" fontId="47" fillId="3" borderId="67" xfId="0" applyFont="1" applyFill="1" applyBorder="1" applyAlignment="1">
      <alignment horizontal="center" vertical="center"/>
    </xf>
    <xf numFmtId="0" fontId="47" fillId="3" borderId="9" xfId="0" applyFont="1" applyFill="1" applyBorder="1" applyAlignment="1">
      <alignment horizontal="center" vertical="center"/>
    </xf>
    <xf numFmtId="0" fontId="47" fillId="3" borderId="66" xfId="0" applyFont="1" applyFill="1" applyBorder="1" applyAlignment="1">
      <alignment horizontal="center" vertical="center"/>
    </xf>
    <xf numFmtId="0" fontId="47" fillId="3" borderId="0" xfId="0" applyFont="1" applyFill="1" applyBorder="1" applyAlignment="1">
      <alignment horizontal="center" vertical="center"/>
    </xf>
    <xf numFmtId="0" fontId="47" fillId="3" borderId="70" xfId="0" applyFont="1" applyFill="1" applyBorder="1" applyAlignment="1">
      <alignment horizontal="center" vertical="center"/>
    </xf>
    <xf numFmtId="0" fontId="47" fillId="3" borderId="8" xfId="0" applyFont="1" applyFill="1" applyBorder="1" applyAlignment="1">
      <alignment horizontal="center" vertical="center"/>
    </xf>
    <xf numFmtId="0" fontId="41" fillId="3" borderId="2" xfId="0" applyFont="1" applyFill="1" applyBorder="1" applyAlignment="1">
      <alignment horizontal="center" vertical="center"/>
    </xf>
    <xf numFmtId="0" fontId="41" fillId="3" borderId="9" xfId="0" applyFont="1" applyFill="1" applyBorder="1" applyAlignment="1">
      <alignment horizontal="center" vertical="center"/>
    </xf>
    <xf numFmtId="0" fontId="41" fillId="3" borderId="4" xfId="0" applyFont="1" applyFill="1" applyBorder="1" applyAlignment="1">
      <alignment horizontal="center" vertical="center"/>
    </xf>
    <xf numFmtId="0" fontId="41" fillId="3" borderId="0" xfId="0" applyFont="1" applyFill="1" applyBorder="1" applyAlignment="1">
      <alignment horizontal="center" vertical="center"/>
    </xf>
    <xf numFmtId="0" fontId="41" fillId="3" borderId="6" xfId="0" applyFont="1" applyFill="1" applyBorder="1" applyAlignment="1">
      <alignment horizontal="center" vertical="center"/>
    </xf>
    <xf numFmtId="0" fontId="41" fillId="3" borderId="8" xfId="0" applyFont="1" applyFill="1" applyBorder="1" applyAlignment="1">
      <alignment horizontal="center" vertical="center"/>
    </xf>
    <xf numFmtId="0" fontId="42" fillId="3" borderId="51" xfId="0" applyFont="1" applyFill="1" applyBorder="1" applyAlignment="1">
      <alignment horizontal="center" vertical="center"/>
    </xf>
    <xf numFmtId="0" fontId="42" fillId="3" borderId="52" xfId="0" applyFont="1" applyFill="1" applyBorder="1" applyAlignment="1">
      <alignment horizontal="center" vertical="center"/>
    </xf>
    <xf numFmtId="0" fontId="42" fillId="3" borderId="53" xfId="0" applyFont="1" applyFill="1" applyBorder="1" applyAlignment="1">
      <alignment horizontal="center" vertical="center"/>
    </xf>
    <xf numFmtId="0" fontId="28" fillId="16" borderId="61" xfId="0" applyFont="1" applyFill="1" applyBorder="1" applyAlignment="1">
      <alignment horizontal="left" vertical="center" wrapText="1" indent="1"/>
    </xf>
    <xf numFmtId="0" fontId="28" fillId="16" borderId="68" xfId="0" applyFont="1" applyFill="1" applyBorder="1" applyAlignment="1">
      <alignment horizontal="left" vertical="center" wrapText="1" indent="1"/>
    </xf>
    <xf numFmtId="0" fontId="28" fillId="16" borderId="22" xfId="0" applyFont="1" applyFill="1" applyBorder="1" applyAlignment="1">
      <alignment horizontal="left" vertical="center" wrapText="1" indent="1"/>
    </xf>
    <xf numFmtId="0" fontId="28" fillId="16" borderId="18" xfId="0" applyFont="1" applyFill="1" applyBorder="1" applyAlignment="1">
      <alignment horizontal="left" vertical="center" wrapText="1" indent="1"/>
    </xf>
    <xf numFmtId="0" fontId="28" fillId="16" borderId="24" xfId="0" applyFont="1" applyFill="1" applyBorder="1" applyAlignment="1">
      <alignment horizontal="left" vertical="center" wrapText="1" indent="1"/>
    </xf>
    <xf numFmtId="0" fontId="28" fillId="16" borderId="25" xfId="0" applyFont="1" applyFill="1" applyBorder="1" applyAlignment="1">
      <alignment horizontal="left" vertical="center" wrapText="1" indent="1"/>
    </xf>
    <xf numFmtId="0" fontId="8" fillId="3" borderId="68" xfId="0" applyFont="1" applyFill="1" applyBorder="1" applyAlignment="1" applyProtection="1">
      <alignment horizontal="left" vertical="center" indent="1"/>
      <protection locked="0"/>
    </xf>
    <xf numFmtId="0" fontId="8" fillId="3" borderId="69" xfId="0" applyFont="1" applyFill="1" applyBorder="1" applyAlignment="1" applyProtection="1">
      <alignment horizontal="left" vertical="center" indent="1"/>
      <protection locked="0"/>
    </xf>
    <xf numFmtId="0" fontId="8" fillId="3" borderId="18" xfId="0" applyFont="1" applyFill="1" applyBorder="1" applyAlignment="1" applyProtection="1">
      <alignment horizontal="left" vertical="center" indent="1"/>
      <protection locked="0"/>
    </xf>
    <xf numFmtId="0" fontId="8" fillId="3" borderId="23" xfId="0" applyFont="1" applyFill="1" applyBorder="1" applyAlignment="1" applyProtection="1">
      <alignment horizontal="left" vertical="center" indent="1"/>
      <protection locked="0"/>
    </xf>
    <xf numFmtId="0" fontId="8" fillId="3" borderId="25" xfId="0" applyFont="1" applyFill="1" applyBorder="1" applyAlignment="1" applyProtection="1">
      <alignment horizontal="left" vertical="center" indent="1"/>
      <protection locked="0"/>
    </xf>
    <xf numFmtId="0" fontId="8" fillId="3" borderId="26" xfId="0" applyFont="1" applyFill="1" applyBorder="1" applyAlignment="1" applyProtection="1">
      <alignment horizontal="left" vertical="center" indent="1"/>
      <protection locked="0"/>
    </xf>
    <xf numFmtId="0" fontId="20" fillId="0" borderId="0" xfId="0" applyFont="1" applyAlignment="1">
      <alignment horizontal="center" vertical="center" wrapText="1"/>
    </xf>
    <xf numFmtId="0" fontId="16" fillId="5" borderId="4" xfId="0" applyFont="1" applyFill="1" applyBorder="1" applyAlignment="1" applyProtection="1">
      <alignment horizontal="center" wrapText="1" readingOrder="1"/>
      <protection hidden="1"/>
    </xf>
    <xf numFmtId="0" fontId="16" fillId="5" borderId="0" xfId="0" applyFont="1" applyFill="1" applyBorder="1" applyAlignment="1" applyProtection="1">
      <alignment horizontal="center" wrapText="1" readingOrder="1"/>
      <protection hidden="1"/>
    </xf>
    <xf numFmtId="0" fontId="16" fillId="5" borderId="5" xfId="0" applyFont="1" applyFill="1" applyBorder="1" applyAlignment="1" applyProtection="1">
      <alignment horizontal="center" wrapText="1" readingOrder="1"/>
      <protection hidden="1"/>
    </xf>
    <xf numFmtId="0" fontId="16" fillId="5" borderId="6" xfId="0" applyFont="1" applyFill="1" applyBorder="1" applyAlignment="1" applyProtection="1">
      <alignment horizontal="center" wrapText="1" readingOrder="1"/>
      <protection hidden="1"/>
    </xf>
    <xf numFmtId="0" fontId="16" fillId="5" borderId="8" xfId="0" applyFont="1" applyFill="1" applyBorder="1" applyAlignment="1" applyProtection="1">
      <alignment horizontal="center" wrapText="1" readingOrder="1"/>
      <protection hidden="1"/>
    </xf>
    <xf numFmtId="0" fontId="16" fillId="5" borderId="7" xfId="0" applyFont="1" applyFill="1" applyBorder="1" applyAlignment="1" applyProtection="1">
      <alignment horizontal="center" wrapText="1" readingOrder="1"/>
      <protection hidden="1"/>
    </xf>
    <xf numFmtId="0" fontId="16" fillId="5" borderId="2" xfId="0" applyFont="1" applyFill="1" applyBorder="1" applyAlignment="1" applyProtection="1">
      <alignment horizontal="center" wrapText="1" readingOrder="1"/>
      <protection hidden="1"/>
    </xf>
    <xf numFmtId="0" fontId="16" fillId="5" borderId="9" xfId="0" applyFont="1" applyFill="1" applyBorder="1" applyAlignment="1" applyProtection="1">
      <alignment horizontal="center" wrapText="1" readingOrder="1"/>
      <protection hidden="1"/>
    </xf>
    <xf numFmtId="0" fontId="16" fillId="5" borderId="3" xfId="0" applyFont="1" applyFill="1" applyBorder="1" applyAlignment="1" applyProtection="1">
      <alignment horizontal="center" wrapText="1" readingOrder="1"/>
      <protection hidden="1"/>
    </xf>
    <xf numFmtId="0" fontId="16" fillId="11" borderId="4" xfId="0" applyFont="1" applyFill="1" applyBorder="1" applyAlignment="1" applyProtection="1">
      <alignment horizontal="center" wrapText="1" readingOrder="1"/>
      <protection hidden="1"/>
    </xf>
    <xf numFmtId="0" fontId="16" fillId="11" borderId="0" xfId="0" applyFont="1" applyFill="1" applyBorder="1" applyAlignment="1" applyProtection="1">
      <alignment horizontal="center" wrapText="1" readingOrder="1"/>
      <protection hidden="1"/>
    </xf>
    <xf numFmtId="0" fontId="16" fillId="11" borderId="5" xfId="0" applyFont="1" applyFill="1" applyBorder="1" applyAlignment="1" applyProtection="1">
      <alignment horizontal="center" wrapText="1" readingOrder="1"/>
      <protection hidden="1"/>
    </xf>
    <xf numFmtId="0" fontId="16" fillId="11" borderId="6" xfId="0" applyFont="1" applyFill="1" applyBorder="1" applyAlignment="1" applyProtection="1">
      <alignment horizontal="center" wrapText="1" readingOrder="1"/>
      <protection hidden="1"/>
    </xf>
    <xf numFmtId="0" fontId="16" fillId="11" borderId="8" xfId="0" applyFont="1" applyFill="1" applyBorder="1" applyAlignment="1" applyProtection="1">
      <alignment horizontal="center" wrapText="1" readingOrder="1"/>
      <protection hidden="1"/>
    </xf>
    <xf numFmtId="0" fontId="16" fillId="11" borderId="7" xfId="0" applyFont="1" applyFill="1" applyBorder="1" applyAlignment="1" applyProtection="1">
      <alignment horizontal="center" wrapText="1" readingOrder="1"/>
      <protection hidden="1"/>
    </xf>
    <xf numFmtId="0" fontId="16" fillId="11" borderId="2" xfId="0" applyFont="1" applyFill="1" applyBorder="1" applyAlignment="1" applyProtection="1">
      <alignment horizontal="center" wrapText="1" readingOrder="1"/>
      <protection hidden="1"/>
    </xf>
    <xf numFmtId="0" fontId="16" fillId="11" borderId="9" xfId="0" applyFont="1" applyFill="1" applyBorder="1" applyAlignment="1" applyProtection="1">
      <alignment horizontal="center" wrapText="1" readingOrder="1"/>
      <protection hidden="1"/>
    </xf>
    <xf numFmtId="0" fontId="16" fillId="11" borderId="3" xfId="0" applyFont="1" applyFill="1" applyBorder="1" applyAlignment="1" applyProtection="1">
      <alignment horizontal="center" wrapText="1" readingOrder="1"/>
      <protection hidden="1"/>
    </xf>
    <xf numFmtId="0" fontId="16" fillId="10" borderId="4" xfId="0" applyFont="1" applyFill="1" applyBorder="1" applyAlignment="1" applyProtection="1">
      <alignment horizontal="center" wrapText="1" readingOrder="1"/>
      <protection hidden="1"/>
    </xf>
    <xf numFmtId="0" fontId="16" fillId="10" borderId="0" xfId="0" applyFont="1" applyFill="1" applyBorder="1" applyAlignment="1" applyProtection="1">
      <alignment horizontal="center" wrapText="1" readingOrder="1"/>
      <protection hidden="1"/>
    </xf>
    <xf numFmtId="0" fontId="16" fillId="10" borderId="5" xfId="0" applyFont="1" applyFill="1" applyBorder="1" applyAlignment="1" applyProtection="1">
      <alignment horizontal="center" wrapText="1" readingOrder="1"/>
      <protection hidden="1"/>
    </xf>
    <xf numFmtId="0" fontId="16" fillId="10" borderId="6" xfId="0" applyFont="1" applyFill="1" applyBorder="1" applyAlignment="1" applyProtection="1">
      <alignment horizontal="center" wrapText="1" readingOrder="1"/>
      <protection hidden="1"/>
    </xf>
    <xf numFmtId="0" fontId="16" fillId="10" borderId="8" xfId="0" applyFont="1" applyFill="1" applyBorder="1" applyAlignment="1" applyProtection="1">
      <alignment horizontal="center" wrapText="1" readingOrder="1"/>
      <protection hidden="1"/>
    </xf>
    <xf numFmtId="0" fontId="16" fillId="10" borderId="7" xfId="0" applyFont="1" applyFill="1" applyBorder="1" applyAlignment="1" applyProtection="1">
      <alignment horizontal="center" wrapText="1" readingOrder="1"/>
      <protection hidden="1"/>
    </xf>
    <xf numFmtId="0" fontId="16" fillId="10" borderId="2" xfId="0" applyFont="1" applyFill="1" applyBorder="1" applyAlignment="1" applyProtection="1">
      <alignment horizontal="center" wrapText="1" readingOrder="1"/>
      <protection hidden="1"/>
    </xf>
    <xf numFmtId="0" fontId="16" fillId="10" borderId="9" xfId="0" applyFont="1" applyFill="1" applyBorder="1" applyAlignment="1" applyProtection="1">
      <alignment horizontal="center" wrapText="1" readingOrder="1"/>
      <protection hidden="1"/>
    </xf>
    <xf numFmtId="0" fontId="16" fillId="10" borderId="3" xfId="0" applyFont="1" applyFill="1" applyBorder="1" applyAlignment="1" applyProtection="1">
      <alignment horizontal="center" wrapText="1" readingOrder="1"/>
      <protection hidden="1"/>
    </xf>
    <xf numFmtId="0" fontId="16" fillId="9" borderId="4" xfId="0" applyFont="1" applyFill="1" applyBorder="1" applyAlignment="1" applyProtection="1">
      <alignment horizontal="center" vertical="center" wrapText="1" readingOrder="1"/>
      <protection hidden="1"/>
    </xf>
    <xf numFmtId="0" fontId="16" fillId="9" borderId="0" xfId="0" applyFont="1" applyFill="1" applyBorder="1" applyAlignment="1" applyProtection="1">
      <alignment horizontal="center" vertical="center" wrapText="1" readingOrder="1"/>
      <protection hidden="1"/>
    </xf>
    <xf numFmtId="0" fontId="16" fillId="9" borderId="0" xfId="0" applyFont="1" applyFill="1" applyAlignment="1" applyProtection="1">
      <alignment horizontal="center" vertical="center" wrapText="1" readingOrder="1"/>
      <protection hidden="1"/>
    </xf>
    <xf numFmtId="0" fontId="16" fillId="9" borderId="5" xfId="0" applyFont="1" applyFill="1" applyBorder="1" applyAlignment="1" applyProtection="1">
      <alignment horizontal="center" vertical="center" wrapText="1" readingOrder="1"/>
      <protection hidden="1"/>
    </xf>
    <xf numFmtId="0" fontId="16" fillId="9" borderId="6" xfId="0" applyFont="1" applyFill="1" applyBorder="1" applyAlignment="1" applyProtection="1">
      <alignment horizontal="center" vertical="center" wrapText="1" readingOrder="1"/>
      <protection hidden="1"/>
    </xf>
    <xf numFmtId="0" fontId="16" fillId="9" borderId="8" xfId="0" applyFont="1" applyFill="1" applyBorder="1" applyAlignment="1" applyProtection="1">
      <alignment horizontal="center" vertical="center" wrapText="1" readingOrder="1"/>
      <protection hidden="1"/>
    </xf>
    <xf numFmtId="0" fontId="16" fillId="9" borderId="7" xfId="0" applyFont="1" applyFill="1" applyBorder="1" applyAlignment="1" applyProtection="1">
      <alignment horizontal="center" vertical="center" wrapText="1" readingOrder="1"/>
      <protection hidden="1"/>
    </xf>
    <xf numFmtId="0" fontId="16" fillId="9" borderId="2" xfId="0" applyFont="1" applyFill="1" applyBorder="1" applyAlignment="1" applyProtection="1">
      <alignment horizontal="center" vertical="center" wrapText="1" readingOrder="1"/>
      <protection hidden="1"/>
    </xf>
    <xf numFmtId="0" fontId="16" fillId="9" borderId="9" xfId="0" applyFont="1" applyFill="1" applyBorder="1" applyAlignment="1" applyProtection="1">
      <alignment horizontal="center" vertical="center" wrapText="1" readingOrder="1"/>
      <protection hidden="1"/>
    </xf>
    <xf numFmtId="0" fontId="16" fillId="9" borderId="3" xfId="0" applyFont="1" applyFill="1" applyBorder="1" applyAlignment="1" applyProtection="1">
      <alignment horizontal="center" vertical="center" wrapText="1" readingOrder="1"/>
      <protection hidden="1"/>
    </xf>
    <xf numFmtId="0" fontId="14" fillId="18" borderId="0" xfId="0" applyFont="1" applyFill="1" applyAlignment="1">
      <alignment horizontal="center" vertical="center" wrapText="1" readingOrder="1"/>
    </xf>
    <xf numFmtId="0" fontId="13" fillId="0" borderId="2" xfId="0" applyFont="1" applyBorder="1" applyAlignment="1">
      <alignment horizontal="center" vertical="center" wrapText="1"/>
    </xf>
    <xf numFmtId="0" fontId="13" fillId="0" borderId="9"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0" xfId="0" applyFont="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8" xfId="0" applyFont="1" applyBorder="1" applyAlignment="1">
      <alignment horizontal="center" vertical="center"/>
    </xf>
    <xf numFmtId="0" fontId="13" fillId="0" borderId="7" xfId="0" applyFont="1" applyBorder="1" applyAlignment="1">
      <alignment horizontal="center" vertical="center"/>
    </xf>
    <xf numFmtId="0" fontId="13" fillId="0" borderId="0" xfId="0" applyFont="1" applyBorder="1" applyAlignment="1">
      <alignment horizontal="center" vertical="center"/>
    </xf>
    <xf numFmtId="0" fontId="13" fillId="0" borderId="9" xfId="0" applyFont="1" applyBorder="1" applyAlignment="1">
      <alignment horizontal="center" vertical="center" wrapText="1"/>
    </xf>
    <xf numFmtId="0" fontId="14" fillId="18" borderId="0" xfId="0" applyFont="1" applyFill="1" applyAlignment="1">
      <alignment horizontal="center" vertical="center" textRotation="90" wrapText="1" readingOrder="1"/>
    </xf>
    <xf numFmtId="0" fontId="14" fillId="18" borderId="5" xfId="0" applyFont="1" applyFill="1" applyBorder="1" applyAlignment="1">
      <alignment horizontal="center" vertical="center" textRotation="90" wrapText="1" readingOrder="1"/>
    </xf>
    <xf numFmtId="0" fontId="17" fillId="10" borderId="10" xfId="0" applyFont="1" applyFill="1" applyBorder="1" applyAlignment="1">
      <alignment horizontal="center" vertical="center" wrapText="1" readingOrder="1"/>
    </xf>
    <xf numFmtId="0" fontId="17" fillId="10" borderId="11" xfId="0" applyFont="1" applyFill="1" applyBorder="1" applyAlignment="1">
      <alignment horizontal="center" vertical="center" wrapText="1" readingOrder="1"/>
    </xf>
    <xf numFmtId="0" fontId="17" fillId="10" borderId="12" xfId="0" applyFont="1" applyFill="1" applyBorder="1" applyAlignment="1">
      <alignment horizontal="center" vertical="center" wrapText="1" readingOrder="1"/>
    </xf>
    <xf numFmtId="0" fontId="17" fillId="10" borderId="13" xfId="0" applyFont="1" applyFill="1" applyBorder="1" applyAlignment="1">
      <alignment horizontal="center" vertical="center" wrapText="1" readingOrder="1"/>
    </xf>
    <xf numFmtId="0" fontId="17" fillId="10" borderId="0" xfId="0" applyFont="1" applyFill="1" applyBorder="1" applyAlignment="1">
      <alignment horizontal="center" vertical="center" wrapText="1" readingOrder="1"/>
    </xf>
    <xf numFmtId="0" fontId="17" fillId="10" borderId="14" xfId="0" applyFont="1" applyFill="1" applyBorder="1" applyAlignment="1">
      <alignment horizontal="center" vertical="center" wrapText="1" readingOrder="1"/>
    </xf>
    <xf numFmtId="0" fontId="17" fillId="10" borderId="15" xfId="0" applyFont="1" applyFill="1" applyBorder="1" applyAlignment="1">
      <alignment horizontal="center" vertical="center" wrapText="1" readingOrder="1"/>
    </xf>
    <xf numFmtId="0" fontId="17" fillId="10" borderId="16" xfId="0" applyFont="1" applyFill="1" applyBorder="1" applyAlignment="1">
      <alignment horizontal="center" vertical="center" wrapText="1" readingOrder="1"/>
    </xf>
    <xf numFmtId="0" fontId="17" fillId="10" borderId="17" xfId="0" applyFont="1" applyFill="1" applyBorder="1" applyAlignment="1">
      <alignment horizontal="center" vertical="center" wrapText="1" readingOrder="1"/>
    </xf>
    <xf numFmtId="0" fontId="17" fillId="9" borderId="10" xfId="0" applyFont="1" applyFill="1" applyBorder="1" applyAlignment="1">
      <alignment horizontal="center" vertical="center" wrapText="1" readingOrder="1"/>
    </xf>
    <xf numFmtId="0" fontId="17" fillId="9" borderId="11" xfId="0" applyFont="1" applyFill="1" applyBorder="1" applyAlignment="1">
      <alignment horizontal="center" vertical="center" wrapText="1" readingOrder="1"/>
    </xf>
    <xf numFmtId="0" fontId="17" fillId="9" borderId="12" xfId="0" applyFont="1" applyFill="1" applyBorder="1" applyAlignment="1">
      <alignment horizontal="center" vertical="center" wrapText="1" readingOrder="1"/>
    </xf>
    <xf numFmtId="0" fontId="17" fillId="9" borderId="13" xfId="0" applyFont="1" applyFill="1" applyBorder="1" applyAlignment="1">
      <alignment horizontal="center" vertical="center" wrapText="1" readingOrder="1"/>
    </xf>
    <xf numFmtId="0" fontId="17" fillId="9" borderId="0" xfId="0" applyFont="1" applyFill="1" applyBorder="1" applyAlignment="1">
      <alignment horizontal="center" vertical="center" wrapText="1" readingOrder="1"/>
    </xf>
    <xf numFmtId="0" fontId="17" fillId="9" borderId="14" xfId="0" applyFont="1" applyFill="1" applyBorder="1" applyAlignment="1">
      <alignment horizontal="center" vertical="center" wrapText="1" readingOrder="1"/>
    </xf>
    <xf numFmtId="0" fontId="17" fillId="9" borderId="15" xfId="0" applyFont="1" applyFill="1" applyBorder="1" applyAlignment="1">
      <alignment horizontal="center" vertical="center" wrapText="1" readingOrder="1"/>
    </xf>
    <xf numFmtId="0" fontId="17" fillId="9" borderId="16" xfId="0" applyFont="1" applyFill="1" applyBorder="1" applyAlignment="1">
      <alignment horizontal="center" vertical="center" wrapText="1" readingOrder="1"/>
    </xf>
    <xf numFmtId="0" fontId="17" fillId="9" borderId="17" xfId="0" applyFont="1" applyFill="1" applyBorder="1" applyAlignment="1">
      <alignment horizontal="center" vertical="center" wrapText="1" readingOrder="1"/>
    </xf>
    <xf numFmtId="0" fontId="17" fillId="11" borderId="10" xfId="0" applyFont="1" applyFill="1" applyBorder="1" applyAlignment="1">
      <alignment horizontal="center" vertical="center" wrapText="1" readingOrder="1"/>
    </xf>
    <xf numFmtId="0" fontId="17" fillId="11" borderId="11" xfId="0" applyFont="1" applyFill="1" applyBorder="1" applyAlignment="1">
      <alignment horizontal="center" vertical="center" wrapText="1" readingOrder="1"/>
    </xf>
    <xf numFmtId="0" fontId="17" fillId="11" borderId="12" xfId="0" applyFont="1" applyFill="1" applyBorder="1" applyAlignment="1">
      <alignment horizontal="center" vertical="center" wrapText="1" readingOrder="1"/>
    </xf>
    <xf numFmtId="0" fontId="17" fillId="11" borderId="13" xfId="0" applyFont="1" applyFill="1" applyBorder="1" applyAlignment="1">
      <alignment horizontal="center" vertical="center" wrapText="1" readingOrder="1"/>
    </xf>
    <xf numFmtId="0" fontId="17" fillId="11" borderId="0" xfId="0" applyFont="1" applyFill="1" applyBorder="1" applyAlignment="1">
      <alignment horizontal="center" vertical="center" wrapText="1" readingOrder="1"/>
    </xf>
    <xf numFmtId="0" fontId="17" fillId="11" borderId="14" xfId="0" applyFont="1" applyFill="1" applyBorder="1" applyAlignment="1">
      <alignment horizontal="center" vertical="center" wrapText="1" readingOrder="1"/>
    </xf>
    <xf numFmtId="0" fontId="17" fillId="11" borderId="15" xfId="0" applyFont="1" applyFill="1" applyBorder="1" applyAlignment="1">
      <alignment horizontal="center" vertical="center" wrapText="1" readingOrder="1"/>
    </xf>
    <xf numFmtId="0" fontId="17" fillId="11" borderId="16" xfId="0" applyFont="1" applyFill="1" applyBorder="1" applyAlignment="1">
      <alignment horizontal="center" vertical="center" wrapText="1" readingOrder="1"/>
    </xf>
    <xf numFmtId="0" fontId="17" fillId="11" borderId="17" xfId="0" applyFont="1" applyFill="1" applyBorder="1" applyAlignment="1">
      <alignment horizontal="center" vertical="center" wrapText="1" readingOrder="1"/>
    </xf>
    <xf numFmtId="0" fontId="17" fillId="5" borderId="10" xfId="0" applyFont="1" applyFill="1" applyBorder="1" applyAlignment="1">
      <alignment horizontal="center" vertical="center" wrapText="1" readingOrder="1"/>
    </xf>
    <xf numFmtId="0" fontId="17" fillId="5" borderId="11" xfId="0" applyFont="1" applyFill="1" applyBorder="1" applyAlignment="1">
      <alignment horizontal="center" vertical="center" wrapText="1" readingOrder="1"/>
    </xf>
    <xf numFmtId="0" fontId="17" fillId="5" borderId="12" xfId="0" applyFont="1" applyFill="1" applyBorder="1" applyAlignment="1">
      <alignment horizontal="center" vertical="center" wrapText="1" readingOrder="1"/>
    </xf>
    <xf numFmtId="0" fontId="17" fillId="5" borderId="13" xfId="0" applyFont="1" applyFill="1" applyBorder="1" applyAlignment="1">
      <alignment horizontal="center" vertical="center" wrapText="1" readingOrder="1"/>
    </xf>
    <xf numFmtId="0" fontId="17" fillId="5" borderId="0" xfId="0" applyFont="1" applyFill="1" applyBorder="1" applyAlignment="1">
      <alignment horizontal="center" vertical="center" wrapText="1" readingOrder="1"/>
    </xf>
    <xf numFmtId="0" fontId="17" fillId="5" borderId="14" xfId="0" applyFont="1" applyFill="1" applyBorder="1" applyAlignment="1">
      <alignment horizontal="center" vertical="center" wrapText="1" readingOrder="1"/>
    </xf>
    <xf numFmtId="0" fontId="17" fillId="5" borderId="15" xfId="0" applyFont="1" applyFill="1" applyBorder="1" applyAlignment="1">
      <alignment horizontal="center" vertical="center" wrapText="1" readingOrder="1"/>
    </xf>
    <xf numFmtId="0" fontId="17" fillId="5" borderId="16" xfId="0" applyFont="1" applyFill="1" applyBorder="1" applyAlignment="1">
      <alignment horizontal="center" vertical="center" wrapText="1" readingOrder="1"/>
    </xf>
    <xf numFmtId="0" fontId="17" fillId="5" borderId="17" xfId="0" applyFont="1" applyFill="1" applyBorder="1" applyAlignment="1">
      <alignment horizontal="center" vertical="center" wrapText="1" readingOrder="1"/>
    </xf>
    <xf numFmtId="0" fontId="27" fillId="0" borderId="2" xfId="0" applyFont="1" applyBorder="1" applyAlignment="1">
      <alignment horizontal="center" vertical="center" wrapText="1"/>
    </xf>
    <xf numFmtId="0" fontId="27" fillId="0" borderId="9"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0" xfId="0" applyFont="1" applyAlignment="1">
      <alignment horizontal="center" vertical="center"/>
    </xf>
    <xf numFmtId="0" fontId="27" fillId="0" borderId="5" xfId="0" applyFont="1" applyBorder="1" applyAlignment="1">
      <alignment horizontal="center" vertical="center"/>
    </xf>
    <xf numFmtId="0" fontId="27" fillId="0" borderId="6" xfId="0" applyFont="1" applyBorder="1" applyAlignment="1">
      <alignment horizontal="center" vertical="center"/>
    </xf>
    <xf numFmtId="0" fontId="27" fillId="0" borderId="8" xfId="0" applyFont="1" applyBorder="1" applyAlignment="1">
      <alignment horizontal="center" vertical="center"/>
    </xf>
    <xf numFmtId="0" fontId="27" fillId="0" borderId="7" xfId="0" applyFont="1" applyBorder="1" applyAlignment="1">
      <alignment horizontal="center" vertical="center"/>
    </xf>
    <xf numFmtId="0" fontId="27" fillId="0" borderId="9" xfId="0" applyFont="1" applyBorder="1" applyAlignment="1">
      <alignment horizontal="center" vertical="center" wrapText="1"/>
    </xf>
    <xf numFmtId="0" fontId="26" fillId="9" borderId="10" xfId="0" applyFont="1" applyFill="1" applyBorder="1" applyAlignment="1">
      <alignment horizontal="center" vertical="center" wrapText="1" readingOrder="1"/>
    </xf>
    <xf numFmtId="0" fontId="26" fillId="9" borderId="11" xfId="0" applyFont="1" applyFill="1" applyBorder="1" applyAlignment="1">
      <alignment horizontal="center" vertical="center" wrapText="1" readingOrder="1"/>
    </xf>
    <xf numFmtId="0" fontId="26" fillId="9" borderId="12" xfId="0" applyFont="1" applyFill="1" applyBorder="1" applyAlignment="1">
      <alignment horizontal="center" vertical="center" wrapText="1" readingOrder="1"/>
    </xf>
    <xf numFmtId="0" fontId="26" fillId="9" borderId="13" xfId="0" applyFont="1" applyFill="1" applyBorder="1" applyAlignment="1">
      <alignment horizontal="center" vertical="center" wrapText="1" readingOrder="1"/>
    </xf>
    <xf numFmtId="0" fontId="26" fillId="9" borderId="0" xfId="0" applyFont="1" applyFill="1" applyBorder="1" applyAlignment="1">
      <alignment horizontal="center" vertical="center" wrapText="1" readingOrder="1"/>
    </xf>
    <xf numFmtId="0" fontId="26" fillId="9" borderId="14" xfId="0" applyFont="1" applyFill="1" applyBorder="1" applyAlignment="1">
      <alignment horizontal="center" vertical="center" wrapText="1" readingOrder="1"/>
    </xf>
    <xf numFmtId="0" fontId="26" fillId="9" borderId="15" xfId="0" applyFont="1" applyFill="1" applyBorder="1" applyAlignment="1">
      <alignment horizontal="center" vertical="center" wrapText="1" readingOrder="1"/>
    </xf>
    <xf numFmtId="0" fontId="26" fillId="9" borderId="16" xfId="0" applyFont="1" applyFill="1" applyBorder="1" applyAlignment="1">
      <alignment horizontal="center" vertical="center" wrapText="1" readingOrder="1"/>
    </xf>
    <xf numFmtId="0" fontId="26" fillId="9" borderId="17" xfId="0" applyFont="1" applyFill="1" applyBorder="1" applyAlignment="1">
      <alignment horizontal="center" vertical="center" wrapText="1" readingOrder="1"/>
    </xf>
    <xf numFmtId="0" fontId="27" fillId="0" borderId="4" xfId="0" applyFont="1" applyBorder="1" applyAlignment="1">
      <alignment horizontal="center" vertical="center" wrapText="1"/>
    </xf>
    <xf numFmtId="0" fontId="27" fillId="0" borderId="0" xfId="0" applyFont="1" applyBorder="1" applyAlignment="1">
      <alignment horizontal="center" vertical="center"/>
    </xf>
    <xf numFmtId="0" fontId="26" fillId="10" borderId="10" xfId="0" applyFont="1" applyFill="1" applyBorder="1" applyAlignment="1">
      <alignment horizontal="center" vertical="center" wrapText="1" readingOrder="1"/>
    </xf>
    <xf numFmtId="0" fontId="26" fillId="10" borderId="11" xfId="0" applyFont="1" applyFill="1" applyBorder="1" applyAlignment="1">
      <alignment horizontal="center" vertical="center" wrapText="1" readingOrder="1"/>
    </xf>
    <xf numFmtId="0" fontId="26" fillId="10" borderId="12" xfId="0" applyFont="1" applyFill="1" applyBorder="1" applyAlignment="1">
      <alignment horizontal="center" vertical="center" wrapText="1" readingOrder="1"/>
    </xf>
    <xf numFmtId="0" fontId="26" fillId="10" borderId="13" xfId="0" applyFont="1" applyFill="1" applyBorder="1" applyAlignment="1">
      <alignment horizontal="center" vertical="center" wrapText="1" readingOrder="1"/>
    </xf>
    <xf numFmtId="0" fontId="26" fillId="10" borderId="0" xfId="0" applyFont="1" applyFill="1" applyBorder="1" applyAlignment="1">
      <alignment horizontal="center" vertical="center" wrapText="1" readingOrder="1"/>
    </xf>
    <xf numFmtId="0" fontId="26" fillId="10" borderId="14" xfId="0" applyFont="1" applyFill="1" applyBorder="1" applyAlignment="1">
      <alignment horizontal="center" vertical="center" wrapText="1" readingOrder="1"/>
    </xf>
    <xf numFmtId="0" fontId="26" fillId="10" borderId="15" xfId="0" applyFont="1" applyFill="1" applyBorder="1" applyAlignment="1">
      <alignment horizontal="center" vertical="center" wrapText="1" readingOrder="1"/>
    </xf>
    <xf numFmtId="0" fontId="26" fillId="10" borderId="16" xfId="0" applyFont="1" applyFill="1" applyBorder="1" applyAlignment="1">
      <alignment horizontal="center" vertical="center" wrapText="1" readingOrder="1"/>
    </xf>
    <xf numFmtId="0" fontId="26" fillId="10" borderId="17" xfId="0" applyFont="1" applyFill="1" applyBorder="1" applyAlignment="1">
      <alignment horizontal="center" vertical="center" wrapText="1" readingOrder="1"/>
    </xf>
    <xf numFmtId="0" fontId="26" fillId="5" borderId="10" xfId="0" applyFont="1" applyFill="1" applyBorder="1" applyAlignment="1">
      <alignment horizontal="center" vertical="center" wrapText="1" readingOrder="1"/>
    </xf>
    <xf numFmtId="0" fontId="26" fillId="5" borderId="11" xfId="0" applyFont="1" applyFill="1" applyBorder="1" applyAlignment="1">
      <alignment horizontal="center" vertical="center" wrapText="1" readingOrder="1"/>
    </xf>
    <xf numFmtId="0" fontId="26" fillId="5" borderId="12" xfId="0" applyFont="1" applyFill="1" applyBorder="1" applyAlignment="1">
      <alignment horizontal="center" vertical="center" wrapText="1" readingOrder="1"/>
    </xf>
    <xf numFmtId="0" fontId="26" fillId="5" borderId="13" xfId="0" applyFont="1" applyFill="1" applyBorder="1" applyAlignment="1">
      <alignment horizontal="center" vertical="center" wrapText="1" readingOrder="1"/>
    </xf>
    <xf numFmtId="0" fontId="26" fillId="5" borderId="0" xfId="0" applyFont="1" applyFill="1" applyBorder="1" applyAlignment="1">
      <alignment horizontal="center" vertical="center" wrapText="1" readingOrder="1"/>
    </xf>
    <xf numFmtId="0" fontId="26" fillId="5" borderId="14" xfId="0" applyFont="1" applyFill="1" applyBorder="1" applyAlignment="1">
      <alignment horizontal="center" vertical="center" wrapText="1" readingOrder="1"/>
    </xf>
    <xf numFmtId="0" fontId="26" fillId="5" borderId="15" xfId="0" applyFont="1" applyFill="1" applyBorder="1" applyAlignment="1">
      <alignment horizontal="center" vertical="center" wrapText="1" readingOrder="1"/>
    </xf>
    <xf numFmtId="0" fontId="26" fillId="5" borderId="16" xfId="0" applyFont="1" applyFill="1" applyBorder="1" applyAlignment="1">
      <alignment horizontal="center" vertical="center" wrapText="1" readingOrder="1"/>
    </xf>
    <xf numFmtId="0" fontId="26" fillId="5" borderId="17" xfId="0" applyFont="1" applyFill="1" applyBorder="1" applyAlignment="1">
      <alignment horizontal="center" vertical="center" wrapText="1" readingOrder="1"/>
    </xf>
    <xf numFmtId="0" fontId="26" fillId="11" borderId="10" xfId="0" applyFont="1" applyFill="1" applyBorder="1" applyAlignment="1">
      <alignment horizontal="center" vertical="center" wrapText="1" readingOrder="1"/>
    </xf>
    <xf numFmtId="0" fontId="26" fillId="11" borderId="11" xfId="0" applyFont="1" applyFill="1" applyBorder="1" applyAlignment="1">
      <alignment horizontal="center" vertical="center" wrapText="1" readingOrder="1"/>
    </xf>
    <xf numFmtId="0" fontId="26" fillId="11" borderId="12" xfId="0" applyFont="1" applyFill="1" applyBorder="1" applyAlignment="1">
      <alignment horizontal="center" vertical="center" wrapText="1" readingOrder="1"/>
    </xf>
    <xf numFmtId="0" fontId="26" fillId="11" borderId="13" xfId="0" applyFont="1" applyFill="1" applyBorder="1" applyAlignment="1">
      <alignment horizontal="center" vertical="center" wrapText="1" readingOrder="1"/>
    </xf>
    <xf numFmtId="0" fontId="26" fillId="11" borderId="0" xfId="0" applyFont="1" applyFill="1" applyBorder="1" applyAlignment="1">
      <alignment horizontal="center" vertical="center" wrapText="1" readingOrder="1"/>
    </xf>
    <xf numFmtId="0" fontId="26" fillId="11" borderId="14" xfId="0" applyFont="1" applyFill="1" applyBorder="1" applyAlignment="1">
      <alignment horizontal="center" vertical="center" wrapText="1" readingOrder="1"/>
    </xf>
    <xf numFmtId="0" fontId="26" fillId="11" borderId="15" xfId="0" applyFont="1" applyFill="1" applyBorder="1" applyAlignment="1">
      <alignment horizontal="center" vertical="center" wrapText="1" readingOrder="1"/>
    </xf>
    <xf numFmtId="0" fontId="26" fillId="11" borderId="16" xfId="0" applyFont="1" applyFill="1" applyBorder="1" applyAlignment="1">
      <alignment horizontal="center" vertical="center" wrapText="1" readingOrder="1"/>
    </xf>
    <xf numFmtId="0" fontId="26" fillId="11" borderId="17" xfId="0" applyFont="1" applyFill="1" applyBorder="1" applyAlignment="1">
      <alignment horizontal="center" vertical="center" wrapText="1" readingOrder="1"/>
    </xf>
    <xf numFmtId="0" fontId="65" fillId="18" borderId="20" xfId="0" applyFont="1" applyFill="1" applyBorder="1" applyAlignment="1">
      <alignment horizontal="center" vertical="center" wrapText="1" readingOrder="1"/>
    </xf>
    <xf numFmtId="0" fontId="65" fillId="18" borderId="21" xfId="0" applyFont="1" applyFill="1" applyBorder="1" applyAlignment="1">
      <alignment horizontal="center" vertical="center" wrapText="1" readingOrder="1"/>
    </xf>
    <xf numFmtId="0" fontId="65" fillId="18" borderId="32" xfId="0" applyFont="1" applyFill="1" applyBorder="1" applyAlignment="1">
      <alignment horizontal="center" vertical="center" wrapText="1" readingOrder="1"/>
    </xf>
    <xf numFmtId="0" fontId="57" fillId="18" borderId="20" xfId="0" applyFont="1" applyFill="1" applyBorder="1" applyAlignment="1">
      <alignment horizontal="center" vertical="center" wrapText="1" readingOrder="1"/>
    </xf>
    <xf numFmtId="0" fontId="57" fillId="18" borderId="21" xfId="0" applyFont="1" applyFill="1" applyBorder="1" applyAlignment="1">
      <alignment horizontal="center" vertical="center" wrapText="1" readingOrder="1"/>
    </xf>
    <xf numFmtId="0" fontId="22" fillId="3" borderId="0" xfId="0" applyFont="1" applyFill="1" applyBorder="1" applyAlignment="1">
      <alignment horizontal="justify" vertical="center" wrapText="1"/>
    </xf>
    <xf numFmtId="0" fontId="23" fillId="18" borderId="29" xfId="0" applyFont="1" applyFill="1" applyBorder="1" applyAlignment="1">
      <alignment horizontal="center" vertical="center" wrapText="1" readingOrder="1"/>
    </xf>
    <xf numFmtId="0" fontId="23" fillId="18" borderId="30" xfId="0" applyFont="1" applyFill="1" applyBorder="1" applyAlignment="1">
      <alignment horizontal="center" vertical="center" wrapText="1" readingOrder="1"/>
    </xf>
    <xf numFmtId="0" fontId="23" fillId="3" borderId="27" xfId="0" applyFont="1" applyFill="1" applyBorder="1" applyAlignment="1">
      <alignment horizontal="center" vertical="center" wrapText="1" readingOrder="1"/>
    </xf>
    <xf numFmtId="0" fontId="23" fillId="3" borderId="22" xfId="0" applyFont="1" applyFill="1" applyBorder="1" applyAlignment="1">
      <alignment horizontal="center" vertical="center" wrapText="1" readingOrder="1"/>
    </xf>
    <xf numFmtId="0" fontId="23" fillId="3" borderId="19" xfId="0" applyFont="1" applyFill="1" applyBorder="1" applyAlignment="1">
      <alignment horizontal="center" vertical="center" wrapText="1" readingOrder="1"/>
    </xf>
    <xf numFmtId="0" fontId="23" fillId="3" borderId="18" xfId="0" applyFont="1" applyFill="1" applyBorder="1" applyAlignment="1">
      <alignment horizontal="center" vertical="center" wrapText="1" readingOrder="1"/>
    </xf>
    <xf numFmtId="0" fontId="23" fillId="3" borderId="24" xfId="0" applyFont="1" applyFill="1" applyBorder="1" applyAlignment="1">
      <alignment horizontal="center" vertical="center" wrapText="1" readingOrder="1"/>
    </xf>
    <xf numFmtId="0" fontId="23" fillId="3" borderId="25" xfId="0" applyFont="1" applyFill="1" applyBorder="1" applyAlignment="1">
      <alignment horizontal="center" vertical="center" wrapText="1" readingOrder="1"/>
    </xf>
    <xf numFmtId="0" fontId="28" fillId="18" borderId="20" xfId="0" applyFont="1" applyFill="1" applyBorder="1" applyAlignment="1">
      <alignment horizontal="center" vertical="center" wrapText="1"/>
    </xf>
    <xf numFmtId="0" fontId="28" fillId="18" borderId="21" xfId="0" applyFont="1" applyFill="1" applyBorder="1" applyAlignment="1">
      <alignment horizontal="center" vertical="center" wrapText="1"/>
    </xf>
    <xf numFmtId="0" fontId="28" fillId="18" borderId="32" xfId="0" applyFont="1" applyFill="1" applyBorder="1" applyAlignment="1">
      <alignment horizontal="center" vertical="center" wrapText="1"/>
    </xf>
    <xf numFmtId="0" fontId="28" fillId="16" borderId="20" xfId="0" applyFont="1" applyFill="1" applyBorder="1" applyAlignment="1">
      <alignment horizontal="center" vertical="center" wrapText="1"/>
    </xf>
    <xf numFmtId="0" fontId="28" fillId="16" borderId="21" xfId="0" applyFont="1" applyFill="1" applyBorder="1" applyAlignment="1">
      <alignment horizontal="center" vertical="center" wrapText="1"/>
    </xf>
    <xf numFmtId="0" fontId="28" fillId="16" borderId="32" xfId="0" applyFont="1" applyFill="1" applyBorder="1" applyAlignment="1">
      <alignment horizontal="center" vertical="center" wrapText="1"/>
    </xf>
    <xf numFmtId="0" fontId="43" fillId="0" borderId="6" xfId="0" applyFont="1" applyBorder="1" applyAlignment="1">
      <alignment horizontal="left" vertical="center" wrapText="1"/>
    </xf>
    <xf numFmtId="0" fontId="43" fillId="0" borderId="65" xfId="0" applyFont="1" applyBorder="1" applyAlignment="1">
      <alignment horizontal="left" vertical="center" wrapText="1"/>
    </xf>
    <xf numFmtId="0" fontId="44" fillId="16" borderId="20" xfId="0" applyFont="1" applyFill="1" applyBorder="1" applyAlignment="1">
      <alignment horizontal="center" vertical="center" wrapText="1"/>
    </xf>
    <xf numFmtId="0" fontId="44" fillId="16" borderId="32" xfId="0" applyFont="1" applyFill="1" applyBorder="1" applyAlignment="1">
      <alignment horizontal="center" vertical="center" wrapText="1"/>
    </xf>
    <xf numFmtId="0" fontId="44" fillId="16" borderId="32" xfId="0" applyFont="1" applyFill="1" applyBorder="1" applyAlignment="1">
      <alignment horizontal="center" vertical="center" wrapText="1"/>
    </xf>
    <xf numFmtId="0" fontId="44" fillId="16" borderId="21" xfId="0" applyFont="1" applyFill="1" applyBorder="1" applyAlignment="1">
      <alignment horizontal="center" vertical="center" wrapText="1"/>
    </xf>
    <xf numFmtId="0" fontId="44" fillId="16" borderId="99" xfId="0" applyFont="1" applyFill="1" applyBorder="1" applyAlignment="1">
      <alignment horizontal="center" vertical="center" wrapText="1"/>
    </xf>
    <xf numFmtId="0" fontId="1" fillId="0" borderId="103" xfId="0" applyFont="1" applyBorder="1" applyAlignment="1" applyProtection="1">
      <alignment horizontal="center" vertical="center"/>
    </xf>
    <xf numFmtId="0" fontId="1" fillId="0" borderId="104" xfId="0" applyFont="1" applyBorder="1" applyAlignment="1" applyProtection="1">
      <alignment horizontal="center" vertical="center" wrapText="1"/>
      <protection locked="0"/>
    </xf>
    <xf numFmtId="0" fontId="2" fillId="0" borderId="104" xfId="0" applyFont="1" applyBorder="1" applyAlignment="1" applyProtection="1">
      <alignment horizontal="center" vertical="center" wrapText="1"/>
      <protection locked="0"/>
    </xf>
    <xf numFmtId="0" fontId="1" fillId="0" borderId="104" xfId="0" applyFont="1" applyBorder="1" applyAlignment="1" applyProtection="1">
      <alignment horizontal="center" vertical="center"/>
      <protection locked="0"/>
    </xf>
    <xf numFmtId="0" fontId="4" fillId="0" borderId="104" xfId="0" applyFont="1" applyFill="1" applyBorder="1" applyAlignment="1" applyProtection="1">
      <alignment horizontal="center" vertical="center" wrapText="1"/>
      <protection hidden="1"/>
    </xf>
    <xf numFmtId="9" fontId="1" fillId="0" borderId="104" xfId="0" applyNumberFormat="1" applyFont="1" applyBorder="1" applyAlignment="1" applyProtection="1">
      <alignment horizontal="center" vertical="center" wrapText="1"/>
      <protection hidden="1"/>
    </xf>
    <xf numFmtId="9" fontId="1" fillId="0" borderId="104" xfId="0" applyNumberFormat="1" applyFont="1" applyBorder="1" applyAlignment="1" applyProtection="1">
      <alignment horizontal="center" vertical="center" wrapText="1"/>
      <protection locked="0"/>
    </xf>
    <xf numFmtId="0" fontId="4" fillId="0" borderId="104" xfId="0" applyFont="1" applyBorder="1" applyAlignment="1" applyProtection="1">
      <alignment horizontal="center" vertical="center"/>
      <protection hidden="1"/>
    </xf>
    <xf numFmtId="0" fontId="1" fillId="0" borderId="104" xfId="0" applyFont="1" applyBorder="1" applyAlignment="1" applyProtection="1">
      <alignment horizontal="center" vertical="center"/>
    </xf>
    <xf numFmtId="0" fontId="6" fillId="0" borderId="104" xfId="0" applyFont="1" applyBorder="1" applyAlignment="1" applyProtection="1">
      <alignment horizontal="justify" vertical="center" wrapText="1"/>
      <protection locked="0"/>
    </xf>
    <xf numFmtId="0" fontId="1" fillId="0" borderId="104" xfId="0" applyFont="1" applyBorder="1" applyAlignment="1" applyProtection="1">
      <alignment horizontal="center" vertical="center"/>
      <protection hidden="1"/>
    </xf>
    <xf numFmtId="0" fontId="1" fillId="0" borderId="104" xfId="0" applyFont="1" applyBorder="1" applyAlignment="1" applyProtection="1">
      <alignment horizontal="center" vertical="center" textRotation="90"/>
      <protection locked="0"/>
    </xf>
    <xf numFmtId="9" fontId="1" fillId="0" borderId="104" xfId="0" applyNumberFormat="1" applyFont="1" applyBorder="1" applyAlignment="1" applyProtection="1">
      <alignment horizontal="center" vertical="center"/>
      <protection hidden="1"/>
    </xf>
    <xf numFmtId="164" fontId="1" fillId="0" borderId="104" xfId="1" applyNumberFormat="1" applyFont="1" applyBorder="1" applyAlignment="1">
      <alignment horizontal="center" vertical="center"/>
    </xf>
    <xf numFmtId="0" fontId="4" fillId="0" borderId="104" xfId="0" applyFont="1" applyFill="1" applyBorder="1" applyAlignment="1" applyProtection="1">
      <alignment horizontal="center" vertical="center" textRotation="90" wrapText="1"/>
      <protection hidden="1"/>
    </xf>
    <xf numFmtId="0" fontId="4" fillId="0" borderId="104" xfId="0" applyFont="1" applyBorder="1" applyAlignment="1" applyProtection="1">
      <alignment horizontal="center" vertical="center" textRotation="90"/>
      <protection hidden="1"/>
    </xf>
    <xf numFmtId="0" fontId="1" fillId="0" borderId="104" xfId="0" applyFont="1" applyBorder="1" applyAlignment="1" applyProtection="1">
      <alignment horizontal="center" vertical="center" wrapText="1"/>
      <protection locked="0"/>
    </xf>
    <xf numFmtId="14" fontId="1" fillId="0" borderId="104" xfId="0" applyNumberFormat="1" applyFont="1" applyBorder="1" applyAlignment="1" applyProtection="1">
      <alignment horizontal="center" vertical="center"/>
      <protection locked="0"/>
    </xf>
    <xf numFmtId="0" fontId="1" fillId="0" borderId="105" xfId="0" applyFont="1" applyBorder="1" applyAlignment="1" applyProtection="1">
      <alignment horizontal="center" vertical="center"/>
      <protection locked="0"/>
    </xf>
    <xf numFmtId="0" fontId="1" fillId="0" borderId="106" xfId="0" applyFont="1" applyBorder="1" applyAlignment="1">
      <alignment horizontal="center" vertical="center"/>
    </xf>
    <xf numFmtId="0" fontId="1" fillId="0" borderId="107" xfId="0" applyFont="1" applyBorder="1" applyAlignment="1">
      <alignment horizontal="left" vertical="center" wrapText="1"/>
    </xf>
    <xf numFmtId="0" fontId="1" fillId="0" borderId="21" xfId="0" applyFont="1" applyBorder="1" applyAlignment="1">
      <alignment horizontal="left" vertical="center" wrapText="1"/>
    </xf>
    <xf numFmtId="0" fontId="1" fillId="0" borderId="32" xfId="0" applyFont="1" applyBorder="1" applyAlignment="1">
      <alignment horizontal="left" vertical="center" wrapText="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41">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00CD99"/>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139560</xdr:colOff>
      <xdr:row>1</xdr:row>
      <xdr:rowOff>104671</xdr:rowOff>
    </xdr:from>
    <xdr:to>
      <xdr:col>1</xdr:col>
      <xdr:colOff>964259</xdr:colOff>
      <xdr:row>4</xdr:row>
      <xdr:rowOff>69781</xdr:rowOff>
    </xdr:to>
    <xdr:pic>
      <xdr:nvPicPr>
        <xdr:cNvPr id="2" name="Imagen 2" descr="escudo">
          <a:extLst>
            <a:ext uri="{FF2B5EF4-FFF2-40B4-BE49-F238E27FC236}">
              <a16:creationId xmlns:a16="http://schemas.microsoft.com/office/drawing/2014/main" id="{62820551-2059-4016-8C7F-8FC244B9FB2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0164" y="495440"/>
          <a:ext cx="824699" cy="6559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920750</xdr:colOff>
      <xdr:row>3</xdr:row>
      <xdr:rowOff>52387</xdr:rowOff>
    </xdr:from>
    <xdr:to>
      <xdr:col>3</xdr:col>
      <xdr:colOff>746126</xdr:colOff>
      <xdr:row>6</xdr:row>
      <xdr:rowOff>134937</xdr:rowOff>
    </xdr:to>
    <xdr:pic>
      <xdr:nvPicPr>
        <xdr:cNvPr id="2" name="Imagen 1">
          <a:extLst>
            <a:ext uri="{FF2B5EF4-FFF2-40B4-BE49-F238E27FC236}">
              <a16:creationId xmlns:a16="http://schemas.microsoft.com/office/drawing/2014/main" id="{83986E98-DAE3-4EBD-975D-03EBC1966525}"/>
            </a:ext>
          </a:extLst>
        </xdr:cNvPr>
        <xdr:cNvPicPr>
          <a:picLocks noChangeAspect="1"/>
        </xdr:cNvPicPr>
      </xdr:nvPicPr>
      <xdr:blipFill>
        <a:blip xmlns:r="http://schemas.openxmlformats.org/officeDocument/2006/relationships" r:embed="rId1"/>
        <a:stretch>
          <a:fillRect/>
        </a:stretch>
      </xdr:blipFill>
      <xdr:spPr>
        <a:xfrm>
          <a:off x="1547813" y="584200"/>
          <a:ext cx="817563"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6"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10:E222"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formats count="6">
    <format dxfId="9">
      <pivotArea type="all" dataOnly="0" outline="0" fieldPosition="0"/>
    </format>
    <format dxfId="8">
      <pivotArea field="0" type="button" dataOnly="0" labelOnly="1" outline="0" axis="axisRow" fieldPosition="0"/>
    </format>
    <format dxfId="7">
      <pivotArea field="1" type="button" dataOnly="0" labelOnly="1" outline="0" axis="axisRow" fieldPosition="1"/>
    </format>
    <format dxfId="6">
      <pivotArea dataOnly="0" labelOnly="1" outline="0" fieldPosition="0">
        <references count="1">
          <reference field="0" count="0"/>
        </references>
      </pivotArea>
    </format>
    <format dxfId="5">
      <pivotArea dataOnly="0" labelOnly="1" outline="0" fieldPosition="0">
        <references count="2">
          <reference field="0" count="1" selected="0">
            <x v="0"/>
          </reference>
          <reference field="1" count="5">
            <x v="0"/>
            <x v="6"/>
            <x v="7"/>
            <x v="8"/>
            <x v="9"/>
          </reference>
        </references>
      </pivotArea>
    </format>
    <format dxfId="4">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10:C220" totalsRowShown="0" headerRowDxfId="3" dataDxfId="2">
  <autoFilter ref="B210:C220"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6"/>
  <sheetViews>
    <sheetView zoomScale="120" zoomScaleNormal="120" workbookViewId="0"/>
  </sheetViews>
  <sheetFormatPr baseColWidth="10" defaultColWidth="11.42578125" defaultRowHeight="15" x14ac:dyDescent="0.25"/>
  <cols>
    <col min="1" max="1" width="2.7109375" style="55" customWidth="1" collapsed="1"/>
    <col min="2" max="3" width="24.7109375" style="55" customWidth="1" collapsed="1"/>
    <col min="4" max="4" width="16" style="55" customWidth="1" collapsed="1"/>
    <col min="5" max="5" width="24.7109375" style="55" customWidth="1" collapsed="1"/>
    <col min="6" max="6" width="27.7109375" style="55" customWidth="1" collapsed="1"/>
    <col min="7" max="8" width="24.7109375" style="55" customWidth="1" collapsed="1"/>
    <col min="9" max="16384" width="11.42578125" style="55" collapsed="1"/>
  </cols>
  <sheetData>
    <row r="1" spans="1:8" ht="15.75" thickBot="1" x14ac:dyDescent="0.3"/>
    <row r="2" spans="1:8" ht="18" x14ac:dyDescent="0.25">
      <c r="B2" s="214" t="s">
        <v>147</v>
      </c>
      <c r="C2" s="215"/>
      <c r="D2" s="215"/>
      <c r="E2" s="215"/>
      <c r="F2" s="215"/>
      <c r="G2" s="215"/>
      <c r="H2" s="216"/>
    </row>
    <row r="3" spans="1:8" x14ac:dyDescent="0.25">
      <c r="B3" s="56"/>
      <c r="C3" s="57"/>
      <c r="D3" s="57"/>
      <c r="E3" s="57"/>
      <c r="F3" s="57"/>
      <c r="G3" s="57"/>
      <c r="H3" s="58"/>
    </row>
    <row r="4" spans="1:8" ht="63" customHeight="1" x14ac:dyDescent="0.25">
      <c r="B4" s="217" t="s">
        <v>204</v>
      </c>
      <c r="C4" s="218"/>
      <c r="D4" s="218"/>
      <c r="E4" s="218"/>
      <c r="F4" s="218"/>
      <c r="G4" s="218"/>
      <c r="H4" s="219"/>
    </row>
    <row r="5" spans="1:8" ht="63" customHeight="1" x14ac:dyDescent="0.25">
      <c r="B5" s="220"/>
      <c r="C5" s="221"/>
      <c r="D5" s="221"/>
      <c r="E5" s="221"/>
      <c r="F5" s="221"/>
      <c r="G5" s="221"/>
      <c r="H5" s="222"/>
    </row>
    <row r="6" spans="1:8" ht="16.5" x14ac:dyDescent="0.25">
      <c r="A6" s="134"/>
      <c r="B6" s="223" t="s">
        <v>145</v>
      </c>
      <c r="C6" s="224"/>
      <c r="D6" s="224"/>
      <c r="E6" s="224"/>
      <c r="F6" s="224"/>
      <c r="G6" s="224"/>
      <c r="H6" s="225"/>
    </row>
    <row r="7" spans="1:8" ht="95.25" customHeight="1" x14ac:dyDescent="0.25">
      <c r="A7" s="134"/>
      <c r="B7" s="232" t="s">
        <v>150</v>
      </c>
      <c r="C7" s="232"/>
      <c r="D7" s="232"/>
      <c r="E7" s="232"/>
      <c r="F7" s="232"/>
      <c r="G7" s="232"/>
      <c r="H7" s="233"/>
    </row>
    <row r="8" spans="1:8" ht="16.5" x14ac:dyDescent="0.25">
      <c r="A8" s="134"/>
      <c r="B8" s="135"/>
      <c r="C8" s="80"/>
      <c r="D8" s="80"/>
      <c r="E8" s="80"/>
      <c r="F8" s="80"/>
      <c r="G8" s="80"/>
      <c r="H8" s="130"/>
    </row>
    <row r="9" spans="1:8" ht="16.5" customHeight="1" x14ac:dyDescent="0.25">
      <c r="A9" s="134"/>
      <c r="B9" s="226" t="s">
        <v>223</v>
      </c>
      <c r="C9" s="226"/>
      <c r="D9" s="226"/>
      <c r="E9" s="226"/>
      <c r="F9" s="226"/>
      <c r="G9" s="226"/>
      <c r="H9" s="227"/>
    </row>
    <row r="10" spans="1:8" ht="16.5" customHeight="1" x14ac:dyDescent="0.25">
      <c r="A10" s="134"/>
      <c r="B10" s="226"/>
      <c r="C10" s="226"/>
      <c r="D10" s="226"/>
      <c r="E10" s="226"/>
      <c r="F10" s="226"/>
      <c r="G10" s="226"/>
      <c r="H10" s="227"/>
    </row>
    <row r="11" spans="1:8" ht="11.65" customHeight="1" x14ac:dyDescent="0.25">
      <c r="A11" s="134"/>
      <c r="B11" s="226"/>
      <c r="C11" s="226"/>
      <c r="D11" s="226"/>
      <c r="E11" s="226"/>
      <c r="F11" s="226"/>
      <c r="G11" s="226"/>
      <c r="H11" s="227"/>
    </row>
    <row r="12" spans="1:8" ht="11.65" customHeight="1" thickBot="1" x14ac:dyDescent="0.3">
      <c r="A12" s="134"/>
      <c r="B12" s="129"/>
      <c r="C12" s="129"/>
      <c r="D12" s="129"/>
      <c r="E12" s="129"/>
      <c r="F12" s="129"/>
      <c r="G12" s="129"/>
      <c r="H12" s="132"/>
    </row>
    <row r="13" spans="1:8" ht="15.4" customHeight="1" thickTop="1" x14ac:dyDescent="0.25">
      <c r="A13" s="134"/>
      <c r="B13" s="129"/>
      <c r="C13" s="234" t="s">
        <v>146</v>
      </c>
      <c r="D13" s="229"/>
      <c r="E13" s="230" t="s">
        <v>183</v>
      </c>
      <c r="F13" s="231"/>
      <c r="G13" s="129"/>
      <c r="H13" s="132"/>
    </row>
    <row r="14" spans="1:8" ht="11.65" customHeight="1" x14ac:dyDescent="0.25">
      <c r="A14" s="134"/>
      <c r="B14" s="129"/>
      <c r="C14" s="204" t="s">
        <v>177</v>
      </c>
      <c r="D14" s="205"/>
      <c r="E14" s="206" t="s">
        <v>182</v>
      </c>
      <c r="F14" s="207"/>
      <c r="G14" s="129"/>
      <c r="H14" s="132"/>
    </row>
    <row r="15" spans="1:8" ht="11.65" customHeight="1" x14ac:dyDescent="0.25">
      <c r="A15" s="134"/>
      <c r="B15" s="129"/>
      <c r="C15" s="204" t="s">
        <v>179</v>
      </c>
      <c r="D15" s="205"/>
      <c r="E15" s="206" t="s">
        <v>181</v>
      </c>
      <c r="F15" s="207"/>
      <c r="G15" s="129"/>
      <c r="H15" s="132"/>
    </row>
    <row r="16" spans="1:8" ht="11.65" customHeight="1" x14ac:dyDescent="0.25">
      <c r="A16" s="134"/>
      <c r="B16" s="129"/>
      <c r="C16" s="204" t="s">
        <v>216</v>
      </c>
      <c r="D16" s="205"/>
      <c r="E16" s="206" t="s">
        <v>220</v>
      </c>
      <c r="F16" s="207"/>
      <c r="G16" s="129"/>
      <c r="H16" s="132"/>
    </row>
    <row r="17" spans="1:8" ht="13.5" customHeight="1" x14ac:dyDescent="0.25">
      <c r="A17" s="134"/>
      <c r="B17" s="129"/>
      <c r="C17" s="204" t="s">
        <v>217</v>
      </c>
      <c r="D17" s="205"/>
      <c r="E17" s="206" t="s">
        <v>180</v>
      </c>
      <c r="F17" s="207"/>
      <c r="G17" s="129"/>
      <c r="H17" s="131"/>
    </row>
    <row r="18" spans="1:8" ht="12.4" customHeight="1" x14ac:dyDescent="0.25">
      <c r="A18" s="134"/>
      <c r="B18" s="129"/>
      <c r="C18" s="204" t="s">
        <v>218</v>
      </c>
      <c r="D18" s="205"/>
      <c r="E18" s="208" t="s">
        <v>221</v>
      </c>
      <c r="F18" s="207"/>
      <c r="G18" s="129"/>
      <c r="H18" s="132"/>
    </row>
    <row r="19" spans="1:8" ht="24" customHeight="1" thickBot="1" x14ac:dyDescent="0.3">
      <c r="A19" s="134"/>
      <c r="B19" s="129"/>
      <c r="C19" s="202" t="s">
        <v>219</v>
      </c>
      <c r="D19" s="203"/>
      <c r="E19" s="209" t="s">
        <v>222</v>
      </c>
      <c r="F19" s="210"/>
      <c r="G19" s="129"/>
      <c r="H19" s="132"/>
    </row>
    <row r="20" spans="1:8" ht="11.65" customHeight="1" thickTop="1" x14ac:dyDescent="0.25">
      <c r="A20" s="134"/>
      <c r="B20" s="129"/>
      <c r="C20" s="136"/>
      <c r="D20" s="136"/>
      <c r="E20" s="136"/>
      <c r="F20" s="136"/>
      <c r="G20" s="129"/>
      <c r="H20" s="132"/>
    </row>
    <row r="21" spans="1:8" ht="27.4" customHeight="1" thickBot="1" x14ac:dyDescent="0.3">
      <c r="A21" s="134"/>
      <c r="B21" s="235" t="s">
        <v>215</v>
      </c>
      <c r="C21" s="236"/>
      <c r="D21" s="236"/>
      <c r="E21" s="236"/>
      <c r="F21" s="236"/>
      <c r="G21" s="236"/>
      <c r="H21" s="237"/>
    </row>
    <row r="22" spans="1:8" ht="15.75" thickTop="1" x14ac:dyDescent="0.25">
      <c r="A22" s="134"/>
      <c r="B22" s="138"/>
      <c r="C22" s="228" t="s">
        <v>146</v>
      </c>
      <c r="D22" s="229"/>
      <c r="E22" s="230" t="s">
        <v>183</v>
      </c>
      <c r="F22" s="231"/>
      <c r="G22" s="136"/>
      <c r="H22" s="137"/>
    </row>
    <row r="23" spans="1:8" ht="13.5" customHeight="1" x14ac:dyDescent="0.25">
      <c r="A23" s="134"/>
      <c r="B23" s="139"/>
      <c r="C23" s="242" t="s">
        <v>177</v>
      </c>
      <c r="D23" s="243"/>
      <c r="E23" s="244" t="s">
        <v>182</v>
      </c>
      <c r="F23" s="245"/>
      <c r="G23" s="75"/>
      <c r="H23" s="133"/>
    </row>
    <row r="24" spans="1:8" ht="13.5" customHeight="1" x14ac:dyDescent="0.25">
      <c r="A24" s="134"/>
      <c r="B24" s="139"/>
      <c r="C24" s="211" t="s">
        <v>178</v>
      </c>
      <c r="D24" s="212"/>
      <c r="E24" s="213" t="s">
        <v>180</v>
      </c>
      <c r="F24" s="207"/>
      <c r="G24" s="75"/>
      <c r="H24" s="133"/>
    </row>
    <row r="25" spans="1:8" ht="13.5" customHeight="1" x14ac:dyDescent="0.25">
      <c r="A25" s="134"/>
      <c r="B25" s="139"/>
      <c r="C25" s="211" t="s">
        <v>179</v>
      </c>
      <c r="D25" s="212"/>
      <c r="E25" s="213" t="s">
        <v>181</v>
      </c>
      <c r="F25" s="207"/>
      <c r="G25" s="75"/>
      <c r="H25" s="133"/>
    </row>
    <row r="26" spans="1:8" ht="22.9" customHeight="1" x14ac:dyDescent="0.25">
      <c r="A26" s="134"/>
      <c r="B26" s="139"/>
      <c r="C26" s="211" t="s">
        <v>148</v>
      </c>
      <c r="D26" s="212"/>
      <c r="E26" s="248" t="s">
        <v>149</v>
      </c>
      <c r="F26" s="249"/>
      <c r="G26" s="75"/>
      <c r="H26" s="133"/>
    </row>
    <row r="27" spans="1:8" ht="69.75" customHeight="1" x14ac:dyDescent="0.25">
      <c r="A27" s="134"/>
      <c r="B27" s="139"/>
      <c r="C27" s="239" t="s">
        <v>2</v>
      </c>
      <c r="D27" s="246"/>
      <c r="E27" s="240" t="s">
        <v>184</v>
      </c>
      <c r="F27" s="241"/>
      <c r="G27" s="75"/>
      <c r="H27" s="76"/>
    </row>
    <row r="28" spans="1:8" ht="34.5" customHeight="1" x14ac:dyDescent="0.25">
      <c r="B28" s="72"/>
      <c r="C28" s="247" t="s">
        <v>3</v>
      </c>
      <c r="D28" s="246"/>
      <c r="E28" s="240" t="s">
        <v>185</v>
      </c>
      <c r="F28" s="241"/>
      <c r="G28" s="75"/>
      <c r="H28" s="76"/>
    </row>
    <row r="29" spans="1:8" ht="27.75" customHeight="1" x14ac:dyDescent="0.25">
      <c r="B29" s="72"/>
      <c r="C29" s="247" t="s">
        <v>42</v>
      </c>
      <c r="D29" s="246"/>
      <c r="E29" s="240" t="s">
        <v>186</v>
      </c>
      <c r="F29" s="241"/>
      <c r="G29" s="75"/>
      <c r="H29" s="76"/>
    </row>
    <row r="30" spans="1:8" ht="28.5" customHeight="1" x14ac:dyDescent="0.25">
      <c r="B30" s="72"/>
      <c r="C30" s="247" t="s">
        <v>1</v>
      </c>
      <c r="D30" s="246"/>
      <c r="E30" s="240" t="s">
        <v>187</v>
      </c>
      <c r="F30" s="241"/>
      <c r="G30" s="75"/>
      <c r="H30" s="76"/>
    </row>
    <row r="31" spans="1:8" ht="72.75" customHeight="1" x14ac:dyDescent="0.25">
      <c r="B31" s="72"/>
      <c r="C31" s="247" t="s">
        <v>48</v>
      </c>
      <c r="D31" s="246"/>
      <c r="E31" s="240" t="s">
        <v>152</v>
      </c>
      <c r="F31" s="241"/>
      <c r="G31" s="75"/>
      <c r="H31" s="76"/>
    </row>
    <row r="32" spans="1:8" ht="64.5" customHeight="1" x14ac:dyDescent="0.25">
      <c r="B32" s="72"/>
      <c r="C32" s="247" t="s">
        <v>151</v>
      </c>
      <c r="D32" s="246"/>
      <c r="E32" s="240" t="s">
        <v>153</v>
      </c>
      <c r="F32" s="241"/>
      <c r="G32" s="75"/>
      <c r="H32" s="76"/>
    </row>
    <row r="33" spans="2:8" ht="71.25" customHeight="1" x14ac:dyDescent="0.25">
      <c r="B33" s="72"/>
      <c r="C33" s="238" t="s">
        <v>154</v>
      </c>
      <c r="D33" s="239"/>
      <c r="E33" s="240" t="s">
        <v>155</v>
      </c>
      <c r="F33" s="241"/>
      <c r="G33" s="75"/>
      <c r="H33" s="76"/>
    </row>
    <row r="34" spans="2:8" ht="55.5" customHeight="1" x14ac:dyDescent="0.25">
      <c r="B34" s="72"/>
      <c r="C34" s="238" t="s">
        <v>46</v>
      </c>
      <c r="D34" s="239"/>
      <c r="E34" s="240" t="s">
        <v>156</v>
      </c>
      <c r="F34" s="241"/>
      <c r="G34" s="75"/>
      <c r="H34" s="76"/>
    </row>
    <row r="35" spans="2:8" ht="42" customHeight="1" x14ac:dyDescent="0.25">
      <c r="B35" s="72"/>
      <c r="C35" s="238" t="s">
        <v>144</v>
      </c>
      <c r="D35" s="239"/>
      <c r="E35" s="240" t="s">
        <v>157</v>
      </c>
      <c r="F35" s="241"/>
      <c r="G35" s="75"/>
      <c r="H35" s="76"/>
    </row>
    <row r="36" spans="2:8" ht="59.25" customHeight="1" x14ac:dyDescent="0.25">
      <c r="B36" s="72"/>
      <c r="C36" s="238" t="s">
        <v>12</v>
      </c>
      <c r="D36" s="239"/>
      <c r="E36" s="240" t="s">
        <v>158</v>
      </c>
      <c r="F36" s="241"/>
      <c r="G36" s="75"/>
      <c r="H36" s="76"/>
    </row>
    <row r="37" spans="2:8" ht="23.25" customHeight="1" x14ac:dyDescent="0.25">
      <c r="B37" s="72"/>
      <c r="C37" s="238" t="s">
        <v>162</v>
      </c>
      <c r="D37" s="239"/>
      <c r="E37" s="240" t="s">
        <v>159</v>
      </c>
      <c r="F37" s="241"/>
      <c r="G37" s="75"/>
      <c r="H37" s="76"/>
    </row>
    <row r="38" spans="2:8" ht="30.75" customHeight="1" x14ac:dyDescent="0.25">
      <c r="B38" s="72"/>
      <c r="C38" s="238" t="s">
        <v>163</v>
      </c>
      <c r="D38" s="239"/>
      <c r="E38" s="240" t="s">
        <v>160</v>
      </c>
      <c r="F38" s="241"/>
      <c r="G38" s="75"/>
      <c r="H38" s="76"/>
    </row>
    <row r="39" spans="2:8" ht="35.25" customHeight="1" x14ac:dyDescent="0.25">
      <c r="B39" s="72"/>
      <c r="C39" s="238" t="s">
        <v>163</v>
      </c>
      <c r="D39" s="239"/>
      <c r="E39" s="240" t="s">
        <v>160</v>
      </c>
      <c r="F39" s="241"/>
      <c r="G39" s="75"/>
      <c r="H39" s="76"/>
    </row>
    <row r="40" spans="2:8" ht="33" customHeight="1" x14ac:dyDescent="0.25">
      <c r="B40" s="72"/>
      <c r="C40" s="238" t="s">
        <v>164</v>
      </c>
      <c r="D40" s="239"/>
      <c r="E40" s="240" t="s">
        <v>161</v>
      </c>
      <c r="F40" s="241"/>
      <c r="G40" s="75"/>
      <c r="H40" s="76"/>
    </row>
    <row r="41" spans="2:8" ht="30" customHeight="1" x14ac:dyDescent="0.25">
      <c r="B41" s="72"/>
      <c r="C41" s="238" t="s">
        <v>165</v>
      </c>
      <c r="D41" s="239"/>
      <c r="E41" s="240" t="s">
        <v>166</v>
      </c>
      <c r="F41" s="241"/>
      <c r="G41" s="75"/>
      <c r="H41" s="76"/>
    </row>
    <row r="42" spans="2:8" ht="35.25" customHeight="1" x14ac:dyDescent="0.25">
      <c r="B42" s="72"/>
      <c r="C42" s="238" t="s">
        <v>167</v>
      </c>
      <c r="D42" s="239"/>
      <c r="E42" s="240" t="s">
        <v>168</v>
      </c>
      <c r="F42" s="241"/>
      <c r="G42" s="75"/>
      <c r="H42" s="76"/>
    </row>
    <row r="43" spans="2:8" ht="31.5" customHeight="1" x14ac:dyDescent="0.25">
      <c r="B43" s="72"/>
      <c r="C43" s="238" t="s">
        <v>169</v>
      </c>
      <c r="D43" s="239"/>
      <c r="E43" s="240" t="s">
        <v>170</v>
      </c>
      <c r="F43" s="241"/>
      <c r="G43" s="75"/>
      <c r="H43" s="76"/>
    </row>
    <row r="44" spans="2:8" ht="35.25" customHeight="1" x14ac:dyDescent="0.25">
      <c r="B44" s="72"/>
      <c r="C44" s="238" t="s">
        <v>171</v>
      </c>
      <c r="D44" s="239"/>
      <c r="E44" s="240" t="s">
        <v>172</v>
      </c>
      <c r="F44" s="241"/>
      <c r="G44" s="75"/>
      <c r="H44" s="76"/>
    </row>
    <row r="45" spans="2:8" ht="59.25" customHeight="1" x14ac:dyDescent="0.25">
      <c r="B45" s="72"/>
      <c r="C45" s="238" t="s">
        <v>29</v>
      </c>
      <c r="D45" s="239"/>
      <c r="E45" s="240" t="s">
        <v>173</v>
      </c>
      <c r="F45" s="241"/>
      <c r="G45" s="75"/>
      <c r="H45" s="76"/>
    </row>
    <row r="46" spans="2:8" ht="29.25" customHeight="1" x14ac:dyDescent="0.25">
      <c r="B46" s="72"/>
      <c r="C46" s="238" t="s">
        <v>175</v>
      </c>
      <c r="D46" s="239"/>
      <c r="E46" s="240" t="s">
        <v>174</v>
      </c>
      <c r="F46" s="241"/>
      <c r="G46" s="75"/>
      <c r="H46" s="76"/>
    </row>
    <row r="47" spans="2:8" ht="82.5" customHeight="1" x14ac:dyDescent="0.25">
      <c r="B47" s="72"/>
      <c r="C47" s="238" t="s">
        <v>39</v>
      </c>
      <c r="D47" s="239"/>
      <c r="E47" s="240" t="s">
        <v>176</v>
      </c>
      <c r="F47" s="241"/>
      <c r="G47" s="75"/>
      <c r="H47" s="76"/>
    </row>
    <row r="48" spans="2:8" ht="46.5" customHeight="1" thickBot="1" x14ac:dyDescent="0.3">
      <c r="B48" s="72"/>
      <c r="C48" s="250"/>
      <c r="D48" s="251"/>
      <c r="E48" s="252"/>
      <c r="F48" s="253"/>
      <c r="G48" s="75"/>
      <c r="H48" s="76"/>
    </row>
    <row r="49" spans="2:8" ht="6.75" customHeight="1" thickTop="1" x14ac:dyDescent="0.25">
      <c r="B49" s="72"/>
      <c r="C49" s="73"/>
      <c r="D49" s="73"/>
      <c r="E49" s="74"/>
      <c r="F49" s="74"/>
      <c r="G49" s="75"/>
      <c r="H49" s="76"/>
    </row>
    <row r="50" spans="2:8" x14ac:dyDescent="0.25">
      <c r="B50" s="72"/>
      <c r="C50" s="124"/>
      <c r="D50" s="124"/>
      <c r="E50" s="124"/>
      <c r="F50" s="124"/>
      <c r="G50" s="75"/>
      <c r="H50" s="76"/>
    </row>
    <row r="51" spans="2:8" ht="21" customHeight="1" x14ac:dyDescent="0.25">
      <c r="B51" s="123" t="s">
        <v>208</v>
      </c>
      <c r="C51" s="124"/>
      <c r="D51" s="124"/>
      <c r="E51" s="124"/>
      <c r="F51" s="124"/>
      <c r="G51" s="124"/>
      <c r="H51" s="125"/>
    </row>
    <row r="52" spans="2:8" ht="20.25" customHeight="1" x14ac:dyDescent="0.25">
      <c r="B52" s="123" t="s">
        <v>209</v>
      </c>
      <c r="C52" s="124"/>
      <c r="D52" s="124"/>
      <c r="E52" s="124"/>
      <c r="F52" s="124"/>
      <c r="G52" s="124"/>
      <c r="H52" s="125"/>
    </row>
    <row r="53" spans="2:8" ht="20.25" customHeight="1" x14ac:dyDescent="0.25">
      <c r="B53" s="123" t="s">
        <v>210</v>
      </c>
      <c r="C53" s="124"/>
      <c r="D53" s="124"/>
      <c r="E53" s="124"/>
      <c r="F53" s="124"/>
      <c r="G53" s="124"/>
      <c r="H53" s="125"/>
    </row>
    <row r="54" spans="2:8" ht="20.25" customHeight="1" x14ac:dyDescent="0.25">
      <c r="B54" s="123" t="s">
        <v>211</v>
      </c>
      <c r="C54" s="124"/>
      <c r="D54" s="124"/>
      <c r="E54" s="124"/>
      <c r="F54" s="124"/>
      <c r="G54" s="124"/>
      <c r="H54" s="125"/>
    </row>
    <row r="55" spans="2:8" ht="14.65" customHeight="1" x14ac:dyDescent="0.25">
      <c r="B55" s="123" t="s">
        <v>212</v>
      </c>
      <c r="C55" s="124"/>
      <c r="D55" s="124"/>
      <c r="E55" s="124"/>
      <c r="F55" s="124"/>
      <c r="G55" s="124"/>
      <c r="H55" s="125"/>
    </row>
    <row r="56" spans="2:8" ht="15.75" thickBot="1" x14ac:dyDescent="0.3">
      <c r="B56" s="77"/>
      <c r="C56" s="78"/>
      <c r="D56" s="78"/>
      <c r="E56" s="78"/>
      <c r="F56" s="78"/>
      <c r="G56" s="78"/>
      <c r="H56" s="79"/>
    </row>
  </sheetData>
  <mergeCells count="74">
    <mergeCell ref="C25:D25"/>
    <mergeCell ref="E25:F25"/>
    <mergeCell ref="E32:F32"/>
    <mergeCell ref="C32:D32"/>
    <mergeCell ref="C35:D35"/>
    <mergeCell ref="E35:F35"/>
    <mergeCell ref="E33:F33"/>
    <mergeCell ref="C33:D33"/>
    <mergeCell ref="C34:D34"/>
    <mergeCell ref="E34:F34"/>
    <mergeCell ref="C45:D45"/>
    <mergeCell ref="E45:F45"/>
    <mergeCell ref="C46:D46"/>
    <mergeCell ref="E46:F46"/>
    <mergeCell ref="C48:D48"/>
    <mergeCell ref="E48:F48"/>
    <mergeCell ref="C47:D47"/>
    <mergeCell ref="E47:F47"/>
    <mergeCell ref="C37:D37"/>
    <mergeCell ref="E37:F37"/>
    <mergeCell ref="C43:D43"/>
    <mergeCell ref="C39:D39"/>
    <mergeCell ref="E39:F39"/>
    <mergeCell ref="C40:D40"/>
    <mergeCell ref="E40:F40"/>
    <mergeCell ref="E43:F43"/>
    <mergeCell ref="E38:F38"/>
    <mergeCell ref="C38:D38"/>
    <mergeCell ref="E44:F44"/>
    <mergeCell ref="C42:D42"/>
    <mergeCell ref="C41:D41"/>
    <mergeCell ref="E41:F41"/>
    <mergeCell ref="E42:F42"/>
    <mergeCell ref="C44:D44"/>
    <mergeCell ref="C36:D36"/>
    <mergeCell ref="E36:F36"/>
    <mergeCell ref="C23:D23"/>
    <mergeCell ref="E23:F23"/>
    <mergeCell ref="C27:D27"/>
    <mergeCell ref="E27:F27"/>
    <mergeCell ref="C31:D31"/>
    <mergeCell ref="C28:D28"/>
    <mergeCell ref="C29:D29"/>
    <mergeCell ref="C30:D30"/>
    <mergeCell ref="E28:F28"/>
    <mergeCell ref="E29:F29"/>
    <mergeCell ref="E30:F30"/>
    <mergeCell ref="E31:F31"/>
    <mergeCell ref="C26:D26"/>
    <mergeCell ref="E26:F26"/>
    <mergeCell ref="C24:D24"/>
    <mergeCell ref="E24:F24"/>
    <mergeCell ref="B2:H2"/>
    <mergeCell ref="B4:H5"/>
    <mergeCell ref="B6:H6"/>
    <mergeCell ref="B9:H11"/>
    <mergeCell ref="C22:D22"/>
    <mergeCell ref="E22:F22"/>
    <mergeCell ref="B7:H7"/>
    <mergeCell ref="C13:D13"/>
    <mergeCell ref="E13:F13"/>
    <mergeCell ref="C14:D14"/>
    <mergeCell ref="C15:D15"/>
    <mergeCell ref="E14:F14"/>
    <mergeCell ref="E15:F15"/>
    <mergeCell ref="B21:H21"/>
    <mergeCell ref="C19:D19"/>
    <mergeCell ref="C18:D18"/>
    <mergeCell ref="C17:D17"/>
    <mergeCell ref="C16:D16"/>
    <mergeCell ref="E16:F16"/>
    <mergeCell ref="E17:F17"/>
    <mergeCell ref="E18:F18"/>
    <mergeCell ref="E19:F19"/>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A19" sqref="A19"/>
    </sheetView>
  </sheetViews>
  <sheetFormatPr baseColWidth="10" defaultColWidth="11.42578125" defaultRowHeight="12.75" x14ac:dyDescent="0.2"/>
  <cols>
    <col min="1" max="1" width="32.7109375" style="7" customWidth="1" collapsed="1"/>
    <col min="2" max="16384" width="11.42578125" style="7" collapsed="1"/>
  </cols>
  <sheetData>
    <row r="3" spans="1:1" x14ac:dyDescent="0.2">
      <c r="A3" s="8" t="s">
        <v>14</v>
      </c>
    </row>
    <row r="4" spans="1:1" x14ac:dyDescent="0.2">
      <c r="A4" s="8" t="s">
        <v>15</v>
      </c>
    </row>
    <row r="5" spans="1:1" x14ac:dyDescent="0.2">
      <c r="A5" s="8" t="s">
        <v>16</v>
      </c>
    </row>
    <row r="6" spans="1:1" x14ac:dyDescent="0.2">
      <c r="A6" s="8" t="s">
        <v>10</v>
      </c>
    </row>
    <row r="7" spans="1:1" x14ac:dyDescent="0.2">
      <c r="A7" s="8" t="s">
        <v>9</v>
      </c>
    </row>
    <row r="8" spans="1:1" x14ac:dyDescent="0.2">
      <c r="A8" s="8" t="s">
        <v>19</v>
      </c>
    </row>
    <row r="9" spans="1:1" x14ac:dyDescent="0.2">
      <c r="A9" s="8" t="s">
        <v>20</v>
      </c>
    </row>
    <row r="10" spans="1:1" x14ac:dyDescent="0.2">
      <c r="A10" s="8" t="s">
        <v>22</v>
      </c>
    </row>
    <row r="11" spans="1:1" x14ac:dyDescent="0.2">
      <c r="A11" s="8" t="s">
        <v>23</v>
      </c>
    </row>
    <row r="12" spans="1:1" x14ac:dyDescent="0.2">
      <c r="A12" s="8" t="s">
        <v>25</v>
      </c>
    </row>
    <row r="13" spans="1:1" x14ac:dyDescent="0.2">
      <c r="A13" s="8" t="s">
        <v>26</v>
      </c>
    </row>
    <row r="14" spans="1:1" x14ac:dyDescent="0.2">
      <c r="A14" s="8" t="s">
        <v>27</v>
      </c>
    </row>
    <row r="16" spans="1:1" x14ac:dyDescent="0.2">
      <c r="A16" s="8" t="s">
        <v>30</v>
      </c>
    </row>
    <row r="17" spans="1:1" x14ac:dyDescent="0.2">
      <c r="A17" s="8" t="s">
        <v>31</v>
      </c>
    </row>
    <row r="18" spans="1:1" x14ac:dyDescent="0.2">
      <c r="A18" s="8" t="s">
        <v>32</v>
      </c>
    </row>
    <row r="20" spans="1:1" x14ac:dyDescent="0.2">
      <c r="A20" s="8" t="s">
        <v>40</v>
      </c>
    </row>
    <row r="21" spans="1:1" x14ac:dyDescent="0.2">
      <c r="A21" s="8"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B1:AZ35"/>
  <sheetViews>
    <sheetView showGridLines="0" topLeftCell="A34" zoomScale="91" zoomScaleNormal="91" workbookViewId="0">
      <selection activeCell="E11" sqref="E11"/>
    </sheetView>
  </sheetViews>
  <sheetFormatPr baseColWidth="10" defaultRowHeight="15" x14ac:dyDescent="0.25"/>
  <cols>
    <col min="1" max="1" width="7.5703125" customWidth="1"/>
    <col min="2" max="2" width="16.7109375" customWidth="1" collapsed="1"/>
    <col min="3" max="3" width="29.7109375" customWidth="1" collapsed="1"/>
    <col min="4" max="4" width="46.28515625" customWidth="1" collapsed="1"/>
    <col min="5" max="5" width="42.140625" customWidth="1" collapsed="1"/>
    <col min="6" max="6" width="39.28515625" customWidth="1"/>
    <col min="15" max="15" width="37" customWidth="1"/>
    <col min="51" max="51" width="6.140625" customWidth="1"/>
    <col min="52" max="52" width="130.5703125" customWidth="1"/>
  </cols>
  <sheetData>
    <row r="1" spans="2:52" ht="16.5" customHeight="1" thickBot="1" x14ac:dyDescent="0.3">
      <c r="AZ1" s="150" t="s">
        <v>235</v>
      </c>
    </row>
    <row r="2" spans="2:52" ht="18" customHeight="1" thickBot="1" x14ac:dyDescent="0.3">
      <c r="B2" s="264"/>
      <c r="C2" s="267" t="s">
        <v>205</v>
      </c>
      <c r="D2" s="268"/>
      <c r="E2" s="268"/>
      <c r="F2" s="151" t="s">
        <v>234</v>
      </c>
      <c r="AZ2" s="150" t="s">
        <v>233</v>
      </c>
    </row>
    <row r="3" spans="2:52" ht="18" customHeight="1" thickBot="1" x14ac:dyDescent="0.3">
      <c r="B3" s="265"/>
      <c r="C3" s="269"/>
      <c r="D3" s="270"/>
      <c r="E3" s="270"/>
      <c r="F3" s="149" t="s">
        <v>232</v>
      </c>
      <c r="AZ3" s="150" t="s">
        <v>231</v>
      </c>
    </row>
    <row r="4" spans="2:52" ht="18" customHeight="1" thickBot="1" x14ac:dyDescent="0.3">
      <c r="B4" s="265"/>
      <c r="C4" s="269"/>
      <c r="D4" s="270"/>
      <c r="E4" s="270"/>
      <c r="F4" s="149" t="s">
        <v>242</v>
      </c>
      <c r="AZ4" s="150" t="s">
        <v>230</v>
      </c>
    </row>
    <row r="5" spans="2:52" ht="18" customHeight="1" thickBot="1" x14ac:dyDescent="0.3">
      <c r="B5" s="266"/>
      <c r="C5" s="271"/>
      <c r="D5" s="272"/>
      <c r="E5" s="272"/>
      <c r="F5" s="149" t="s">
        <v>229</v>
      </c>
      <c r="AZ5" s="145"/>
    </row>
    <row r="6" spans="2:52" ht="18" customHeight="1" thickBot="1" x14ac:dyDescent="0.3">
      <c r="B6" s="148"/>
      <c r="C6" s="147"/>
      <c r="D6" s="147"/>
      <c r="E6" s="147"/>
      <c r="F6" s="146"/>
      <c r="AZ6" s="145"/>
    </row>
    <row r="7" spans="2:52" ht="33.4" customHeight="1" x14ac:dyDescent="0.25">
      <c r="B7" s="140" t="s">
        <v>199</v>
      </c>
      <c r="C7" s="273" t="s">
        <v>253</v>
      </c>
      <c r="D7" s="274"/>
      <c r="E7" s="274"/>
      <c r="F7" s="275"/>
      <c r="AZ7" s="145"/>
    </row>
    <row r="8" spans="2:52" ht="33" customHeight="1" thickBot="1" x14ac:dyDescent="0.3">
      <c r="B8" s="141" t="s">
        <v>200</v>
      </c>
      <c r="C8" s="276" t="s">
        <v>271</v>
      </c>
      <c r="D8" s="277"/>
      <c r="E8" s="277"/>
      <c r="F8" s="278"/>
      <c r="AZ8" s="145"/>
    </row>
    <row r="9" spans="2:52" ht="16.5" thickBot="1" x14ac:dyDescent="0.3">
      <c r="B9" s="279"/>
      <c r="C9" s="279"/>
      <c r="D9" s="279"/>
      <c r="E9" s="279"/>
      <c r="F9" s="279"/>
    </row>
    <row r="10" spans="2:52" ht="15.6" customHeight="1" thickBot="1" x14ac:dyDescent="0.3">
      <c r="B10" s="495" t="s">
        <v>205</v>
      </c>
      <c r="C10" s="496"/>
      <c r="D10" s="496"/>
      <c r="E10" s="496"/>
      <c r="F10" s="497"/>
    </row>
    <row r="11" spans="2:52" ht="32.25" thickBot="1" x14ac:dyDescent="0.3">
      <c r="B11" s="500" t="s">
        <v>198</v>
      </c>
      <c r="C11" s="502"/>
      <c r="D11" s="503" t="s">
        <v>213</v>
      </c>
      <c r="E11" s="504" t="s">
        <v>197</v>
      </c>
      <c r="F11" s="501" t="s">
        <v>207</v>
      </c>
    </row>
    <row r="12" spans="2:52" ht="137.25" customHeight="1" thickBot="1" x14ac:dyDescent="0.3">
      <c r="B12" s="498" t="s">
        <v>254</v>
      </c>
      <c r="C12" s="499"/>
      <c r="D12" s="117" t="s">
        <v>255</v>
      </c>
      <c r="E12" s="197" t="s">
        <v>269</v>
      </c>
      <c r="F12" s="195" t="s">
        <v>270</v>
      </c>
    </row>
    <row r="15" spans="2:52" ht="18" x14ac:dyDescent="0.25">
      <c r="B15" s="280" t="s">
        <v>228</v>
      </c>
      <c r="C15" s="280"/>
      <c r="D15" s="280"/>
      <c r="E15" s="280"/>
      <c r="F15" s="280"/>
    </row>
    <row r="16" spans="2:52" ht="15.75" x14ac:dyDescent="0.25">
      <c r="B16" s="144"/>
    </row>
    <row r="17" spans="2:6" ht="15.75" thickBot="1" x14ac:dyDescent="0.3">
      <c r="B17" s="143"/>
    </row>
    <row r="18" spans="2:6" ht="16.5" thickBot="1" x14ac:dyDescent="0.3">
      <c r="B18" s="492" t="s">
        <v>227</v>
      </c>
      <c r="C18" s="493"/>
      <c r="D18" s="494"/>
      <c r="E18" s="492" t="s">
        <v>226</v>
      </c>
      <c r="F18" s="494"/>
    </row>
    <row r="19" spans="2:6" x14ac:dyDescent="0.25">
      <c r="B19" s="258" t="s">
        <v>265</v>
      </c>
      <c r="C19" s="259"/>
      <c r="D19" s="260"/>
      <c r="E19" s="254" t="s">
        <v>266</v>
      </c>
      <c r="F19" s="255"/>
    </row>
    <row r="20" spans="2:6" x14ac:dyDescent="0.25">
      <c r="B20" s="258"/>
      <c r="C20" s="259"/>
      <c r="D20" s="260"/>
      <c r="E20" s="254"/>
      <c r="F20" s="255"/>
    </row>
    <row r="21" spans="2:6" x14ac:dyDescent="0.25">
      <c r="B21" s="258"/>
      <c r="C21" s="259"/>
      <c r="D21" s="260"/>
      <c r="E21" s="254"/>
      <c r="F21" s="255"/>
    </row>
    <row r="22" spans="2:6" x14ac:dyDescent="0.25">
      <c r="B22" s="258"/>
      <c r="C22" s="259"/>
      <c r="D22" s="260"/>
      <c r="E22" s="254"/>
      <c r="F22" s="255"/>
    </row>
    <row r="23" spans="2:6" x14ac:dyDescent="0.25">
      <c r="B23" s="258"/>
      <c r="C23" s="259"/>
      <c r="D23" s="260"/>
      <c r="E23" s="254"/>
      <c r="F23" s="255"/>
    </row>
    <row r="24" spans="2:6" x14ac:dyDescent="0.25">
      <c r="B24" s="258"/>
      <c r="C24" s="259"/>
      <c r="D24" s="260"/>
      <c r="E24" s="254"/>
      <c r="F24" s="255"/>
    </row>
    <row r="25" spans="2:6" x14ac:dyDescent="0.25">
      <c r="B25" s="258"/>
      <c r="C25" s="259"/>
      <c r="D25" s="260"/>
      <c r="E25" s="254"/>
      <c r="F25" s="255"/>
    </row>
    <row r="26" spans="2:6" ht="75.75" customHeight="1" thickBot="1" x14ac:dyDescent="0.3">
      <c r="B26" s="258"/>
      <c r="C26" s="259"/>
      <c r="D26" s="260"/>
      <c r="E26" s="254"/>
      <c r="F26" s="255"/>
    </row>
    <row r="27" spans="2:6" ht="16.5" thickBot="1" x14ac:dyDescent="0.3">
      <c r="B27" s="492" t="s">
        <v>225</v>
      </c>
      <c r="C27" s="493"/>
      <c r="D27" s="494"/>
      <c r="E27" s="492" t="s">
        <v>224</v>
      </c>
      <c r="F27" s="494"/>
    </row>
    <row r="28" spans="2:6" x14ac:dyDescent="0.25">
      <c r="B28" s="258" t="s">
        <v>267</v>
      </c>
      <c r="C28" s="259"/>
      <c r="D28" s="260"/>
      <c r="E28" s="254" t="s">
        <v>268</v>
      </c>
      <c r="F28" s="255"/>
    </row>
    <row r="29" spans="2:6" x14ac:dyDescent="0.25">
      <c r="B29" s="258"/>
      <c r="C29" s="259"/>
      <c r="D29" s="260"/>
      <c r="E29" s="254"/>
      <c r="F29" s="255"/>
    </row>
    <row r="30" spans="2:6" x14ac:dyDescent="0.25">
      <c r="B30" s="258"/>
      <c r="C30" s="259"/>
      <c r="D30" s="260"/>
      <c r="E30" s="254"/>
      <c r="F30" s="255"/>
    </row>
    <row r="31" spans="2:6" x14ac:dyDescent="0.25">
      <c r="B31" s="258"/>
      <c r="C31" s="259"/>
      <c r="D31" s="260"/>
      <c r="E31" s="254"/>
      <c r="F31" s="255"/>
    </row>
    <row r="32" spans="2:6" x14ac:dyDescent="0.25">
      <c r="B32" s="258"/>
      <c r="C32" s="259"/>
      <c r="D32" s="260"/>
      <c r="E32" s="254"/>
      <c r="F32" s="255"/>
    </row>
    <row r="33" spans="2:6" x14ac:dyDescent="0.25">
      <c r="B33" s="258"/>
      <c r="C33" s="259"/>
      <c r="D33" s="260"/>
      <c r="E33" s="254"/>
      <c r="F33" s="255"/>
    </row>
    <row r="34" spans="2:6" ht="90" customHeight="1" thickBot="1" x14ac:dyDescent="0.3">
      <c r="B34" s="261"/>
      <c r="C34" s="262"/>
      <c r="D34" s="263"/>
      <c r="E34" s="256"/>
      <c r="F34" s="257"/>
    </row>
    <row r="35" spans="2:6" x14ac:dyDescent="0.25">
      <c r="B35" s="142"/>
    </row>
  </sheetData>
  <mergeCells count="17">
    <mergeCell ref="E19:F26"/>
    <mergeCell ref="E28:F34"/>
    <mergeCell ref="B28:D34"/>
    <mergeCell ref="B19:D26"/>
    <mergeCell ref="B27:D27"/>
    <mergeCell ref="B2:B5"/>
    <mergeCell ref="C2:E5"/>
    <mergeCell ref="B18:D18"/>
    <mergeCell ref="E27:F27"/>
    <mergeCell ref="C7:F7"/>
    <mergeCell ref="C8:F8"/>
    <mergeCell ref="B9:F9"/>
    <mergeCell ref="B10:F10"/>
    <mergeCell ref="B11:C11"/>
    <mergeCell ref="B12:C12"/>
    <mergeCell ref="B15:F15"/>
    <mergeCell ref="E18:F18"/>
  </mergeCells>
  <dataValidations count="1">
    <dataValidation type="list" allowBlank="1" showInputMessage="1" showErrorMessage="1" sqref="B12:C12" xr:uid="{00000000-0002-0000-0100-000000000000}">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39997558519241921"/>
  </sheetPr>
  <dimension ref="A1:BQ78"/>
  <sheetViews>
    <sheetView showGridLines="0" tabSelected="1" topLeftCell="A34" zoomScale="60" zoomScaleNormal="60" workbookViewId="0">
      <selection activeCell="F81" sqref="F81"/>
    </sheetView>
  </sheetViews>
  <sheetFormatPr baseColWidth="10" defaultColWidth="11.42578125" defaultRowHeight="16.5" x14ac:dyDescent="0.3"/>
  <cols>
    <col min="1" max="1" width="5" style="111" customWidth="1"/>
    <col min="2" max="2" width="4" style="2" bestFit="1" customWidth="1" collapsed="1"/>
    <col min="3" max="3" width="14.28515625" style="2" customWidth="1" collapsed="1"/>
    <col min="4" max="4" width="13.28515625" style="2" customWidth="1" collapsed="1"/>
    <col min="5" max="5" width="16.28515625" style="2" customWidth="1" collapsed="1"/>
    <col min="6" max="6" width="32.42578125" style="1" customWidth="1" collapsed="1"/>
    <col min="7" max="7" width="19" style="5" customWidth="1" collapsed="1"/>
    <col min="8" max="8" width="17.7109375" style="1" customWidth="1" collapsed="1"/>
    <col min="9" max="9" width="16.5703125" style="1" customWidth="1" collapsed="1"/>
    <col min="10" max="10" width="6.28515625" style="1" bestFit="1" customWidth="1" collapsed="1"/>
    <col min="11" max="11" width="27.28515625" style="1" bestFit="1" customWidth="1" collapsed="1"/>
    <col min="12" max="12" width="30.5703125" style="1" hidden="1" customWidth="1" collapsed="1"/>
    <col min="13" max="13" width="17.5703125" style="1" customWidth="1" collapsed="1"/>
    <col min="14" max="14" width="8" style="1" customWidth="1" collapsed="1"/>
    <col min="15" max="15" width="16" style="1" customWidth="1" collapsed="1"/>
    <col min="16" max="16" width="5.7109375" style="1" customWidth="1" collapsed="1"/>
    <col min="17" max="17" width="46.42578125" style="1" customWidth="1" collapsed="1"/>
    <col min="18" max="18" width="15.28515625" style="1" bestFit="1" customWidth="1" collapsed="1"/>
    <col min="19" max="19" width="6.7109375" style="1" customWidth="1" collapsed="1"/>
    <col min="20" max="20" width="5" style="1" customWidth="1" collapsed="1"/>
    <col min="21" max="21" width="5.5703125" style="1" customWidth="1" collapsed="1"/>
    <col min="22" max="22" width="7.28515625" style="1" customWidth="1" collapsed="1"/>
    <col min="23" max="23" width="6.7109375" style="1" customWidth="1" collapsed="1"/>
    <col min="24" max="24" width="7.5703125" style="1" customWidth="1" collapsed="1"/>
    <col min="25" max="25" width="38.28515625" style="1" hidden="1" customWidth="1" collapsed="1"/>
    <col min="26" max="26" width="8.7109375" style="1" customWidth="1" collapsed="1"/>
    <col min="27" max="27" width="10.42578125" style="1" customWidth="1" collapsed="1"/>
    <col min="28" max="29" width="9.28515625" style="1" hidden="1" customWidth="1" collapsed="1"/>
    <col min="30" max="30" width="8.42578125" style="1" hidden="1" customWidth="1" collapsed="1"/>
    <col min="31" max="31" width="7.28515625" style="1" hidden="1" customWidth="1" collapsed="1"/>
    <col min="32" max="32" width="27.28515625" style="1" customWidth="1" collapsed="1"/>
    <col min="33" max="33" width="18.7109375" style="110" customWidth="1" collapsed="1"/>
    <col min="34" max="34" width="16.7109375" style="1" customWidth="1" collapsed="1"/>
    <col min="35" max="35" width="14.7109375" style="1" customWidth="1" collapsed="1"/>
    <col min="36" max="36" width="18.5703125" style="1" customWidth="1" collapsed="1"/>
    <col min="37" max="37" width="21" style="1" customWidth="1" collapsed="1"/>
    <col min="38" max="16384" width="11.42578125" style="1" collapsed="1"/>
  </cols>
  <sheetData>
    <row r="1" spans="1:69" s="82" customFormat="1" ht="14.25" x14ac:dyDescent="0.2">
      <c r="B1" s="81"/>
      <c r="C1" s="81"/>
      <c r="D1" s="81"/>
      <c r="E1" s="81"/>
      <c r="G1" s="83"/>
      <c r="AG1" s="108"/>
    </row>
    <row r="2" spans="1:69" s="82" customFormat="1" ht="14.25" x14ac:dyDescent="0.2">
      <c r="B2" s="81"/>
      <c r="C2" s="81"/>
      <c r="D2" s="81"/>
      <c r="E2" s="81"/>
      <c r="G2" s="83"/>
      <c r="AG2" s="108"/>
    </row>
    <row r="3" spans="1:69" s="82" customFormat="1" ht="15" thickBot="1" x14ac:dyDescent="0.25">
      <c r="B3" s="81"/>
      <c r="C3" s="81"/>
      <c r="D3" s="81"/>
      <c r="E3" s="81"/>
      <c r="G3" s="83"/>
      <c r="AG3" s="108"/>
    </row>
    <row r="4" spans="1:69" s="82" customFormat="1" ht="14.65" customHeight="1" x14ac:dyDescent="0.2">
      <c r="B4" s="321"/>
      <c r="C4" s="322"/>
      <c r="D4" s="322"/>
      <c r="E4" s="322"/>
      <c r="F4" s="315" t="s">
        <v>214</v>
      </c>
      <c r="G4" s="316"/>
      <c r="H4" s="316"/>
      <c r="I4" s="316"/>
      <c r="J4" s="316"/>
      <c r="K4" s="316"/>
      <c r="L4" s="316"/>
      <c r="M4" s="316"/>
      <c r="N4" s="316"/>
      <c r="O4" s="316"/>
      <c r="P4" s="316"/>
      <c r="Q4" s="316"/>
      <c r="R4" s="316"/>
      <c r="S4" s="316"/>
      <c r="T4" s="316"/>
      <c r="U4" s="316"/>
      <c r="V4" s="316"/>
      <c r="W4" s="316"/>
      <c r="X4" s="316"/>
      <c r="Y4" s="316"/>
      <c r="Z4" s="316"/>
      <c r="AA4" s="316"/>
      <c r="AB4" s="316"/>
      <c r="AC4" s="316"/>
      <c r="AD4" s="316"/>
      <c r="AE4" s="316"/>
      <c r="AF4" s="316"/>
      <c r="AG4" s="316"/>
      <c r="AH4" s="316"/>
      <c r="AI4" s="316"/>
      <c r="AJ4" s="313" t="s">
        <v>201</v>
      </c>
      <c r="AK4" s="314"/>
    </row>
    <row r="5" spans="1:69" s="82" customFormat="1" ht="14.65" customHeight="1" x14ac:dyDescent="0.2">
      <c r="B5" s="323"/>
      <c r="C5" s="324"/>
      <c r="D5" s="324"/>
      <c r="E5" s="324"/>
      <c r="F5" s="317"/>
      <c r="G5" s="318"/>
      <c r="H5" s="318"/>
      <c r="I5" s="318"/>
      <c r="J5" s="318"/>
      <c r="K5" s="318"/>
      <c r="L5" s="318"/>
      <c r="M5" s="318"/>
      <c r="N5" s="318"/>
      <c r="O5" s="318"/>
      <c r="P5" s="318"/>
      <c r="Q5" s="318"/>
      <c r="R5" s="318"/>
      <c r="S5" s="318"/>
      <c r="T5" s="318"/>
      <c r="U5" s="318"/>
      <c r="V5" s="318"/>
      <c r="W5" s="318"/>
      <c r="X5" s="318"/>
      <c r="Y5" s="318"/>
      <c r="Z5" s="318"/>
      <c r="AA5" s="318"/>
      <c r="AB5" s="318"/>
      <c r="AC5" s="318"/>
      <c r="AD5" s="318"/>
      <c r="AE5" s="318"/>
      <c r="AF5" s="318"/>
      <c r="AG5" s="318"/>
      <c r="AH5" s="318"/>
      <c r="AI5" s="318"/>
      <c r="AJ5" s="311" t="s">
        <v>202</v>
      </c>
      <c r="AK5" s="312"/>
    </row>
    <row r="6" spans="1:69" ht="16.5" customHeight="1" x14ac:dyDescent="0.3">
      <c r="B6" s="323"/>
      <c r="C6" s="324"/>
      <c r="D6" s="324"/>
      <c r="E6" s="324"/>
      <c r="F6" s="317"/>
      <c r="G6" s="318"/>
      <c r="H6" s="318"/>
      <c r="I6" s="318"/>
      <c r="J6" s="318"/>
      <c r="K6" s="318"/>
      <c r="L6" s="318"/>
      <c r="M6" s="318"/>
      <c r="N6" s="318"/>
      <c r="O6" s="318"/>
      <c r="P6" s="318"/>
      <c r="Q6" s="318"/>
      <c r="R6" s="318"/>
      <c r="S6" s="318"/>
      <c r="T6" s="318"/>
      <c r="U6" s="318"/>
      <c r="V6" s="318"/>
      <c r="W6" s="318"/>
      <c r="X6" s="318"/>
      <c r="Y6" s="318"/>
      <c r="Z6" s="318"/>
      <c r="AA6" s="318"/>
      <c r="AB6" s="318"/>
      <c r="AC6" s="318"/>
      <c r="AD6" s="318"/>
      <c r="AE6" s="318"/>
      <c r="AF6" s="318"/>
      <c r="AG6" s="318"/>
      <c r="AH6" s="318"/>
      <c r="AI6" s="318"/>
      <c r="AJ6" s="311" t="s">
        <v>243</v>
      </c>
      <c r="AK6" s="312"/>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row>
    <row r="7" spans="1:69" ht="16.899999999999999" customHeight="1" thickBot="1" x14ac:dyDescent="0.35">
      <c r="B7" s="325"/>
      <c r="C7" s="326"/>
      <c r="D7" s="326"/>
      <c r="E7" s="326"/>
      <c r="F7" s="319"/>
      <c r="G7" s="320"/>
      <c r="H7" s="320"/>
      <c r="I7" s="320"/>
      <c r="J7" s="320"/>
      <c r="K7" s="320"/>
      <c r="L7" s="320"/>
      <c r="M7" s="320"/>
      <c r="N7" s="320"/>
      <c r="O7" s="320"/>
      <c r="P7" s="320"/>
      <c r="Q7" s="320"/>
      <c r="R7" s="320"/>
      <c r="S7" s="320"/>
      <c r="T7" s="320"/>
      <c r="U7" s="320"/>
      <c r="V7" s="320"/>
      <c r="W7" s="320"/>
      <c r="X7" s="320"/>
      <c r="Y7" s="320"/>
      <c r="Z7" s="320"/>
      <c r="AA7" s="320"/>
      <c r="AB7" s="320"/>
      <c r="AC7" s="320"/>
      <c r="AD7" s="320"/>
      <c r="AE7" s="320"/>
      <c r="AF7" s="320"/>
      <c r="AG7" s="320"/>
      <c r="AH7" s="320"/>
      <c r="AI7" s="320"/>
      <c r="AJ7" s="309" t="s">
        <v>203</v>
      </c>
      <c r="AK7" s="310"/>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row>
    <row r="8" spans="1:69" ht="12.6" customHeight="1" thickBot="1" x14ac:dyDescent="0.35">
      <c r="B8" s="13"/>
      <c r="C8" s="14"/>
      <c r="D8" s="13"/>
      <c r="E8" s="13"/>
      <c r="F8" s="6"/>
      <c r="G8" s="12"/>
      <c r="H8" s="6"/>
      <c r="I8" s="6"/>
      <c r="J8" s="6"/>
      <c r="K8" s="6"/>
      <c r="L8" s="6"/>
      <c r="M8" s="6"/>
      <c r="N8" s="6"/>
      <c r="O8" s="6"/>
      <c r="P8" s="6"/>
      <c r="Q8" s="6"/>
      <c r="R8" s="6"/>
      <c r="S8" s="6"/>
      <c r="T8" s="6"/>
      <c r="U8" s="6"/>
      <c r="V8" s="6"/>
      <c r="W8" s="6"/>
      <c r="X8" s="6"/>
      <c r="Y8" s="6"/>
      <c r="Z8" s="6"/>
      <c r="AA8" s="6"/>
      <c r="AB8" s="6"/>
      <c r="AC8" s="6"/>
      <c r="AD8" s="6"/>
      <c r="AE8" s="6"/>
      <c r="AF8" s="6"/>
      <c r="AG8" s="109"/>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row>
    <row r="9" spans="1:69" s="85" customFormat="1" ht="28.5" customHeight="1" x14ac:dyDescent="0.35">
      <c r="A9" s="152"/>
      <c r="B9" s="330" t="s">
        <v>199</v>
      </c>
      <c r="C9" s="331"/>
      <c r="D9" s="336" t="s">
        <v>253</v>
      </c>
      <c r="E9" s="336"/>
      <c r="F9" s="336"/>
      <c r="G9" s="336"/>
      <c r="H9" s="336"/>
      <c r="I9" s="336"/>
      <c r="J9" s="336"/>
      <c r="K9" s="336"/>
      <c r="L9" s="336"/>
      <c r="M9" s="336"/>
      <c r="N9" s="336"/>
      <c r="O9" s="336"/>
      <c r="P9" s="336"/>
      <c r="Q9" s="336"/>
      <c r="R9" s="336"/>
      <c r="S9" s="336"/>
      <c r="T9" s="336"/>
      <c r="U9" s="336"/>
      <c r="V9" s="336"/>
      <c r="W9" s="336"/>
      <c r="X9" s="336"/>
      <c r="Y9" s="336"/>
      <c r="Z9" s="336"/>
      <c r="AA9" s="336"/>
      <c r="AB9" s="336"/>
      <c r="AC9" s="336"/>
      <c r="AD9" s="336"/>
      <c r="AE9" s="336"/>
      <c r="AF9" s="336"/>
      <c r="AG9" s="336"/>
      <c r="AH9" s="336"/>
      <c r="AI9" s="336"/>
      <c r="AJ9" s="336"/>
      <c r="AK9" s="337"/>
      <c r="AL9" s="84"/>
      <c r="AM9" s="84"/>
      <c r="AN9" s="84"/>
      <c r="AO9" s="84"/>
      <c r="AP9" s="84"/>
      <c r="AQ9" s="84"/>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row>
    <row r="10" spans="1:69" s="85" customFormat="1" ht="28.5" customHeight="1" x14ac:dyDescent="0.35">
      <c r="A10" s="152"/>
      <c r="B10" s="332" t="s">
        <v>206</v>
      </c>
      <c r="C10" s="333"/>
      <c r="D10" s="338" t="s">
        <v>256</v>
      </c>
      <c r="E10" s="338"/>
      <c r="F10" s="338"/>
      <c r="G10" s="338"/>
      <c r="H10" s="338"/>
      <c r="I10" s="338"/>
      <c r="J10" s="338"/>
      <c r="K10" s="338"/>
      <c r="L10" s="338"/>
      <c r="M10" s="338"/>
      <c r="N10" s="338"/>
      <c r="O10" s="338"/>
      <c r="P10" s="338"/>
      <c r="Q10" s="338"/>
      <c r="R10" s="338"/>
      <c r="S10" s="338"/>
      <c r="T10" s="338"/>
      <c r="U10" s="338"/>
      <c r="V10" s="338"/>
      <c r="W10" s="338"/>
      <c r="X10" s="338"/>
      <c r="Y10" s="338"/>
      <c r="Z10" s="338"/>
      <c r="AA10" s="338"/>
      <c r="AB10" s="338"/>
      <c r="AC10" s="338"/>
      <c r="AD10" s="338"/>
      <c r="AE10" s="338"/>
      <c r="AF10" s="338"/>
      <c r="AG10" s="338"/>
      <c r="AH10" s="338"/>
      <c r="AI10" s="338"/>
      <c r="AJ10" s="338"/>
      <c r="AK10" s="339"/>
      <c r="AL10" s="84"/>
      <c r="AM10" s="84"/>
      <c r="AN10" s="84"/>
      <c r="AO10" s="84"/>
      <c r="AP10" s="84"/>
      <c r="AQ10" s="84"/>
      <c r="AR10" s="84"/>
      <c r="AS10" s="84"/>
      <c r="AT10" s="84"/>
      <c r="AU10" s="84"/>
      <c r="AV10" s="84"/>
      <c r="AW10" s="84"/>
      <c r="AX10" s="84"/>
      <c r="AY10" s="84"/>
      <c r="AZ10" s="84"/>
      <c r="BA10" s="84"/>
      <c r="BB10" s="84"/>
      <c r="BC10" s="84"/>
      <c r="BD10" s="84"/>
      <c r="BE10" s="84"/>
      <c r="BF10" s="84"/>
      <c r="BG10" s="84"/>
      <c r="BH10" s="84"/>
      <c r="BI10" s="84"/>
      <c r="BJ10" s="84"/>
      <c r="BK10" s="84"/>
      <c r="BL10" s="84"/>
      <c r="BM10" s="84"/>
      <c r="BN10" s="84"/>
      <c r="BO10" s="84"/>
      <c r="BP10" s="84"/>
      <c r="BQ10" s="84"/>
    </row>
    <row r="11" spans="1:69" s="85" customFormat="1" ht="30.75" customHeight="1" thickBot="1" x14ac:dyDescent="0.4">
      <c r="B11" s="334" t="s">
        <v>200</v>
      </c>
      <c r="C11" s="335"/>
      <c r="D11" s="340" t="s">
        <v>257</v>
      </c>
      <c r="E11" s="340"/>
      <c r="F11" s="340"/>
      <c r="G11" s="340"/>
      <c r="H11" s="340"/>
      <c r="I11" s="340"/>
      <c r="J11" s="340"/>
      <c r="K11" s="340"/>
      <c r="L11" s="340"/>
      <c r="M11" s="340"/>
      <c r="N11" s="340"/>
      <c r="O11" s="340"/>
      <c r="P11" s="340"/>
      <c r="Q11" s="340"/>
      <c r="R11" s="340"/>
      <c r="S11" s="340"/>
      <c r="T11" s="340"/>
      <c r="U11" s="340"/>
      <c r="V11" s="340"/>
      <c r="W11" s="340"/>
      <c r="X11" s="340"/>
      <c r="Y11" s="340"/>
      <c r="Z11" s="340"/>
      <c r="AA11" s="340"/>
      <c r="AB11" s="340"/>
      <c r="AC11" s="340"/>
      <c r="AD11" s="340"/>
      <c r="AE11" s="340"/>
      <c r="AF11" s="340"/>
      <c r="AG11" s="340"/>
      <c r="AH11" s="340"/>
      <c r="AI11" s="340"/>
      <c r="AJ11" s="340"/>
      <c r="AK11" s="341"/>
      <c r="AL11" s="84"/>
      <c r="AM11" s="84"/>
      <c r="AN11" s="84"/>
      <c r="AO11" s="84"/>
      <c r="AP11" s="84"/>
      <c r="AQ11" s="84"/>
      <c r="AR11" s="84"/>
      <c r="AS11" s="84"/>
      <c r="AT11" s="84"/>
      <c r="AU11" s="84"/>
      <c r="AV11" s="84"/>
      <c r="AW11" s="84"/>
      <c r="AX11" s="84"/>
      <c r="AY11" s="84"/>
      <c r="AZ11" s="84"/>
      <c r="BA11" s="84"/>
      <c r="BB11" s="84"/>
      <c r="BC11" s="84"/>
      <c r="BD11" s="84"/>
      <c r="BE11" s="84"/>
      <c r="BF11" s="84"/>
      <c r="BG11" s="84"/>
      <c r="BH11" s="84"/>
      <c r="BI11" s="84"/>
      <c r="BJ11" s="84"/>
      <c r="BK11" s="84"/>
      <c r="BL11" s="84"/>
      <c r="BM11" s="84"/>
      <c r="BN11" s="84"/>
      <c r="BO11" s="84"/>
      <c r="BP11" s="84"/>
      <c r="BQ11" s="84"/>
    </row>
    <row r="12" spans="1:69" s="85" customFormat="1" ht="15" customHeight="1" x14ac:dyDescent="0.35">
      <c r="B12" s="327"/>
      <c r="C12" s="328"/>
      <c r="D12" s="328"/>
      <c r="E12" s="328"/>
      <c r="F12" s="328"/>
      <c r="G12" s="328"/>
      <c r="H12" s="328"/>
      <c r="I12" s="328"/>
      <c r="J12" s="328"/>
      <c r="K12" s="328"/>
      <c r="L12" s="328"/>
      <c r="M12" s="328"/>
      <c r="N12" s="328"/>
      <c r="O12" s="328"/>
      <c r="P12" s="328"/>
      <c r="Q12" s="328"/>
      <c r="R12" s="328"/>
      <c r="S12" s="328"/>
      <c r="T12" s="328"/>
      <c r="U12" s="328"/>
      <c r="V12" s="328"/>
      <c r="W12" s="328"/>
      <c r="X12" s="328"/>
      <c r="Y12" s="328"/>
      <c r="Z12" s="328"/>
      <c r="AA12" s="328"/>
      <c r="AB12" s="328"/>
      <c r="AC12" s="328"/>
      <c r="AD12" s="328"/>
      <c r="AE12" s="328"/>
      <c r="AF12" s="328"/>
      <c r="AG12" s="328"/>
      <c r="AH12" s="328"/>
      <c r="AI12" s="328"/>
      <c r="AJ12" s="328"/>
      <c r="AK12" s="329"/>
      <c r="AL12" s="84"/>
      <c r="AM12" s="84"/>
      <c r="AN12" s="84"/>
      <c r="AO12" s="84"/>
      <c r="AP12" s="84"/>
      <c r="AQ12" s="84"/>
      <c r="AR12" s="84"/>
      <c r="AS12" s="84"/>
      <c r="AT12" s="84"/>
      <c r="AU12" s="84"/>
      <c r="AV12" s="84"/>
      <c r="AW12" s="84"/>
      <c r="AX12" s="84"/>
      <c r="AY12" s="84"/>
      <c r="AZ12" s="84"/>
      <c r="BA12" s="84"/>
      <c r="BB12" s="84"/>
      <c r="BC12" s="84"/>
      <c r="BD12" s="84"/>
      <c r="BE12" s="84"/>
      <c r="BF12" s="84"/>
      <c r="BG12" s="84"/>
      <c r="BH12" s="84"/>
      <c r="BI12" s="84"/>
      <c r="BJ12" s="84"/>
      <c r="BK12" s="84"/>
      <c r="BL12" s="84"/>
      <c r="BM12" s="84"/>
      <c r="BN12" s="84"/>
      <c r="BO12" s="84"/>
      <c r="BP12" s="84"/>
      <c r="BQ12" s="84"/>
    </row>
    <row r="13" spans="1:69" ht="18" x14ac:dyDescent="0.3">
      <c r="B13" s="306" t="s">
        <v>121</v>
      </c>
      <c r="C13" s="307"/>
      <c r="D13" s="307"/>
      <c r="E13" s="307"/>
      <c r="F13" s="307"/>
      <c r="G13" s="307"/>
      <c r="H13" s="307"/>
      <c r="I13" s="307" t="s">
        <v>122</v>
      </c>
      <c r="J13" s="307"/>
      <c r="K13" s="307"/>
      <c r="L13" s="307"/>
      <c r="M13" s="307"/>
      <c r="N13" s="307"/>
      <c r="O13" s="307"/>
      <c r="P13" s="307" t="s">
        <v>123</v>
      </c>
      <c r="Q13" s="307"/>
      <c r="R13" s="307"/>
      <c r="S13" s="307"/>
      <c r="T13" s="307"/>
      <c r="U13" s="307"/>
      <c r="V13" s="307"/>
      <c r="W13" s="307"/>
      <c r="X13" s="307"/>
      <c r="Y13" s="307" t="s">
        <v>124</v>
      </c>
      <c r="Z13" s="307"/>
      <c r="AA13" s="307"/>
      <c r="AB13" s="307"/>
      <c r="AC13" s="307"/>
      <c r="AD13" s="307"/>
      <c r="AE13" s="307"/>
      <c r="AF13" s="307" t="s">
        <v>34</v>
      </c>
      <c r="AG13" s="307"/>
      <c r="AH13" s="307"/>
      <c r="AI13" s="307"/>
      <c r="AJ13" s="307"/>
      <c r="AK13" s="308"/>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row>
    <row r="14" spans="1:69" ht="16.5" customHeight="1" x14ac:dyDescent="0.3">
      <c r="B14" s="294" t="s">
        <v>0</v>
      </c>
      <c r="C14" s="289" t="s">
        <v>2</v>
      </c>
      <c r="D14" s="290" t="s">
        <v>3</v>
      </c>
      <c r="E14" s="290" t="s">
        <v>42</v>
      </c>
      <c r="F14" s="289" t="s">
        <v>1</v>
      </c>
      <c r="G14" s="290" t="s">
        <v>48</v>
      </c>
      <c r="H14" s="290" t="s">
        <v>117</v>
      </c>
      <c r="I14" s="290" t="s">
        <v>33</v>
      </c>
      <c r="J14" s="289" t="s">
        <v>5</v>
      </c>
      <c r="K14" s="290" t="s">
        <v>78</v>
      </c>
      <c r="L14" s="290" t="s">
        <v>83</v>
      </c>
      <c r="M14" s="290" t="s">
        <v>43</v>
      </c>
      <c r="N14" s="289" t="s">
        <v>5</v>
      </c>
      <c r="O14" s="290" t="s">
        <v>46</v>
      </c>
      <c r="P14" s="295" t="s">
        <v>11</v>
      </c>
      <c r="Q14" s="290" t="s">
        <v>144</v>
      </c>
      <c r="R14" s="290" t="s">
        <v>12</v>
      </c>
      <c r="S14" s="290" t="s">
        <v>8</v>
      </c>
      <c r="T14" s="290"/>
      <c r="U14" s="290"/>
      <c r="V14" s="290"/>
      <c r="W14" s="290"/>
      <c r="X14" s="290"/>
      <c r="Y14" s="295" t="s">
        <v>120</v>
      </c>
      <c r="Z14" s="295" t="s">
        <v>44</v>
      </c>
      <c r="AA14" s="295" t="s">
        <v>5</v>
      </c>
      <c r="AB14" s="295" t="s">
        <v>45</v>
      </c>
      <c r="AC14" s="295" t="s">
        <v>5</v>
      </c>
      <c r="AD14" s="295" t="s">
        <v>47</v>
      </c>
      <c r="AE14" s="295" t="s">
        <v>29</v>
      </c>
      <c r="AF14" s="290" t="s">
        <v>34</v>
      </c>
      <c r="AG14" s="290" t="s">
        <v>35</v>
      </c>
      <c r="AH14" s="290" t="s">
        <v>36</v>
      </c>
      <c r="AI14" s="290" t="s">
        <v>38</v>
      </c>
      <c r="AJ14" s="290" t="s">
        <v>37</v>
      </c>
      <c r="AK14" s="293" t="s">
        <v>39</v>
      </c>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row>
    <row r="15" spans="1:69" s="4" customFormat="1" ht="94.5" customHeight="1" x14ac:dyDescent="0.3">
      <c r="A15" s="111"/>
      <c r="B15" s="294"/>
      <c r="C15" s="289"/>
      <c r="D15" s="290"/>
      <c r="E15" s="290"/>
      <c r="F15" s="289"/>
      <c r="G15" s="290"/>
      <c r="H15" s="290"/>
      <c r="I15" s="290"/>
      <c r="J15" s="289"/>
      <c r="K15" s="290"/>
      <c r="L15" s="290"/>
      <c r="M15" s="289"/>
      <c r="N15" s="289"/>
      <c r="O15" s="290"/>
      <c r="P15" s="295"/>
      <c r="Q15" s="290"/>
      <c r="R15" s="290"/>
      <c r="S15" s="116" t="s">
        <v>13</v>
      </c>
      <c r="T15" s="116" t="s">
        <v>17</v>
      </c>
      <c r="U15" s="116" t="s">
        <v>28</v>
      </c>
      <c r="V15" s="116" t="s">
        <v>18</v>
      </c>
      <c r="W15" s="116" t="s">
        <v>21</v>
      </c>
      <c r="X15" s="116" t="s">
        <v>24</v>
      </c>
      <c r="Y15" s="295"/>
      <c r="Z15" s="295"/>
      <c r="AA15" s="295"/>
      <c r="AB15" s="295"/>
      <c r="AC15" s="295"/>
      <c r="AD15" s="295"/>
      <c r="AE15" s="295"/>
      <c r="AF15" s="290"/>
      <c r="AG15" s="290"/>
      <c r="AH15" s="290"/>
      <c r="AI15" s="290"/>
      <c r="AJ15" s="290"/>
      <c r="AK15" s="293"/>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row>
    <row r="16" spans="1:69" s="3" customFormat="1" ht="175.5" customHeight="1" x14ac:dyDescent="0.25">
      <c r="B16" s="284">
        <v>1</v>
      </c>
      <c r="C16" s="281" t="s">
        <v>196</v>
      </c>
      <c r="D16" s="281" t="s">
        <v>244</v>
      </c>
      <c r="E16" s="285" t="s">
        <v>245</v>
      </c>
      <c r="F16" s="285" t="s">
        <v>246</v>
      </c>
      <c r="G16" s="281" t="s">
        <v>189</v>
      </c>
      <c r="H16" s="282">
        <v>262</v>
      </c>
      <c r="I16" s="283" t="str">
        <f>IF(H16&lt;=0,"",IF(H16&lt;=2,"Muy Baja",IF(H16&lt;=24,"Baja",IF(H16&lt;=500,"Media",IF(H16&lt;=5000,"Alta","Muy Alta")))))</f>
        <v>Media</v>
      </c>
      <c r="J16" s="287">
        <f>IF(I16="","",IF(I16="Muy Baja",0.2,IF(I16="Baja",0.4,IF(I16="Media",0.6,IF(I16="Alta",0.8,IF(I16="Muy Alta",1,))))))</f>
        <v>0.6</v>
      </c>
      <c r="K16" s="288" t="s">
        <v>133</v>
      </c>
      <c r="L16" s="287" t="str">
        <f>IF(NOT(ISERROR(MATCH(K16,'Tabla Impacto'!$B$222:$B$224,0))),'Tabla Impacto'!$F$224&amp;"Por favor no seleccionar los criterios de impacto(Afectación Económica o presupuestal y Pérdida Reputacional)",K16)</f>
        <v xml:space="preserve">     Mayor a 500 SMLMV </v>
      </c>
      <c r="M16" s="283" t="str">
        <f>IF(OR(L16='Tabla Impacto'!$C$12,L16='Tabla Impacto'!$D$12),"Leve",IF(OR(L16='Tabla Impacto'!$C$13,L16='Tabla Impacto'!$D$13),"Menor",IF(OR(L16='Tabla Impacto'!$C$14,L16='Tabla Impacto'!$D$14),"Moderado",IF(OR(L16='Tabla Impacto'!$C$15,L16='Tabla Impacto'!$D$15),"Mayor",IF(OR(L16='Tabla Impacto'!$C$16,L16='Tabla Impacto'!$D$16),"Catastrófico","")))))</f>
        <v>Catastrófico</v>
      </c>
      <c r="N16" s="287">
        <f>IF(M16="","",IF(M16="Leve",0.2,IF(M16="Menor",0.4,IF(M16="Moderado",0.6,IF(M16="Mayor",0.8,IF(M16="Catastrófico",1,))))))</f>
        <v>1</v>
      </c>
      <c r="O16" s="286" t="str">
        <f>IF(OR(AND(I16="Muy Baja",M16="Leve"),AND(I16="Muy Baja",M16="Menor"),AND(I16="Baja",M16="Leve")),"Bajo",IF(OR(AND(I16="Muy baja",M16="Moderado"),AND(I16="Baja",M16="Menor"),AND(I16="Baja",M16="Moderado"),AND(I16="Media",M16="Leve"),AND(I16="Media",M16="Menor"),AND(I16="Media",M16="Moderado"),AND(I16="Alta",M16="Leve"),AND(I16="Alta",M16="Menor")),"Moderado",IF(OR(AND(I16="Muy Baja",M16="Mayor"),AND(I16="Baja",M16="Mayor"),AND(I16="Media",M16="Mayor"),AND(I16="Alta",M16="Moderado"),AND(I16="Alta",M16="Mayor"),AND(I16="Muy Alta",M16="Leve"),AND(I16="Muy Alta",M16="Menor"),AND(I16="Muy Alta",M16="Moderado"),AND(I16="Muy Alta",M16="Mayor")),"Alto",IF(OR(AND(I16="Muy Baja",M16="Catastrófico"),AND(I16="Baja",M16="Catastrófico"),AND(I16="Media",M16="Catastrófico"),AND(I16="Alta",M16="Catastrófico"),AND(I16="Muy Alta",M16="Catastrófico")),"Extremo",""))))</f>
        <v>Extremo</v>
      </c>
      <c r="P16" s="115">
        <v>1</v>
      </c>
      <c r="Q16" s="96" t="s">
        <v>278</v>
      </c>
      <c r="R16" s="97" t="str">
        <f t="shared" ref="R16:R17" si="0">IF(OR(S16="Preventivo",S16="Detectivo"),"Probabilidad",IF(S16="Correctivo","Impacto",""))</f>
        <v>Probabilidad</v>
      </c>
      <c r="S16" s="98" t="s">
        <v>14</v>
      </c>
      <c r="T16" s="98" t="s">
        <v>9</v>
      </c>
      <c r="U16" s="99" t="str">
        <f t="shared" ref="U16:U21" si="1">IF(AND(S16="Preventivo",T16="Automático"),"50%",IF(AND(S16="Preventivo",T16="Manual"),"40%",IF(AND(S16="Detectivo",T16="Automático"),"40%",IF(AND(S16="Detectivo",T16="Manual"),"30%",IF(AND(S16="Correctivo",T16="Automático"),"35%",IF(AND(S16="Correctivo",T16="Manual"),"25%",""))))))</f>
        <v>40%</v>
      </c>
      <c r="V16" s="98" t="s">
        <v>19</v>
      </c>
      <c r="W16" s="98" t="s">
        <v>22</v>
      </c>
      <c r="X16" s="98" t="s">
        <v>110</v>
      </c>
      <c r="Y16" s="100">
        <f>IFERROR(IF(R16="Probabilidad",(J16-(+J16*U16)),IF(R16="Impacto",J16,"")),"")</f>
        <v>0.36</v>
      </c>
      <c r="Z16" s="101" t="str">
        <f>IFERROR(IF(Y16="","",IF(Y16&lt;=0.2,"Muy Baja",IF(Y16&lt;=0.4,"Baja",IF(Y16&lt;=0.6,"Media",IF(Y16&lt;=0.8,"Alta","Muy Alta"))))),"")</f>
        <v>Baja</v>
      </c>
      <c r="AA16" s="99">
        <f>+Y16</f>
        <v>0.36</v>
      </c>
      <c r="AB16" s="101" t="str">
        <f>IFERROR(IF(AC16="","",IF(AC16&lt;=0.2,"Leve",IF(AC16&lt;=0.4,"Menor",IF(AC16&lt;=0.6,"Moderado",IF(AC16&lt;=0.8,"Mayor","Catastrófico"))))),"")</f>
        <v>Catastrófico</v>
      </c>
      <c r="AC16" s="99">
        <f>IFERROR(IF(R16="Impacto",(N16-(+N16*U16)),IF(R16="Probabilidad",N16,"")),"")</f>
        <v>1</v>
      </c>
      <c r="AD16" s="102" t="str">
        <f>IFERROR(IF(OR(AND(Z16="Muy Baja",AB16="Leve"),AND(Z16="Muy Baja",AB16="Menor"),AND(Z16="Baja",AB16="Leve")),"Bajo",IF(OR(AND(Z16="Muy baja",AB16="Moderado"),AND(Z16="Baja",AB16="Menor"),AND(Z16="Baja",AB16="Moderado"),AND(Z16="Media",AB16="Leve"),AND(Z16="Media",AB16="Menor"),AND(Z16="Media",AB16="Moderado"),AND(Z16="Alta",AB16="Leve"),AND(Z16="Alta",AB16="Menor")),"Moderado",IF(OR(AND(Z16="Muy Baja",AB16="Mayor"),AND(Z16="Baja",AB16="Mayor"),AND(Z16="Media",AB16="Mayor"),AND(Z16="Alta",AB16="Moderado"),AND(Z16="Alta",AB16="Mayor"),AND(Z16="Muy Alta",AB16="Leve"),AND(Z16="Muy Alta",AB16="Menor"),AND(Z16="Muy Alta",AB16="Moderado"),AND(Z16="Muy Alta",AB16="Mayor")),"Alto",IF(OR(AND(Z16="Muy Baja",AB16="Catastrófico"),AND(Z16="Baja",AB16="Catastrófico"),AND(Z16="Media",AB16="Catastrófico"),AND(Z16="Alta",AB16="Catastrófico"),AND(Z16="Muy Alta",AB16="Catastrófico")),"Extremo","")))),"")</f>
        <v>Extremo</v>
      </c>
      <c r="AE16" s="98" t="s">
        <v>118</v>
      </c>
      <c r="AF16" s="114" t="s">
        <v>261</v>
      </c>
      <c r="AG16" s="114" t="s">
        <v>277</v>
      </c>
      <c r="AH16" s="196">
        <v>44392</v>
      </c>
      <c r="AI16" s="103"/>
      <c r="AJ16" s="114"/>
      <c r="AK16" s="118"/>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row>
    <row r="17" spans="2:69" ht="132" hidden="1" customHeight="1" x14ac:dyDescent="0.3">
      <c r="B17" s="284"/>
      <c r="C17" s="281"/>
      <c r="D17" s="281"/>
      <c r="E17" s="285"/>
      <c r="F17" s="285"/>
      <c r="G17" s="281"/>
      <c r="H17" s="282"/>
      <c r="I17" s="283"/>
      <c r="J17" s="287"/>
      <c r="K17" s="288"/>
      <c r="L17" s="287">
        <f>IF(NOT(ISERROR(MATCH(K17,_xlfn.ANCHORARRAY(F28),0))),J30&amp;"Por favor no seleccionar los criterios de impacto",K17)</f>
        <v>0</v>
      </c>
      <c r="M17" s="283"/>
      <c r="N17" s="287"/>
      <c r="O17" s="286"/>
      <c r="P17" s="115">
        <v>2</v>
      </c>
      <c r="Q17" s="96"/>
      <c r="R17" s="97" t="str">
        <f t="shared" si="0"/>
        <v/>
      </c>
      <c r="S17" s="98"/>
      <c r="T17" s="98"/>
      <c r="U17" s="99" t="str">
        <f t="shared" si="1"/>
        <v/>
      </c>
      <c r="V17" s="98"/>
      <c r="W17" s="98"/>
      <c r="X17" s="98"/>
      <c r="Y17" s="100" t="str">
        <f>IFERROR(IF(AND(R16="Probabilidad",R17="Probabilidad"),(AA16-(+AA16*U17)),IF(R17="Probabilidad",(J16-(+J16*U17)),IF(R17="Impacto",AA16,""))),"")</f>
        <v/>
      </c>
      <c r="Z17" s="101" t="str">
        <f t="shared" ref="Z17:Z75" si="2">IFERROR(IF(Y17="","",IF(Y17&lt;=0.2,"Muy Baja",IF(Y17&lt;=0.4,"Baja",IF(Y17&lt;=0.6,"Media",IF(Y17&lt;=0.8,"Alta","Muy Alta"))))),"")</f>
        <v/>
      </c>
      <c r="AA17" s="99" t="str">
        <f t="shared" ref="AA17:AA21" si="3">+Y17</f>
        <v/>
      </c>
      <c r="AB17" s="101" t="str">
        <f t="shared" ref="AB17:AB75" si="4">IFERROR(IF(AC17="","",IF(AC17&lt;=0.2,"Leve",IF(AC17&lt;=0.4,"Menor",IF(AC17&lt;=0.6,"Moderado",IF(AC17&lt;=0.8,"Mayor","Catastrófico"))))),"")</f>
        <v/>
      </c>
      <c r="AC17" s="99" t="str">
        <f>IFERROR(IF(AND(R16="Impacto",R17="Impacto"),(AC16-(+AC16*U17)),IF(R17="Impacto",($N$16-(+$N$16*U17)),IF(R17="Probabilidad",AC16,""))),"")</f>
        <v/>
      </c>
      <c r="AD17" s="102" t="str">
        <f t="shared" ref="AD17:AD21" si="5">IFERROR(IF(OR(AND(Z17="Muy Baja",AB17="Leve"),AND(Z17="Muy Baja",AB17="Menor"),AND(Z17="Baja",AB17="Leve")),"Bajo",IF(OR(AND(Z17="Muy baja",AB17="Moderado"),AND(Z17="Baja",AB17="Menor"),AND(Z17="Baja",AB17="Moderado"),AND(Z17="Media",AB17="Leve"),AND(Z17="Media",AB17="Menor"),AND(Z17="Media",AB17="Moderado"),AND(Z17="Alta",AB17="Leve"),AND(Z17="Alta",AB17="Menor")),"Moderado",IF(OR(AND(Z17="Muy Baja",AB17="Mayor"),AND(Z17="Baja",AB17="Mayor"),AND(Z17="Media",AB17="Mayor"),AND(Z17="Alta",AB17="Moderado"),AND(Z17="Alta",AB17="Mayor"),AND(Z17="Muy Alta",AB17="Leve"),AND(Z17="Muy Alta",AB17="Menor"),AND(Z17="Muy Alta",AB17="Moderado"),AND(Z17="Muy Alta",AB17="Mayor")),"Alto",IF(OR(AND(Z17="Muy Baja",AB17="Catastrófico"),AND(Z17="Baja",AB17="Catastrófico"),AND(Z17="Media",AB17="Catastrófico"),AND(Z17="Alta",AB17="Catastrófico"),AND(Z17="Muy Alta",AB17="Catastrófico")),"Extremo","")))),"")</f>
        <v/>
      </c>
      <c r="AE17" s="98"/>
      <c r="AF17" s="114"/>
      <c r="AG17" s="114"/>
      <c r="AH17" s="103"/>
      <c r="AI17" s="103"/>
      <c r="AJ17" s="114"/>
      <c r="AK17" s="118"/>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row>
    <row r="18" spans="2:69" ht="24" hidden="1" customHeight="1" x14ac:dyDescent="0.3">
      <c r="B18" s="284"/>
      <c r="C18" s="281"/>
      <c r="D18" s="281"/>
      <c r="E18" s="285"/>
      <c r="F18" s="285"/>
      <c r="G18" s="281"/>
      <c r="H18" s="282"/>
      <c r="I18" s="283"/>
      <c r="J18" s="287"/>
      <c r="K18" s="288"/>
      <c r="L18" s="287">
        <f>IF(NOT(ISERROR(MATCH(K18,_xlfn.ANCHORARRAY(F29),0))),J31&amp;"Por favor no seleccionar los criterios de impacto",K18)</f>
        <v>0</v>
      </c>
      <c r="M18" s="283"/>
      <c r="N18" s="287"/>
      <c r="O18" s="286"/>
      <c r="P18" s="115">
        <v>3</v>
      </c>
      <c r="Q18" s="104"/>
      <c r="R18" s="97" t="str">
        <f>IF(OR(S18="Preventivo",S18="Detectivo"),"Probabilidad",IF(S18="Correctivo","Impacto",""))</f>
        <v/>
      </c>
      <c r="S18" s="98"/>
      <c r="T18" s="98"/>
      <c r="U18" s="99" t="str">
        <f t="shared" si="1"/>
        <v/>
      </c>
      <c r="V18" s="98"/>
      <c r="W18" s="98"/>
      <c r="X18" s="98"/>
      <c r="Y18" s="100" t="str">
        <f>IFERROR(IF(AND(R17="Probabilidad",R18="Probabilidad"),(AA17-(+AA17*U18)),IF(AND(R17="Impacto",R18="Probabilidad"),(AA16-(+AA16*U18)),IF(R18="Impacto",AA17,""))),"")</f>
        <v/>
      </c>
      <c r="Z18" s="101" t="str">
        <f t="shared" si="2"/>
        <v/>
      </c>
      <c r="AA18" s="99" t="str">
        <f t="shared" si="3"/>
        <v/>
      </c>
      <c r="AB18" s="101" t="str">
        <f t="shared" si="4"/>
        <v/>
      </c>
      <c r="AC18" s="99" t="str">
        <f>IFERROR(IF(AND(R17="Impacto",R18="Impacto"),(AC17-(+AC17*U18)),IF(AND(R17="Probabilidad",R18="Impacto"),(AC16-(+AC16*U18)),IF(R18="Probabilidad",AC17,""))),"")</f>
        <v/>
      </c>
      <c r="AD18" s="102" t="str">
        <f t="shared" si="5"/>
        <v/>
      </c>
      <c r="AE18" s="98"/>
      <c r="AF18" s="114"/>
      <c r="AG18" s="114"/>
      <c r="AH18" s="103"/>
      <c r="AI18" s="103"/>
      <c r="AJ18" s="114"/>
      <c r="AK18" s="118"/>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row>
    <row r="19" spans="2:69" ht="24" hidden="1" customHeight="1" x14ac:dyDescent="0.3">
      <c r="B19" s="284"/>
      <c r="C19" s="281"/>
      <c r="D19" s="281"/>
      <c r="E19" s="285"/>
      <c r="F19" s="285"/>
      <c r="G19" s="281"/>
      <c r="H19" s="282"/>
      <c r="I19" s="283"/>
      <c r="J19" s="287"/>
      <c r="K19" s="288"/>
      <c r="L19" s="287">
        <f>IF(NOT(ISERROR(MATCH(K19,_xlfn.ANCHORARRAY(F30),0))),J32&amp;"Por favor no seleccionar los criterios de impacto",K19)</f>
        <v>0</v>
      </c>
      <c r="M19" s="283"/>
      <c r="N19" s="287"/>
      <c r="O19" s="286"/>
      <c r="P19" s="115">
        <v>4</v>
      </c>
      <c r="Q19" s="96"/>
      <c r="R19" s="97" t="str">
        <f t="shared" ref="R19:R21" si="6">IF(OR(S19="Preventivo",S19="Detectivo"),"Probabilidad",IF(S19="Correctivo","Impacto",""))</f>
        <v/>
      </c>
      <c r="S19" s="98"/>
      <c r="T19" s="98"/>
      <c r="U19" s="99" t="str">
        <f t="shared" si="1"/>
        <v/>
      </c>
      <c r="V19" s="98"/>
      <c r="W19" s="98"/>
      <c r="X19" s="98"/>
      <c r="Y19" s="100" t="str">
        <f t="shared" ref="Y19:Y21" si="7">IFERROR(IF(AND(R18="Probabilidad",R19="Probabilidad"),(AA18-(+AA18*U19)),IF(AND(R18="Impacto",R19="Probabilidad"),(AA17-(+AA17*U19)),IF(R19="Impacto",AA18,""))),"")</f>
        <v/>
      </c>
      <c r="Z19" s="101" t="str">
        <f t="shared" si="2"/>
        <v/>
      </c>
      <c r="AA19" s="99" t="str">
        <f t="shared" si="3"/>
        <v/>
      </c>
      <c r="AB19" s="101" t="str">
        <f t="shared" si="4"/>
        <v/>
      </c>
      <c r="AC19" s="99" t="str">
        <f t="shared" ref="AC19:AC21" si="8">IFERROR(IF(AND(R18="Impacto",R19="Impacto"),(AC18-(+AC18*U19)),IF(AND(R18="Probabilidad",R19="Impacto"),(AC17-(+AC17*U19)),IF(R19="Probabilidad",AC18,""))),"")</f>
        <v/>
      </c>
      <c r="AD19" s="102" t="str">
        <f>IFERROR(IF(OR(AND(Z19="Muy Baja",AB19="Leve"),AND(Z19="Muy Baja",AB19="Menor"),AND(Z19="Baja",AB19="Leve")),"Bajo",IF(OR(AND(Z19="Muy baja",AB19="Moderado"),AND(Z19="Baja",AB19="Menor"),AND(Z19="Baja",AB19="Moderado"),AND(Z19="Media",AB19="Leve"),AND(Z19="Media",AB19="Menor"),AND(Z19="Media",AB19="Moderado"),AND(Z19="Alta",AB19="Leve"),AND(Z19="Alta",AB19="Menor")),"Moderado",IF(OR(AND(Z19="Muy Baja",AB19="Mayor"),AND(Z19="Baja",AB19="Mayor"),AND(Z19="Media",AB19="Mayor"),AND(Z19="Alta",AB19="Moderado"),AND(Z19="Alta",AB19="Mayor"),AND(Z19="Muy Alta",AB19="Leve"),AND(Z19="Muy Alta",AB19="Menor"),AND(Z19="Muy Alta",AB19="Moderado"),AND(Z19="Muy Alta",AB19="Mayor")),"Alto",IF(OR(AND(Z19="Muy Baja",AB19="Catastrófico"),AND(Z19="Baja",AB19="Catastrófico"),AND(Z19="Media",AB19="Catastrófico"),AND(Z19="Alta",AB19="Catastrófico"),AND(Z19="Muy Alta",AB19="Catastrófico")),"Extremo","")))),"")</f>
        <v/>
      </c>
      <c r="AE19" s="98"/>
      <c r="AF19" s="114"/>
      <c r="AG19" s="114"/>
      <c r="AH19" s="103"/>
      <c r="AI19" s="103"/>
      <c r="AJ19" s="114"/>
      <c r="AK19" s="118"/>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row>
    <row r="20" spans="2:69" ht="24" hidden="1" customHeight="1" x14ac:dyDescent="0.3">
      <c r="B20" s="284"/>
      <c r="C20" s="281"/>
      <c r="D20" s="281"/>
      <c r="E20" s="285"/>
      <c r="F20" s="285"/>
      <c r="G20" s="281"/>
      <c r="H20" s="282"/>
      <c r="I20" s="283"/>
      <c r="J20" s="287"/>
      <c r="K20" s="288"/>
      <c r="L20" s="287">
        <f>IF(NOT(ISERROR(MATCH(K20,_xlfn.ANCHORARRAY(F31),0))),J33&amp;"Por favor no seleccionar los criterios de impacto",K20)</f>
        <v>0</v>
      </c>
      <c r="M20" s="283"/>
      <c r="N20" s="287"/>
      <c r="O20" s="286"/>
      <c r="P20" s="115">
        <v>5</v>
      </c>
      <c r="Q20" s="96"/>
      <c r="R20" s="97" t="str">
        <f t="shared" si="6"/>
        <v/>
      </c>
      <c r="S20" s="98"/>
      <c r="T20" s="98"/>
      <c r="U20" s="99" t="str">
        <f t="shared" si="1"/>
        <v/>
      </c>
      <c r="V20" s="98"/>
      <c r="W20" s="98"/>
      <c r="X20" s="98"/>
      <c r="Y20" s="100" t="str">
        <f t="shared" si="7"/>
        <v/>
      </c>
      <c r="Z20" s="101" t="str">
        <f t="shared" si="2"/>
        <v/>
      </c>
      <c r="AA20" s="99" t="str">
        <f t="shared" si="3"/>
        <v/>
      </c>
      <c r="AB20" s="101" t="str">
        <f t="shared" si="4"/>
        <v/>
      </c>
      <c r="AC20" s="99" t="str">
        <f t="shared" si="8"/>
        <v/>
      </c>
      <c r="AD20" s="102" t="str">
        <f t="shared" si="5"/>
        <v/>
      </c>
      <c r="AE20" s="98"/>
      <c r="AF20" s="114"/>
      <c r="AG20" s="114"/>
      <c r="AH20" s="103"/>
      <c r="AI20" s="103"/>
      <c r="AJ20" s="114"/>
      <c r="AK20" s="118"/>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row>
    <row r="21" spans="2:69" ht="24" hidden="1" customHeight="1" x14ac:dyDescent="0.3">
      <c r="B21" s="284"/>
      <c r="C21" s="281"/>
      <c r="D21" s="281"/>
      <c r="E21" s="285"/>
      <c r="F21" s="285"/>
      <c r="G21" s="281"/>
      <c r="H21" s="282"/>
      <c r="I21" s="283"/>
      <c r="J21" s="287"/>
      <c r="K21" s="288"/>
      <c r="L21" s="287">
        <f>IF(NOT(ISERROR(MATCH(K21,_xlfn.ANCHORARRAY(F32),0))),J34&amp;"Por favor no seleccionar los criterios de impacto",K21)</f>
        <v>0</v>
      </c>
      <c r="M21" s="283"/>
      <c r="N21" s="287"/>
      <c r="O21" s="286"/>
      <c r="P21" s="115">
        <v>6</v>
      </c>
      <c r="Q21" s="96"/>
      <c r="R21" s="97" t="str">
        <f t="shared" si="6"/>
        <v/>
      </c>
      <c r="S21" s="98"/>
      <c r="T21" s="98"/>
      <c r="U21" s="99" t="str">
        <f t="shared" si="1"/>
        <v/>
      </c>
      <c r="V21" s="98"/>
      <c r="W21" s="98"/>
      <c r="X21" s="98"/>
      <c r="Y21" s="100" t="str">
        <f t="shared" si="7"/>
        <v/>
      </c>
      <c r="Z21" s="101" t="str">
        <f t="shared" si="2"/>
        <v/>
      </c>
      <c r="AA21" s="99" t="str">
        <f t="shared" si="3"/>
        <v/>
      </c>
      <c r="AB21" s="101" t="str">
        <f t="shared" si="4"/>
        <v/>
      </c>
      <c r="AC21" s="99" t="str">
        <f t="shared" si="8"/>
        <v/>
      </c>
      <c r="AD21" s="102" t="str">
        <f t="shared" si="5"/>
        <v/>
      </c>
      <c r="AE21" s="98"/>
      <c r="AF21" s="114"/>
      <c r="AG21" s="114"/>
      <c r="AH21" s="103"/>
      <c r="AI21" s="103"/>
      <c r="AJ21" s="114"/>
      <c r="AK21" s="118"/>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row>
    <row r="22" spans="2:69" ht="151.5" customHeight="1" x14ac:dyDescent="0.3">
      <c r="B22" s="299">
        <v>2</v>
      </c>
      <c r="C22" s="291" t="s">
        <v>115</v>
      </c>
      <c r="D22" s="291" t="s">
        <v>247</v>
      </c>
      <c r="E22" s="291" t="s">
        <v>248</v>
      </c>
      <c r="F22" s="292" t="s">
        <v>249</v>
      </c>
      <c r="G22" s="291" t="s">
        <v>189</v>
      </c>
      <c r="H22" s="300">
        <v>262</v>
      </c>
      <c r="I22" s="297" t="str">
        <f>IF(H22&lt;=0,"",IF(H22&lt;=2,"Muy Baja",IF(H22&lt;=24,"Baja",IF(H22&lt;=500,"Media",IF(H22&lt;=5000,"Alta","Muy Alta")))))</f>
        <v>Media</v>
      </c>
      <c r="J22" s="296">
        <f>IF(I22="","",IF(I22="Muy Baja",0.2,IF(I22="Baja",0.4,IF(I22="Media",0.6,IF(I22="Alta",0.8,IF(I22="Muy Alta",1,))))))</f>
        <v>0.6</v>
      </c>
      <c r="K22" s="301" t="s">
        <v>136</v>
      </c>
      <c r="L22" s="296" t="str">
        <f>IF(NOT(ISERROR(MATCH(K22,'Tabla Impacto'!$B$222:$B$224,0))),'Tabla Impacto'!$F$224&amp;"Por favor no seleccionar los criterios de impacto(Afectación Económica o presupuestal y Pérdida Reputacional)",K22)</f>
        <v xml:space="preserve">     El riesgo afecta la imagen de la entidad con algunos usuarios de relevancia frente al logro de los objetivos</v>
      </c>
      <c r="M22" s="297" t="str">
        <f>IF(OR(L22='Tabla Impacto'!$C$12,L22='Tabla Impacto'!$D$12),"Leve",IF(OR(L22='Tabla Impacto'!$C$13,L22='Tabla Impacto'!$D$13),"Menor",IF(OR(L22='Tabla Impacto'!$C$14,L22='Tabla Impacto'!$D$14),"Moderado",IF(OR(L22='Tabla Impacto'!$C$15,L22='Tabla Impacto'!$D$15),"Mayor",IF(OR(L22='Tabla Impacto'!$C$16,L22='Tabla Impacto'!$D$16),"Catastrófico","")))))</f>
        <v>Moderado</v>
      </c>
      <c r="N22" s="296">
        <f>IF(M22="","",IF(M22="Leve",0.2,IF(M22="Menor",0.4,IF(M22="Moderado",0.6,IF(M22="Mayor",0.8,IF(M22="Catastrófico",1,))))))</f>
        <v>0.6</v>
      </c>
      <c r="O22" s="298" t="str">
        <f>IF(OR(AND(I22="Muy Baja",M22="Leve"),AND(I22="Muy Baja",M22="Menor"),AND(I22="Baja",M22="Leve")),"Bajo",IF(OR(AND(I22="Muy baja",M22="Moderado"),AND(I22="Baja",M22="Menor"),AND(I22="Baja",M22="Moderado"),AND(I22="Media",M22="Leve"),AND(I22="Media",M22="Menor"),AND(I22="Media",M22="Moderado"),AND(I22="Alta",M22="Leve"),AND(I22="Alta",M22="Menor")),"Moderado",IF(OR(AND(I22="Muy Baja",M22="Mayor"),AND(I22="Baja",M22="Mayor"),AND(I22="Media",M22="Mayor"),AND(I22="Alta",M22="Moderado"),AND(I22="Alta",M22="Mayor"),AND(I22="Muy Alta",M22="Leve"),AND(I22="Muy Alta",M22="Menor"),AND(I22="Muy Alta",M22="Moderado"),AND(I22="Muy Alta",M22="Mayor")),"Alto",IF(OR(AND(I22="Muy Baja",M22="Catastrófico"),AND(I22="Baja",M22="Catastrófico"),AND(I22="Media",M22="Catastrófico"),AND(I22="Alta",M22="Catastrófico"),AND(I22="Muy Alta",M22="Catastrófico")),"Extremo",""))))</f>
        <v>Moderado</v>
      </c>
      <c r="P22" s="112">
        <v>1</v>
      </c>
      <c r="Q22" s="86" t="s">
        <v>273</v>
      </c>
      <c r="R22" s="87" t="str">
        <f>IF(OR(S22="Preventivo",S22="Detectivo"),"Probabilidad",IF(S22="Correctivo","Impacto",""))</f>
        <v>Probabilidad</v>
      </c>
      <c r="S22" s="88" t="s">
        <v>14</v>
      </c>
      <c r="T22" s="88" t="s">
        <v>9</v>
      </c>
      <c r="U22" s="89" t="str">
        <f>IF(AND(S22="Preventivo",T22="Automático"),"50%",IF(AND(S22="Preventivo",T22="Manual"),"40%",IF(AND(S22="Detectivo",T22="Automático"),"40%",IF(AND(S22="Detectivo",T22="Manual"),"30%",IF(AND(S22="Correctivo",T22="Automático"),"35%",IF(AND(S22="Correctivo",T22="Manual"),"25%",""))))))</f>
        <v>40%</v>
      </c>
      <c r="V22" s="88" t="s">
        <v>19</v>
      </c>
      <c r="W22" s="88" t="s">
        <v>22</v>
      </c>
      <c r="X22" s="88" t="s">
        <v>110</v>
      </c>
      <c r="Y22" s="90">
        <f>IFERROR(IF(R22="Probabilidad",(J22-(+J22*U22)),IF(R22="Impacto",J22,"")),"")</f>
        <v>0.36</v>
      </c>
      <c r="Z22" s="91" t="str">
        <f>IFERROR(IF(Y22="","",IF(Y22&lt;=0.2,"Muy Baja",IF(Y22&lt;=0.4,"Baja",IF(Y22&lt;=0.6,"Media",IF(Y22&lt;=0.8,"Alta","Muy Alta"))))),"")</f>
        <v>Baja</v>
      </c>
      <c r="AA22" s="89">
        <f>+Y22</f>
        <v>0.36</v>
      </c>
      <c r="AB22" s="91" t="str">
        <f>IFERROR(IF(AC22="","",IF(AC22&lt;=0.2,"Leve",IF(AC22&lt;=0.4,"Menor",IF(AC22&lt;=0.6,"Moderado",IF(AC22&lt;=0.8,"Mayor","Catastrófico"))))),"")</f>
        <v>Moderado</v>
      </c>
      <c r="AC22" s="89">
        <f>IFERROR(IF(R22="Impacto",(N22-(+N22*U22)),IF(R22="Probabilidad",N22,"")),"")</f>
        <v>0.6</v>
      </c>
      <c r="AD22" s="92" t="str">
        <f>IFERROR(IF(OR(AND(Z22="Muy Baja",AB22="Leve"),AND(Z22="Muy Baja",AB22="Menor"),AND(Z22="Baja",AB22="Leve")),"Bajo",IF(OR(AND(Z22="Muy baja",AB22="Moderado"),AND(Z22="Baja",AB22="Menor"),AND(Z22="Baja",AB22="Moderado"),AND(Z22="Media",AB22="Leve"),AND(Z22="Media",AB22="Menor"),AND(Z22="Media",AB22="Moderado"),AND(Z22="Alta",AB22="Leve"),AND(Z22="Alta",AB22="Menor")),"Moderado",IF(OR(AND(Z22="Muy Baja",AB22="Mayor"),AND(Z22="Baja",AB22="Mayor"),AND(Z22="Media",AB22="Mayor"),AND(Z22="Alta",AB22="Moderado"),AND(Z22="Alta",AB22="Mayor"),AND(Z22="Muy Alta",AB22="Leve"),AND(Z22="Muy Alta",AB22="Menor"),AND(Z22="Muy Alta",AB22="Moderado"),AND(Z22="Muy Alta",AB22="Mayor")),"Alto",IF(OR(AND(Z22="Muy Baja",AB22="Catastrófico"),AND(Z22="Baja",AB22="Catastrófico"),AND(Z22="Media",AB22="Catastrófico"),AND(Z22="Alta",AB22="Catastrófico"),AND(Z22="Muy Alta",AB22="Catastrófico")),"Extremo","")))),"")</f>
        <v>Moderado</v>
      </c>
      <c r="AE22" s="88" t="s">
        <v>118</v>
      </c>
      <c r="AF22" s="193" t="s">
        <v>279</v>
      </c>
      <c r="AG22" s="113" t="s">
        <v>272</v>
      </c>
      <c r="AH22" s="194">
        <v>44438</v>
      </c>
      <c r="AI22" s="93"/>
      <c r="AJ22" s="113"/>
      <c r="AK22" s="119"/>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row>
    <row r="23" spans="2:69" ht="210" customHeight="1" x14ac:dyDescent="0.3">
      <c r="B23" s="299"/>
      <c r="C23" s="291"/>
      <c r="D23" s="291"/>
      <c r="E23" s="291"/>
      <c r="F23" s="292"/>
      <c r="G23" s="291"/>
      <c r="H23" s="300"/>
      <c r="I23" s="297"/>
      <c r="J23" s="296"/>
      <c r="K23" s="301"/>
      <c r="L23" s="296">
        <f>IF(NOT(ISERROR(MATCH(K23,_xlfn.ANCHORARRAY(F34),0))),J36&amp;"Por favor no seleccionar los criterios de impacto",K23)</f>
        <v>0</v>
      </c>
      <c r="M23" s="297"/>
      <c r="N23" s="296"/>
      <c r="O23" s="298"/>
      <c r="P23" s="112">
        <v>2</v>
      </c>
      <c r="Q23" s="201" t="s">
        <v>283</v>
      </c>
      <c r="R23" s="87" t="str">
        <f>IF(OR(S23="Preventivo",S23="Detectivo"),"Probabilidad",IF(S23="Correctivo","Impacto",""))</f>
        <v>Probabilidad</v>
      </c>
      <c r="S23" s="88" t="s">
        <v>14</v>
      </c>
      <c r="T23" s="88" t="s">
        <v>9</v>
      </c>
      <c r="U23" s="89" t="str">
        <f t="shared" ref="U23:U27" si="9">IF(AND(S23="Preventivo",T23="Automático"),"50%",IF(AND(S23="Preventivo",T23="Manual"),"40%",IF(AND(S23="Detectivo",T23="Automático"),"40%",IF(AND(S23="Detectivo",T23="Manual"),"30%",IF(AND(S23="Correctivo",T23="Automático"),"35%",IF(AND(S23="Correctivo",T23="Manual"),"25%",""))))))</f>
        <v>40%</v>
      </c>
      <c r="V23" s="88" t="s">
        <v>19</v>
      </c>
      <c r="W23" s="88" t="s">
        <v>22</v>
      </c>
      <c r="X23" s="88" t="s">
        <v>110</v>
      </c>
      <c r="Y23" s="90">
        <f>IFERROR(IF(AND(R22="Probabilidad",R23="Probabilidad"),(AA22-(+AA22*U23)),IF(R23="Probabilidad",(J22-(+J22*U23)),IF(R23="Impacto",AA22,""))),"")</f>
        <v>0.216</v>
      </c>
      <c r="Z23" s="91" t="str">
        <f t="shared" si="2"/>
        <v>Baja</v>
      </c>
      <c r="AA23" s="89">
        <f t="shared" ref="AA23:AA27" si="10">+Y23</f>
        <v>0.216</v>
      </c>
      <c r="AB23" s="91" t="str">
        <f t="shared" si="4"/>
        <v>Catastrófico</v>
      </c>
      <c r="AC23" s="89">
        <f>IFERROR(IF(AND(R22="Impacto",R23="Impacto"),(AC16-(+AC16*U23)),IF(R23="Impacto",($N$22-(+$N$22*U23)),IF(R23="Probabilidad",AC16,""))),"")</f>
        <v>1</v>
      </c>
      <c r="AD23" s="92" t="str">
        <f t="shared" ref="AD23:AD24" si="11">IFERROR(IF(OR(AND(Z23="Muy Baja",AB23="Leve"),AND(Z23="Muy Baja",AB23="Menor"),AND(Z23="Baja",AB23="Leve")),"Bajo",IF(OR(AND(Z23="Muy baja",AB23="Moderado"),AND(Z23="Baja",AB23="Menor"),AND(Z23="Baja",AB23="Moderado"),AND(Z23="Media",AB23="Leve"),AND(Z23="Media",AB23="Menor"),AND(Z23="Media",AB23="Moderado"),AND(Z23="Alta",AB23="Leve"),AND(Z23="Alta",AB23="Menor")),"Moderado",IF(OR(AND(Z23="Muy Baja",AB23="Mayor"),AND(Z23="Baja",AB23="Mayor"),AND(Z23="Media",AB23="Mayor"),AND(Z23="Alta",AB23="Moderado"),AND(Z23="Alta",AB23="Mayor"),AND(Z23="Muy Alta",AB23="Leve"),AND(Z23="Muy Alta",AB23="Menor"),AND(Z23="Muy Alta",AB23="Moderado"),AND(Z23="Muy Alta",AB23="Mayor")),"Alto",IF(OR(AND(Z23="Muy Baja",AB23="Catastrófico"),AND(Z23="Baja",AB23="Catastrófico"),AND(Z23="Media",AB23="Catastrófico"),AND(Z23="Alta",AB23="Catastrófico"),AND(Z23="Muy Alta",AB23="Catastrófico")),"Extremo","")))),"")</f>
        <v>Extremo</v>
      </c>
      <c r="AE23" s="88" t="s">
        <v>118</v>
      </c>
      <c r="AF23" s="113" t="s">
        <v>280</v>
      </c>
      <c r="AG23" s="198" t="s">
        <v>272</v>
      </c>
      <c r="AH23" s="93">
        <v>44438</v>
      </c>
      <c r="AI23" s="93"/>
      <c r="AJ23" s="113"/>
      <c r="AK23" s="119"/>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row>
    <row r="24" spans="2:69" ht="60" hidden="1" customHeight="1" x14ac:dyDescent="0.3">
      <c r="B24" s="299"/>
      <c r="C24" s="291"/>
      <c r="D24" s="291"/>
      <c r="E24" s="291"/>
      <c r="F24" s="292"/>
      <c r="G24" s="291"/>
      <c r="H24" s="300"/>
      <c r="I24" s="297"/>
      <c r="J24" s="296"/>
      <c r="K24" s="301"/>
      <c r="L24" s="296">
        <f>IF(NOT(ISERROR(MATCH(K24,_xlfn.ANCHORARRAY(F35),0))),J37&amp;"Por favor no seleccionar los criterios de impacto",K24)</f>
        <v>0</v>
      </c>
      <c r="M24" s="297"/>
      <c r="N24" s="296"/>
      <c r="O24" s="298"/>
      <c r="P24" s="112">
        <v>3</v>
      </c>
      <c r="Q24" s="94"/>
      <c r="R24" s="87" t="str">
        <f>IF(OR(S24="Preventivo",S24="Detectivo"),"Probabilidad",IF(S24="Correctivo","Impacto",""))</f>
        <v/>
      </c>
      <c r="S24" s="88"/>
      <c r="T24" s="88"/>
      <c r="U24" s="89" t="str">
        <f t="shared" si="9"/>
        <v/>
      </c>
      <c r="V24" s="88"/>
      <c r="W24" s="88"/>
      <c r="X24" s="88"/>
      <c r="Y24" s="90" t="str">
        <f>IFERROR(IF(AND(R23="Probabilidad",R24="Probabilidad"),(AA23-(+AA23*U24)),IF(AND(R23="Impacto",R24="Probabilidad"),(AA22-(+AA22*U24)),IF(R24="Impacto",AA23,""))),"")</f>
        <v/>
      </c>
      <c r="Z24" s="91" t="str">
        <f t="shared" si="2"/>
        <v/>
      </c>
      <c r="AA24" s="89" t="str">
        <f t="shared" si="10"/>
        <v/>
      </c>
      <c r="AB24" s="91" t="str">
        <f t="shared" si="4"/>
        <v/>
      </c>
      <c r="AC24" s="89" t="str">
        <f>IFERROR(IF(AND(R23="Impacto",R24="Impacto"),(AC23-(+AC23*U24)),IF(AND(R23="Probabilidad",R24="Impacto"),(AC22-(+AC22*U24)),IF(R24="Probabilidad",AC23,""))),"")</f>
        <v/>
      </c>
      <c r="AD24" s="92" t="str">
        <f t="shared" si="11"/>
        <v/>
      </c>
      <c r="AE24" s="88"/>
      <c r="AF24" s="113"/>
      <c r="AG24" s="113"/>
      <c r="AH24" s="93"/>
      <c r="AI24" s="93"/>
      <c r="AJ24" s="113"/>
      <c r="AK24" s="119"/>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row>
    <row r="25" spans="2:69" ht="57" hidden="1" customHeight="1" x14ac:dyDescent="0.3">
      <c r="B25" s="299"/>
      <c r="C25" s="291"/>
      <c r="D25" s="291"/>
      <c r="E25" s="291"/>
      <c r="F25" s="292"/>
      <c r="G25" s="291"/>
      <c r="H25" s="300"/>
      <c r="I25" s="297"/>
      <c r="J25" s="296"/>
      <c r="K25" s="301"/>
      <c r="L25" s="296">
        <f>IF(NOT(ISERROR(MATCH(K25,_xlfn.ANCHORARRAY(F36),0))),J38&amp;"Por favor no seleccionar los criterios de impacto",K25)</f>
        <v>0</v>
      </c>
      <c r="M25" s="297"/>
      <c r="N25" s="296"/>
      <c r="O25" s="298"/>
      <c r="P25" s="112">
        <v>4</v>
      </c>
      <c r="Q25" s="86"/>
      <c r="R25" s="87" t="str">
        <f t="shared" ref="R25:R27" si="12">IF(OR(S25="Preventivo",S25="Detectivo"),"Probabilidad",IF(S25="Correctivo","Impacto",""))</f>
        <v/>
      </c>
      <c r="S25" s="88"/>
      <c r="T25" s="88"/>
      <c r="U25" s="89" t="str">
        <f t="shared" si="9"/>
        <v/>
      </c>
      <c r="V25" s="88"/>
      <c r="W25" s="88"/>
      <c r="X25" s="88"/>
      <c r="Y25" s="90" t="str">
        <f t="shared" ref="Y25:Y27" si="13">IFERROR(IF(AND(R24="Probabilidad",R25="Probabilidad"),(AA24-(+AA24*U25)),IF(AND(R24="Impacto",R25="Probabilidad"),(AA23-(+AA23*U25)),IF(R25="Impacto",AA24,""))),"")</f>
        <v/>
      </c>
      <c r="Z25" s="91" t="str">
        <f t="shared" si="2"/>
        <v/>
      </c>
      <c r="AA25" s="89" t="str">
        <f t="shared" si="10"/>
        <v/>
      </c>
      <c r="AB25" s="91" t="str">
        <f t="shared" si="4"/>
        <v/>
      </c>
      <c r="AC25" s="89" t="str">
        <f t="shared" ref="AC25:AC27" si="14">IFERROR(IF(AND(R24="Impacto",R25="Impacto"),(AC24-(+AC24*U25)),IF(AND(R24="Probabilidad",R25="Impacto"),(AC23-(+AC23*U25)),IF(R25="Probabilidad",AC24,""))),"")</f>
        <v/>
      </c>
      <c r="AD25" s="92" t="str">
        <f>IFERROR(IF(OR(AND(Z25="Muy Baja",AB25="Leve"),AND(Z25="Muy Baja",AB25="Menor"),AND(Z25="Baja",AB25="Leve")),"Bajo",IF(OR(AND(Z25="Muy baja",AB25="Moderado"),AND(Z25="Baja",AB25="Menor"),AND(Z25="Baja",AB25="Moderado"),AND(Z25="Media",AB25="Leve"),AND(Z25="Media",AB25="Menor"),AND(Z25="Media",AB25="Moderado"),AND(Z25="Alta",AB25="Leve"),AND(Z25="Alta",AB25="Menor")),"Moderado",IF(OR(AND(Z25="Muy Baja",AB25="Mayor"),AND(Z25="Baja",AB25="Mayor"),AND(Z25="Media",AB25="Mayor"),AND(Z25="Alta",AB25="Moderado"),AND(Z25="Alta",AB25="Mayor"),AND(Z25="Muy Alta",AB25="Leve"),AND(Z25="Muy Alta",AB25="Menor"),AND(Z25="Muy Alta",AB25="Moderado"),AND(Z25="Muy Alta",AB25="Mayor")),"Alto",IF(OR(AND(Z25="Muy Baja",AB25="Catastrófico"),AND(Z25="Baja",AB25="Catastrófico"),AND(Z25="Media",AB25="Catastrófico"),AND(Z25="Alta",AB25="Catastrófico"),AND(Z25="Muy Alta",AB25="Catastrófico")),"Extremo","")))),"")</f>
        <v/>
      </c>
      <c r="AE25" s="88"/>
      <c r="AF25" s="113"/>
      <c r="AG25" s="113"/>
      <c r="AH25" s="93"/>
      <c r="AI25" s="93"/>
      <c r="AJ25" s="113"/>
      <c r="AK25" s="119"/>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row>
    <row r="26" spans="2:69" ht="151.5" hidden="1" customHeight="1" x14ac:dyDescent="0.3">
      <c r="B26" s="299"/>
      <c r="C26" s="291"/>
      <c r="D26" s="291"/>
      <c r="E26" s="291"/>
      <c r="F26" s="292"/>
      <c r="G26" s="291"/>
      <c r="H26" s="300"/>
      <c r="I26" s="297"/>
      <c r="J26" s="296"/>
      <c r="K26" s="301"/>
      <c r="L26" s="296">
        <f>IF(NOT(ISERROR(MATCH(K26,_xlfn.ANCHORARRAY(F37),0))),J39&amp;"Por favor no seleccionar los criterios de impacto",K26)</f>
        <v>0</v>
      </c>
      <c r="M26" s="297"/>
      <c r="N26" s="296"/>
      <c r="O26" s="298"/>
      <c r="P26" s="112">
        <v>5</v>
      </c>
      <c r="Q26" s="86"/>
      <c r="R26" s="87" t="str">
        <f t="shared" si="12"/>
        <v/>
      </c>
      <c r="S26" s="88"/>
      <c r="T26" s="88"/>
      <c r="U26" s="89" t="str">
        <f t="shared" si="9"/>
        <v/>
      </c>
      <c r="V26" s="88"/>
      <c r="W26" s="88"/>
      <c r="X26" s="88"/>
      <c r="Y26" s="90" t="str">
        <f t="shared" si="13"/>
        <v/>
      </c>
      <c r="Z26" s="91" t="str">
        <f t="shared" si="2"/>
        <v/>
      </c>
      <c r="AA26" s="89" t="str">
        <f t="shared" si="10"/>
        <v/>
      </c>
      <c r="AB26" s="91" t="str">
        <f t="shared" si="4"/>
        <v/>
      </c>
      <c r="AC26" s="89" t="str">
        <f t="shared" si="14"/>
        <v/>
      </c>
      <c r="AD26" s="92" t="str">
        <f t="shared" ref="AD26:AD27" si="15">IFERROR(IF(OR(AND(Z26="Muy Baja",AB26="Leve"),AND(Z26="Muy Baja",AB26="Menor"),AND(Z26="Baja",AB26="Leve")),"Bajo",IF(OR(AND(Z26="Muy baja",AB26="Moderado"),AND(Z26="Baja",AB26="Menor"),AND(Z26="Baja",AB26="Moderado"),AND(Z26="Media",AB26="Leve"),AND(Z26="Media",AB26="Menor"),AND(Z26="Media",AB26="Moderado"),AND(Z26="Alta",AB26="Leve"),AND(Z26="Alta",AB26="Menor")),"Moderado",IF(OR(AND(Z26="Muy Baja",AB26="Mayor"),AND(Z26="Baja",AB26="Mayor"),AND(Z26="Media",AB26="Mayor"),AND(Z26="Alta",AB26="Moderado"),AND(Z26="Alta",AB26="Mayor"),AND(Z26="Muy Alta",AB26="Leve"),AND(Z26="Muy Alta",AB26="Menor"),AND(Z26="Muy Alta",AB26="Moderado"),AND(Z26="Muy Alta",AB26="Mayor")),"Alto",IF(OR(AND(Z26="Muy Baja",AB26="Catastrófico"),AND(Z26="Baja",AB26="Catastrófico"),AND(Z26="Media",AB26="Catastrófico"),AND(Z26="Alta",AB26="Catastrófico"),AND(Z26="Muy Alta",AB26="Catastrófico")),"Extremo","")))),"")</f>
        <v/>
      </c>
      <c r="AE26" s="88"/>
      <c r="AF26" s="113"/>
      <c r="AG26" s="113"/>
      <c r="AH26" s="93"/>
      <c r="AI26" s="93"/>
      <c r="AJ26" s="113"/>
      <c r="AK26" s="119"/>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row>
    <row r="27" spans="2:69" ht="151.5" hidden="1" customHeight="1" x14ac:dyDescent="0.3">
      <c r="B27" s="299"/>
      <c r="C27" s="291"/>
      <c r="D27" s="291"/>
      <c r="E27" s="291"/>
      <c r="F27" s="292"/>
      <c r="G27" s="291"/>
      <c r="H27" s="300"/>
      <c r="I27" s="297"/>
      <c r="J27" s="296"/>
      <c r="K27" s="301"/>
      <c r="L27" s="296">
        <f>IF(NOT(ISERROR(MATCH(K27,_xlfn.ANCHORARRAY(F38),0))),J40&amp;"Por favor no seleccionar los criterios de impacto",K27)</f>
        <v>0</v>
      </c>
      <c r="M27" s="297"/>
      <c r="N27" s="296"/>
      <c r="O27" s="298"/>
      <c r="P27" s="112">
        <v>6</v>
      </c>
      <c r="Q27" s="86"/>
      <c r="R27" s="87" t="str">
        <f t="shared" si="12"/>
        <v/>
      </c>
      <c r="S27" s="88"/>
      <c r="T27" s="88"/>
      <c r="U27" s="89" t="str">
        <f t="shared" si="9"/>
        <v/>
      </c>
      <c r="V27" s="88"/>
      <c r="W27" s="88"/>
      <c r="X27" s="88"/>
      <c r="Y27" s="90" t="str">
        <f t="shared" si="13"/>
        <v/>
      </c>
      <c r="Z27" s="91" t="str">
        <f t="shared" si="2"/>
        <v/>
      </c>
      <c r="AA27" s="89" t="str">
        <f t="shared" si="10"/>
        <v/>
      </c>
      <c r="AB27" s="91" t="str">
        <f t="shared" si="4"/>
        <v/>
      </c>
      <c r="AC27" s="89" t="str">
        <f t="shared" si="14"/>
        <v/>
      </c>
      <c r="AD27" s="92" t="str">
        <f t="shared" si="15"/>
        <v/>
      </c>
      <c r="AE27" s="88"/>
      <c r="AF27" s="113"/>
      <c r="AG27" s="113"/>
      <c r="AH27" s="93"/>
      <c r="AI27" s="93"/>
      <c r="AJ27" s="113"/>
      <c r="AK27" s="119"/>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row>
    <row r="28" spans="2:69" ht="203.25" customHeight="1" x14ac:dyDescent="0.3">
      <c r="B28" s="299">
        <v>3</v>
      </c>
      <c r="C28" s="291" t="s">
        <v>196</v>
      </c>
      <c r="D28" s="291" t="s">
        <v>244</v>
      </c>
      <c r="E28" s="291" t="s">
        <v>250</v>
      </c>
      <c r="F28" s="292" t="s">
        <v>251</v>
      </c>
      <c r="G28" s="291" t="s">
        <v>189</v>
      </c>
      <c r="H28" s="300">
        <v>25</v>
      </c>
      <c r="I28" s="297" t="str">
        <f>IF(H28&lt;=0,"",IF(H28&lt;=2,"Muy Baja",IF(H28&lt;=24,"Baja",IF(H28&lt;=500,"Media",IF(H28&lt;=5000,"Alta","Muy Alta")))))</f>
        <v>Media</v>
      </c>
      <c r="J28" s="296">
        <f>IF(I28="","",IF(I28="Muy Baja",0.2,IF(I28="Baja",0.4,IF(I28="Media",0.6,IF(I28="Alta",0.8,IF(I28="Muy Alta",1,))))))</f>
        <v>0.6</v>
      </c>
      <c r="K28" s="301" t="s">
        <v>131</v>
      </c>
      <c r="L28" s="296" t="str">
        <f>IF(NOT(ISERROR(MATCH(K28,'Tabla Impacto'!$B$222:$B$224,0))),'Tabla Impacto'!$F$224&amp;"Por favor no seleccionar los criterios de impacto(Afectación Económica o presupuestal y Pérdida Reputacional)",K28)</f>
        <v xml:space="preserve">     Entre 10 y 50 SMLMV </v>
      </c>
      <c r="M28" s="297" t="str">
        <f>IF(OR(L28='Tabla Impacto'!$C$12,L28='Tabla Impacto'!$D$12),"Leve",IF(OR(L28='Tabla Impacto'!$C$13,L28='Tabla Impacto'!$D$13),"Menor",IF(OR(L28='Tabla Impacto'!$C$14,L28='Tabla Impacto'!$D$14),"Moderado",IF(OR(L28='Tabla Impacto'!$C$15,L28='Tabla Impacto'!$D$15),"Mayor",IF(OR(L28='Tabla Impacto'!$C$16,L28='Tabla Impacto'!$D$16),"Catastrófico","")))))</f>
        <v>Menor</v>
      </c>
      <c r="N28" s="296">
        <f>IF(M28="","",IF(M28="Leve",0.2,IF(M28="Menor",0.4,IF(M28="Moderado",0.6,IF(M28="Mayor",0.8,IF(M28="Catastrófico",1,))))))</f>
        <v>0.4</v>
      </c>
      <c r="O28" s="298" t="str">
        <f>IF(OR(AND(I28="Muy Baja",M28="Leve"),AND(I28="Muy Baja",M28="Menor"),AND(I28="Baja",M28="Leve")),"Bajo",IF(OR(AND(I28="Muy baja",M28="Moderado"),AND(I28="Baja",M28="Menor"),AND(I28="Baja",M28="Moderado"),AND(I28="Media",M28="Leve"),AND(I28="Media",M28="Menor"),AND(I28="Media",M28="Moderado"),AND(I28="Alta",M28="Leve"),AND(I28="Alta",M28="Menor")),"Moderado",IF(OR(AND(I28="Muy Baja",M28="Mayor"),AND(I28="Baja",M28="Mayor"),AND(I28="Media",M28="Mayor"),AND(I28="Alta",M28="Moderado"),AND(I28="Alta",M28="Mayor"),AND(I28="Muy Alta",M28="Leve"),AND(I28="Muy Alta",M28="Menor"),AND(I28="Muy Alta",M28="Moderado"),AND(I28="Muy Alta",M28="Mayor")),"Alto",IF(OR(AND(I28="Muy Baja",M28="Catastrófico"),AND(I28="Baja",M28="Catastrófico"),AND(I28="Media",M28="Catastrófico"),AND(I28="Alta",M28="Catastrófico"),AND(I28="Muy Alta",M28="Catastrófico")),"Extremo",""))))</f>
        <v>Moderado</v>
      </c>
      <c r="P28" s="112">
        <v>1</v>
      </c>
      <c r="Q28" s="199" t="s">
        <v>281</v>
      </c>
      <c r="R28" s="87" t="str">
        <f>IF(OR(S28="Preventivo",S28="Detectivo"),"Probabilidad",IF(S28="Correctivo","Impacto",""))</f>
        <v>Probabilidad</v>
      </c>
      <c r="S28" s="88" t="s">
        <v>14</v>
      </c>
      <c r="T28" s="88" t="s">
        <v>10</v>
      </c>
      <c r="U28" s="89" t="str">
        <f>IF(AND(S28="Preventivo",T28="Automático"),"50%",IF(AND(S28="Preventivo",T28="Manual"),"40%",IF(AND(S28="Detectivo",T28="Automático"),"40%",IF(AND(S28="Detectivo",T28="Manual"),"30%",IF(AND(S28="Correctivo",T28="Automático"),"35%",IF(AND(S28="Correctivo",T28="Manual"),"25%",""))))))</f>
        <v>50%</v>
      </c>
      <c r="V28" s="88" t="s">
        <v>19</v>
      </c>
      <c r="W28" s="88" t="s">
        <v>22</v>
      </c>
      <c r="X28" s="88" t="s">
        <v>110</v>
      </c>
      <c r="Y28" s="90">
        <f>IFERROR(IF(R28="Probabilidad",(J28-(+J28*U28)),IF(R28="Impacto",J28,"")),"")</f>
        <v>0.3</v>
      </c>
      <c r="Z28" s="91" t="str">
        <f>IFERROR(IF(Y28="","",IF(Y28&lt;=0.2,"Muy Baja",IF(Y28&lt;=0.4,"Baja",IF(Y28&lt;=0.6,"Media",IF(Y28&lt;=0.8,"Alta","Muy Alta"))))),"")</f>
        <v>Baja</v>
      </c>
      <c r="AA28" s="89">
        <f>+Y28</f>
        <v>0.3</v>
      </c>
      <c r="AB28" s="91" t="str">
        <f>IFERROR(IF(AC28="","",IF(AC28&lt;=0.2,"Leve",IF(AC28&lt;=0.4,"Menor",IF(AC28&lt;=0.6,"Moderado",IF(AC28&lt;=0.8,"Mayor","Catastrófico"))))),"")</f>
        <v>Menor</v>
      </c>
      <c r="AC28" s="89">
        <f>IFERROR(IF(R28="Impacto",(N28-(+N28*U28)),IF(R28="Probabilidad",N28,"")),"")</f>
        <v>0.4</v>
      </c>
      <c r="AD28" s="92" t="str">
        <f>IFERROR(IF(OR(AND(Z28="Muy Baja",AB28="Leve"),AND(Z28="Muy Baja",AB28="Menor"),AND(Z28="Baja",AB28="Leve")),"Bajo",IF(OR(AND(Z28="Muy baja",AB28="Moderado"),AND(Z28="Baja",AB28="Menor"),AND(Z28="Baja",AB28="Moderado"),AND(Z28="Media",AB28="Leve"),AND(Z28="Media",AB28="Menor"),AND(Z28="Media",AB28="Moderado"),AND(Z28="Alta",AB28="Leve"),AND(Z28="Alta",AB28="Menor")),"Moderado",IF(OR(AND(Z28="Muy Baja",AB28="Mayor"),AND(Z28="Baja",AB28="Mayor"),AND(Z28="Media",AB28="Mayor"),AND(Z28="Alta",AB28="Moderado"),AND(Z28="Alta",AB28="Mayor"),AND(Z28="Muy Alta",AB28="Leve"),AND(Z28="Muy Alta",AB28="Menor"),AND(Z28="Muy Alta",AB28="Moderado"),AND(Z28="Muy Alta",AB28="Mayor")),"Alto",IF(OR(AND(Z28="Muy Baja",AB28="Catastrófico"),AND(Z28="Baja",AB28="Catastrófico"),AND(Z28="Media",AB28="Catastrófico"),AND(Z28="Alta",AB28="Catastrófico"),AND(Z28="Muy Alta",AB28="Catastrófico")),"Extremo","")))),"")</f>
        <v>Moderado</v>
      </c>
      <c r="AE28" s="88" t="s">
        <v>118</v>
      </c>
      <c r="AF28" s="113" t="s">
        <v>282</v>
      </c>
      <c r="AG28" s="113" t="s">
        <v>252</v>
      </c>
      <c r="AH28" s="93">
        <v>44407</v>
      </c>
      <c r="AI28" s="93"/>
      <c r="AJ28" s="113"/>
      <c r="AK28" s="119"/>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row>
    <row r="29" spans="2:69" ht="151.5" customHeight="1" x14ac:dyDescent="0.3">
      <c r="B29" s="299"/>
      <c r="C29" s="291"/>
      <c r="D29" s="291"/>
      <c r="E29" s="291"/>
      <c r="F29" s="292"/>
      <c r="G29" s="291"/>
      <c r="H29" s="300"/>
      <c r="I29" s="297"/>
      <c r="J29" s="296"/>
      <c r="K29" s="301"/>
      <c r="L29" s="296">
        <f t="shared" ref="L29:L33" si="16">IF(NOT(ISERROR(MATCH(K29,_xlfn.ANCHORARRAY(F40),0))),J42&amp;"Por favor no seleccionar los criterios de impacto",K29)</f>
        <v>0</v>
      </c>
      <c r="M29" s="297"/>
      <c r="N29" s="296"/>
      <c r="O29" s="298"/>
      <c r="P29" s="112">
        <v>2</v>
      </c>
      <c r="Q29" s="200" t="s">
        <v>258</v>
      </c>
      <c r="R29" s="87" t="str">
        <f>IF(OR(S29="Preventivo",S29="Detectivo"),"Probabilidad",IF(S29="Correctivo","Impacto",""))</f>
        <v>Probabilidad</v>
      </c>
      <c r="S29" s="88" t="s">
        <v>14</v>
      </c>
      <c r="T29" s="88" t="s">
        <v>9</v>
      </c>
      <c r="U29" s="89" t="str">
        <f t="shared" ref="U29:U33" si="17">IF(AND(S29="Preventivo",T29="Automático"),"50%",IF(AND(S29="Preventivo",T29="Manual"),"40%",IF(AND(S29="Detectivo",T29="Automático"),"40%",IF(AND(S29="Detectivo",T29="Manual"),"30%",IF(AND(S29="Correctivo",T29="Automático"),"35%",IF(AND(S29="Correctivo",T29="Manual"),"25%",""))))))</f>
        <v>40%</v>
      </c>
      <c r="V29" s="88" t="s">
        <v>19</v>
      </c>
      <c r="W29" s="88" t="s">
        <v>22</v>
      </c>
      <c r="X29" s="88" t="s">
        <v>110</v>
      </c>
      <c r="Y29" s="95">
        <f>IFERROR(IF(AND(R28="Probabilidad",R29="Probabilidad"),(AA28-(+AA28*U29)),IF(R29="Probabilidad",(J28-(+J28*U29)),IF(R29="Impacto",AA28,""))),"")</f>
        <v>0.18</v>
      </c>
      <c r="Z29" s="91" t="str">
        <f t="shared" si="2"/>
        <v>Muy Baja</v>
      </c>
      <c r="AA29" s="89">
        <f t="shared" ref="AA29:AA33" si="18">+Y29</f>
        <v>0.18</v>
      </c>
      <c r="AB29" s="91" t="str">
        <f t="shared" si="4"/>
        <v>Moderado</v>
      </c>
      <c r="AC29" s="89">
        <f>IFERROR(IF(AND(R28="Impacto",R29="Impacto"),(AC22-(+AC22*U29)),IF(R29="Impacto",($N$28-(+$N$28*U29)),IF(R29="Probabilidad",AC22,""))),"")</f>
        <v>0.6</v>
      </c>
      <c r="AD29" s="92" t="str">
        <f t="shared" ref="AD29:AD30" si="19">IFERROR(IF(OR(AND(Z29="Muy Baja",AB29="Leve"),AND(Z29="Muy Baja",AB29="Menor"),AND(Z29="Baja",AB29="Leve")),"Bajo",IF(OR(AND(Z29="Muy baja",AB29="Moderado"),AND(Z29="Baja",AB29="Menor"),AND(Z29="Baja",AB29="Moderado"),AND(Z29="Media",AB29="Leve"),AND(Z29="Media",AB29="Menor"),AND(Z29="Media",AB29="Moderado"),AND(Z29="Alta",AB29="Leve"),AND(Z29="Alta",AB29="Menor")),"Moderado",IF(OR(AND(Z29="Muy Baja",AB29="Mayor"),AND(Z29="Baja",AB29="Mayor"),AND(Z29="Media",AB29="Mayor"),AND(Z29="Alta",AB29="Moderado"),AND(Z29="Alta",AB29="Mayor"),AND(Z29="Muy Alta",AB29="Leve"),AND(Z29="Muy Alta",AB29="Menor"),AND(Z29="Muy Alta",AB29="Moderado"),AND(Z29="Muy Alta",AB29="Mayor")),"Alto",IF(OR(AND(Z29="Muy Baja",AB29="Catastrófico"),AND(Z29="Baja",AB29="Catastrófico"),AND(Z29="Media",AB29="Catastrófico"),AND(Z29="Alta",AB29="Catastrófico"),AND(Z29="Muy Alta",AB29="Catastrófico")),"Extremo","")))),"")</f>
        <v>Moderado</v>
      </c>
      <c r="AE29" s="88" t="s">
        <v>118</v>
      </c>
      <c r="AF29" s="113" t="s">
        <v>259</v>
      </c>
      <c r="AG29" s="113" t="s">
        <v>274</v>
      </c>
      <c r="AH29" s="93">
        <v>44378</v>
      </c>
      <c r="AI29" s="93"/>
      <c r="AJ29" s="113"/>
      <c r="AK29" s="119"/>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row>
    <row r="30" spans="2:69" ht="151.5" hidden="1" customHeight="1" x14ac:dyDescent="0.3">
      <c r="B30" s="299"/>
      <c r="C30" s="291"/>
      <c r="D30" s="291"/>
      <c r="E30" s="291"/>
      <c r="F30" s="292"/>
      <c r="G30" s="291"/>
      <c r="H30" s="300"/>
      <c r="I30" s="297"/>
      <c r="J30" s="296"/>
      <c r="K30" s="301"/>
      <c r="L30" s="296">
        <f t="shared" si="16"/>
        <v>0</v>
      </c>
      <c r="M30" s="297"/>
      <c r="N30" s="296"/>
      <c r="O30" s="298"/>
      <c r="P30" s="112">
        <v>3</v>
      </c>
      <c r="Q30" s="94"/>
      <c r="R30" s="87" t="str">
        <f>IF(OR(S30="Preventivo",S30="Detectivo"),"Probabilidad",IF(S30="Correctivo","Impacto",""))</f>
        <v/>
      </c>
      <c r="S30" s="88"/>
      <c r="T30" s="88"/>
      <c r="U30" s="89" t="str">
        <f t="shared" si="17"/>
        <v/>
      </c>
      <c r="V30" s="88"/>
      <c r="W30" s="88"/>
      <c r="X30" s="88"/>
      <c r="Y30" s="90" t="str">
        <f>IFERROR(IF(AND(R29="Probabilidad",R30="Probabilidad"),(AA29-(+AA29*U30)),IF(AND(R29="Impacto",R30="Probabilidad"),(AA28-(+AA28*U30)),IF(R30="Impacto",AA29,""))),"")</f>
        <v/>
      </c>
      <c r="Z30" s="91" t="str">
        <f t="shared" si="2"/>
        <v/>
      </c>
      <c r="AA30" s="89" t="str">
        <f t="shared" si="18"/>
        <v/>
      </c>
      <c r="AB30" s="91" t="str">
        <f t="shared" si="4"/>
        <v/>
      </c>
      <c r="AC30" s="89" t="str">
        <f>IFERROR(IF(AND(R29="Impacto",R30="Impacto"),(AC29-(+AC29*U30)),IF(AND(R29="Probabilidad",R30="Impacto"),(AC28-(+AC28*U30)),IF(R30="Probabilidad",AC29,""))),"")</f>
        <v/>
      </c>
      <c r="AD30" s="92" t="str">
        <f t="shared" si="19"/>
        <v/>
      </c>
      <c r="AE30" s="88"/>
      <c r="AF30" s="113"/>
      <c r="AG30" s="113"/>
      <c r="AH30" s="93"/>
      <c r="AI30" s="93"/>
      <c r="AJ30" s="113"/>
      <c r="AK30" s="119"/>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row>
    <row r="31" spans="2:69" ht="151.5" hidden="1" customHeight="1" x14ac:dyDescent="0.3">
      <c r="B31" s="299"/>
      <c r="C31" s="291"/>
      <c r="D31" s="291"/>
      <c r="E31" s="291"/>
      <c r="F31" s="292"/>
      <c r="G31" s="291"/>
      <c r="H31" s="300"/>
      <c r="I31" s="297"/>
      <c r="J31" s="296"/>
      <c r="K31" s="301"/>
      <c r="L31" s="296">
        <f t="shared" si="16"/>
        <v>0</v>
      </c>
      <c r="M31" s="297"/>
      <c r="N31" s="296"/>
      <c r="O31" s="298"/>
      <c r="P31" s="112">
        <v>4</v>
      </c>
      <c r="Q31" s="86"/>
      <c r="R31" s="87" t="str">
        <f t="shared" ref="R31:R33" si="20">IF(OR(S31="Preventivo",S31="Detectivo"),"Probabilidad",IF(S31="Correctivo","Impacto",""))</f>
        <v/>
      </c>
      <c r="S31" s="88"/>
      <c r="T31" s="88"/>
      <c r="U31" s="89" t="str">
        <f t="shared" si="17"/>
        <v/>
      </c>
      <c r="V31" s="88"/>
      <c r="W31" s="88"/>
      <c r="X31" s="88"/>
      <c r="Y31" s="90" t="str">
        <f t="shared" ref="Y31:Y33" si="21">IFERROR(IF(AND(R30="Probabilidad",R31="Probabilidad"),(AA30-(+AA30*U31)),IF(AND(R30="Impacto",R31="Probabilidad"),(AA29-(+AA29*U31)),IF(R31="Impacto",AA30,""))),"")</f>
        <v/>
      </c>
      <c r="Z31" s="91" t="str">
        <f t="shared" si="2"/>
        <v/>
      </c>
      <c r="AA31" s="89" t="str">
        <f t="shared" si="18"/>
        <v/>
      </c>
      <c r="AB31" s="91" t="str">
        <f t="shared" si="4"/>
        <v/>
      </c>
      <c r="AC31" s="89" t="str">
        <f t="shared" ref="AC31:AC33" si="22">IFERROR(IF(AND(R30="Impacto",R31="Impacto"),(AC30-(+AC30*U31)),IF(AND(R30="Probabilidad",R31="Impacto"),(AC29-(+AC29*U31)),IF(R31="Probabilidad",AC30,""))),"")</f>
        <v/>
      </c>
      <c r="AD31" s="92" t="str">
        <f>IFERROR(IF(OR(AND(Z31="Muy Baja",AB31="Leve"),AND(Z31="Muy Baja",AB31="Menor"),AND(Z31="Baja",AB31="Leve")),"Bajo",IF(OR(AND(Z31="Muy baja",AB31="Moderado"),AND(Z31="Baja",AB31="Menor"),AND(Z31="Baja",AB31="Moderado"),AND(Z31="Media",AB31="Leve"),AND(Z31="Media",AB31="Menor"),AND(Z31="Media",AB31="Moderado"),AND(Z31="Alta",AB31="Leve"),AND(Z31="Alta",AB31="Menor")),"Moderado",IF(OR(AND(Z31="Muy Baja",AB31="Mayor"),AND(Z31="Baja",AB31="Mayor"),AND(Z31="Media",AB31="Mayor"),AND(Z31="Alta",AB31="Moderado"),AND(Z31="Alta",AB31="Mayor"),AND(Z31="Muy Alta",AB31="Leve"),AND(Z31="Muy Alta",AB31="Menor"),AND(Z31="Muy Alta",AB31="Moderado"),AND(Z31="Muy Alta",AB31="Mayor")),"Alto",IF(OR(AND(Z31="Muy Baja",AB31="Catastrófico"),AND(Z31="Baja",AB31="Catastrófico"),AND(Z31="Media",AB31="Catastrófico"),AND(Z31="Alta",AB31="Catastrófico"),AND(Z31="Muy Alta",AB31="Catastrófico")),"Extremo","")))),"")</f>
        <v/>
      </c>
      <c r="AE31" s="88"/>
      <c r="AF31" s="113"/>
      <c r="AG31" s="113"/>
      <c r="AH31" s="93"/>
      <c r="AI31" s="93"/>
      <c r="AJ31" s="113"/>
      <c r="AK31" s="119"/>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row>
    <row r="32" spans="2:69" ht="151.5" hidden="1" customHeight="1" x14ac:dyDescent="0.3">
      <c r="B32" s="299"/>
      <c r="C32" s="291"/>
      <c r="D32" s="291"/>
      <c r="E32" s="291"/>
      <c r="F32" s="292"/>
      <c r="G32" s="291"/>
      <c r="H32" s="300"/>
      <c r="I32" s="297"/>
      <c r="J32" s="296"/>
      <c r="K32" s="301"/>
      <c r="L32" s="296">
        <f t="shared" si="16"/>
        <v>0</v>
      </c>
      <c r="M32" s="297"/>
      <c r="N32" s="296"/>
      <c r="O32" s="298"/>
      <c r="P32" s="112">
        <v>5</v>
      </c>
      <c r="Q32" s="86"/>
      <c r="R32" s="87" t="str">
        <f t="shared" si="20"/>
        <v/>
      </c>
      <c r="S32" s="88"/>
      <c r="T32" s="88"/>
      <c r="U32" s="89" t="str">
        <f t="shared" si="17"/>
        <v/>
      </c>
      <c r="V32" s="88"/>
      <c r="W32" s="88"/>
      <c r="X32" s="88"/>
      <c r="Y32" s="90" t="str">
        <f t="shared" si="21"/>
        <v/>
      </c>
      <c r="Z32" s="91" t="str">
        <f t="shared" si="2"/>
        <v/>
      </c>
      <c r="AA32" s="89" t="str">
        <f t="shared" si="18"/>
        <v/>
      </c>
      <c r="AB32" s="91" t="str">
        <f t="shared" si="4"/>
        <v/>
      </c>
      <c r="AC32" s="89" t="str">
        <f t="shared" si="22"/>
        <v/>
      </c>
      <c r="AD32" s="92" t="str">
        <f t="shared" ref="AD32:AD33" si="23">IFERROR(IF(OR(AND(Z32="Muy Baja",AB32="Leve"),AND(Z32="Muy Baja",AB32="Menor"),AND(Z32="Baja",AB32="Leve")),"Bajo",IF(OR(AND(Z32="Muy baja",AB32="Moderado"),AND(Z32="Baja",AB32="Menor"),AND(Z32="Baja",AB32="Moderado"),AND(Z32="Media",AB32="Leve"),AND(Z32="Media",AB32="Menor"),AND(Z32="Media",AB32="Moderado"),AND(Z32="Alta",AB32="Leve"),AND(Z32="Alta",AB32="Menor")),"Moderado",IF(OR(AND(Z32="Muy Baja",AB32="Mayor"),AND(Z32="Baja",AB32="Mayor"),AND(Z32="Media",AB32="Mayor"),AND(Z32="Alta",AB32="Moderado"),AND(Z32="Alta",AB32="Mayor"),AND(Z32="Muy Alta",AB32="Leve"),AND(Z32="Muy Alta",AB32="Menor"),AND(Z32="Muy Alta",AB32="Moderado"),AND(Z32="Muy Alta",AB32="Mayor")),"Alto",IF(OR(AND(Z32="Muy Baja",AB32="Catastrófico"),AND(Z32="Baja",AB32="Catastrófico"),AND(Z32="Media",AB32="Catastrófico"),AND(Z32="Alta",AB32="Catastrófico"),AND(Z32="Muy Alta",AB32="Catastrófico")),"Extremo","")))),"")</f>
        <v/>
      </c>
      <c r="AE32" s="88"/>
      <c r="AF32" s="113"/>
      <c r="AG32" s="113"/>
      <c r="AH32" s="93"/>
      <c r="AI32" s="93"/>
      <c r="AJ32" s="113"/>
      <c r="AK32" s="119"/>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row>
    <row r="33" spans="2:69" ht="151.5" hidden="1" customHeight="1" x14ac:dyDescent="0.3">
      <c r="B33" s="299"/>
      <c r="C33" s="291"/>
      <c r="D33" s="291"/>
      <c r="E33" s="291"/>
      <c r="F33" s="292"/>
      <c r="G33" s="291"/>
      <c r="H33" s="300"/>
      <c r="I33" s="297"/>
      <c r="J33" s="296"/>
      <c r="K33" s="301"/>
      <c r="L33" s="296">
        <f t="shared" si="16"/>
        <v>0</v>
      </c>
      <c r="M33" s="297"/>
      <c r="N33" s="296"/>
      <c r="O33" s="298"/>
      <c r="P33" s="112">
        <v>6</v>
      </c>
      <c r="Q33" s="86"/>
      <c r="R33" s="87" t="str">
        <f t="shared" si="20"/>
        <v/>
      </c>
      <c r="S33" s="88"/>
      <c r="T33" s="88"/>
      <c r="U33" s="89" t="str">
        <f t="shared" si="17"/>
        <v/>
      </c>
      <c r="V33" s="88"/>
      <c r="W33" s="88"/>
      <c r="X33" s="88"/>
      <c r="Y33" s="90" t="str">
        <f t="shared" si="21"/>
        <v/>
      </c>
      <c r="Z33" s="91" t="str">
        <f t="shared" si="2"/>
        <v/>
      </c>
      <c r="AA33" s="89" t="str">
        <f t="shared" si="18"/>
        <v/>
      </c>
      <c r="AB33" s="91" t="str">
        <f t="shared" si="4"/>
        <v/>
      </c>
      <c r="AC33" s="89" t="str">
        <f t="shared" si="22"/>
        <v/>
      </c>
      <c r="AD33" s="92" t="str">
        <f t="shared" si="23"/>
        <v/>
      </c>
      <c r="AE33" s="88"/>
      <c r="AF33" s="113"/>
      <c r="AG33" s="113"/>
      <c r="AH33" s="93"/>
      <c r="AI33" s="93"/>
      <c r="AJ33" s="113"/>
      <c r="AK33" s="119"/>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row>
    <row r="34" spans="2:69" ht="243.75" customHeight="1" thickBot="1" x14ac:dyDescent="0.35">
      <c r="B34" s="299">
        <v>4</v>
      </c>
      <c r="C34" s="291" t="s">
        <v>115</v>
      </c>
      <c r="D34" s="291" t="s">
        <v>264</v>
      </c>
      <c r="E34" s="291" t="s">
        <v>263</v>
      </c>
      <c r="F34" s="292" t="s">
        <v>262</v>
      </c>
      <c r="G34" s="291" t="s">
        <v>189</v>
      </c>
      <c r="H34" s="300">
        <v>4</v>
      </c>
      <c r="I34" s="297" t="str">
        <f>IF(H34&lt;=0,"",IF(H34&lt;=2,"Muy Baja",IF(H34&lt;=24,"Baja",IF(H34&lt;=500,"Media",IF(H34&lt;=5000,"Alta","Muy Alta")))))</f>
        <v>Baja</v>
      </c>
      <c r="J34" s="296">
        <f>IF(I34="","",IF(I34="Muy Baja",0.2,IF(I34="Baja",0.4,IF(I34="Media",0.6,IF(I34="Alta",0.8,IF(I34="Muy Alta",1,))))))</f>
        <v>0.4</v>
      </c>
      <c r="K34" s="301" t="s">
        <v>136</v>
      </c>
      <c r="L34" s="296" t="str">
        <f>IF(NOT(ISERROR(MATCH(K34,'Tabla Impacto'!$B$222:$B$224,0))),'Tabla Impacto'!$F$224&amp;"Por favor no seleccionar los criterios de impacto(Afectación Económica o presupuestal y Pérdida Reputacional)",K34)</f>
        <v xml:space="preserve">     El riesgo afecta la imagen de la entidad con algunos usuarios de relevancia frente al logro de los objetivos</v>
      </c>
      <c r="M34" s="297" t="str">
        <f>IF(OR(L34='Tabla Impacto'!$C$12,L34='Tabla Impacto'!$D$12),"Leve",IF(OR(L34='Tabla Impacto'!$C$13,L34='Tabla Impacto'!$D$13),"Menor",IF(OR(L34='Tabla Impacto'!$C$14,L34='Tabla Impacto'!$D$14),"Moderado",IF(OR(L34='Tabla Impacto'!$C$15,L34='Tabla Impacto'!$D$15),"Mayor",IF(OR(L34='Tabla Impacto'!$C$16,L34='Tabla Impacto'!$D$16),"Catastrófico","")))))</f>
        <v>Moderado</v>
      </c>
      <c r="N34" s="296">
        <f>IF(M34="","",IF(M34="Leve",0.2,IF(M34="Menor",0.4,IF(M34="Moderado",0.6,IF(M34="Mayor",0.8,IF(M34="Catastrófico",1,))))))</f>
        <v>0.6</v>
      </c>
      <c r="O34" s="298" t="str">
        <f>IF(OR(AND(I34="Muy Baja",M34="Leve"),AND(I34="Muy Baja",M34="Menor"),AND(I34="Baja",M34="Leve")),"Bajo",IF(OR(AND(I34="Muy baja",M34="Moderado"),AND(I34="Baja",M34="Menor"),AND(I34="Baja",M34="Moderado"),AND(I34="Media",M34="Leve"),AND(I34="Media",M34="Menor"),AND(I34="Media",M34="Moderado"),AND(I34="Alta",M34="Leve"),AND(I34="Alta",M34="Menor")),"Moderado",IF(OR(AND(I34="Muy Baja",M34="Mayor"),AND(I34="Baja",M34="Mayor"),AND(I34="Media",M34="Mayor"),AND(I34="Alta",M34="Moderado"),AND(I34="Alta",M34="Mayor"),AND(I34="Muy Alta",M34="Leve"),AND(I34="Muy Alta",M34="Menor"),AND(I34="Muy Alta",M34="Moderado"),AND(I34="Muy Alta",M34="Mayor")),"Alto",IF(OR(AND(I34="Muy Baja",M34="Catastrófico"),AND(I34="Baja",M34="Catastrófico"),AND(I34="Media",M34="Catastrófico"),AND(I34="Alta",M34="Catastrófico"),AND(I34="Muy Alta",M34="Catastrófico")),"Extremo",""))))</f>
        <v>Moderado</v>
      </c>
      <c r="P34" s="112">
        <v>1</v>
      </c>
      <c r="Q34" s="86" t="s">
        <v>275</v>
      </c>
      <c r="R34" s="87" t="str">
        <f>IF(OR(S34="Preventivo",S34="Detectivo"),"Probabilidad",IF(S34="Correctivo","Impacto",""))</f>
        <v>Probabilidad</v>
      </c>
      <c r="S34" s="88" t="s">
        <v>14</v>
      </c>
      <c r="T34" s="88" t="s">
        <v>9</v>
      </c>
      <c r="U34" s="89" t="str">
        <f>IF(AND(S34="Preventivo",T34="Automático"),"50%",IF(AND(S34="Preventivo",T34="Manual"),"40%",IF(AND(S34="Detectivo",T34="Automático"),"40%",IF(AND(S34="Detectivo",T34="Manual"),"30%",IF(AND(S34="Correctivo",T34="Automático"),"35%",IF(AND(S34="Correctivo",T34="Manual"),"25%",""))))))</f>
        <v>40%</v>
      </c>
      <c r="V34" s="88" t="s">
        <v>19</v>
      </c>
      <c r="W34" s="88" t="s">
        <v>22</v>
      </c>
      <c r="X34" s="88" t="s">
        <v>110</v>
      </c>
      <c r="Y34" s="90">
        <f>IFERROR(IF(R34="Probabilidad",(J34-(+J34*U34)),IF(R34="Impacto",J34,"")),"")</f>
        <v>0.24</v>
      </c>
      <c r="Z34" s="91" t="str">
        <f>IFERROR(IF(Y34="","",IF(Y34&lt;=0.2,"Muy Baja",IF(Y34&lt;=0.4,"Baja",IF(Y34&lt;=0.6,"Media",IF(Y34&lt;=0.8,"Alta","Muy Alta"))))),"")</f>
        <v>Baja</v>
      </c>
      <c r="AA34" s="89">
        <f>+Y34</f>
        <v>0.24</v>
      </c>
      <c r="AB34" s="91" t="str">
        <f>IFERROR(IF(AC34="","",IF(AC34&lt;=0.2,"Leve",IF(AC34&lt;=0.4,"Menor",IF(AC34&lt;=0.6,"Moderado",IF(AC34&lt;=0.8,"Mayor","Catastrófico"))))),"")</f>
        <v>Moderado</v>
      </c>
      <c r="AC34" s="89">
        <f>IFERROR(IF(R34="Impacto",(N34-(+N34*U34)),IF(R34="Probabilidad",N34,"")),"")</f>
        <v>0.6</v>
      </c>
      <c r="AD34" s="92" t="str">
        <f>IFERROR(IF(OR(AND(Z34="Muy Baja",AB34="Leve"),AND(Z34="Muy Baja",AB34="Menor"),AND(Z34="Baja",AB34="Leve")),"Bajo",IF(OR(AND(Z34="Muy baja",AB34="Moderado"),AND(Z34="Baja",AB34="Menor"),AND(Z34="Baja",AB34="Moderado"),AND(Z34="Media",AB34="Leve"),AND(Z34="Media",AB34="Menor"),AND(Z34="Media",AB34="Moderado"),AND(Z34="Alta",AB34="Leve"),AND(Z34="Alta",AB34="Menor")),"Moderado",IF(OR(AND(Z34="Muy Baja",AB34="Mayor"),AND(Z34="Baja",AB34="Mayor"),AND(Z34="Media",AB34="Mayor"),AND(Z34="Alta",AB34="Moderado"),AND(Z34="Alta",AB34="Mayor"),AND(Z34="Muy Alta",AB34="Leve"),AND(Z34="Muy Alta",AB34="Menor"),AND(Z34="Muy Alta",AB34="Moderado"),AND(Z34="Muy Alta",AB34="Mayor")),"Alto",IF(OR(AND(Z34="Muy Baja",AB34="Catastrófico"),AND(Z34="Baja",AB34="Catastrófico"),AND(Z34="Media",AB34="Catastrófico"),AND(Z34="Alta",AB34="Catastrófico"),AND(Z34="Muy Alta",AB34="Catastrófico")),"Extremo","")))),"")</f>
        <v>Moderado</v>
      </c>
      <c r="AE34" s="88" t="s">
        <v>118</v>
      </c>
      <c r="AF34" s="113" t="s">
        <v>260</v>
      </c>
      <c r="AG34" s="113" t="s">
        <v>276</v>
      </c>
      <c r="AH34" s="93">
        <v>44423</v>
      </c>
      <c r="AI34" s="93"/>
      <c r="AJ34" s="113"/>
      <c r="AK34" s="119"/>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row>
    <row r="35" spans="2:69" ht="151.5" hidden="1" customHeight="1" x14ac:dyDescent="0.3">
      <c r="B35" s="299"/>
      <c r="C35" s="291"/>
      <c r="D35" s="291"/>
      <c r="E35" s="291"/>
      <c r="F35" s="292"/>
      <c r="G35" s="291"/>
      <c r="H35" s="300"/>
      <c r="I35" s="297"/>
      <c r="J35" s="296"/>
      <c r="K35" s="301"/>
      <c r="L35" s="296">
        <f t="shared" ref="L35:L39" si="24">IF(NOT(ISERROR(MATCH(K35,_xlfn.ANCHORARRAY(F46),0))),J48&amp;"Por favor no seleccionar los criterios de impacto",K35)</f>
        <v>0</v>
      </c>
      <c r="M35" s="297"/>
      <c r="N35" s="296"/>
      <c r="O35" s="298"/>
      <c r="P35" s="112">
        <v>2</v>
      </c>
      <c r="Q35" s="86"/>
      <c r="R35" s="87" t="str">
        <f>IF(OR(S35="Preventivo",S35="Detectivo"),"Probabilidad",IF(S35="Correctivo","Impacto",""))</f>
        <v/>
      </c>
      <c r="S35" s="88"/>
      <c r="T35" s="88"/>
      <c r="U35" s="89" t="str">
        <f t="shared" ref="U35:U39" si="25">IF(AND(S35="Preventivo",T35="Automático"),"50%",IF(AND(S35="Preventivo",T35="Manual"),"40%",IF(AND(S35="Detectivo",T35="Automático"),"40%",IF(AND(S35="Detectivo",T35="Manual"),"30%",IF(AND(S35="Correctivo",T35="Automático"),"35%",IF(AND(S35="Correctivo",T35="Manual"),"25%",""))))))</f>
        <v/>
      </c>
      <c r="V35" s="88"/>
      <c r="W35" s="88"/>
      <c r="X35" s="88"/>
      <c r="Y35" s="90" t="str">
        <f>IFERROR(IF(AND(R34="Probabilidad",R35="Probabilidad"),(AA34-(+AA34*U35)),IF(R35="Probabilidad",(J34-(+J34*U35)),IF(R35="Impacto",AA34,""))),"")</f>
        <v/>
      </c>
      <c r="Z35" s="91" t="str">
        <f t="shared" si="2"/>
        <v/>
      </c>
      <c r="AA35" s="89" t="str">
        <f t="shared" ref="AA35:AA39" si="26">+Y35</f>
        <v/>
      </c>
      <c r="AB35" s="91" t="str">
        <f t="shared" si="4"/>
        <v/>
      </c>
      <c r="AC35" s="89" t="str">
        <f>IFERROR(IF(AND(R34="Impacto",R35="Impacto"),(AC28-(+AC28*U35)),IF(R35="Impacto",($N$34-(+$N$34*U35)),IF(R35="Probabilidad",AC28,""))),"")</f>
        <v/>
      </c>
      <c r="AD35" s="92" t="str">
        <f t="shared" ref="AD35:AD36" si="27">IFERROR(IF(OR(AND(Z35="Muy Baja",AB35="Leve"),AND(Z35="Muy Baja",AB35="Menor"),AND(Z35="Baja",AB35="Leve")),"Bajo",IF(OR(AND(Z35="Muy baja",AB35="Moderado"),AND(Z35="Baja",AB35="Menor"),AND(Z35="Baja",AB35="Moderado"),AND(Z35="Media",AB35="Leve"),AND(Z35="Media",AB35="Menor"),AND(Z35="Media",AB35="Moderado"),AND(Z35="Alta",AB35="Leve"),AND(Z35="Alta",AB35="Menor")),"Moderado",IF(OR(AND(Z35="Muy Baja",AB35="Mayor"),AND(Z35="Baja",AB35="Mayor"),AND(Z35="Media",AB35="Mayor"),AND(Z35="Alta",AB35="Moderado"),AND(Z35="Alta",AB35="Mayor"),AND(Z35="Muy Alta",AB35="Leve"),AND(Z35="Muy Alta",AB35="Menor"),AND(Z35="Muy Alta",AB35="Moderado"),AND(Z35="Muy Alta",AB35="Mayor")),"Alto",IF(OR(AND(Z35="Muy Baja",AB35="Catastrófico"),AND(Z35="Baja",AB35="Catastrófico"),AND(Z35="Media",AB35="Catastrófico"),AND(Z35="Alta",AB35="Catastrófico"),AND(Z35="Muy Alta",AB35="Catastrófico")),"Extremo","")))),"")</f>
        <v/>
      </c>
      <c r="AE35" s="88"/>
      <c r="AF35" s="113"/>
      <c r="AG35" s="113"/>
      <c r="AH35" s="93"/>
      <c r="AI35" s="93"/>
      <c r="AJ35" s="113"/>
      <c r="AK35" s="119"/>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row>
    <row r="36" spans="2:69" ht="151.5" hidden="1" customHeight="1" x14ac:dyDescent="0.3">
      <c r="B36" s="299"/>
      <c r="C36" s="291"/>
      <c r="D36" s="291"/>
      <c r="E36" s="291"/>
      <c r="F36" s="292"/>
      <c r="G36" s="291"/>
      <c r="H36" s="300"/>
      <c r="I36" s="297"/>
      <c r="J36" s="296"/>
      <c r="K36" s="301"/>
      <c r="L36" s="296">
        <f t="shared" si="24"/>
        <v>0</v>
      </c>
      <c r="M36" s="297"/>
      <c r="N36" s="296"/>
      <c r="O36" s="298"/>
      <c r="P36" s="112">
        <v>3</v>
      </c>
      <c r="Q36" s="94"/>
      <c r="R36" s="87" t="str">
        <f>IF(OR(S36="Preventivo",S36="Detectivo"),"Probabilidad",IF(S36="Correctivo","Impacto",""))</f>
        <v/>
      </c>
      <c r="S36" s="88"/>
      <c r="T36" s="88"/>
      <c r="U36" s="89" t="str">
        <f t="shared" si="25"/>
        <v/>
      </c>
      <c r="V36" s="88"/>
      <c r="W36" s="88"/>
      <c r="X36" s="88"/>
      <c r="Y36" s="90" t="str">
        <f>IFERROR(IF(AND(R35="Probabilidad",R36="Probabilidad"),(AA35-(+AA35*U36)),IF(AND(R35="Impacto",R36="Probabilidad"),(AA34-(+AA34*U36)),IF(R36="Impacto",AA35,""))),"")</f>
        <v/>
      </c>
      <c r="Z36" s="91" t="str">
        <f t="shared" si="2"/>
        <v/>
      </c>
      <c r="AA36" s="89" t="str">
        <f t="shared" si="26"/>
        <v/>
      </c>
      <c r="AB36" s="91" t="str">
        <f t="shared" si="4"/>
        <v/>
      </c>
      <c r="AC36" s="89" t="str">
        <f>IFERROR(IF(AND(R35="Impacto",R36="Impacto"),(AC35-(+AC35*U36)),IF(AND(R35="Probabilidad",R36="Impacto"),(AC34-(+AC34*U36)),IF(R36="Probabilidad",AC35,""))),"")</f>
        <v/>
      </c>
      <c r="AD36" s="92" t="str">
        <f t="shared" si="27"/>
        <v/>
      </c>
      <c r="AE36" s="88"/>
      <c r="AF36" s="113"/>
      <c r="AG36" s="113"/>
      <c r="AH36" s="93"/>
      <c r="AI36" s="93"/>
      <c r="AJ36" s="113"/>
      <c r="AK36" s="119"/>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row>
    <row r="37" spans="2:69" ht="151.5" hidden="1" customHeight="1" x14ac:dyDescent="0.3">
      <c r="B37" s="299"/>
      <c r="C37" s="291"/>
      <c r="D37" s="291"/>
      <c r="E37" s="291"/>
      <c r="F37" s="292"/>
      <c r="G37" s="291"/>
      <c r="H37" s="300"/>
      <c r="I37" s="297"/>
      <c r="J37" s="296"/>
      <c r="K37" s="301"/>
      <c r="L37" s="296">
        <f t="shared" si="24"/>
        <v>0</v>
      </c>
      <c r="M37" s="297"/>
      <c r="N37" s="296"/>
      <c r="O37" s="298"/>
      <c r="P37" s="112">
        <v>4</v>
      </c>
      <c r="Q37" s="86"/>
      <c r="R37" s="87" t="str">
        <f t="shared" ref="R37:R39" si="28">IF(OR(S37="Preventivo",S37="Detectivo"),"Probabilidad",IF(S37="Correctivo","Impacto",""))</f>
        <v/>
      </c>
      <c r="S37" s="88"/>
      <c r="T37" s="88"/>
      <c r="U37" s="89" t="str">
        <f t="shared" si="25"/>
        <v/>
      </c>
      <c r="V37" s="88"/>
      <c r="W37" s="88"/>
      <c r="X37" s="88"/>
      <c r="Y37" s="90" t="str">
        <f t="shared" ref="Y37:Y39" si="29">IFERROR(IF(AND(R36="Probabilidad",R37="Probabilidad"),(AA36-(+AA36*U37)),IF(AND(R36="Impacto",R37="Probabilidad"),(AA35-(+AA35*U37)),IF(R37="Impacto",AA36,""))),"")</f>
        <v/>
      </c>
      <c r="Z37" s="91" t="str">
        <f t="shared" si="2"/>
        <v/>
      </c>
      <c r="AA37" s="89" t="str">
        <f t="shared" si="26"/>
        <v/>
      </c>
      <c r="AB37" s="91" t="str">
        <f t="shared" si="4"/>
        <v/>
      </c>
      <c r="AC37" s="89" t="str">
        <f t="shared" ref="AC37:AC39" si="30">IFERROR(IF(AND(R36="Impacto",R37="Impacto"),(AC36-(+AC36*U37)),IF(AND(R36="Probabilidad",R37="Impacto"),(AC35-(+AC35*U37)),IF(R37="Probabilidad",AC36,""))),"")</f>
        <v/>
      </c>
      <c r="AD37" s="92" t="str">
        <f>IFERROR(IF(OR(AND(Z37="Muy Baja",AB37="Leve"),AND(Z37="Muy Baja",AB37="Menor"),AND(Z37="Baja",AB37="Leve")),"Bajo",IF(OR(AND(Z37="Muy baja",AB37="Moderado"),AND(Z37="Baja",AB37="Menor"),AND(Z37="Baja",AB37="Moderado"),AND(Z37="Media",AB37="Leve"),AND(Z37="Media",AB37="Menor"),AND(Z37="Media",AB37="Moderado"),AND(Z37="Alta",AB37="Leve"),AND(Z37="Alta",AB37="Menor")),"Moderado",IF(OR(AND(Z37="Muy Baja",AB37="Mayor"),AND(Z37="Baja",AB37="Mayor"),AND(Z37="Media",AB37="Mayor"),AND(Z37="Alta",AB37="Moderado"),AND(Z37="Alta",AB37="Mayor"),AND(Z37="Muy Alta",AB37="Leve"),AND(Z37="Muy Alta",AB37="Menor"),AND(Z37="Muy Alta",AB37="Moderado"),AND(Z37="Muy Alta",AB37="Mayor")),"Alto",IF(OR(AND(Z37="Muy Baja",AB37="Catastrófico"),AND(Z37="Baja",AB37="Catastrófico"),AND(Z37="Media",AB37="Catastrófico"),AND(Z37="Alta",AB37="Catastrófico"),AND(Z37="Muy Alta",AB37="Catastrófico")),"Extremo","")))),"")</f>
        <v/>
      </c>
      <c r="AE37" s="88"/>
      <c r="AF37" s="113"/>
      <c r="AG37" s="113"/>
      <c r="AH37" s="93"/>
      <c r="AI37" s="93"/>
      <c r="AJ37" s="113"/>
      <c r="AK37" s="119"/>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row>
    <row r="38" spans="2:69" ht="151.5" hidden="1" customHeight="1" x14ac:dyDescent="0.3">
      <c r="B38" s="299"/>
      <c r="C38" s="291"/>
      <c r="D38" s="291"/>
      <c r="E38" s="291"/>
      <c r="F38" s="292"/>
      <c r="G38" s="291"/>
      <c r="H38" s="300"/>
      <c r="I38" s="297"/>
      <c r="J38" s="296"/>
      <c r="K38" s="301"/>
      <c r="L38" s="296">
        <f t="shared" si="24"/>
        <v>0</v>
      </c>
      <c r="M38" s="297"/>
      <c r="N38" s="296"/>
      <c r="O38" s="298"/>
      <c r="P38" s="112">
        <v>5</v>
      </c>
      <c r="Q38" s="86"/>
      <c r="R38" s="87" t="str">
        <f t="shared" si="28"/>
        <v/>
      </c>
      <c r="S38" s="88"/>
      <c r="T38" s="88"/>
      <c r="U38" s="89" t="str">
        <f t="shared" si="25"/>
        <v/>
      </c>
      <c r="V38" s="88"/>
      <c r="W38" s="88"/>
      <c r="X38" s="88"/>
      <c r="Y38" s="95" t="str">
        <f t="shared" si="29"/>
        <v/>
      </c>
      <c r="Z38" s="91" t="str">
        <f>IFERROR(IF(Y38="","",IF(Y38&lt;=0.2,"Muy Baja",IF(Y38&lt;=0.4,"Baja",IF(Y38&lt;=0.6,"Media",IF(Y38&lt;=0.8,"Alta","Muy Alta"))))),"")</f>
        <v/>
      </c>
      <c r="AA38" s="89" t="str">
        <f t="shared" si="26"/>
        <v/>
      </c>
      <c r="AB38" s="91" t="str">
        <f t="shared" si="4"/>
        <v/>
      </c>
      <c r="AC38" s="89" t="str">
        <f t="shared" si="30"/>
        <v/>
      </c>
      <c r="AD38" s="92" t="str">
        <f t="shared" ref="AD38:AD39" si="31">IFERROR(IF(OR(AND(Z38="Muy Baja",AB38="Leve"),AND(Z38="Muy Baja",AB38="Menor"),AND(Z38="Baja",AB38="Leve")),"Bajo",IF(OR(AND(Z38="Muy baja",AB38="Moderado"),AND(Z38="Baja",AB38="Menor"),AND(Z38="Baja",AB38="Moderado"),AND(Z38="Media",AB38="Leve"),AND(Z38="Media",AB38="Menor"),AND(Z38="Media",AB38="Moderado"),AND(Z38="Alta",AB38="Leve"),AND(Z38="Alta",AB38="Menor")),"Moderado",IF(OR(AND(Z38="Muy Baja",AB38="Mayor"),AND(Z38="Baja",AB38="Mayor"),AND(Z38="Media",AB38="Mayor"),AND(Z38="Alta",AB38="Moderado"),AND(Z38="Alta",AB38="Mayor"),AND(Z38="Muy Alta",AB38="Leve"),AND(Z38="Muy Alta",AB38="Menor"),AND(Z38="Muy Alta",AB38="Moderado"),AND(Z38="Muy Alta",AB38="Mayor")),"Alto",IF(OR(AND(Z38="Muy Baja",AB38="Catastrófico"),AND(Z38="Baja",AB38="Catastrófico"),AND(Z38="Media",AB38="Catastrófico"),AND(Z38="Alta",AB38="Catastrófico"),AND(Z38="Muy Alta",AB38="Catastrófico")),"Extremo","")))),"")</f>
        <v/>
      </c>
      <c r="AE38" s="88"/>
      <c r="AF38" s="113"/>
      <c r="AG38" s="113"/>
      <c r="AH38" s="93"/>
      <c r="AI38" s="93"/>
      <c r="AJ38" s="113"/>
      <c r="AK38" s="119"/>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row>
    <row r="39" spans="2:69" ht="151.5" hidden="1" customHeight="1" x14ac:dyDescent="0.3">
      <c r="B39" s="299"/>
      <c r="C39" s="291"/>
      <c r="D39" s="291"/>
      <c r="E39" s="291"/>
      <c r="F39" s="292"/>
      <c r="G39" s="291"/>
      <c r="H39" s="300"/>
      <c r="I39" s="297"/>
      <c r="J39" s="296"/>
      <c r="K39" s="301"/>
      <c r="L39" s="296">
        <f t="shared" si="24"/>
        <v>0</v>
      </c>
      <c r="M39" s="297"/>
      <c r="N39" s="296"/>
      <c r="O39" s="298"/>
      <c r="P39" s="112">
        <v>6</v>
      </c>
      <c r="Q39" s="86"/>
      <c r="R39" s="87" t="str">
        <f t="shared" si="28"/>
        <v/>
      </c>
      <c r="S39" s="88"/>
      <c r="T39" s="88"/>
      <c r="U39" s="89" t="str">
        <f t="shared" si="25"/>
        <v/>
      </c>
      <c r="V39" s="88"/>
      <c r="W39" s="88"/>
      <c r="X39" s="88"/>
      <c r="Y39" s="90" t="str">
        <f t="shared" si="29"/>
        <v/>
      </c>
      <c r="Z39" s="91" t="str">
        <f t="shared" si="2"/>
        <v/>
      </c>
      <c r="AA39" s="89" t="str">
        <f t="shared" si="26"/>
        <v/>
      </c>
      <c r="AB39" s="91" t="str">
        <f t="shared" si="4"/>
        <v/>
      </c>
      <c r="AC39" s="89" t="str">
        <f t="shared" si="30"/>
        <v/>
      </c>
      <c r="AD39" s="92" t="str">
        <f t="shared" si="31"/>
        <v/>
      </c>
      <c r="AE39" s="88"/>
      <c r="AF39" s="113"/>
      <c r="AG39" s="113"/>
      <c r="AH39" s="93"/>
      <c r="AI39" s="93"/>
      <c r="AJ39" s="113"/>
      <c r="AK39" s="119"/>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row>
    <row r="40" spans="2:69" ht="151.5" hidden="1" customHeight="1" x14ac:dyDescent="0.3">
      <c r="B40" s="299">
        <v>5</v>
      </c>
      <c r="C40" s="291"/>
      <c r="D40" s="291"/>
      <c r="E40" s="291"/>
      <c r="F40" s="292"/>
      <c r="G40" s="291"/>
      <c r="H40" s="300"/>
      <c r="I40" s="297" t="str">
        <f>IF(H40&lt;=0,"",IF(H40&lt;=2,"Muy Baja",IF(H40&lt;=24,"Baja",IF(H40&lt;=500,"Media",IF(H40&lt;=5000,"Alta","Muy Alta")))))</f>
        <v/>
      </c>
      <c r="J40" s="296" t="str">
        <f>IF(I40="","",IF(I40="Muy Baja",0.2,IF(I40="Baja",0.4,IF(I40="Media",0.6,IF(I40="Alta",0.8,IF(I40="Muy Alta",1,))))))</f>
        <v/>
      </c>
      <c r="K40" s="301"/>
      <c r="L40" s="296">
        <f>IF(NOT(ISERROR(MATCH(K40,'Tabla Impacto'!$B$222:$B$224,0))),'Tabla Impacto'!$F$224&amp;"Por favor no seleccionar los criterios de impacto(Afectación Económica o presupuestal y Pérdida Reputacional)",K40)</f>
        <v>0</v>
      </c>
      <c r="M40" s="297" t="str">
        <f>IF(OR(L40='Tabla Impacto'!$C$12,L40='Tabla Impacto'!$D$12),"Leve",IF(OR(L40='Tabla Impacto'!$C$13,L40='Tabla Impacto'!$D$13),"Menor",IF(OR(L40='Tabla Impacto'!$C$14,L40='Tabla Impacto'!$D$14),"Moderado",IF(OR(L40='Tabla Impacto'!$C$15,L40='Tabla Impacto'!$D$15),"Mayor",IF(OR(L40='Tabla Impacto'!$C$16,L40='Tabla Impacto'!$D$16),"Catastrófico","")))))</f>
        <v/>
      </c>
      <c r="N40" s="296" t="str">
        <f>IF(M40="","",IF(M40="Leve",0.2,IF(M40="Menor",0.4,IF(M40="Moderado",0.6,IF(M40="Mayor",0.8,IF(M40="Catastrófico",1,))))))</f>
        <v/>
      </c>
      <c r="O40" s="298" t="str">
        <f>IF(OR(AND(I40="Muy Baja",M40="Leve"),AND(I40="Muy Baja",M40="Menor"),AND(I40="Baja",M40="Leve")),"Bajo",IF(OR(AND(I40="Muy baja",M40="Moderado"),AND(I40="Baja",M40="Menor"),AND(I40="Baja",M40="Moderado"),AND(I40="Media",M40="Leve"),AND(I40="Media",M40="Menor"),AND(I40="Media",M40="Moderado"),AND(I40="Alta",M40="Leve"),AND(I40="Alta",M40="Menor")),"Moderado",IF(OR(AND(I40="Muy Baja",M40="Mayor"),AND(I40="Baja",M40="Mayor"),AND(I40="Media",M40="Mayor"),AND(I40="Alta",M40="Moderado"),AND(I40="Alta",M40="Mayor"),AND(I40="Muy Alta",M40="Leve"),AND(I40="Muy Alta",M40="Menor"),AND(I40="Muy Alta",M40="Moderado"),AND(I40="Muy Alta",M40="Mayor")),"Alto",IF(OR(AND(I40="Muy Baja",M40="Catastrófico"),AND(I40="Baja",M40="Catastrófico"),AND(I40="Media",M40="Catastrófico"),AND(I40="Alta",M40="Catastrófico"),AND(I40="Muy Alta",M40="Catastrófico")),"Extremo",""))))</f>
        <v/>
      </c>
      <c r="P40" s="112">
        <v>1</v>
      </c>
      <c r="Q40" s="86"/>
      <c r="R40" s="87" t="str">
        <f>IF(OR(S40="Preventivo",S40="Detectivo"),"Probabilidad",IF(S40="Correctivo","Impacto",""))</f>
        <v/>
      </c>
      <c r="S40" s="88"/>
      <c r="T40" s="88"/>
      <c r="U40" s="89" t="str">
        <f>IF(AND(S40="Preventivo",T40="Automático"),"50%",IF(AND(S40="Preventivo",T40="Manual"),"40%",IF(AND(S40="Detectivo",T40="Automático"),"40%",IF(AND(S40="Detectivo",T40="Manual"),"30%",IF(AND(S40="Correctivo",T40="Automático"),"35%",IF(AND(S40="Correctivo",T40="Manual"),"25%",""))))))</f>
        <v/>
      </c>
      <c r="V40" s="88"/>
      <c r="W40" s="88"/>
      <c r="X40" s="88"/>
      <c r="Y40" s="90" t="str">
        <f>IFERROR(IF(R40="Probabilidad",(J40-(+J40*U40)),IF(R40="Impacto",J40,"")),"")</f>
        <v/>
      </c>
      <c r="Z40" s="91" t="str">
        <f>IFERROR(IF(Y40="","",IF(Y40&lt;=0.2,"Muy Baja",IF(Y40&lt;=0.4,"Baja",IF(Y40&lt;=0.6,"Media",IF(Y40&lt;=0.8,"Alta","Muy Alta"))))),"")</f>
        <v/>
      </c>
      <c r="AA40" s="89" t="str">
        <f>+Y40</f>
        <v/>
      </c>
      <c r="AB40" s="91" t="str">
        <f>IFERROR(IF(AC40="","",IF(AC40&lt;=0.2,"Leve",IF(AC40&lt;=0.4,"Menor",IF(AC40&lt;=0.6,"Moderado",IF(AC40&lt;=0.8,"Mayor","Catastrófico"))))),"")</f>
        <v/>
      </c>
      <c r="AC40" s="89" t="str">
        <f>IFERROR(IF(R40="Impacto",(N40-(+N40*U40)),IF(R40="Probabilidad",N40,"")),"")</f>
        <v/>
      </c>
      <c r="AD40" s="92" t="str">
        <f>IFERROR(IF(OR(AND(Z40="Muy Baja",AB40="Leve"),AND(Z40="Muy Baja",AB40="Menor"),AND(Z40="Baja",AB40="Leve")),"Bajo",IF(OR(AND(Z40="Muy baja",AB40="Moderado"),AND(Z40="Baja",AB40="Menor"),AND(Z40="Baja",AB40="Moderado"),AND(Z40="Media",AB40="Leve"),AND(Z40="Media",AB40="Menor"),AND(Z40="Media",AB40="Moderado"),AND(Z40="Alta",AB40="Leve"),AND(Z40="Alta",AB40="Menor")),"Moderado",IF(OR(AND(Z40="Muy Baja",AB40="Mayor"),AND(Z40="Baja",AB40="Mayor"),AND(Z40="Media",AB40="Mayor"),AND(Z40="Alta",AB40="Moderado"),AND(Z40="Alta",AB40="Mayor"),AND(Z40="Muy Alta",AB40="Leve"),AND(Z40="Muy Alta",AB40="Menor"),AND(Z40="Muy Alta",AB40="Moderado"),AND(Z40="Muy Alta",AB40="Mayor")),"Alto",IF(OR(AND(Z40="Muy Baja",AB40="Catastrófico"),AND(Z40="Baja",AB40="Catastrófico"),AND(Z40="Media",AB40="Catastrófico"),AND(Z40="Alta",AB40="Catastrófico"),AND(Z40="Muy Alta",AB40="Catastrófico")),"Extremo","")))),"")</f>
        <v/>
      </c>
      <c r="AE40" s="88"/>
      <c r="AF40" s="113"/>
      <c r="AG40" s="113"/>
      <c r="AH40" s="93"/>
      <c r="AI40" s="93"/>
      <c r="AJ40" s="113"/>
      <c r="AK40" s="119"/>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row>
    <row r="41" spans="2:69" ht="151.5" hidden="1" customHeight="1" x14ac:dyDescent="0.3">
      <c r="B41" s="299"/>
      <c r="C41" s="291"/>
      <c r="D41" s="291"/>
      <c r="E41" s="291"/>
      <c r="F41" s="292"/>
      <c r="G41" s="291"/>
      <c r="H41" s="300"/>
      <c r="I41" s="297"/>
      <c r="J41" s="296"/>
      <c r="K41" s="301"/>
      <c r="L41" s="296">
        <f t="shared" ref="L41:L45" si="32">IF(NOT(ISERROR(MATCH(K41,_xlfn.ANCHORARRAY(F52),0))),J54&amp;"Por favor no seleccionar los criterios de impacto",K41)</f>
        <v>0</v>
      </c>
      <c r="M41" s="297"/>
      <c r="N41" s="296"/>
      <c r="O41" s="298"/>
      <c r="P41" s="112">
        <v>2</v>
      </c>
      <c r="Q41" s="86"/>
      <c r="R41" s="87" t="str">
        <f>IF(OR(S41="Preventivo",S41="Detectivo"),"Probabilidad",IF(S41="Correctivo","Impacto",""))</f>
        <v/>
      </c>
      <c r="S41" s="88"/>
      <c r="T41" s="88"/>
      <c r="U41" s="89" t="str">
        <f t="shared" ref="U41:U45" si="33">IF(AND(S41="Preventivo",T41="Automático"),"50%",IF(AND(S41="Preventivo",T41="Manual"),"40%",IF(AND(S41="Detectivo",T41="Automático"),"40%",IF(AND(S41="Detectivo",T41="Manual"),"30%",IF(AND(S41="Correctivo",T41="Automático"),"35%",IF(AND(S41="Correctivo",T41="Manual"),"25%",""))))))</f>
        <v/>
      </c>
      <c r="V41" s="88"/>
      <c r="W41" s="88"/>
      <c r="X41" s="88"/>
      <c r="Y41" s="90" t="str">
        <f>IFERROR(IF(AND(R40="Probabilidad",R41="Probabilidad"),(AA40-(+AA40*U41)),IF(R41="Probabilidad",(J40-(+J40*U41)),IF(R41="Impacto",AA40,""))),"")</f>
        <v/>
      </c>
      <c r="Z41" s="91" t="str">
        <f t="shared" si="2"/>
        <v/>
      </c>
      <c r="AA41" s="89" t="str">
        <f t="shared" ref="AA41:AA45" si="34">+Y41</f>
        <v/>
      </c>
      <c r="AB41" s="91" t="str">
        <f t="shared" si="4"/>
        <v/>
      </c>
      <c r="AC41" s="89" t="str">
        <f>IFERROR(IF(AND(R40="Impacto",R41="Impacto"),(AC34-(+AC34*U41)),IF(R41="Impacto",($N$40-(+$N$40*U41)),IF(R41="Probabilidad",AC34,""))),"")</f>
        <v/>
      </c>
      <c r="AD41" s="92" t="str">
        <f t="shared" ref="AD41:AD42" si="35">IFERROR(IF(OR(AND(Z41="Muy Baja",AB41="Leve"),AND(Z41="Muy Baja",AB41="Menor"),AND(Z41="Baja",AB41="Leve")),"Bajo",IF(OR(AND(Z41="Muy baja",AB41="Moderado"),AND(Z41="Baja",AB41="Menor"),AND(Z41="Baja",AB41="Moderado"),AND(Z41="Media",AB41="Leve"),AND(Z41="Media",AB41="Menor"),AND(Z41="Media",AB41="Moderado"),AND(Z41="Alta",AB41="Leve"),AND(Z41="Alta",AB41="Menor")),"Moderado",IF(OR(AND(Z41="Muy Baja",AB41="Mayor"),AND(Z41="Baja",AB41="Mayor"),AND(Z41="Media",AB41="Mayor"),AND(Z41="Alta",AB41="Moderado"),AND(Z41="Alta",AB41="Mayor"),AND(Z41="Muy Alta",AB41="Leve"),AND(Z41="Muy Alta",AB41="Menor"),AND(Z41="Muy Alta",AB41="Moderado"),AND(Z41="Muy Alta",AB41="Mayor")),"Alto",IF(OR(AND(Z41="Muy Baja",AB41="Catastrófico"),AND(Z41="Baja",AB41="Catastrófico"),AND(Z41="Media",AB41="Catastrófico"),AND(Z41="Alta",AB41="Catastrófico"),AND(Z41="Muy Alta",AB41="Catastrófico")),"Extremo","")))),"")</f>
        <v/>
      </c>
      <c r="AE41" s="88"/>
      <c r="AF41" s="113"/>
      <c r="AG41" s="113"/>
      <c r="AH41" s="93"/>
      <c r="AI41" s="93"/>
      <c r="AJ41" s="113"/>
      <c r="AK41" s="119"/>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row>
    <row r="42" spans="2:69" ht="151.5" hidden="1" customHeight="1" x14ac:dyDescent="0.3">
      <c r="B42" s="299"/>
      <c r="C42" s="291"/>
      <c r="D42" s="291"/>
      <c r="E42" s="291"/>
      <c r="F42" s="292"/>
      <c r="G42" s="291"/>
      <c r="H42" s="300"/>
      <c r="I42" s="297"/>
      <c r="J42" s="296"/>
      <c r="K42" s="301"/>
      <c r="L42" s="296">
        <f t="shared" si="32"/>
        <v>0</v>
      </c>
      <c r="M42" s="297"/>
      <c r="N42" s="296"/>
      <c r="O42" s="298"/>
      <c r="P42" s="112">
        <v>3</v>
      </c>
      <c r="Q42" s="94"/>
      <c r="R42" s="87" t="str">
        <f>IF(OR(S42="Preventivo",S42="Detectivo"),"Probabilidad",IF(S42="Correctivo","Impacto",""))</f>
        <v/>
      </c>
      <c r="S42" s="88"/>
      <c r="T42" s="88"/>
      <c r="U42" s="89" t="str">
        <f t="shared" si="33"/>
        <v/>
      </c>
      <c r="V42" s="88"/>
      <c r="W42" s="88"/>
      <c r="X42" s="88"/>
      <c r="Y42" s="90" t="str">
        <f>IFERROR(IF(AND(R41="Probabilidad",R42="Probabilidad"),(AA41-(+AA41*U42)),IF(AND(R41="Impacto",R42="Probabilidad"),(AA40-(+AA40*U42)),IF(R42="Impacto",AA41,""))),"")</f>
        <v/>
      </c>
      <c r="Z42" s="91" t="str">
        <f t="shared" si="2"/>
        <v/>
      </c>
      <c r="AA42" s="89" t="str">
        <f t="shared" si="34"/>
        <v/>
      </c>
      <c r="AB42" s="91" t="str">
        <f t="shared" si="4"/>
        <v/>
      </c>
      <c r="AC42" s="89" t="str">
        <f>IFERROR(IF(AND(R41="Impacto",R42="Impacto"),(AC41-(+AC41*U42)),IF(AND(R41="Probabilidad",R42="Impacto"),(AC40-(+AC40*U42)),IF(R42="Probabilidad",AC41,""))),"")</f>
        <v/>
      </c>
      <c r="AD42" s="92" t="str">
        <f t="shared" si="35"/>
        <v/>
      </c>
      <c r="AE42" s="88"/>
      <c r="AF42" s="113"/>
      <c r="AG42" s="113"/>
      <c r="AH42" s="93"/>
      <c r="AI42" s="93"/>
      <c r="AJ42" s="113"/>
      <c r="AK42" s="119"/>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row>
    <row r="43" spans="2:69" ht="151.5" hidden="1" customHeight="1" x14ac:dyDescent="0.3">
      <c r="B43" s="299"/>
      <c r="C43" s="291"/>
      <c r="D43" s="291"/>
      <c r="E43" s="291"/>
      <c r="F43" s="292"/>
      <c r="G43" s="291"/>
      <c r="H43" s="300"/>
      <c r="I43" s="297"/>
      <c r="J43" s="296"/>
      <c r="K43" s="301"/>
      <c r="L43" s="296">
        <f t="shared" si="32"/>
        <v>0</v>
      </c>
      <c r="M43" s="297"/>
      <c r="N43" s="296"/>
      <c r="O43" s="298"/>
      <c r="P43" s="112">
        <v>4</v>
      </c>
      <c r="Q43" s="86"/>
      <c r="R43" s="87" t="str">
        <f t="shared" ref="R43:R45" si="36">IF(OR(S43="Preventivo",S43="Detectivo"),"Probabilidad",IF(S43="Correctivo","Impacto",""))</f>
        <v/>
      </c>
      <c r="S43" s="88"/>
      <c r="T43" s="88"/>
      <c r="U43" s="89" t="str">
        <f t="shared" si="33"/>
        <v/>
      </c>
      <c r="V43" s="88"/>
      <c r="W43" s="88"/>
      <c r="X43" s="88"/>
      <c r="Y43" s="90" t="str">
        <f t="shared" ref="Y43:Y45" si="37">IFERROR(IF(AND(R42="Probabilidad",R43="Probabilidad"),(AA42-(+AA42*U43)),IF(AND(R42="Impacto",R43="Probabilidad"),(AA41-(+AA41*U43)),IF(R43="Impacto",AA42,""))),"")</f>
        <v/>
      </c>
      <c r="Z43" s="91" t="str">
        <f t="shared" si="2"/>
        <v/>
      </c>
      <c r="AA43" s="89" t="str">
        <f t="shared" si="34"/>
        <v/>
      </c>
      <c r="AB43" s="91" t="str">
        <f t="shared" si="4"/>
        <v/>
      </c>
      <c r="AC43" s="89" t="str">
        <f t="shared" ref="AC43:AC45" si="38">IFERROR(IF(AND(R42="Impacto",R43="Impacto"),(AC42-(+AC42*U43)),IF(AND(R42="Probabilidad",R43="Impacto"),(AC41-(+AC41*U43)),IF(R43="Probabilidad",AC42,""))),"")</f>
        <v/>
      </c>
      <c r="AD43" s="92" t="str">
        <f>IFERROR(IF(OR(AND(Z43="Muy Baja",AB43="Leve"),AND(Z43="Muy Baja",AB43="Menor"),AND(Z43="Baja",AB43="Leve")),"Bajo",IF(OR(AND(Z43="Muy baja",AB43="Moderado"),AND(Z43="Baja",AB43="Menor"),AND(Z43="Baja",AB43="Moderado"),AND(Z43="Media",AB43="Leve"),AND(Z43="Media",AB43="Menor"),AND(Z43="Media",AB43="Moderado"),AND(Z43="Alta",AB43="Leve"),AND(Z43="Alta",AB43="Menor")),"Moderado",IF(OR(AND(Z43="Muy Baja",AB43="Mayor"),AND(Z43="Baja",AB43="Mayor"),AND(Z43="Media",AB43="Mayor"),AND(Z43="Alta",AB43="Moderado"),AND(Z43="Alta",AB43="Mayor"),AND(Z43="Muy Alta",AB43="Leve"),AND(Z43="Muy Alta",AB43="Menor"),AND(Z43="Muy Alta",AB43="Moderado"),AND(Z43="Muy Alta",AB43="Mayor")),"Alto",IF(OR(AND(Z43="Muy Baja",AB43="Catastrófico"),AND(Z43="Baja",AB43="Catastrófico"),AND(Z43="Media",AB43="Catastrófico"),AND(Z43="Alta",AB43="Catastrófico"),AND(Z43="Muy Alta",AB43="Catastrófico")),"Extremo","")))),"")</f>
        <v/>
      </c>
      <c r="AE43" s="88"/>
      <c r="AF43" s="113"/>
      <c r="AG43" s="113"/>
      <c r="AH43" s="93"/>
      <c r="AI43" s="93"/>
      <c r="AJ43" s="113"/>
      <c r="AK43" s="119"/>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row>
    <row r="44" spans="2:69" ht="151.5" hidden="1" customHeight="1" x14ac:dyDescent="0.3">
      <c r="B44" s="299"/>
      <c r="C44" s="291"/>
      <c r="D44" s="291"/>
      <c r="E44" s="291"/>
      <c r="F44" s="292"/>
      <c r="G44" s="291"/>
      <c r="H44" s="300"/>
      <c r="I44" s="297"/>
      <c r="J44" s="296"/>
      <c r="K44" s="301"/>
      <c r="L44" s="296">
        <f t="shared" si="32"/>
        <v>0</v>
      </c>
      <c r="M44" s="297"/>
      <c r="N44" s="296"/>
      <c r="O44" s="298"/>
      <c r="P44" s="112">
        <v>5</v>
      </c>
      <c r="Q44" s="86"/>
      <c r="R44" s="87" t="str">
        <f t="shared" si="36"/>
        <v/>
      </c>
      <c r="S44" s="88"/>
      <c r="T44" s="88"/>
      <c r="U44" s="89" t="str">
        <f t="shared" si="33"/>
        <v/>
      </c>
      <c r="V44" s="88"/>
      <c r="W44" s="88"/>
      <c r="X44" s="88"/>
      <c r="Y44" s="90" t="str">
        <f t="shared" si="37"/>
        <v/>
      </c>
      <c r="Z44" s="91" t="str">
        <f t="shared" si="2"/>
        <v/>
      </c>
      <c r="AA44" s="89" t="str">
        <f t="shared" si="34"/>
        <v/>
      </c>
      <c r="AB44" s="91" t="str">
        <f t="shared" si="4"/>
        <v/>
      </c>
      <c r="AC44" s="89" t="str">
        <f t="shared" si="38"/>
        <v/>
      </c>
      <c r="AD44" s="92" t="str">
        <f t="shared" ref="AD44:AD45" si="39">IFERROR(IF(OR(AND(Z44="Muy Baja",AB44="Leve"),AND(Z44="Muy Baja",AB44="Menor"),AND(Z44="Baja",AB44="Leve")),"Bajo",IF(OR(AND(Z44="Muy baja",AB44="Moderado"),AND(Z44="Baja",AB44="Menor"),AND(Z44="Baja",AB44="Moderado"),AND(Z44="Media",AB44="Leve"),AND(Z44="Media",AB44="Menor"),AND(Z44="Media",AB44="Moderado"),AND(Z44="Alta",AB44="Leve"),AND(Z44="Alta",AB44="Menor")),"Moderado",IF(OR(AND(Z44="Muy Baja",AB44="Mayor"),AND(Z44="Baja",AB44="Mayor"),AND(Z44="Media",AB44="Mayor"),AND(Z44="Alta",AB44="Moderado"),AND(Z44="Alta",AB44="Mayor"),AND(Z44="Muy Alta",AB44="Leve"),AND(Z44="Muy Alta",AB44="Menor"),AND(Z44="Muy Alta",AB44="Moderado"),AND(Z44="Muy Alta",AB44="Mayor")),"Alto",IF(OR(AND(Z44="Muy Baja",AB44="Catastrófico"),AND(Z44="Baja",AB44="Catastrófico"),AND(Z44="Media",AB44="Catastrófico"),AND(Z44="Alta",AB44="Catastrófico"),AND(Z44="Muy Alta",AB44="Catastrófico")),"Extremo","")))),"")</f>
        <v/>
      </c>
      <c r="AE44" s="88"/>
      <c r="AF44" s="113"/>
      <c r="AG44" s="113"/>
      <c r="AH44" s="93"/>
      <c r="AI44" s="93"/>
      <c r="AJ44" s="113"/>
      <c r="AK44" s="119"/>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row>
    <row r="45" spans="2:69" ht="151.5" hidden="1" customHeight="1" x14ac:dyDescent="0.3">
      <c r="B45" s="299"/>
      <c r="C45" s="291"/>
      <c r="D45" s="291"/>
      <c r="E45" s="291"/>
      <c r="F45" s="292"/>
      <c r="G45" s="291"/>
      <c r="H45" s="300"/>
      <c r="I45" s="297"/>
      <c r="J45" s="296"/>
      <c r="K45" s="301"/>
      <c r="L45" s="296">
        <f t="shared" si="32"/>
        <v>0</v>
      </c>
      <c r="M45" s="297"/>
      <c r="N45" s="296"/>
      <c r="O45" s="298"/>
      <c r="P45" s="112">
        <v>6</v>
      </c>
      <c r="Q45" s="86"/>
      <c r="R45" s="87" t="str">
        <f t="shared" si="36"/>
        <v/>
      </c>
      <c r="S45" s="88"/>
      <c r="T45" s="88"/>
      <c r="U45" s="89" t="str">
        <f t="shared" si="33"/>
        <v/>
      </c>
      <c r="V45" s="88"/>
      <c r="W45" s="88"/>
      <c r="X45" s="88"/>
      <c r="Y45" s="90" t="str">
        <f t="shared" si="37"/>
        <v/>
      </c>
      <c r="Z45" s="91" t="str">
        <f t="shared" si="2"/>
        <v/>
      </c>
      <c r="AA45" s="89" t="str">
        <f t="shared" si="34"/>
        <v/>
      </c>
      <c r="AB45" s="91" t="str">
        <f t="shared" si="4"/>
        <v/>
      </c>
      <c r="AC45" s="89" t="str">
        <f t="shared" si="38"/>
        <v/>
      </c>
      <c r="AD45" s="92" t="str">
        <f t="shared" si="39"/>
        <v/>
      </c>
      <c r="AE45" s="88"/>
      <c r="AF45" s="113"/>
      <c r="AG45" s="113"/>
      <c r="AH45" s="93"/>
      <c r="AI45" s="93"/>
      <c r="AJ45" s="113"/>
      <c r="AK45" s="119"/>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row>
    <row r="46" spans="2:69" ht="151.5" hidden="1" customHeight="1" x14ac:dyDescent="0.3">
      <c r="B46" s="299">
        <v>6</v>
      </c>
      <c r="C46" s="291"/>
      <c r="D46" s="291"/>
      <c r="E46" s="291"/>
      <c r="F46" s="292"/>
      <c r="G46" s="291"/>
      <c r="H46" s="300"/>
      <c r="I46" s="297" t="str">
        <f>IF(H46&lt;=0,"",IF(H46&lt;=2,"Muy Baja",IF(H46&lt;=24,"Baja",IF(H46&lt;=500,"Media",IF(H46&lt;=5000,"Alta","Muy Alta")))))</f>
        <v/>
      </c>
      <c r="J46" s="296" t="str">
        <f>IF(I46="","",IF(I46="Muy Baja",0.2,IF(I46="Baja",0.4,IF(I46="Media",0.6,IF(I46="Alta",0.8,IF(I46="Muy Alta",1,))))))</f>
        <v/>
      </c>
      <c r="K46" s="301"/>
      <c r="L46" s="296">
        <f>IF(NOT(ISERROR(MATCH(K46,'Tabla Impacto'!$B$222:$B$224,0))),'Tabla Impacto'!$F$224&amp;"Por favor no seleccionar los criterios de impacto(Afectación Económica o presupuestal y Pérdida Reputacional)",K46)</f>
        <v>0</v>
      </c>
      <c r="M46" s="297" t="str">
        <f>IF(OR(L46='Tabla Impacto'!$C$12,L46='Tabla Impacto'!$D$12),"Leve",IF(OR(L46='Tabla Impacto'!$C$13,L46='Tabla Impacto'!$D$13),"Menor",IF(OR(L46='Tabla Impacto'!$C$14,L46='Tabla Impacto'!$D$14),"Moderado",IF(OR(L46='Tabla Impacto'!$C$15,L46='Tabla Impacto'!$D$15),"Mayor",IF(OR(L46='Tabla Impacto'!$C$16,L46='Tabla Impacto'!$D$16),"Catastrófico","")))))</f>
        <v/>
      </c>
      <c r="N46" s="296" t="str">
        <f>IF(M46="","",IF(M46="Leve",0.2,IF(M46="Menor",0.4,IF(M46="Moderado",0.6,IF(M46="Mayor",0.8,IF(M46="Catastrófico",1,))))))</f>
        <v/>
      </c>
      <c r="O46" s="298" t="str">
        <f>IF(OR(AND(I46="Muy Baja",M46="Leve"),AND(I46="Muy Baja",M46="Menor"),AND(I46="Baja",M46="Leve")),"Bajo",IF(OR(AND(I46="Muy baja",M46="Moderado"),AND(I46="Baja",M46="Menor"),AND(I46="Baja",M46="Moderado"),AND(I46="Media",M46="Leve"),AND(I46="Media",M46="Menor"),AND(I46="Media",M46="Moderado"),AND(I46="Alta",M46="Leve"),AND(I46="Alta",M46="Menor")),"Moderado",IF(OR(AND(I46="Muy Baja",M46="Mayor"),AND(I46="Baja",M46="Mayor"),AND(I46="Media",M46="Mayor"),AND(I46="Alta",M46="Moderado"),AND(I46="Alta",M46="Mayor"),AND(I46="Muy Alta",M46="Leve"),AND(I46="Muy Alta",M46="Menor"),AND(I46="Muy Alta",M46="Moderado"),AND(I46="Muy Alta",M46="Mayor")),"Alto",IF(OR(AND(I46="Muy Baja",M46="Catastrófico"),AND(I46="Baja",M46="Catastrófico"),AND(I46="Media",M46="Catastrófico"),AND(I46="Alta",M46="Catastrófico"),AND(I46="Muy Alta",M46="Catastrófico")),"Extremo",""))))</f>
        <v/>
      </c>
      <c r="P46" s="112">
        <v>1</v>
      </c>
      <c r="Q46" s="86"/>
      <c r="R46" s="87" t="str">
        <f>IF(OR(S46="Preventivo",S46="Detectivo"),"Probabilidad",IF(S46="Correctivo","Impacto",""))</f>
        <v/>
      </c>
      <c r="S46" s="88"/>
      <c r="T46" s="88"/>
      <c r="U46" s="89" t="str">
        <f>IF(AND(S46="Preventivo",T46="Automático"),"50%",IF(AND(S46="Preventivo",T46="Manual"),"40%",IF(AND(S46="Detectivo",T46="Automático"),"40%",IF(AND(S46="Detectivo",T46="Manual"),"30%",IF(AND(S46="Correctivo",T46="Automático"),"35%",IF(AND(S46="Correctivo",T46="Manual"),"25%",""))))))</f>
        <v/>
      </c>
      <c r="V46" s="88"/>
      <c r="W46" s="88"/>
      <c r="X46" s="88"/>
      <c r="Y46" s="90" t="str">
        <f>IFERROR(IF(R46="Probabilidad",(J46-(+J46*U46)),IF(R46="Impacto",J46,"")),"")</f>
        <v/>
      </c>
      <c r="Z46" s="91" t="str">
        <f>IFERROR(IF(Y46="","",IF(Y46&lt;=0.2,"Muy Baja",IF(Y46&lt;=0.4,"Baja",IF(Y46&lt;=0.6,"Media",IF(Y46&lt;=0.8,"Alta","Muy Alta"))))),"")</f>
        <v/>
      </c>
      <c r="AA46" s="89" t="str">
        <f>+Y46</f>
        <v/>
      </c>
      <c r="AB46" s="91" t="str">
        <f>IFERROR(IF(AC46="","",IF(AC46&lt;=0.2,"Leve",IF(AC46&lt;=0.4,"Menor",IF(AC46&lt;=0.6,"Moderado",IF(AC46&lt;=0.8,"Mayor","Catastrófico"))))),"")</f>
        <v/>
      </c>
      <c r="AC46" s="89" t="str">
        <f>IFERROR(IF(R46="Impacto",(N46-(+N46*U46)),IF(R46="Probabilidad",N46,"")),"")</f>
        <v/>
      </c>
      <c r="AD46" s="92" t="str">
        <f>IFERROR(IF(OR(AND(Z46="Muy Baja",AB46="Leve"),AND(Z46="Muy Baja",AB46="Menor"),AND(Z46="Baja",AB46="Leve")),"Bajo",IF(OR(AND(Z46="Muy baja",AB46="Moderado"),AND(Z46="Baja",AB46="Menor"),AND(Z46="Baja",AB46="Moderado"),AND(Z46="Media",AB46="Leve"),AND(Z46="Media",AB46="Menor"),AND(Z46="Media",AB46="Moderado"),AND(Z46="Alta",AB46="Leve"),AND(Z46="Alta",AB46="Menor")),"Moderado",IF(OR(AND(Z46="Muy Baja",AB46="Mayor"),AND(Z46="Baja",AB46="Mayor"),AND(Z46="Media",AB46="Mayor"),AND(Z46="Alta",AB46="Moderado"),AND(Z46="Alta",AB46="Mayor"),AND(Z46="Muy Alta",AB46="Leve"),AND(Z46="Muy Alta",AB46="Menor"),AND(Z46="Muy Alta",AB46="Moderado"),AND(Z46="Muy Alta",AB46="Mayor")),"Alto",IF(OR(AND(Z46="Muy Baja",AB46="Catastrófico"),AND(Z46="Baja",AB46="Catastrófico"),AND(Z46="Media",AB46="Catastrófico"),AND(Z46="Alta",AB46="Catastrófico"),AND(Z46="Muy Alta",AB46="Catastrófico")),"Extremo","")))),"")</f>
        <v/>
      </c>
      <c r="AE46" s="88"/>
      <c r="AF46" s="113"/>
      <c r="AG46" s="113"/>
      <c r="AH46" s="93"/>
      <c r="AI46" s="93"/>
      <c r="AJ46" s="113"/>
      <c r="AK46" s="119"/>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row>
    <row r="47" spans="2:69" ht="151.5" hidden="1" customHeight="1" x14ac:dyDescent="0.3">
      <c r="B47" s="299"/>
      <c r="C47" s="291"/>
      <c r="D47" s="291"/>
      <c r="E47" s="291"/>
      <c r="F47" s="292"/>
      <c r="G47" s="291"/>
      <c r="H47" s="300"/>
      <c r="I47" s="297"/>
      <c r="J47" s="296"/>
      <c r="K47" s="301"/>
      <c r="L47" s="296">
        <f t="shared" ref="L47:L51" si="40">IF(NOT(ISERROR(MATCH(K47,_xlfn.ANCHORARRAY(F58),0))),J60&amp;"Por favor no seleccionar los criterios de impacto",K47)</f>
        <v>0</v>
      </c>
      <c r="M47" s="297"/>
      <c r="N47" s="296"/>
      <c r="O47" s="298"/>
      <c r="P47" s="112">
        <v>2</v>
      </c>
      <c r="Q47" s="86"/>
      <c r="R47" s="87" t="str">
        <f>IF(OR(S47="Preventivo",S47="Detectivo"),"Probabilidad",IF(S47="Correctivo","Impacto",""))</f>
        <v/>
      </c>
      <c r="S47" s="88"/>
      <c r="T47" s="88"/>
      <c r="U47" s="89" t="str">
        <f t="shared" ref="U47:U51" si="41">IF(AND(S47="Preventivo",T47="Automático"),"50%",IF(AND(S47="Preventivo",T47="Manual"),"40%",IF(AND(S47="Detectivo",T47="Automático"),"40%",IF(AND(S47="Detectivo",T47="Manual"),"30%",IF(AND(S47="Correctivo",T47="Automático"),"35%",IF(AND(S47="Correctivo",T47="Manual"),"25%",""))))))</f>
        <v/>
      </c>
      <c r="V47" s="88"/>
      <c r="W47" s="88"/>
      <c r="X47" s="88"/>
      <c r="Y47" s="90" t="str">
        <f>IFERROR(IF(AND(R46="Probabilidad",R47="Probabilidad"),(AA46-(+AA46*U47)),IF(R47="Probabilidad",(J46-(+J46*U47)),IF(R47="Impacto",AA46,""))),"")</f>
        <v/>
      </c>
      <c r="Z47" s="91" t="str">
        <f t="shared" si="2"/>
        <v/>
      </c>
      <c r="AA47" s="89" t="str">
        <f t="shared" ref="AA47:AA51" si="42">+Y47</f>
        <v/>
      </c>
      <c r="AB47" s="91" t="str">
        <f t="shared" si="4"/>
        <v/>
      </c>
      <c r="AC47" s="89" t="str">
        <f>IFERROR(IF(AND(R46="Impacto",R47="Impacto"),(AC40-(+AC40*U47)),IF(R47="Impacto",($N$46-(+$N$46*U47)),IF(R47="Probabilidad",AC40,""))),"")</f>
        <v/>
      </c>
      <c r="AD47" s="92" t="str">
        <f t="shared" ref="AD47:AD48" si="43">IFERROR(IF(OR(AND(Z47="Muy Baja",AB47="Leve"),AND(Z47="Muy Baja",AB47="Menor"),AND(Z47="Baja",AB47="Leve")),"Bajo",IF(OR(AND(Z47="Muy baja",AB47="Moderado"),AND(Z47="Baja",AB47="Menor"),AND(Z47="Baja",AB47="Moderado"),AND(Z47="Media",AB47="Leve"),AND(Z47="Media",AB47="Menor"),AND(Z47="Media",AB47="Moderado"),AND(Z47="Alta",AB47="Leve"),AND(Z47="Alta",AB47="Menor")),"Moderado",IF(OR(AND(Z47="Muy Baja",AB47="Mayor"),AND(Z47="Baja",AB47="Mayor"),AND(Z47="Media",AB47="Mayor"),AND(Z47="Alta",AB47="Moderado"),AND(Z47="Alta",AB47="Mayor"),AND(Z47="Muy Alta",AB47="Leve"),AND(Z47="Muy Alta",AB47="Menor"),AND(Z47="Muy Alta",AB47="Moderado"),AND(Z47="Muy Alta",AB47="Mayor")),"Alto",IF(OR(AND(Z47="Muy Baja",AB47="Catastrófico"),AND(Z47="Baja",AB47="Catastrófico"),AND(Z47="Media",AB47="Catastrófico"),AND(Z47="Alta",AB47="Catastrófico"),AND(Z47="Muy Alta",AB47="Catastrófico")),"Extremo","")))),"")</f>
        <v/>
      </c>
      <c r="AE47" s="88"/>
      <c r="AF47" s="113"/>
      <c r="AG47" s="113"/>
      <c r="AH47" s="93"/>
      <c r="AI47" s="93"/>
      <c r="AJ47" s="113"/>
      <c r="AK47" s="119"/>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row>
    <row r="48" spans="2:69" ht="151.5" hidden="1" customHeight="1" x14ac:dyDescent="0.3">
      <c r="B48" s="299"/>
      <c r="C48" s="291"/>
      <c r="D48" s="291"/>
      <c r="E48" s="291"/>
      <c r="F48" s="292"/>
      <c r="G48" s="291"/>
      <c r="H48" s="300"/>
      <c r="I48" s="297"/>
      <c r="J48" s="296"/>
      <c r="K48" s="301"/>
      <c r="L48" s="296">
        <f t="shared" si="40"/>
        <v>0</v>
      </c>
      <c r="M48" s="297"/>
      <c r="N48" s="296"/>
      <c r="O48" s="298"/>
      <c r="P48" s="112">
        <v>3</v>
      </c>
      <c r="Q48" s="94"/>
      <c r="R48" s="87" t="str">
        <f>IF(OR(S48="Preventivo",S48="Detectivo"),"Probabilidad",IF(S48="Correctivo","Impacto",""))</f>
        <v/>
      </c>
      <c r="S48" s="88"/>
      <c r="T48" s="88"/>
      <c r="U48" s="89" t="str">
        <f t="shared" si="41"/>
        <v/>
      </c>
      <c r="V48" s="88"/>
      <c r="W48" s="88"/>
      <c r="X48" s="88"/>
      <c r="Y48" s="90" t="str">
        <f>IFERROR(IF(AND(R47="Probabilidad",R48="Probabilidad"),(AA47-(+AA47*U48)),IF(AND(R47="Impacto",R48="Probabilidad"),(AA46-(+AA46*U48)),IF(R48="Impacto",AA47,""))),"")</f>
        <v/>
      </c>
      <c r="Z48" s="91" t="str">
        <f t="shared" si="2"/>
        <v/>
      </c>
      <c r="AA48" s="89" t="str">
        <f t="shared" si="42"/>
        <v/>
      </c>
      <c r="AB48" s="91" t="str">
        <f t="shared" si="4"/>
        <v/>
      </c>
      <c r="AC48" s="89" t="str">
        <f>IFERROR(IF(AND(R47="Impacto",R48="Impacto"),(AC47-(+AC47*U48)),IF(AND(R47="Probabilidad",R48="Impacto"),(AC46-(+AC46*U48)),IF(R48="Probabilidad",AC47,""))),"")</f>
        <v/>
      </c>
      <c r="AD48" s="92" t="str">
        <f t="shared" si="43"/>
        <v/>
      </c>
      <c r="AE48" s="88"/>
      <c r="AF48" s="113"/>
      <c r="AG48" s="113"/>
      <c r="AH48" s="93"/>
      <c r="AI48" s="93"/>
      <c r="AJ48" s="113"/>
      <c r="AK48" s="119"/>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row>
    <row r="49" spans="2:69" ht="151.5" hidden="1" customHeight="1" x14ac:dyDescent="0.3">
      <c r="B49" s="299"/>
      <c r="C49" s="291"/>
      <c r="D49" s="291"/>
      <c r="E49" s="291"/>
      <c r="F49" s="292"/>
      <c r="G49" s="291"/>
      <c r="H49" s="300"/>
      <c r="I49" s="297"/>
      <c r="J49" s="296"/>
      <c r="K49" s="301"/>
      <c r="L49" s="296">
        <f t="shared" si="40"/>
        <v>0</v>
      </c>
      <c r="M49" s="297"/>
      <c r="N49" s="296"/>
      <c r="O49" s="298"/>
      <c r="P49" s="112">
        <v>4</v>
      </c>
      <c r="Q49" s="86"/>
      <c r="R49" s="87" t="str">
        <f t="shared" ref="R49:R51" si="44">IF(OR(S49="Preventivo",S49="Detectivo"),"Probabilidad",IF(S49="Correctivo","Impacto",""))</f>
        <v/>
      </c>
      <c r="S49" s="88"/>
      <c r="T49" s="88"/>
      <c r="U49" s="89" t="str">
        <f t="shared" si="41"/>
        <v/>
      </c>
      <c r="V49" s="88"/>
      <c r="W49" s="88"/>
      <c r="X49" s="88"/>
      <c r="Y49" s="90" t="str">
        <f t="shared" ref="Y49:Y51" si="45">IFERROR(IF(AND(R48="Probabilidad",R49="Probabilidad"),(AA48-(+AA48*U49)),IF(AND(R48="Impacto",R49="Probabilidad"),(AA47-(+AA47*U49)),IF(R49="Impacto",AA48,""))),"")</f>
        <v/>
      </c>
      <c r="Z49" s="91" t="str">
        <f t="shared" si="2"/>
        <v/>
      </c>
      <c r="AA49" s="89" t="str">
        <f t="shared" si="42"/>
        <v/>
      </c>
      <c r="AB49" s="91" t="str">
        <f t="shared" si="4"/>
        <v/>
      </c>
      <c r="AC49" s="89" t="str">
        <f t="shared" ref="AC49:AC51" si="46">IFERROR(IF(AND(R48="Impacto",R49="Impacto"),(AC48-(+AC48*U49)),IF(AND(R48="Probabilidad",R49="Impacto"),(AC47-(+AC47*U49)),IF(R49="Probabilidad",AC48,""))),"")</f>
        <v/>
      </c>
      <c r="AD49" s="92" t="str">
        <f>IFERROR(IF(OR(AND(Z49="Muy Baja",AB49="Leve"),AND(Z49="Muy Baja",AB49="Menor"),AND(Z49="Baja",AB49="Leve")),"Bajo",IF(OR(AND(Z49="Muy baja",AB49="Moderado"),AND(Z49="Baja",AB49="Menor"),AND(Z49="Baja",AB49="Moderado"),AND(Z49="Media",AB49="Leve"),AND(Z49="Media",AB49="Menor"),AND(Z49="Media",AB49="Moderado"),AND(Z49="Alta",AB49="Leve"),AND(Z49="Alta",AB49="Menor")),"Moderado",IF(OR(AND(Z49="Muy Baja",AB49="Mayor"),AND(Z49="Baja",AB49="Mayor"),AND(Z49="Media",AB49="Mayor"),AND(Z49="Alta",AB49="Moderado"),AND(Z49="Alta",AB49="Mayor"),AND(Z49="Muy Alta",AB49="Leve"),AND(Z49="Muy Alta",AB49="Menor"),AND(Z49="Muy Alta",AB49="Moderado"),AND(Z49="Muy Alta",AB49="Mayor")),"Alto",IF(OR(AND(Z49="Muy Baja",AB49="Catastrófico"),AND(Z49="Baja",AB49="Catastrófico"),AND(Z49="Media",AB49="Catastrófico"),AND(Z49="Alta",AB49="Catastrófico"),AND(Z49="Muy Alta",AB49="Catastrófico")),"Extremo","")))),"")</f>
        <v/>
      </c>
      <c r="AE49" s="88"/>
      <c r="AF49" s="113"/>
      <c r="AG49" s="113"/>
      <c r="AH49" s="93"/>
      <c r="AI49" s="93"/>
      <c r="AJ49" s="113"/>
      <c r="AK49" s="119"/>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row>
    <row r="50" spans="2:69" ht="151.5" hidden="1" customHeight="1" x14ac:dyDescent="0.3">
      <c r="B50" s="299"/>
      <c r="C50" s="291"/>
      <c r="D50" s="291"/>
      <c r="E50" s="291"/>
      <c r="F50" s="292"/>
      <c r="G50" s="291"/>
      <c r="H50" s="300"/>
      <c r="I50" s="297"/>
      <c r="J50" s="296"/>
      <c r="K50" s="301"/>
      <c r="L50" s="296">
        <f t="shared" si="40"/>
        <v>0</v>
      </c>
      <c r="M50" s="297"/>
      <c r="N50" s="296"/>
      <c r="O50" s="298"/>
      <c r="P50" s="112">
        <v>5</v>
      </c>
      <c r="Q50" s="86"/>
      <c r="R50" s="87" t="str">
        <f t="shared" si="44"/>
        <v/>
      </c>
      <c r="S50" s="88"/>
      <c r="T50" s="88"/>
      <c r="U50" s="89" t="str">
        <f t="shared" si="41"/>
        <v/>
      </c>
      <c r="V50" s="88"/>
      <c r="W50" s="88"/>
      <c r="X50" s="88"/>
      <c r="Y50" s="90" t="str">
        <f t="shared" si="45"/>
        <v/>
      </c>
      <c r="Z50" s="91" t="str">
        <f t="shared" si="2"/>
        <v/>
      </c>
      <c r="AA50" s="89" t="str">
        <f t="shared" si="42"/>
        <v/>
      </c>
      <c r="AB50" s="91" t="str">
        <f t="shared" si="4"/>
        <v/>
      </c>
      <c r="AC50" s="89" t="str">
        <f t="shared" si="46"/>
        <v/>
      </c>
      <c r="AD50" s="92" t="str">
        <f t="shared" ref="AD50" si="47">IFERROR(IF(OR(AND(Z50="Muy Baja",AB50="Leve"),AND(Z50="Muy Baja",AB50="Menor"),AND(Z50="Baja",AB50="Leve")),"Bajo",IF(OR(AND(Z50="Muy baja",AB50="Moderado"),AND(Z50="Baja",AB50="Menor"),AND(Z50="Baja",AB50="Moderado"),AND(Z50="Media",AB50="Leve"),AND(Z50="Media",AB50="Menor"),AND(Z50="Media",AB50="Moderado"),AND(Z50="Alta",AB50="Leve"),AND(Z50="Alta",AB50="Menor")),"Moderado",IF(OR(AND(Z50="Muy Baja",AB50="Mayor"),AND(Z50="Baja",AB50="Mayor"),AND(Z50="Media",AB50="Mayor"),AND(Z50="Alta",AB50="Moderado"),AND(Z50="Alta",AB50="Mayor"),AND(Z50="Muy Alta",AB50="Leve"),AND(Z50="Muy Alta",AB50="Menor"),AND(Z50="Muy Alta",AB50="Moderado"),AND(Z50="Muy Alta",AB50="Mayor")),"Alto",IF(OR(AND(Z50="Muy Baja",AB50="Catastrófico"),AND(Z50="Baja",AB50="Catastrófico"),AND(Z50="Media",AB50="Catastrófico"),AND(Z50="Alta",AB50="Catastrófico"),AND(Z50="Muy Alta",AB50="Catastrófico")),"Extremo","")))),"")</f>
        <v/>
      </c>
      <c r="AE50" s="88"/>
      <c r="AF50" s="113"/>
      <c r="AG50" s="113"/>
      <c r="AH50" s="93"/>
      <c r="AI50" s="93"/>
      <c r="AJ50" s="113"/>
      <c r="AK50" s="119"/>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row>
    <row r="51" spans="2:69" ht="151.5" hidden="1" customHeight="1" x14ac:dyDescent="0.3">
      <c r="B51" s="299"/>
      <c r="C51" s="291"/>
      <c r="D51" s="291"/>
      <c r="E51" s="291"/>
      <c r="F51" s="292"/>
      <c r="G51" s="291"/>
      <c r="H51" s="300"/>
      <c r="I51" s="297"/>
      <c r="J51" s="296"/>
      <c r="K51" s="301"/>
      <c r="L51" s="296">
        <f t="shared" si="40"/>
        <v>0</v>
      </c>
      <c r="M51" s="297"/>
      <c r="N51" s="296"/>
      <c r="O51" s="298"/>
      <c r="P51" s="112">
        <v>6</v>
      </c>
      <c r="Q51" s="86"/>
      <c r="R51" s="87" t="str">
        <f t="shared" si="44"/>
        <v/>
      </c>
      <c r="S51" s="88"/>
      <c r="T51" s="88"/>
      <c r="U51" s="89" t="str">
        <f t="shared" si="41"/>
        <v/>
      </c>
      <c r="V51" s="88"/>
      <c r="W51" s="88"/>
      <c r="X51" s="88"/>
      <c r="Y51" s="90" t="str">
        <f t="shared" si="45"/>
        <v/>
      </c>
      <c r="Z51" s="91" t="str">
        <f t="shared" si="2"/>
        <v/>
      </c>
      <c r="AA51" s="89" t="str">
        <f t="shared" si="42"/>
        <v/>
      </c>
      <c r="AB51" s="91" t="str">
        <f>IFERROR(IF(AC51="","",IF(AC51&lt;=0.2,"Leve",IF(AC51&lt;=0.4,"Menor",IF(AC51&lt;=0.6,"Moderado",IF(AC51&lt;=0.8,"Mayor","Catastrófico"))))),"")</f>
        <v/>
      </c>
      <c r="AC51" s="89" t="str">
        <f t="shared" si="46"/>
        <v/>
      </c>
      <c r="AD51" s="92" t="str">
        <f>IFERROR(IF(OR(AND(Z51="Muy Baja",AB51="Leve"),AND(Z51="Muy Baja",AB51="Menor"),AND(Z51="Baja",AB51="Leve")),"Bajo",IF(OR(AND(Z51="Muy baja",AB51="Moderado"),AND(Z51="Baja",AB51="Menor"),AND(Z51="Baja",AB51="Moderado"),AND(Z51="Media",AB51="Leve"),AND(Z51="Media",AB51="Menor"),AND(Z51="Media",AB51="Moderado"),AND(Z51="Alta",AB51="Leve"),AND(Z51="Alta",AB51="Menor")),"Moderado",IF(OR(AND(Z51="Muy Baja",AB51="Mayor"),AND(Z51="Baja",AB51="Mayor"),AND(Z51="Media",AB51="Mayor"),AND(Z51="Alta",AB51="Moderado"),AND(Z51="Alta",AB51="Mayor"),AND(Z51="Muy Alta",AB51="Leve"),AND(Z51="Muy Alta",AB51="Menor"),AND(Z51="Muy Alta",AB51="Moderado"),AND(Z51="Muy Alta",AB51="Mayor")),"Alto",IF(OR(AND(Z51="Muy Baja",AB51="Catastrófico"),AND(Z51="Baja",AB51="Catastrófico"),AND(Z51="Media",AB51="Catastrófico"),AND(Z51="Alta",AB51="Catastrófico"),AND(Z51="Muy Alta",AB51="Catastrófico")),"Extremo","")))),"")</f>
        <v/>
      </c>
      <c r="AE51" s="88"/>
      <c r="AF51" s="113"/>
      <c r="AG51" s="113"/>
      <c r="AH51" s="93"/>
      <c r="AI51" s="93"/>
      <c r="AJ51" s="113"/>
      <c r="AK51" s="119"/>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row>
    <row r="52" spans="2:69" ht="151.5" hidden="1" customHeight="1" x14ac:dyDescent="0.3">
      <c r="B52" s="299">
        <v>7</v>
      </c>
      <c r="C52" s="291"/>
      <c r="D52" s="291"/>
      <c r="E52" s="291"/>
      <c r="F52" s="292"/>
      <c r="G52" s="291"/>
      <c r="H52" s="300"/>
      <c r="I52" s="297" t="str">
        <f>IF(H52&lt;=0,"",IF(H52&lt;=2,"Muy Baja",IF(H52&lt;=24,"Baja",IF(H52&lt;=500,"Media",IF(H52&lt;=5000,"Alta","Muy Alta")))))</f>
        <v/>
      </c>
      <c r="J52" s="296" t="str">
        <f>IF(I52="","",IF(I52="Muy Baja",0.2,IF(I52="Baja",0.4,IF(I52="Media",0.6,IF(I52="Alta",0.8,IF(I52="Muy Alta",1,))))))</f>
        <v/>
      </c>
      <c r="K52" s="301"/>
      <c r="L52" s="296">
        <f>IF(NOT(ISERROR(MATCH(K52,'Tabla Impacto'!$B$222:$B$224,0))),'Tabla Impacto'!$F$224&amp;"Por favor no seleccionar los criterios de impacto(Afectación Económica o presupuestal y Pérdida Reputacional)",K52)</f>
        <v>0</v>
      </c>
      <c r="M52" s="297" t="str">
        <f>IF(OR(L52='Tabla Impacto'!$C$12,L52='Tabla Impacto'!$D$12),"Leve",IF(OR(L52='Tabla Impacto'!$C$13,L52='Tabla Impacto'!$D$13),"Menor",IF(OR(L52='Tabla Impacto'!$C$14,L52='Tabla Impacto'!$D$14),"Moderado",IF(OR(L52='Tabla Impacto'!$C$15,L52='Tabla Impacto'!$D$15),"Mayor",IF(OR(L52='Tabla Impacto'!$C$16,L52='Tabla Impacto'!$D$16),"Catastrófico","")))))</f>
        <v/>
      </c>
      <c r="N52" s="296" t="str">
        <f>IF(M52="","",IF(M52="Leve",0.2,IF(M52="Menor",0.4,IF(M52="Moderado",0.6,IF(M52="Mayor",0.8,IF(M52="Catastrófico",1,))))))</f>
        <v/>
      </c>
      <c r="O52" s="298" t="str">
        <f>IF(OR(AND(I52="Muy Baja",M52="Leve"),AND(I52="Muy Baja",M52="Menor"),AND(I52="Baja",M52="Leve")),"Bajo",IF(OR(AND(I52="Muy baja",M52="Moderado"),AND(I52="Baja",M52="Menor"),AND(I52="Baja",M52="Moderado"),AND(I52="Media",M52="Leve"),AND(I52="Media",M52="Menor"),AND(I52="Media",M52="Moderado"),AND(I52="Alta",M52="Leve"),AND(I52="Alta",M52="Menor")),"Moderado",IF(OR(AND(I52="Muy Baja",M52="Mayor"),AND(I52="Baja",M52="Mayor"),AND(I52="Media",M52="Mayor"),AND(I52="Alta",M52="Moderado"),AND(I52="Alta",M52="Mayor"),AND(I52="Muy Alta",M52="Leve"),AND(I52="Muy Alta",M52="Menor"),AND(I52="Muy Alta",M52="Moderado"),AND(I52="Muy Alta",M52="Mayor")),"Alto",IF(OR(AND(I52="Muy Baja",M52="Catastrófico"),AND(I52="Baja",M52="Catastrófico"),AND(I52="Media",M52="Catastrófico"),AND(I52="Alta",M52="Catastrófico"),AND(I52="Muy Alta",M52="Catastrófico")),"Extremo",""))))</f>
        <v/>
      </c>
      <c r="P52" s="112">
        <v>1</v>
      </c>
      <c r="Q52" s="86"/>
      <c r="R52" s="87" t="str">
        <f>IF(OR(S52="Preventivo",S52="Detectivo"),"Probabilidad",IF(S52="Correctivo","Impacto",""))</f>
        <v/>
      </c>
      <c r="S52" s="88"/>
      <c r="T52" s="88"/>
      <c r="U52" s="89" t="str">
        <f>IF(AND(S52="Preventivo",T52="Automático"),"50%",IF(AND(S52="Preventivo",T52="Manual"),"40%",IF(AND(S52="Detectivo",T52="Automático"),"40%",IF(AND(S52="Detectivo",T52="Manual"),"30%",IF(AND(S52="Correctivo",T52="Automático"),"35%",IF(AND(S52="Correctivo",T52="Manual"),"25%",""))))))</f>
        <v/>
      </c>
      <c r="V52" s="88"/>
      <c r="W52" s="88"/>
      <c r="X52" s="88"/>
      <c r="Y52" s="90" t="str">
        <f>IFERROR(IF(R52="Probabilidad",(J52-(+J52*U52)),IF(R52="Impacto",J52,"")),"")</f>
        <v/>
      </c>
      <c r="Z52" s="91" t="str">
        <f>IFERROR(IF(Y52="","",IF(Y52&lt;=0.2,"Muy Baja",IF(Y52&lt;=0.4,"Baja",IF(Y52&lt;=0.6,"Media",IF(Y52&lt;=0.8,"Alta","Muy Alta"))))),"")</f>
        <v/>
      </c>
      <c r="AA52" s="89" t="str">
        <f>+Y52</f>
        <v/>
      </c>
      <c r="AB52" s="91" t="str">
        <f>IFERROR(IF(AC52="","",IF(AC52&lt;=0.2,"Leve",IF(AC52&lt;=0.4,"Menor",IF(AC52&lt;=0.6,"Moderado",IF(AC52&lt;=0.8,"Mayor","Catastrófico"))))),"")</f>
        <v/>
      </c>
      <c r="AC52" s="89" t="str">
        <f>IFERROR(IF(R52="Impacto",(N52-(+N52*U52)),IF(R52="Probabilidad",N52,"")),"")</f>
        <v/>
      </c>
      <c r="AD52" s="92" t="str">
        <f>IFERROR(IF(OR(AND(Z52="Muy Baja",AB52="Leve"),AND(Z52="Muy Baja",AB52="Menor"),AND(Z52="Baja",AB52="Leve")),"Bajo",IF(OR(AND(Z52="Muy baja",AB52="Moderado"),AND(Z52="Baja",AB52="Menor"),AND(Z52="Baja",AB52="Moderado"),AND(Z52="Media",AB52="Leve"),AND(Z52="Media",AB52="Menor"),AND(Z52="Media",AB52="Moderado"),AND(Z52="Alta",AB52="Leve"),AND(Z52="Alta",AB52="Menor")),"Moderado",IF(OR(AND(Z52="Muy Baja",AB52="Mayor"),AND(Z52="Baja",AB52="Mayor"),AND(Z52="Media",AB52="Mayor"),AND(Z52="Alta",AB52="Moderado"),AND(Z52="Alta",AB52="Mayor"),AND(Z52="Muy Alta",AB52="Leve"),AND(Z52="Muy Alta",AB52="Menor"),AND(Z52="Muy Alta",AB52="Moderado"),AND(Z52="Muy Alta",AB52="Mayor")),"Alto",IF(OR(AND(Z52="Muy Baja",AB52="Catastrófico"),AND(Z52="Baja",AB52="Catastrófico"),AND(Z52="Media",AB52="Catastrófico"),AND(Z52="Alta",AB52="Catastrófico"),AND(Z52="Muy Alta",AB52="Catastrófico")),"Extremo","")))),"")</f>
        <v/>
      </c>
      <c r="AE52" s="88"/>
      <c r="AF52" s="113"/>
      <c r="AG52" s="113"/>
      <c r="AH52" s="93"/>
      <c r="AI52" s="93"/>
      <c r="AJ52" s="113"/>
      <c r="AK52" s="119"/>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row>
    <row r="53" spans="2:69" ht="151.5" hidden="1" customHeight="1" x14ac:dyDescent="0.3">
      <c r="B53" s="299"/>
      <c r="C53" s="291"/>
      <c r="D53" s="291"/>
      <c r="E53" s="291"/>
      <c r="F53" s="292"/>
      <c r="G53" s="291"/>
      <c r="H53" s="300"/>
      <c r="I53" s="297"/>
      <c r="J53" s="296"/>
      <c r="K53" s="301"/>
      <c r="L53" s="296">
        <f t="shared" ref="L53:L57" si="48">IF(NOT(ISERROR(MATCH(K53,_xlfn.ANCHORARRAY(F64),0))),J66&amp;"Por favor no seleccionar los criterios de impacto",K53)</f>
        <v>0</v>
      </c>
      <c r="M53" s="297"/>
      <c r="N53" s="296"/>
      <c r="O53" s="298"/>
      <c r="P53" s="112">
        <v>2</v>
      </c>
      <c r="Q53" s="86"/>
      <c r="R53" s="87" t="str">
        <f>IF(OR(S53="Preventivo",S53="Detectivo"),"Probabilidad",IF(S53="Correctivo","Impacto",""))</f>
        <v/>
      </c>
      <c r="S53" s="88"/>
      <c r="T53" s="88"/>
      <c r="U53" s="89" t="str">
        <f t="shared" ref="U53:U57" si="49">IF(AND(S53="Preventivo",T53="Automático"),"50%",IF(AND(S53="Preventivo",T53="Manual"),"40%",IF(AND(S53="Detectivo",T53="Automático"),"40%",IF(AND(S53="Detectivo",T53="Manual"),"30%",IF(AND(S53="Correctivo",T53="Automático"),"35%",IF(AND(S53="Correctivo",T53="Manual"),"25%",""))))))</f>
        <v/>
      </c>
      <c r="V53" s="88"/>
      <c r="W53" s="88"/>
      <c r="X53" s="88"/>
      <c r="Y53" s="90" t="str">
        <f>IFERROR(IF(AND(R52="Probabilidad",R53="Probabilidad"),(AA52-(+AA52*U53)),IF(R53="Probabilidad",(J52-(+J52*U53)),IF(R53="Impacto",AA52,""))),"")</f>
        <v/>
      </c>
      <c r="Z53" s="91" t="str">
        <f t="shared" si="2"/>
        <v/>
      </c>
      <c r="AA53" s="89" t="str">
        <f t="shared" ref="AA53:AA57" si="50">+Y53</f>
        <v/>
      </c>
      <c r="AB53" s="91" t="str">
        <f t="shared" si="4"/>
        <v/>
      </c>
      <c r="AC53" s="89" t="str">
        <f>IFERROR(IF(AND(R52="Impacto",R53="Impacto"),(AC46-(+AC46*U53)),IF(R53="Impacto",($N$52-(+$N$52*U53)),IF(R53="Probabilidad",AC46,""))),"")</f>
        <v/>
      </c>
      <c r="AD53" s="92" t="str">
        <f t="shared" ref="AD53:AD54" si="51">IFERROR(IF(OR(AND(Z53="Muy Baja",AB53="Leve"),AND(Z53="Muy Baja",AB53="Menor"),AND(Z53="Baja",AB53="Leve")),"Bajo",IF(OR(AND(Z53="Muy baja",AB53="Moderado"),AND(Z53="Baja",AB53="Menor"),AND(Z53="Baja",AB53="Moderado"),AND(Z53="Media",AB53="Leve"),AND(Z53="Media",AB53="Menor"),AND(Z53="Media",AB53="Moderado"),AND(Z53="Alta",AB53="Leve"),AND(Z53="Alta",AB53="Menor")),"Moderado",IF(OR(AND(Z53="Muy Baja",AB53="Mayor"),AND(Z53="Baja",AB53="Mayor"),AND(Z53="Media",AB53="Mayor"),AND(Z53="Alta",AB53="Moderado"),AND(Z53="Alta",AB53="Mayor"),AND(Z53="Muy Alta",AB53="Leve"),AND(Z53="Muy Alta",AB53="Menor"),AND(Z53="Muy Alta",AB53="Moderado"),AND(Z53="Muy Alta",AB53="Mayor")),"Alto",IF(OR(AND(Z53="Muy Baja",AB53="Catastrófico"),AND(Z53="Baja",AB53="Catastrófico"),AND(Z53="Media",AB53="Catastrófico"),AND(Z53="Alta",AB53="Catastrófico"),AND(Z53="Muy Alta",AB53="Catastrófico")),"Extremo","")))),"")</f>
        <v/>
      </c>
      <c r="AE53" s="88"/>
      <c r="AF53" s="113"/>
      <c r="AG53" s="113"/>
      <c r="AH53" s="93"/>
      <c r="AI53" s="93"/>
      <c r="AJ53" s="113"/>
      <c r="AK53" s="119"/>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row>
    <row r="54" spans="2:69" ht="151.5" hidden="1" customHeight="1" x14ac:dyDescent="0.3">
      <c r="B54" s="299"/>
      <c r="C54" s="291"/>
      <c r="D54" s="291"/>
      <c r="E54" s="291"/>
      <c r="F54" s="292"/>
      <c r="G54" s="291"/>
      <c r="H54" s="300"/>
      <c r="I54" s="297"/>
      <c r="J54" s="296"/>
      <c r="K54" s="301"/>
      <c r="L54" s="296">
        <f t="shared" si="48"/>
        <v>0</v>
      </c>
      <c r="M54" s="297"/>
      <c r="N54" s="296"/>
      <c r="O54" s="298"/>
      <c r="P54" s="112">
        <v>3</v>
      </c>
      <c r="Q54" s="94"/>
      <c r="R54" s="87" t="str">
        <f>IF(OR(S54="Preventivo",S54="Detectivo"),"Probabilidad",IF(S54="Correctivo","Impacto",""))</f>
        <v/>
      </c>
      <c r="S54" s="88"/>
      <c r="T54" s="88"/>
      <c r="U54" s="89" t="str">
        <f t="shared" si="49"/>
        <v/>
      </c>
      <c r="V54" s="88"/>
      <c r="W54" s="88"/>
      <c r="X54" s="88"/>
      <c r="Y54" s="90" t="str">
        <f>IFERROR(IF(AND(R53="Probabilidad",R54="Probabilidad"),(AA53-(+AA53*U54)),IF(AND(R53="Impacto",R54="Probabilidad"),(AA52-(+AA52*U54)),IF(R54="Impacto",AA53,""))),"")</f>
        <v/>
      </c>
      <c r="Z54" s="91" t="str">
        <f t="shared" si="2"/>
        <v/>
      </c>
      <c r="AA54" s="89" t="str">
        <f t="shared" si="50"/>
        <v/>
      </c>
      <c r="AB54" s="91" t="str">
        <f t="shared" si="4"/>
        <v/>
      </c>
      <c r="AC54" s="89" t="str">
        <f>IFERROR(IF(AND(R53="Impacto",R54="Impacto"),(AC53-(+AC53*U54)),IF(AND(R53="Probabilidad",R54="Impacto"),(AC52-(+AC52*U54)),IF(R54="Probabilidad",AC53,""))),"")</f>
        <v/>
      </c>
      <c r="AD54" s="92" t="str">
        <f t="shared" si="51"/>
        <v/>
      </c>
      <c r="AE54" s="88"/>
      <c r="AF54" s="113"/>
      <c r="AG54" s="113"/>
      <c r="AH54" s="93"/>
      <c r="AI54" s="93"/>
      <c r="AJ54" s="113"/>
      <c r="AK54" s="119"/>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row>
    <row r="55" spans="2:69" ht="151.5" hidden="1" customHeight="1" x14ac:dyDescent="0.3">
      <c r="B55" s="299"/>
      <c r="C55" s="291"/>
      <c r="D55" s="291"/>
      <c r="E55" s="291"/>
      <c r="F55" s="292"/>
      <c r="G55" s="291"/>
      <c r="H55" s="300"/>
      <c r="I55" s="297"/>
      <c r="J55" s="296"/>
      <c r="K55" s="301"/>
      <c r="L55" s="296">
        <f t="shared" si="48"/>
        <v>0</v>
      </c>
      <c r="M55" s="297"/>
      <c r="N55" s="296"/>
      <c r="O55" s="298"/>
      <c r="P55" s="112">
        <v>4</v>
      </c>
      <c r="Q55" s="86"/>
      <c r="R55" s="87" t="str">
        <f t="shared" ref="R55:R57" si="52">IF(OR(S55="Preventivo",S55="Detectivo"),"Probabilidad",IF(S55="Correctivo","Impacto",""))</f>
        <v/>
      </c>
      <c r="S55" s="88"/>
      <c r="T55" s="88"/>
      <c r="U55" s="89" t="str">
        <f t="shared" si="49"/>
        <v/>
      </c>
      <c r="V55" s="88"/>
      <c r="W55" s="88"/>
      <c r="X55" s="88"/>
      <c r="Y55" s="90" t="str">
        <f t="shared" ref="Y55:Y57" si="53">IFERROR(IF(AND(R54="Probabilidad",R55="Probabilidad"),(AA54-(+AA54*U55)),IF(AND(R54="Impacto",R55="Probabilidad"),(AA53-(+AA53*U55)),IF(R55="Impacto",AA54,""))),"")</f>
        <v/>
      </c>
      <c r="Z55" s="91" t="str">
        <f t="shared" si="2"/>
        <v/>
      </c>
      <c r="AA55" s="89" t="str">
        <f t="shared" si="50"/>
        <v/>
      </c>
      <c r="AB55" s="91" t="str">
        <f t="shared" si="4"/>
        <v/>
      </c>
      <c r="AC55" s="89" t="str">
        <f t="shared" ref="AC55:AC57" si="54">IFERROR(IF(AND(R54="Impacto",R55="Impacto"),(AC54-(+AC54*U55)),IF(AND(R54="Probabilidad",R55="Impacto"),(AC53-(+AC53*U55)),IF(R55="Probabilidad",AC54,""))),"")</f>
        <v/>
      </c>
      <c r="AD55" s="92" t="str">
        <f>IFERROR(IF(OR(AND(Z55="Muy Baja",AB55="Leve"),AND(Z55="Muy Baja",AB55="Menor"),AND(Z55="Baja",AB55="Leve")),"Bajo",IF(OR(AND(Z55="Muy baja",AB55="Moderado"),AND(Z55="Baja",AB55="Menor"),AND(Z55="Baja",AB55="Moderado"),AND(Z55="Media",AB55="Leve"),AND(Z55="Media",AB55="Menor"),AND(Z55="Media",AB55="Moderado"),AND(Z55="Alta",AB55="Leve"),AND(Z55="Alta",AB55="Menor")),"Moderado",IF(OR(AND(Z55="Muy Baja",AB55="Mayor"),AND(Z55="Baja",AB55="Mayor"),AND(Z55="Media",AB55="Mayor"),AND(Z55="Alta",AB55="Moderado"),AND(Z55="Alta",AB55="Mayor"),AND(Z55="Muy Alta",AB55="Leve"),AND(Z55="Muy Alta",AB55="Menor"),AND(Z55="Muy Alta",AB55="Moderado"),AND(Z55="Muy Alta",AB55="Mayor")),"Alto",IF(OR(AND(Z55="Muy Baja",AB55="Catastrófico"),AND(Z55="Baja",AB55="Catastrófico"),AND(Z55="Media",AB55="Catastrófico"),AND(Z55="Alta",AB55="Catastrófico"),AND(Z55="Muy Alta",AB55="Catastrófico")),"Extremo","")))),"")</f>
        <v/>
      </c>
      <c r="AE55" s="88"/>
      <c r="AF55" s="113"/>
      <c r="AG55" s="113"/>
      <c r="AH55" s="93"/>
      <c r="AI55" s="93"/>
      <c r="AJ55" s="113"/>
      <c r="AK55" s="119"/>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row>
    <row r="56" spans="2:69" ht="151.5" hidden="1" customHeight="1" x14ac:dyDescent="0.3">
      <c r="B56" s="299"/>
      <c r="C56" s="291"/>
      <c r="D56" s="291"/>
      <c r="E56" s="291"/>
      <c r="F56" s="292"/>
      <c r="G56" s="291"/>
      <c r="H56" s="300"/>
      <c r="I56" s="297"/>
      <c r="J56" s="296"/>
      <c r="K56" s="301"/>
      <c r="L56" s="296">
        <f t="shared" si="48"/>
        <v>0</v>
      </c>
      <c r="M56" s="297"/>
      <c r="N56" s="296"/>
      <c r="O56" s="298"/>
      <c r="P56" s="112">
        <v>5</v>
      </c>
      <c r="Q56" s="86"/>
      <c r="R56" s="87" t="str">
        <f t="shared" si="52"/>
        <v/>
      </c>
      <c r="S56" s="88"/>
      <c r="T56" s="88"/>
      <c r="U56" s="89" t="str">
        <f t="shared" si="49"/>
        <v/>
      </c>
      <c r="V56" s="88"/>
      <c r="W56" s="88"/>
      <c r="X56" s="88"/>
      <c r="Y56" s="90" t="str">
        <f t="shared" si="53"/>
        <v/>
      </c>
      <c r="Z56" s="91" t="str">
        <f t="shared" si="2"/>
        <v/>
      </c>
      <c r="AA56" s="89" t="str">
        <f t="shared" si="50"/>
        <v/>
      </c>
      <c r="AB56" s="91" t="str">
        <f t="shared" si="4"/>
        <v/>
      </c>
      <c r="AC56" s="89" t="str">
        <f t="shared" si="54"/>
        <v/>
      </c>
      <c r="AD56" s="92" t="str">
        <f t="shared" ref="AD56:AD57" si="55">IFERROR(IF(OR(AND(Z56="Muy Baja",AB56="Leve"),AND(Z56="Muy Baja",AB56="Menor"),AND(Z56="Baja",AB56="Leve")),"Bajo",IF(OR(AND(Z56="Muy baja",AB56="Moderado"),AND(Z56="Baja",AB56="Menor"),AND(Z56="Baja",AB56="Moderado"),AND(Z56="Media",AB56="Leve"),AND(Z56="Media",AB56="Menor"),AND(Z56="Media",AB56="Moderado"),AND(Z56="Alta",AB56="Leve"),AND(Z56="Alta",AB56="Menor")),"Moderado",IF(OR(AND(Z56="Muy Baja",AB56="Mayor"),AND(Z56="Baja",AB56="Mayor"),AND(Z56="Media",AB56="Mayor"),AND(Z56="Alta",AB56="Moderado"),AND(Z56="Alta",AB56="Mayor"),AND(Z56="Muy Alta",AB56="Leve"),AND(Z56="Muy Alta",AB56="Menor"),AND(Z56="Muy Alta",AB56="Moderado"),AND(Z56="Muy Alta",AB56="Mayor")),"Alto",IF(OR(AND(Z56="Muy Baja",AB56="Catastrófico"),AND(Z56="Baja",AB56="Catastrófico"),AND(Z56="Media",AB56="Catastrófico"),AND(Z56="Alta",AB56="Catastrófico"),AND(Z56="Muy Alta",AB56="Catastrófico")),"Extremo","")))),"")</f>
        <v/>
      </c>
      <c r="AE56" s="88"/>
      <c r="AF56" s="113"/>
      <c r="AG56" s="113"/>
      <c r="AH56" s="93"/>
      <c r="AI56" s="93"/>
      <c r="AJ56" s="113"/>
      <c r="AK56" s="119"/>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row>
    <row r="57" spans="2:69" ht="151.5" hidden="1" customHeight="1" x14ac:dyDescent="0.3">
      <c r="B57" s="299"/>
      <c r="C57" s="291"/>
      <c r="D57" s="291"/>
      <c r="E57" s="291"/>
      <c r="F57" s="292"/>
      <c r="G57" s="291"/>
      <c r="H57" s="300"/>
      <c r="I57" s="297"/>
      <c r="J57" s="296"/>
      <c r="K57" s="301"/>
      <c r="L57" s="296">
        <f t="shared" si="48"/>
        <v>0</v>
      </c>
      <c r="M57" s="297"/>
      <c r="N57" s="296"/>
      <c r="O57" s="298"/>
      <c r="P57" s="112">
        <v>6</v>
      </c>
      <c r="Q57" s="86"/>
      <c r="R57" s="87" t="str">
        <f t="shared" si="52"/>
        <v/>
      </c>
      <c r="S57" s="88"/>
      <c r="T57" s="88"/>
      <c r="U57" s="89" t="str">
        <f t="shared" si="49"/>
        <v/>
      </c>
      <c r="V57" s="88"/>
      <c r="W57" s="88"/>
      <c r="X57" s="88"/>
      <c r="Y57" s="90" t="str">
        <f t="shared" si="53"/>
        <v/>
      </c>
      <c r="Z57" s="91" t="str">
        <f t="shared" si="2"/>
        <v/>
      </c>
      <c r="AA57" s="89" t="str">
        <f t="shared" si="50"/>
        <v/>
      </c>
      <c r="AB57" s="91" t="str">
        <f t="shared" si="4"/>
        <v/>
      </c>
      <c r="AC57" s="89" t="str">
        <f t="shared" si="54"/>
        <v/>
      </c>
      <c r="AD57" s="92" t="str">
        <f t="shared" si="55"/>
        <v/>
      </c>
      <c r="AE57" s="88"/>
      <c r="AF57" s="113"/>
      <c r="AG57" s="113"/>
      <c r="AH57" s="93"/>
      <c r="AI57" s="93"/>
      <c r="AJ57" s="113"/>
      <c r="AK57" s="119"/>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row>
    <row r="58" spans="2:69" ht="151.5" hidden="1" customHeight="1" x14ac:dyDescent="0.3">
      <c r="B58" s="299">
        <v>8</v>
      </c>
      <c r="C58" s="291"/>
      <c r="D58" s="291"/>
      <c r="E58" s="291"/>
      <c r="F58" s="292"/>
      <c r="G58" s="291"/>
      <c r="H58" s="300"/>
      <c r="I58" s="297" t="str">
        <f>IF(H58&lt;=0,"",IF(H58&lt;=2,"Muy Baja",IF(H58&lt;=24,"Baja",IF(H58&lt;=500,"Media",IF(H58&lt;=5000,"Alta","Muy Alta")))))</f>
        <v/>
      </c>
      <c r="J58" s="296" t="str">
        <f>IF(I58="","",IF(I58="Muy Baja",0.2,IF(I58="Baja",0.4,IF(I58="Media",0.6,IF(I58="Alta",0.8,IF(I58="Muy Alta",1,))))))</f>
        <v/>
      </c>
      <c r="K58" s="301"/>
      <c r="L58" s="296">
        <f>IF(NOT(ISERROR(MATCH(K58,'Tabla Impacto'!$B$222:$B$224,0))),'Tabla Impacto'!$F$224&amp;"Por favor no seleccionar los criterios de impacto(Afectación Económica o presupuestal y Pérdida Reputacional)",K58)</f>
        <v>0</v>
      </c>
      <c r="M58" s="297" t="str">
        <f>IF(OR(L58='Tabla Impacto'!$C$12,L58='Tabla Impacto'!$D$12),"Leve",IF(OR(L58='Tabla Impacto'!$C$13,L58='Tabla Impacto'!$D$13),"Menor",IF(OR(L58='Tabla Impacto'!$C$14,L58='Tabla Impacto'!$D$14),"Moderado",IF(OR(L58='Tabla Impacto'!$C$15,L58='Tabla Impacto'!$D$15),"Mayor",IF(OR(L58='Tabla Impacto'!$C$16,L58='Tabla Impacto'!$D$16),"Catastrófico","")))))</f>
        <v/>
      </c>
      <c r="N58" s="296" t="str">
        <f>IF(M58="","",IF(M58="Leve",0.2,IF(M58="Menor",0.4,IF(M58="Moderado",0.6,IF(M58="Mayor",0.8,IF(M58="Catastrófico",1,))))))</f>
        <v/>
      </c>
      <c r="O58" s="298" t="str">
        <f>IF(OR(AND(I58="Muy Baja",M58="Leve"),AND(I58="Muy Baja",M58="Menor"),AND(I58="Baja",M58="Leve")),"Bajo",IF(OR(AND(I58="Muy baja",M58="Moderado"),AND(I58="Baja",M58="Menor"),AND(I58="Baja",M58="Moderado"),AND(I58="Media",M58="Leve"),AND(I58="Media",M58="Menor"),AND(I58="Media",M58="Moderado"),AND(I58="Alta",M58="Leve"),AND(I58="Alta",M58="Menor")),"Moderado",IF(OR(AND(I58="Muy Baja",M58="Mayor"),AND(I58="Baja",M58="Mayor"),AND(I58="Media",M58="Mayor"),AND(I58="Alta",M58="Moderado"),AND(I58="Alta",M58="Mayor"),AND(I58="Muy Alta",M58="Leve"),AND(I58="Muy Alta",M58="Menor"),AND(I58="Muy Alta",M58="Moderado"),AND(I58="Muy Alta",M58="Mayor")),"Alto",IF(OR(AND(I58="Muy Baja",M58="Catastrófico"),AND(I58="Baja",M58="Catastrófico"),AND(I58="Media",M58="Catastrófico"),AND(I58="Alta",M58="Catastrófico"),AND(I58="Muy Alta",M58="Catastrófico")),"Extremo",""))))</f>
        <v/>
      </c>
      <c r="P58" s="112">
        <v>1</v>
      </c>
      <c r="Q58" s="86"/>
      <c r="R58" s="87" t="str">
        <f>IF(OR(S58="Preventivo",S58="Detectivo"),"Probabilidad",IF(S58="Correctivo","Impacto",""))</f>
        <v/>
      </c>
      <c r="S58" s="88"/>
      <c r="T58" s="88"/>
      <c r="U58" s="89" t="str">
        <f>IF(AND(S58="Preventivo",T58="Automático"),"50%",IF(AND(S58="Preventivo",T58="Manual"),"40%",IF(AND(S58="Detectivo",T58="Automático"),"40%",IF(AND(S58="Detectivo",T58="Manual"),"30%",IF(AND(S58="Correctivo",T58="Automático"),"35%",IF(AND(S58="Correctivo",T58="Manual"),"25%",""))))))</f>
        <v/>
      </c>
      <c r="V58" s="88"/>
      <c r="W58" s="88"/>
      <c r="X58" s="88"/>
      <c r="Y58" s="90" t="str">
        <f>IFERROR(IF(R58="Probabilidad",(J58-(+J58*U58)),IF(R58="Impacto",J58,"")),"")</f>
        <v/>
      </c>
      <c r="Z58" s="91" t="str">
        <f>IFERROR(IF(Y58="","",IF(Y58&lt;=0.2,"Muy Baja",IF(Y58&lt;=0.4,"Baja",IF(Y58&lt;=0.6,"Media",IF(Y58&lt;=0.8,"Alta","Muy Alta"))))),"")</f>
        <v/>
      </c>
      <c r="AA58" s="89" t="str">
        <f>+Y58</f>
        <v/>
      </c>
      <c r="AB58" s="91" t="str">
        <f>IFERROR(IF(AC58="","",IF(AC58&lt;=0.2,"Leve",IF(AC58&lt;=0.4,"Menor",IF(AC58&lt;=0.6,"Moderado",IF(AC58&lt;=0.8,"Mayor","Catastrófico"))))),"")</f>
        <v/>
      </c>
      <c r="AC58" s="89" t="str">
        <f>IFERROR(IF(R58="Impacto",(N58-(+N58*U58)),IF(R58="Probabilidad",N58,"")),"")</f>
        <v/>
      </c>
      <c r="AD58" s="92" t="str">
        <f>IFERROR(IF(OR(AND(Z58="Muy Baja",AB58="Leve"),AND(Z58="Muy Baja",AB58="Menor"),AND(Z58="Baja",AB58="Leve")),"Bajo",IF(OR(AND(Z58="Muy baja",AB58="Moderado"),AND(Z58="Baja",AB58="Menor"),AND(Z58="Baja",AB58="Moderado"),AND(Z58="Media",AB58="Leve"),AND(Z58="Media",AB58="Menor"),AND(Z58="Media",AB58="Moderado"),AND(Z58="Alta",AB58="Leve"),AND(Z58="Alta",AB58="Menor")),"Moderado",IF(OR(AND(Z58="Muy Baja",AB58="Mayor"),AND(Z58="Baja",AB58="Mayor"),AND(Z58="Media",AB58="Mayor"),AND(Z58="Alta",AB58="Moderado"),AND(Z58="Alta",AB58="Mayor"),AND(Z58="Muy Alta",AB58="Leve"),AND(Z58="Muy Alta",AB58="Menor"),AND(Z58="Muy Alta",AB58="Moderado"),AND(Z58="Muy Alta",AB58="Mayor")),"Alto",IF(OR(AND(Z58="Muy Baja",AB58="Catastrófico"),AND(Z58="Baja",AB58="Catastrófico"),AND(Z58="Media",AB58="Catastrófico"),AND(Z58="Alta",AB58="Catastrófico"),AND(Z58="Muy Alta",AB58="Catastrófico")),"Extremo","")))),"")</f>
        <v/>
      </c>
      <c r="AE58" s="88"/>
      <c r="AF58" s="113"/>
      <c r="AG58" s="113"/>
      <c r="AH58" s="93"/>
      <c r="AI58" s="93"/>
      <c r="AJ58" s="113"/>
      <c r="AK58" s="119"/>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row>
    <row r="59" spans="2:69" ht="151.5" hidden="1" customHeight="1" x14ac:dyDescent="0.3">
      <c r="B59" s="299"/>
      <c r="C59" s="291"/>
      <c r="D59" s="291"/>
      <c r="E59" s="291"/>
      <c r="F59" s="292"/>
      <c r="G59" s="291"/>
      <c r="H59" s="300"/>
      <c r="I59" s="297"/>
      <c r="J59" s="296"/>
      <c r="K59" s="301"/>
      <c r="L59" s="296">
        <f>IF(NOT(ISERROR(MATCH(K59,_xlfn.ANCHORARRAY(F70),0))),J72&amp;"Por favor no seleccionar los criterios de impacto",K59)</f>
        <v>0</v>
      </c>
      <c r="M59" s="297"/>
      <c r="N59" s="296"/>
      <c r="O59" s="298"/>
      <c r="P59" s="112">
        <v>2</v>
      </c>
      <c r="Q59" s="86"/>
      <c r="R59" s="87" t="str">
        <f>IF(OR(S59="Preventivo",S59="Detectivo"),"Probabilidad",IF(S59="Correctivo","Impacto",""))</f>
        <v/>
      </c>
      <c r="S59" s="88"/>
      <c r="T59" s="88"/>
      <c r="U59" s="89" t="str">
        <f t="shared" ref="U59:U63" si="56">IF(AND(S59="Preventivo",T59="Automático"),"50%",IF(AND(S59="Preventivo",T59="Manual"),"40%",IF(AND(S59="Detectivo",T59="Automático"),"40%",IF(AND(S59="Detectivo",T59="Manual"),"30%",IF(AND(S59="Correctivo",T59="Automático"),"35%",IF(AND(S59="Correctivo",T59="Manual"),"25%",""))))))</f>
        <v/>
      </c>
      <c r="V59" s="88"/>
      <c r="W59" s="88"/>
      <c r="X59" s="88"/>
      <c r="Y59" s="90" t="str">
        <f>IFERROR(IF(AND(R58="Probabilidad",R59="Probabilidad"),(AA58-(+AA58*U59)),IF(R59="Probabilidad",(J58-(+J58*U59)),IF(R59="Impacto",AA58,""))),"")</f>
        <v/>
      </c>
      <c r="Z59" s="91" t="str">
        <f t="shared" si="2"/>
        <v/>
      </c>
      <c r="AA59" s="89" t="str">
        <f t="shared" ref="AA59:AA63" si="57">+Y59</f>
        <v/>
      </c>
      <c r="AB59" s="91" t="str">
        <f t="shared" si="4"/>
        <v/>
      </c>
      <c r="AC59" s="89" t="str">
        <f>IFERROR(IF(AND(R58="Impacto",R59="Impacto"),(AC52-(+AC52*U59)),IF(R59="Impacto",($N$58-(+$N$58*U59)),IF(R59="Probabilidad",AC52,""))),"")</f>
        <v/>
      </c>
      <c r="AD59" s="92" t="str">
        <f t="shared" ref="AD59:AD60" si="58">IFERROR(IF(OR(AND(Z59="Muy Baja",AB59="Leve"),AND(Z59="Muy Baja",AB59="Menor"),AND(Z59="Baja",AB59="Leve")),"Bajo",IF(OR(AND(Z59="Muy baja",AB59="Moderado"),AND(Z59="Baja",AB59="Menor"),AND(Z59="Baja",AB59="Moderado"),AND(Z59="Media",AB59="Leve"),AND(Z59="Media",AB59="Menor"),AND(Z59="Media",AB59="Moderado"),AND(Z59="Alta",AB59="Leve"),AND(Z59="Alta",AB59="Menor")),"Moderado",IF(OR(AND(Z59="Muy Baja",AB59="Mayor"),AND(Z59="Baja",AB59="Mayor"),AND(Z59="Media",AB59="Mayor"),AND(Z59="Alta",AB59="Moderado"),AND(Z59="Alta",AB59="Mayor"),AND(Z59="Muy Alta",AB59="Leve"),AND(Z59="Muy Alta",AB59="Menor"),AND(Z59="Muy Alta",AB59="Moderado"),AND(Z59="Muy Alta",AB59="Mayor")),"Alto",IF(OR(AND(Z59="Muy Baja",AB59="Catastrófico"),AND(Z59="Baja",AB59="Catastrófico"),AND(Z59="Media",AB59="Catastrófico"),AND(Z59="Alta",AB59="Catastrófico"),AND(Z59="Muy Alta",AB59="Catastrófico")),"Extremo","")))),"")</f>
        <v/>
      </c>
      <c r="AE59" s="88"/>
      <c r="AF59" s="113"/>
      <c r="AG59" s="113"/>
      <c r="AH59" s="93"/>
      <c r="AI59" s="93"/>
      <c r="AJ59" s="113"/>
      <c r="AK59" s="119"/>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row>
    <row r="60" spans="2:69" ht="151.5" hidden="1" customHeight="1" x14ac:dyDescent="0.3">
      <c r="B60" s="299"/>
      <c r="C60" s="291"/>
      <c r="D60" s="291"/>
      <c r="E60" s="291"/>
      <c r="F60" s="292"/>
      <c r="G60" s="291"/>
      <c r="H60" s="300"/>
      <c r="I60" s="297"/>
      <c r="J60" s="296"/>
      <c r="K60" s="301"/>
      <c r="L60" s="296">
        <f>IF(NOT(ISERROR(MATCH(K60,_xlfn.ANCHORARRAY(F71),0))),J73&amp;"Por favor no seleccionar los criterios de impacto",K60)</f>
        <v>0</v>
      </c>
      <c r="M60" s="297"/>
      <c r="N60" s="296"/>
      <c r="O60" s="298"/>
      <c r="P60" s="112">
        <v>3</v>
      </c>
      <c r="Q60" s="94"/>
      <c r="R60" s="87" t="str">
        <f>IF(OR(S60="Preventivo",S60="Detectivo"),"Probabilidad",IF(S60="Correctivo","Impacto",""))</f>
        <v/>
      </c>
      <c r="S60" s="88"/>
      <c r="T60" s="88"/>
      <c r="U60" s="89" t="str">
        <f t="shared" si="56"/>
        <v/>
      </c>
      <c r="V60" s="88"/>
      <c r="W60" s="88"/>
      <c r="X60" s="88"/>
      <c r="Y60" s="90" t="str">
        <f>IFERROR(IF(AND(R59="Probabilidad",R60="Probabilidad"),(AA59-(+AA59*U60)),IF(AND(R59="Impacto",R60="Probabilidad"),(AA58-(+AA58*U60)),IF(R60="Impacto",AA59,""))),"")</f>
        <v/>
      </c>
      <c r="Z60" s="91" t="str">
        <f t="shared" si="2"/>
        <v/>
      </c>
      <c r="AA60" s="89" t="str">
        <f t="shared" si="57"/>
        <v/>
      </c>
      <c r="AB60" s="91" t="str">
        <f t="shared" si="4"/>
        <v/>
      </c>
      <c r="AC60" s="89" t="str">
        <f>IFERROR(IF(AND(R59="Impacto",R60="Impacto"),(AC59-(+AC59*U60)),IF(AND(R59="Probabilidad",R60="Impacto"),(AC58-(+AC58*U60)),IF(R60="Probabilidad",AC59,""))),"")</f>
        <v/>
      </c>
      <c r="AD60" s="92" t="str">
        <f t="shared" si="58"/>
        <v/>
      </c>
      <c r="AE60" s="88"/>
      <c r="AF60" s="113"/>
      <c r="AG60" s="113"/>
      <c r="AH60" s="93"/>
      <c r="AI60" s="93"/>
      <c r="AJ60" s="113"/>
      <c r="AK60" s="119"/>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row>
    <row r="61" spans="2:69" ht="151.5" hidden="1" customHeight="1" x14ac:dyDescent="0.3">
      <c r="B61" s="299"/>
      <c r="C61" s="291"/>
      <c r="D61" s="291"/>
      <c r="E61" s="291"/>
      <c r="F61" s="292"/>
      <c r="G61" s="291"/>
      <c r="H61" s="300"/>
      <c r="I61" s="297"/>
      <c r="J61" s="296"/>
      <c r="K61" s="301"/>
      <c r="L61" s="296">
        <f>IF(NOT(ISERROR(MATCH(K61,_xlfn.ANCHORARRAY(F72),0))),J74&amp;"Por favor no seleccionar los criterios de impacto",K61)</f>
        <v>0</v>
      </c>
      <c r="M61" s="297"/>
      <c r="N61" s="296"/>
      <c r="O61" s="298"/>
      <c r="P61" s="112">
        <v>4</v>
      </c>
      <c r="Q61" s="86"/>
      <c r="R61" s="87" t="str">
        <f t="shared" ref="R61:R63" si="59">IF(OR(S61="Preventivo",S61="Detectivo"),"Probabilidad",IF(S61="Correctivo","Impacto",""))</f>
        <v/>
      </c>
      <c r="S61" s="88"/>
      <c r="T61" s="88"/>
      <c r="U61" s="89" t="str">
        <f t="shared" si="56"/>
        <v/>
      </c>
      <c r="V61" s="88"/>
      <c r="W61" s="88"/>
      <c r="X61" s="88"/>
      <c r="Y61" s="90" t="str">
        <f t="shared" ref="Y61:Y63" si="60">IFERROR(IF(AND(R60="Probabilidad",R61="Probabilidad"),(AA60-(+AA60*U61)),IF(AND(R60="Impacto",R61="Probabilidad"),(AA59-(+AA59*U61)),IF(R61="Impacto",AA60,""))),"")</f>
        <v/>
      </c>
      <c r="Z61" s="91" t="str">
        <f t="shared" si="2"/>
        <v/>
      </c>
      <c r="AA61" s="89" t="str">
        <f t="shared" si="57"/>
        <v/>
      </c>
      <c r="AB61" s="91" t="str">
        <f t="shared" si="4"/>
        <v/>
      </c>
      <c r="AC61" s="89" t="str">
        <f t="shared" ref="AC61:AC63" si="61">IFERROR(IF(AND(R60="Impacto",R61="Impacto"),(AC60-(+AC60*U61)),IF(AND(R60="Probabilidad",R61="Impacto"),(AC59-(+AC59*U61)),IF(R61="Probabilidad",AC60,""))),"")</f>
        <v/>
      </c>
      <c r="AD61" s="92" t="str">
        <f>IFERROR(IF(OR(AND(Z61="Muy Baja",AB61="Leve"),AND(Z61="Muy Baja",AB61="Menor"),AND(Z61="Baja",AB61="Leve")),"Bajo",IF(OR(AND(Z61="Muy baja",AB61="Moderado"),AND(Z61="Baja",AB61="Menor"),AND(Z61="Baja",AB61="Moderado"),AND(Z61="Media",AB61="Leve"),AND(Z61="Media",AB61="Menor"),AND(Z61="Media",AB61="Moderado"),AND(Z61="Alta",AB61="Leve"),AND(Z61="Alta",AB61="Menor")),"Moderado",IF(OR(AND(Z61="Muy Baja",AB61="Mayor"),AND(Z61="Baja",AB61="Mayor"),AND(Z61="Media",AB61="Mayor"),AND(Z61="Alta",AB61="Moderado"),AND(Z61="Alta",AB61="Mayor"),AND(Z61="Muy Alta",AB61="Leve"),AND(Z61="Muy Alta",AB61="Menor"),AND(Z61="Muy Alta",AB61="Moderado"),AND(Z61="Muy Alta",AB61="Mayor")),"Alto",IF(OR(AND(Z61="Muy Baja",AB61="Catastrófico"),AND(Z61="Baja",AB61="Catastrófico"),AND(Z61="Media",AB61="Catastrófico"),AND(Z61="Alta",AB61="Catastrófico"),AND(Z61="Muy Alta",AB61="Catastrófico")),"Extremo","")))),"")</f>
        <v/>
      </c>
      <c r="AE61" s="88"/>
      <c r="AF61" s="113"/>
      <c r="AG61" s="113"/>
      <c r="AH61" s="93"/>
      <c r="AI61" s="93"/>
      <c r="AJ61" s="113"/>
      <c r="AK61" s="119"/>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row>
    <row r="62" spans="2:69" ht="151.5" hidden="1" customHeight="1" x14ac:dyDescent="0.3">
      <c r="B62" s="299"/>
      <c r="C62" s="291"/>
      <c r="D62" s="291"/>
      <c r="E62" s="291"/>
      <c r="F62" s="292"/>
      <c r="G62" s="291"/>
      <c r="H62" s="300"/>
      <c r="I62" s="297"/>
      <c r="J62" s="296"/>
      <c r="K62" s="301"/>
      <c r="L62" s="296">
        <f>IF(NOT(ISERROR(MATCH(K62,_xlfn.ANCHORARRAY(F73),0))),J75&amp;"Por favor no seleccionar los criterios de impacto",K62)</f>
        <v>0</v>
      </c>
      <c r="M62" s="297"/>
      <c r="N62" s="296"/>
      <c r="O62" s="298"/>
      <c r="P62" s="112">
        <v>5</v>
      </c>
      <c r="Q62" s="86"/>
      <c r="R62" s="87" t="str">
        <f t="shared" si="59"/>
        <v/>
      </c>
      <c r="S62" s="88"/>
      <c r="T62" s="88"/>
      <c r="U62" s="89" t="str">
        <f t="shared" si="56"/>
        <v/>
      </c>
      <c r="V62" s="88"/>
      <c r="W62" s="88"/>
      <c r="X62" s="88"/>
      <c r="Y62" s="90" t="str">
        <f t="shared" si="60"/>
        <v/>
      </c>
      <c r="Z62" s="91" t="str">
        <f t="shared" si="2"/>
        <v/>
      </c>
      <c r="AA62" s="89" t="str">
        <f t="shared" si="57"/>
        <v/>
      </c>
      <c r="AB62" s="91" t="str">
        <f t="shared" si="4"/>
        <v/>
      </c>
      <c r="AC62" s="89" t="str">
        <f t="shared" si="61"/>
        <v/>
      </c>
      <c r="AD62" s="92" t="str">
        <f t="shared" ref="AD62:AD63" si="62">IFERROR(IF(OR(AND(Z62="Muy Baja",AB62="Leve"),AND(Z62="Muy Baja",AB62="Menor"),AND(Z62="Baja",AB62="Leve")),"Bajo",IF(OR(AND(Z62="Muy baja",AB62="Moderado"),AND(Z62="Baja",AB62="Menor"),AND(Z62="Baja",AB62="Moderado"),AND(Z62="Media",AB62="Leve"),AND(Z62="Media",AB62="Menor"),AND(Z62="Media",AB62="Moderado"),AND(Z62="Alta",AB62="Leve"),AND(Z62="Alta",AB62="Menor")),"Moderado",IF(OR(AND(Z62="Muy Baja",AB62="Mayor"),AND(Z62="Baja",AB62="Mayor"),AND(Z62="Media",AB62="Mayor"),AND(Z62="Alta",AB62="Moderado"),AND(Z62="Alta",AB62="Mayor"),AND(Z62="Muy Alta",AB62="Leve"),AND(Z62="Muy Alta",AB62="Menor"),AND(Z62="Muy Alta",AB62="Moderado"),AND(Z62="Muy Alta",AB62="Mayor")),"Alto",IF(OR(AND(Z62="Muy Baja",AB62="Catastrófico"),AND(Z62="Baja",AB62="Catastrófico"),AND(Z62="Media",AB62="Catastrófico"),AND(Z62="Alta",AB62="Catastrófico"),AND(Z62="Muy Alta",AB62="Catastrófico")),"Extremo","")))),"")</f>
        <v/>
      </c>
      <c r="AE62" s="88"/>
      <c r="AF62" s="113"/>
      <c r="AG62" s="113"/>
      <c r="AH62" s="93"/>
      <c r="AI62" s="93"/>
      <c r="AJ62" s="113"/>
      <c r="AK62" s="119"/>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row>
    <row r="63" spans="2:69" ht="151.5" hidden="1" customHeight="1" x14ac:dyDescent="0.3">
      <c r="B63" s="299"/>
      <c r="C63" s="291"/>
      <c r="D63" s="291"/>
      <c r="E63" s="291"/>
      <c r="F63" s="292"/>
      <c r="G63" s="291"/>
      <c r="H63" s="300"/>
      <c r="I63" s="297"/>
      <c r="J63" s="296"/>
      <c r="K63" s="301"/>
      <c r="L63" s="296">
        <f>IF(NOT(ISERROR(MATCH(K63,_xlfn.ANCHORARRAY(F74),0))),J76&amp;"Por favor no seleccionar los criterios de impacto",K63)</f>
        <v>0</v>
      </c>
      <c r="M63" s="297"/>
      <c r="N63" s="296"/>
      <c r="O63" s="298"/>
      <c r="P63" s="112">
        <v>6</v>
      </c>
      <c r="Q63" s="86"/>
      <c r="R63" s="87" t="str">
        <f t="shared" si="59"/>
        <v/>
      </c>
      <c r="S63" s="88"/>
      <c r="T63" s="88"/>
      <c r="U63" s="89" t="str">
        <f t="shared" si="56"/>
        <v/>
      </c>
      <c r="V63" s="88"/>
      <c r="W63" s="88"/>
      <c r="X63" s="88"/>
      <c r="Y63" s="90" t="str">
        <f t="shared" si="60"/>
        <v/>
      </c>
      <c r="Z63" s="91" t="str">
        <f t="shared" si="2"/>
        <v/>
      </c>
      <c r="AA63" s="89" t="str">
        <f t="shared" si="57"/>
        <v/>
      </c>
      <c r="AB63" s="91" t="str">
        <f t="shared" si="4"/>
        <v/>
      </c>
      <c r="AC63" s="89" t="str">
        <f t="shared" si="61"/>
        <v/>
      </c>
      <c r="AD63" s="92" t="str">
        <f t="shared" si="62"/>
        <v/>
      </c>
      <c r="AE63" s="88"/>
      <c r="AF63" s="113"/>
      <c r="AG63" s="113"/>
      <c r="AH63" s="93"/>
      <c r="AI63" s="93"/>
      <c r="AJ63" s="113"/>
      <c r="AK63" s="119"/>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row>
    <row r="64" spans="2:69" ht="151.5" hidden="1" customHeight="1" x14ac:dyDescent="0.3">
      <c r="B64" s="299">
        <v>9</v>
      </c>
      <c r="C64" s="291"/>
      <c r="D64" s="291"/>
      <c r="E64" s="291"/>
      <c r="F64" s="292"/>
      <c r="G64" s="291"/>
      <c r="H64" s="300"/>
      <c r="I64" s="297" t="str">
        <f>IF(H64&lt;=0,"",IF(H64&lt;=2,"Muy Baja",IF(H64&lt;=24,"Baja",IF(H64&lt;=500,"Media",IF(H64&lt;=5000,"Alta","Muy Alta")))))</f>
        <v/>
      </c>
      <c r="J64" s="296" t="str">
        <f>IF(I64="","",IF(I64="Muy Baja",0.2,IF(I64="Baja",0.4,IF(I64="Media",0.6,IF(I64="Alta",0.8,IF(I64="Muy Alta",1,))))))</f>
        <v/>
      </c>
      <c r="K64" s="301"/>
      <c r="L64" s="296">
        <f>IF(NOT(ISERROR(MATCH(K64,'Tabla Impacto'!$B$222:$B$224,0))),'Tabla Impacto'!$F$224&amp;"Por favor no seleccionar los criterios de impacto(Afectación Económica o presupuestal y Pérdida Reputacional)",K64)</f>
        <v>0</v>
      </c>
      <c r="M64" s="297" t="str">
        <f>IF(OR(L64='Tabla Impacto'!$C$12,L64='Tabla Impacto'!$D$12),"Leve",IF(OR(L64='Tabla Impacto'!$C$13,L64='Tabla Impacto'!$D$13),"Menor",IF(OR(L64='Tabla Impacto'!$C$14,L64='Tabla Impacto'!$D$14),"Moderado",IF(OR(L64='Tabla Impacto'!$C$15,L64='Tabla Impacto'!$D$15),"Mayor",IF(OR(L64='Tabla Impacto'!$C$16,L64='Tabla Impacto'!$D$16),"Catastrófico","")))))</f>
        <v/>
      </c>
      <c r="N64" s="296" t="str">
        <f>IF(M64="","",IF(M64="Leve",0.2,IF(M64="Menor",0.4,IF(M64="Moderado",0.6,IF(M64="Mayor",0.8,IF(M64="Catastrófico",1,))))))</f>
        <v/>
      </c>
      <c r="O64" s="298" t="str">
        <f>IF(OR(AND(I64="Muy Baja",M64="Leve"),AND(I64="Muy Baja",M64="Menor"),AND(I64="Baja",M64="Leve")),"Bajo",IF(OR(AND(I64="Muy baja",M64="Moderado"),AND(I64="Baja",M64="Menor"),AND(I64="Baja",M64="Moderado"),AND(I64="Media",M64="Leve"),AND(I64="Media",M64="Menor"),AND(I64="Media",M64="Moderado"),AND(I64="Alta",M64="Leve"),AND(I64="Alta",M64="Menor")),"Moderado",IF(OR(AND(I64="Muy Baja",M64="Mayor"),AND(I64="Baja",M64="Mayor"),AND(I64="Media",M64="Mayor"),AND(I64="Alta",M64="Moderado"),AND(I64="Alta",M64="Mayor"),AND(I64="Muy Alta",M64="Leve"),AND(I64="Muy Alta",M64="Menor"),AND(I64="Muy Alta",M64="Moderado"),AND(I64="Muy Alta",M64="Mayor")),"Alto",IF(OR(AND(I64="Muy Baja",M64="Catastrófico"),AND(I64="Baja",M64="Catastrófico"),AND(I64="Media",M64="Catastrófico"),AND(I64="Alta",M64="Catastrófico"),AND(I64="Muy Alta",M64="Catastrófico")),"Extremo",""))))</f>
        <v/>
      </c>
      <c r="P64" s="112">
        <v>1</v>
      </c>
      <c r="Q64" s="86"/>
      <c r="R64" s="87" t="str">
        <f>IF(OR(S64="Preventivo",S64="Detectivo"),"Probabilidad",IF(S64="Correctivo","Impacto",""))</f>
        <v/>
      </c>
      <c r="S64" s="88"/>
      <c r="T64" s="88"/>
      <c r="U64" s="89" t="str">
        <f>IF(AND(S64="Preventivo",T64="Automático"),"50%",IF(AND(S64="Preventivo",T64="Manual"),"40%",IF(AND(S64="Detectivo",T64="Automático"),"40%",IF(AND(S64="Detectivo",T64="Manual"),"30%",IF(AND(S64="Correctivo",T64="Automático"),"35%",IF(AND(S64="Correctivo",T64="Manual"),"25%",""))))))</f>
        <v/>
      </c>
      <c r="V64" s="88"/>
      <c r="W64" s="88"/>
      <c r="X64" s="88"/>
      <c r="Y64" s="90" t="str">
        <f>IFERROR(IF(R64="Probabilidad",(J64-(+J64*U64)),IF(R64="Impacto",J64,"")),"")</f>
        <v/>
      </c>
      <c r="Z64" s="91" t="str">
        <f>IFERROR(IF(Y64="","",IF(Y64&lt;=0.2,"Muy Baja",IF(Y64&lt;=0.4,"Baja",IF(Y64&lt;=0.6,"Media",IF(Y64&lt;=0.8,"Alta","Muy Alta"))))),"")</f>
        <v/>
      </c>
      <c r="AA64" s="89" t="str">
        <f>+Y64</f>
        <v/>
      </c>
      <c r="AB64" s="91" t="str">
        <f>IFERROR(IF(AC64="","",IF(AC64&lt;=0.2,"Leve",IF(AC64&lt;=0.4,"Menor",IF(AC64&lt;=0.6,"Moderado",IF(AC64&lt;=0.8,"Mayor","Catastrófico"))))),"")</f>
        <v/>
      </c>
      <c r="AC64" s="89" t="str">
        <f>IFERROR(IF(R64="Impacto",(N64-(+N64*U64)),IF(R64="Probabilidad",N64,"")),"")</f>
        <v/>
      </c>
      <c r="AD64" s="92" t="str">
        <f>IFERROR(IF(OR(AND(Z64="Muy Baja",AB64="Leve"),AND(Z64="Muy Baja",AB64="Menor"),AND(Z64="Baja",AB64="Leve")),"Bajo",IF(OR(AND(Z64="Muy baja",AB64="Moderado"),AND(Z64="Baja",AB64="Menor"),AND(Z64="Baja",AB64="Moderado"),AND(Z64="Media",AB64="Leve"),AND(Z64="Media",AB64="Menor"),AND(Z64="Media",AB64="Moderado"),AND(Z64="Alta",AB64="Leve"),AND(Z64="Alta",AB64="Menor")),"Moderado",IF(OR(AND(Z64="Muy Baja",AB64="Mayor"),AND(Z64="Baja",AB64="Mayor"),AND(Z64="Media",AB64="Mayor"),AND(Z64="Alta",AB64="Moderado"),AND(Z64="Alta",AB64="Mayor"),AND(Z64="Muy Alta",AB64="Leve"),AND(Z64="Muy Alta",AB64="Menor"),AND(Z64="Muy Alta",AB64="Moderado"),AND(Z64="Muy Alta",AB64="Mayor")),"Alto",IF(OR(AND(Z64="Muy Baja",AB64="Catastrófico"),AND(Z64="Baja",AB64="Catastrófico"),AND(Z64="Media",AB64="Catastrófico"),AND(Z64="Alta",AB64="Catastrófico"),AND(Z64="Muy Alta",AB64="Catastrófico")),"Extremo","")))),"")</f>
        <v/>
      </c>
      <c r="AE64" s="88"/>
      <c r="AF64" s="113"/>
      <c r="AG64" s="113"/>
      <c r="AH64" s="93"/>
      <c r="AI64" s="93"/>
      <c r="AJ64" s="113"/>
      <c r="AK64" s="119"/>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row>
    <row r="65" spans="2:69" ht="151.5" hidden="1" customHeight="1" x14ac:dyDescent="0.3">
      <c r="B65" s="299"/>
      <c r="C65" s="291"/>
      <c r="D65" s="291"/>
      <c r="E65" s="291"/>
      <c r="F65" s="292"/>
      <c r="G65" s="291"/>
      <c r="H65" s="300"/>
      <c r="I65" s="297"/>
      <c r="J65" s="296"/>
      <c r="K65" s="301"/>
      <c r="L65" s="296">
        <f>IF(NOT(ISERROR(MATCH(K65,_xlfn.ANCHORARRAY(F76),0))),J78&amp;"Por favor no seleccionar los criterios de impacto",K65)</f>
        <v>0</v>
      </c>
      <c r="M65" s="297"/>
      <c r="N65" s="296"/>
      <c r="O65" s="298"/>
      <c r="P65" s="112">
        <v>2</v>
      </c>
      <c r="Q65" s="86"/>
      <c r="R65" s="87" t="str">
        <f>IF(OR(S65="Preventivo",S65="Detectivo"),"Probabilidad",IF(S65="Correctivo","Impacto",""))</f>
        <v/>
      </c>
      <c r="S65" s="88"/>
      <c r="T65" s="88"/>
      <c r="U65" s="89" t="str">
        <f t="shared" ref="U65:U69" si="63">IF(AND(S65="Preventivo",T65="Automático"),"50%",IF(AND(S65="Preventivo",T65="Manual"),"40%",IF(AND(S65="Detectivo",T65="Automático"),"40%",IF(AND(S65="Detectivo",T65="Manual"),"30%",IF(AND(S65="Correctivo",T65="Automático"),"35%",IF(AND(S65="Correctivo",T65="Manual"),"25%",""))))))</f>
        <v/>
      </c>
      <c r="V65" s="88"/>
      <c r="W65" s="88"/>
      <c r="X65" s="88"/>
      <c r="Y65" s="90" t="str">
        <f>IFERROR(IF(AND(R64="Probabilidad",R65="Probabilidad"),(AA64-(+AA64*U65)),IF(R65="Probabilidad",(J64-(+J64*U65)),IF(R65="Impacto",AA64,""))),"")</f>
        <v/>
      </c>
      <c r="Z65" s="91" t="str">
        <f t="shared" si="2"/>
        <v/>
      </c>
      <c r="AA65" s="89" t="str">
        <f t="shared" ref="AA65:AA69" si="64">+Y65</f>
        <v/>
      </c>
      <c r="AB65" s="91" t="str">
        <f t="shared" si="4"/>
        <v/>
      </c>
      <c r="AC65" s="89" t="str">
        <f>IFERROR(IF(AND(R64="Impacto",R65="Impacto"),(AC58-(+AC58*U65)),IF(R65="Impacto",($N$64-(+$N$64*U65)),IF(R65="Probabilidad",AC58,""))),"")</f>
        <v/>
      </c>
      <c r="AD65" s="92" t="str">
        <f t="shared" ref="AD65:AD66" si="65">IFERROR(IF(OR(AND(Z65="Muy Baja",AB65="Leve"),AND(Z65="Muy Baja",AB65="Menor"),AND(Z65="Baja",AB65="Leve")),"Bajo",IF(OR(AND(Z65="Muy baja",AB65="Moderado"),AND(Z65="Baja",AB65="Menor"),AND(Z65="Baja",AB65="Moderado"),AND(Z65="Media",AB65="Leve"),AND(Z65="Media",AB65="Menor"),AND(Z65="Media",AB65="Moderado"),AND(Z65="Alta",AB65="Leve"),AND(Z65="Alta",AB65="Menor")),"Moderado",IF(OR(AND(Z65="Muy Baja",AB65="Mayor"),AND(Z65="Baja",AB65="Mayor"),AND(Z65="Media",AB65="Mayor"),AND(Z65="Alta",AB65="Moderado"),AND(Z65="Alta",AB65="Mayor"),AND(Z65="Muy Alta",AB65="Leve"),AND(Z65="Muy Alta",AB65="Menor"),AND(Z65="Muy Alta",AB65="Moderado"),AND(Z65="Muy Alta",AB65="Mayor")),"Alto",IF(OR(AND(Z65="Muy Baja",AB65="Catastrófico"),AND(Z65="Baja",AB65="Catastrófico"),AND(Z65="Media",AB65="Catastrófico"),AND(Z65="Alta",AB65="Catastrófico"),AND(Z65="Muy Alta",AB65="Catastrófico")),"Extremo","")))),"")</f>
        <v/>
      </c>
      <c r="AE65" s="88"/>
      <c r="AF65" s="113"/>
      <c r="AG65" s="113"/>
      <c r="AH65" s="93"/>
      <c r="AI65" s="93"/>
      <c r="AJ65" s="113"/>
      <c r="AK65" s="119"/>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row>
    <row r="66" spans="2:69" ht="151.5" hidden="1" customHeight="1" x14ac:dyDescent="0.3">
      <c r="B66" s="299"/>
      <c r="C66" s="291"/>
      <c r="D66" s="291"/>
      <c r="E66" s="291"/>
      <c r="F66" s="292"/>
      <c r="G66" s="291"/>
      <c r="H66" s="300"/>
      <c r="I66" s="297"/>
      <c r="J66" s="296"/>
      <c r="K66" s="301"/>
      <c r="L66" s="296">
        <f>IF(NOT(ISERROR(MATCH(K66,_xlfn.ANCHORARRAY(F77),0))),J79&amp;"Por favor no seleccionar los criterios de impacto",K66)</f>
        <v>0</v>
      </c>
      <c r="M66" s="297"/>
      <c r="N66" s="296"/>
      <c r="O66" s="298"/>
      <c r="P66" s="112">
        <v>3</v>
      </c>
      <c r="Q66" s="94"/>
      <c r="R66" s="87" t="str">
        <f>IF(OR(S66="Preventivo",S66="Detectivo"),"Probabilidad",IF(S66="Correctivo","Impacto",""))</f>
        <v/>
      </c>
      <c r="S66" s="88"/>
      <c r="T66" s="88"/>
      <c r="U66" s="89" t="str">
        <f t="shared" si="63"/>
        <v/>
      </c>
      <c r="V66" s="88"/>
      <c r="W66" s="88"/>
      <c r="X66" s="88"/>
      <c r="Y66" s="90" t="str">
        <f>IFERROR(IF(AND(R65="Probabilidad",R66="Probabilidad"),(AA65-(+AA65*U66)),IF(AND(R65="Impacto",R66="Probabilidad"),(AA64-(+AA64*U66)),IF(R66="Impacto",AA65,""))),"")</f>
        <v/>
      </c>
      <c r="Z66" s="91" t="str">
        <f t="shared" si="2"/>
        <v/>
      </c>
      <c r="AA66" s="89" t="str">
        <f t="shared" si="64"/>
        <v/>
      </c>
      <c r="AB66" s="91" t="str">
        <f t="shared" si="4"/>
        <v/>
      </c>
      <c r="AC66" s="89" t="str">
        <f>IFERROR(IF(AND(R65="Impacto",R66="Impacto"),(AC65-(+AC65*U66)),IF(AND(R65="Probabilidad",R66="Impacto"),(AC64-(+AC64*U66)),IF(R66="Probabilidad",AC65,""))),"")</f>
        <v/>
      </c>
      <c r="AD66" s="92" t="str">
        <f t="shared" si="65"/>
        <v/>
      </c>
      <c r="AE66" s="88"/>
      <c r="AF66" s="113"/>
      <c r="AG66" s="113"/>
      <c r="AH66" s="93"/>
      <c r="AI66" s="93"/>
      <c r="AJ66" s="113"/>
      <c r="AK66" s="119"/>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row>
    <row r="67" spans="2:69" hidden="1" x14ac:dyDescent="0.3">
      <c r="B67" s="303"/>
      <c r="C67" s="304"/>
      <c r="D67" s="304"/>
      <c r="E67" s="304"/>
      <c r="F67" s="302"/>
      <c r="G67" s="305"/>
      <c r="H67" s="302"/>
      <c r="I67" s="302"/>
      <c r="J67" s="302"/>
      <c r="K67" s="302"/>
      <c r="L67" s="302"/>
      <c r="M67" s="302"/>
      <c r="N67" s="302"/>
      <c r="O67" s="302"/>
      <c r="P67" s="120"/>
      <c r="Q67" s="120"/>
      <c r="R67" s="120"/>
      <c r="S67" s="120"/>
      <c r="T67" s="120"/>
      <c r="U67" s="120"/>
      <c r="V67" s="120"/>
      <c r="W67" s="120"/>
      <c r="X67" s="120"/>
      <c r="Y67" s="120"/>
      <c r="Z67" s="120"/>
      <c r="AA67" s="120"/>
      <c r="AB67" s="120"/>
      <c r="AC67" s="120"/>
      <c r="AD67" s="120"/>
      <c r="AE67" s="120"/>
      <c r="AF67" s="120"/>
      <c r="AG67" s="121"/>
      <c r="AH67" s="120"/>
      <c r="AI67" s="120"/>
      <c r="AJ67" s="120"/>
      <c r="AK67" s="122"/>
    </row>
    <row r="68" spans="2:69" ht="151.5" hidden="1" customHeight="1" x14ac:dyDescent="0.3">
      <c r="B68" s="299"/>
      <c r="C68" s="291"/>
      <c r="D68" s="291"/>
      <c r="E68" s="291"/>
      <c r="F68" s="292"/>
      <c r="G68" s="291"/>
      <c r="H68" s="300"/>
      <c r="I68" s="297"/>
      <c r="J68" s="296"/>
      <c r="K68" s="301"/>
      <c r="L68" s="296">
        <f>IF(NOT(ISERROR(MATCH(K68,_xlfn.ANCHORARRAY(F79),0))),J81&amp;"Por favor no seleccionar los criterios de impacto",K68)</f>
        <v>0</v>
      </c>
      <c r="M68" s="297"/>
      <c r="N68" s="296"/>
      <c r="O68" s="298"/>
      <c r="P68" s="112">
        <v>5</v>
      </c>
      <c r="Q68" s="86"/>
      <c r="R68" s="87" t="str">
        <f t="shared" ref="R68:R69" si="66">IF(OR(S68="Preventivo",S68="Detectivo"),"Probabilidad",IF(S68="Correctivo","Impacto",""))</f>
        <v/>
      </c>
      <c r="S68" s="88"/>
      <c r="T68" s="88"/>
      <c r="U68" s="89" t="str">
        <f t="shared" si="63"/>
        <v/>
      </c>
      <c r="V68" s="88"/>
      <c r="W68" s="88"/>
      <c r="X68" s="88"/>
      <c r="Y68" s="90" t="str">
        <f t="shared" ref="Y68:Y69" si="67">IFERROR(IF(AND(R67="Probabilidad",R68="Probabilidad"),(AA67-(+AA67*U68)),IF(AND(R67="Impacto",R68="Probabilidad"),(AA66-(+AA66*U68)),IF(R68="Impacto",AA67,""))),"")</f>
        <v/>
      </c>
      <c r="Z68" s="91" t="str">
        <f t="shared" si="2"/>
        <v/>
      </c>
      <c r="AA68" s="89" t="str">
        <f t="shared" si="64"/>
        <v/>
      </c>
      <c r="AB68" s="91" t="str">
        <f t="shared" si="4"/>
        <v/>
      </c>
      <c r="AC68" s="89" t="str">
        <f t="shared" ref="AC68:AC69" si="68">IFERROR(IF(AND(R67="Impacto",R68="Impacto"),(AC67-(+AC67*U68)),IF(AND(R67="Probabilidad",R68="Impacto"),(AC66-(+AC66*U68)),IF(R68="Probabilidad",AC67,""))),"")</f>
        <v/>
      </c>
      <c r="AD68" s="92" t="str">
        <f t="shared" ref="AD68:AD69" si="69">IFERROR(IF(OR(AND(Z68="Muy Baja",AB68="Leve"),AND(Z68="Muy Baja",AB68="Menor"),AND(Z68="Baja",AB68="Leve")),"Bajo",IF(OR(AND(Z68="Muy baja",AB68="Moderado"),AND(Z68="Baja",AB68="Menor"),AND(Z68="Baja",AB68="Moderado"),AND(Z68="Media",AB68="Leve"),AND(Z68="Media",AB68="Menor"),AND(Z68="Media",AB68="Moderado"),AND(Z68="Alta",AB68="Leve"),AND(Z68="Alta",AB68="Menor")),"Moderado",IF(OR(AND(Z68="Muy Baja",AB68="Mayor"),AND(Z68="Baja",AB68="Mayor"),AND(Z68="Media",AB68="Mayor"),AND(Z68="Alta",AB68="Moderado"),AND(Z68="Alta",AB68="Mayor"),AND(Z68="Muy Alta",AB68="Leve"),AND(Z68="Muy Alta",AB68="Menor"),AND(Z68="Muy Alta",AB68="Moderado"),AND(Z68="Muy Alta",AB68="Mayor")),"Alto",IF(OR(AND(Z68="Muy Baja",AB68="Catastrófico"),AND(Z68="Baja",AB68="Catastrófico"),AND(Z68="Media",AB68="Catastrófico"),AND(Z68="Alta",AB68="Catastrófico"),AND(Z68="Muy Alta",AB68="Catastrófico")),"Extremo","")))),"")</f>
        <v/>
      </c>
      <c r="AE68" s="88"/>
      <c r="AF68" s="113"/>
      <c r="AG68" s="113"/>
      <c r="AH68" s="93"/>
      <c r="AI68" s="93"/>
      <c r="AJ68" s="113"/>
      <c r="AK68" s="119"/>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row>
    <row r="69" spans="2:69" ht="151.5" hidden="1" customHeight="1" x14ac:dyDescent="0.3">
      <c r="B69" s="299"/>
      <c r="C69" s="291"/>
      <c r="D69" s="291"/>
      <c r="E69" s="291"/>
      <c r="F69" s="292"/>
      <c r="G69" s="291"/>
      <c r="H69" s="300"/>
      <c r="I69" s="297"/>
      <c r="J69" s="296"/>
      <c r="K69" s="301"/>
      <c r="L69" s="296">
        <f>IF(NOT(ISERROR(MATCH(K69,_xlfn.ANCHORARRAY(F80),0))),J82&amp;"Por favor no seleccionar los criterios de impacto",K69)</f>
        <v>0</v>
      </c>
      <c r="M69" s="297"/>
      <c r="N69" s="296"/>
      <c r="O69" s="298"/>
      <c r="P69" s="112">
        <v>6</v>
      </c>
      <c r="Q69" s="86"/>
      <c r="R69" s="87" t="str">
        <f t="shared" si="66"/>
        <v/>
      </c>
      <c r="S69" s="88"/>
      <c r="T69" s="88"/>
      <c r="U69" s="89" t="str">
        <f t="shared" si="63"/>
        <v/>
      </c>
      <c r="V69" s="88"/>
      <c r="W69" s="88"/>
      <c r="X69" s="88"/>
      <c r="Y69" s="90" t="str">
        <f t="shared" si="67"/>
        <v/>
      </c>
      <c r="Z69" s="91" t="str">
        <f t="shared" si="2"/>
        <v/>
      </c>
      <c r="AA69" s="89" t="str">
        <f t="shared" si="64"/>
        <v/>
      </c>
      <c r="AB69" s="91" t="str">
        <f t="shared" si="4"/>
        <v/>
      </c>
      <c r="AC69" s="89" t="str">
        <f t="shared" si="68"/>
        <v/>
      </c>
      <c r="AD69" s="92" t="str">
        <f t="shared" si="69"/>
        <v/>
      </c>
      <c r="AE69" s="88"/>
      <c r="AF69" s="113"/>
      <c r="AG69" s="113"/>
      <c r="AH69" s="93"/>
      <c r="AI69" s="93"/>
      <c r="AJ69" s="113"/>
      <c r="AK69" s="119"/>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row>
    <row r="70" spans="2:69" ht="151.5" hidden="1" customHeight="1" x14ac:dyDescent="0.3">
      <c r="B70" s="299">
        <v>10</v>
      </c>
      <c r="C70" s="291"/>
      <c r="D70" s="291"/>
      <c r="E70" s="291"/>
      <c r="F70" s="292"/>
      <c r="G70" s="291"/>
      <c r="H70" s="300"/>
      <c r="I70" s="297" t="str">
        <f>IF(H70&lt;=0,"",IF(H70&lt;=2,"Muy Baja",IF(H70&lt;=24,"Baja",IF(H70&lt;=500,"Media",IF(H70&lt;=5000,"Alta","Muy Alta")))))</f>
        <v/>
      </c>
      <c r="J70" s="296" t="str">
        <f>IF(I70="","",IF(I70="Muy Baja",0.2,IF(I70="Baja",0.4,IF(I70="Media",0.6,IF(I70="Alta",0.8,IF(I70="Muy Alta",1,))))))</f>
        <v/>
      </c>
      <c r="K70" s="301"/>
      <c r="L70" s="296">
        <f>IF(NOT(ISERROR(MATCH(K70,'Tabla Impacto'!$B$222:$B$224,0))),'Tabla Impacto'!$F$224&amp;"Por favor no seleccionar los criterios de impacto(Afectación Económica o presupuestal y Pérdida Reputacional)",K70)</f>
        <v>0</v>
      </c>
      <c r="M70" s="297" t="str">
        <f>IF(OR(L70='Tabla Impacto'!$C$12,L70='Tabla Impacto'!$D$12),"Leve",IF(OR(L70='Tabla Impacto'!$C$13,L70='Tabla Impacto'!$D$13),"Menor",IF(OR(L70='Tabla Impacto'!$C$14,L70='Tabla Impacto'!$D$14),"Moderado",IF(OR(L70='Tabla Impacto'!$C$15,L70='Tabla Impacto'!$D$15),"Mayor",IF(OR(L70='Tabla Impacto'!$C$16,L70='Tabla Impacto'!$D$16),"Catastrófico","")))))</f>
        <v/>
      </c>
      <c r="N70" s="296" t="str">
        <f>IF(M70="","",IF(M70="Leve",0.2,IF(M70="Menor",0.4,IF(M70="Moderado",0.6,IF(M70="Mayor",0.8,IF(M70="Catastrófico",1,))))))</f>
        <v/>
      </c>
      <c r="O70" s="298" t="str">
        <f>IF(OR(AND(I70="Muy Baja",M70="Leve"),AND(I70="Muy Baja",M70="Menor"),AND(I70="Baja",M70="Leve")),"Bajo",IF(OR(AND(I70="Muy baja",M70="Moderado"),AND(I70="Baja",M70="Menor"),AND(I70="Baja",M70="Moderado"),AND(I70="Media",M70="Leve"),AND(I70="Media",M70="Menor"),AND(I70="Media",M70="Moderado"),AND(I70="Alta",M70="Leve"),AND(I70="Alta",M70="Menor")),"Moderado",IF(OR(AND(I70="Muy Baja",M70="Mayor"),AND(I70="Baja",M70="Mayor"),AND(I70="Media",M70="Mayor"),AND(I70="Alta",M70="Moderado"),AND(I70="Alta",M70="Mayor"),AND(I70="Muy Alta",M70="Leve"),AND(I70="Muy Alta",M70="Menor"),AND(I70="Muy Alta",M70="Moderado"),AND(I70="Muy Alta",M70="Mayor")),"Alto",IF(OR(AND(I70="Muy Baja",M70="Catastrófico"),AND(I70="Baja",M70="Catastrófico"),AND(I70="Media",M70="Catastrófico"),AND(I70="Alta",M70="Catastrófico"),AND(I70="Muy Alta",M70="Catastrófico")),"Extremo",""))))</f>
        <v/>
      </c>
      <c r="P70" s="112">
        <v>1</v>
      </c>
      <c r="Q70" s="86"/>
      <c r="R70" s="87" t="str">
        <f>IF(OR(S70="Preventivo",S70="Detectivo"),"Probabilidad",IF(S70="Correctivo","Impacto",""))</f>
        <v/>
      </c>
      <c r="S70" s="88"/>
      <c r="T70" s="88"/>
      <c r="U70" s="89" t="str">
        <f>IF(AND(S70="Preventivo",T70="Automático"),"50%",IF(AND(S70="Preventivo",T70="Manual"),"40%",IF(AND(S70="Detectivo",T70="Automático"),"40%",IF(AND(S70="Detectivo",T70="Manual"),"30%",IF(AND(S70="Correctivo",T70="Automático"),"35%",IF(AND(S70="Correctivo",T70="Manual"),"25%",""))))))</f>
        <v/>
      </c>
      <c r="V70" s="88"/>
      <c r="W70" s="88"/>
      <c r="X70" s="88"/>
      <c r="Y70" s="90" t="str">
        <f>IFERROR(IF(R70="Probabilidad",(J70-(+J70*U70)),IF(R70="Impacto",J70,"")),"")</f>
        <v/>
      </c>
      <c r="Z70" s="91" t="str">
        <f>IFERROR(IF(Y70="","",IF(Y70&lt;=0.2,"Muy Baja",IF(Y70&lt;=0.4,"Baja",IF(Y70&lt;=0.6,"Media",IF(Y70&lt;=0.8,"Alta","Muy Alta"))))),"")</f>
        <v/>
      </c>
      <c r="AA70" s="89" t="str">
        <f>+Y70</f>
        <v/>
      </c>
      <c r="AB70" s="91" t="str">
        <f>IFERROR(IF(AC70="","",IF(AC70&lt;=0.2,"Leve",IF(AC70&lt;=0.4,"Menor",IF(AC70&lt;=0.6,"Moderado",IF(AC70&lt;=0.8,"Mayor","Catastrófico"))))),"")</f>
        <v/>
      </c>
      <c r="AC70" s="89" t="str">
        <f>IFERROR(IF(R70="Impacto",(N70-(+N70*U70)),IF(R70="Probabilidad",N70,"")),"")</f>
        <v/>
      </c>
      <c r="AD70" s="92" t="str">
        <f>IFERROR(IF(OR(AND(Z70="Muy Baja",AB70="Leve"),AND(Z70="Muy Baja",AB70="Menor"),AND(Z70="Baja",AB70="Leve")),"Bajo",IF(OR(AND(Z70="Muy baja",AB70="Moderado"),AND(Z70="Baja",AB70="Menor"),AND(Z70="Baja",AB70="Moderado"),AND(Z70="Media",AB70="Leve"),AND(Z70="Media",AB70="Menor"),AND(Z70="Media",AB70="Moderado"),AND(Z70="Alta",AB70="Leve"),AND(Z70="Alta",AB70="Menor")),"Moderado",IF(OR(AND(Z70="Muy Baja",AB70="Mayor"),AND(Z70="Baja",AB70="Mayor"),AND(Z70="Media",AB70="Mayor"),AND(Z70="Alta",AB70="Moderado"),AND(Z70="Alta",AB70="Mayor"),AND(Z70="Muy Alta",AB70="Leve"),AND(Z70="Muy Alta",AB70="Menor"),AND(Z70="Muy Alta",AB70="Moderado"),AND(Z70="Muy Alta",AB70="Mayor")),"Alto",IF(OR(AND(Z70="Muy Baja",AB70="Catastrófico"),AND(Z70="Baja",AB70="Catastrófico"),AND(Z70="Media",AB70="Catastrófico"),AND(Z70="Alta",AB70="Catastrófico"),AND(Z70="Muy Alta",AB70="Catastrófico")),"Extremo","")))),"")</f>
        <v/>
      </c>
      <c r="AE70" s="88"/>
      <c r="AF70" s="113"/>
      <c r="AG70" s="113"/>
      <c r="AH70" s="93"/>
      <c r="AI70" s="93"/>
      <c r="AJ70" s="113"/>
      <c r="AK70" s="119"/>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row>
    <row r="71" spans="2:69" ht="151.5" hidden="1" customHeight="1" x14ac:dyDescent="0.3">
      <c r="B71" s="299"/>
      <c r="C71" s="291"/>
      <c r="D71" s="291"/>
      <c r="E71" s="291"/>
      <c r="F71" s="292"/>
      <c r="G71" s="291"/>
      <c r="H71" s="300"/>
      <c r="I71" s="297"/>
      <c r="J71" s="296"/>
      <c r="K71" s="301"/>
      <c r="L71" s="296">
        <f>IF(NOT(ISERROR(MATCH(K71,_xlfn.ANCHORARRAY(F82),0))),J84&amp;"Por favor no seleccionar los criterios de impacto",K71)</f>
        <v>0</v>
      </c>
      <c r="M71" s="297"/>
      <c r="N71" s="296"/>
      <c r="O71" s="298"/>
      <c r="P71" s="112">
        <v>2</v>
      </c>
      <c r="Q71" s="86"/>
      <c r="R71" s="87" t="str">
        <f>IF(OR(S71="Preventivo",S71="Detectivo"),"Probabilidad",IF(S71="Correctivo","Impacto",""))</f>
        <v/>
      </c>
      <c r="S71" s="88"/>
      <c r="T71" s="88"/>
      <c r="U71" s="89" t="str">
        <f t="shared" ref="U71:U75" si="70">IF(AND(S71="Preventivo",T71="Automático"),"50%",IF(AND(S71="Preventivo",T71="Manual"),"40%",IF(AND(S71="Detectivo",T71="Automático"),"40%",IF(AND(S71="Detectivo",T71="Manual"),"30%",IF(AND(S71="Correctivo",T71="Automático"),"35%",IF(AND(S71="Correctivo",T71="Manual"),"25%",""))))))</f>
        <v/>
      </c>
      <c r="V71" s="88"/>
      <c r="W71" s="88"/>
      <c r="X71" s="88"/>
      <c r="Y71" s="90" t="str">
        <f>IFERROR(IF(AND(R70="Probabilidad",R71="Probabilidad"),(AA70-(+AA70*U71)),IF(R71="Probabilidad",(J70-(+J70*U71)),IF(R71="Impacto",AA70,""))),"")</f>
        <v/>
      </c>
      <c r="Z71" s="91" t="str">
        <f t="shared" si="2"/>
        <v/>
      </c>
      <c r="AA71" s="89" t="str">
        <f t="shared" ref="AA71:AA75" si="71">+Y71</f>
        <v/>
      </c>
      <c r="AB71" s="91" t="str">
        <f t="shared" si="4"/>
        <v/>
      </c>
      <c r="AC71" s="89" t="str">
        <f>IFERROR(IF(AND(R70="Impacto",R71="Impacto"),(AC64-(+AC64*U71)),IF(R71="Impacto",($N$70-(+$N$70*U71)),IF(R71="Probabilidad",AC64,""))),"")</f>
        <v/>
      </c>
      <c r="AD71" s="92" t="str">
        <f t="shared" ref="AD71:AD72" si="72">IFERROR(IF(OR(AND(Z71="Muy Baja",AB71="Leve"),AND(Z71="Muy Baja",AB71="Menor"),AND(Z71="Baja",AB71="Leve")),"Bajo",IF(OR(AND(Z71="Muy baja",AB71="Moderado"),AND(Z71="Baja",AB71="Menor"),AND(Z71="Baja",AB71="Moderado"),AND(Z71="Media",AB71="Leve"),AND(Z71="Media",AB71="Menor"),AND(Z71="Media",AB71="Moderado"),AND(Z71="Alta",AB71="Leve"),AND(Z71="Alta",AB71="Menor")),"Moderado",IF(OR(AND(Z71="Muy Baja",AB71="Mayor"),AND(Z71="Baja",AB71="Mayor"),AND(Z71="Media",AB71="Mayor"),AND(Z71="Alta",AB71="Moderado"),AND(Z71="Alta",AB71="Mayor"),AND(Z71="Muy Alta",AB71="Leve"),AND(Z71="Muy Alta",AB71="Menor"),AND(Z71="Muy Alta",AB71="Moderado"),AND(Z71="Muy Alta",AB71="Mayor")),"Alto",IF(OR(AND(Z71="Muy Baja",AB71="Catastrófico"),AND(Z71="Baja",AB71="Catastrófico"),AND(Z71="Media",AB71="Catastrófico"),AND(Z71="Alta",AB71="Catastrófico"),AND(Z71="Muy Alta",AB71="Catastrófico")),"Extremo","")))),"")</f>
        <v/>
      </c>
      <c r="AE71" s="88"/>
      <c r="AF71" s="113"/>
      <c r="AG71" s="113"/>
      <c r="AH71" s="93"/>
      <c r="AI71" s="93"/>
      <c r="AJ71" s="113"/>
      <c r="AK71" s="119"/>
    </row>
    <row r="72" spans="2:69" ht="151.5" hidden="1" customHeight="1" x14ac:dyDescent="0.3">
      <c r="B72" s="299"/>
      <c r="C72" s="291"/>
      <c r="D72" s="291"/>
      <c r="E72" s="291"/>
      <c r="F72" s="292"/>
      <c r="G72" s="291"/>
      <c r="H72" s="300"/>
      <c r="I72" s="297"/>
      <c r="J72" s="296"/>
      <c r="K72" s="301"/>
      <c r="L72" s="296">
        <f>IF(NOT(ISERROR(MATCH(K72,_xlfn.ANCHORARRAY(F83),0))),J85&amp;"Por favor no seleccionar los criterios de impacto",K72)</f>
        <v>0</v>
      </c>
      <c r="M72" s="297"/>
      <c r="N72" s="296"/>
      <c r="O72" s="298"/>
      <c r="P72" s="112">
        <v>3</v>
      </c>
      <c r="Q72" s="94"/>
      <c r="R72" s="87" t="str">
        <f>IF(OR(S72="Preventivo",S72="Detectivo"),"Probabilidad",IF(S72="Correctivo","Impacto",""))</f>
        <v/>
      </c>
      <c r="S72" s="88"/>
      <c r="T72" s="88"/>
      <c r="U72" s="89" t="str">
        <f t="shared" si="70"/>
        <v/>
      </c>
      <c r="V72" s="88"/>
      <c r="W72" s="88"/>
      <c r="X72" s="88"/>
      <c r="Y72" s="90" t="str">
        <f>IFERROR(IF(AND(R71="Probabilidad",R72="Probabilidad"),(AA71-(+AA71*U72)),IF(AND(R71="Impacto",R72="Probabilidad"),(AA70-(+AA70*U72)),IF(R72="Impacto",AA71,""))),"")</f>
        <v/>
      </c>
      <c r="Z72" s="91" t="str">
        <f t="shared" si="2"/>
        <v/>
      </c>
      <c r="AA72" s="89" t="str">
        <f t="shared" si="71"/>
        <v/>
      </c>
      <c r="AB72" s="91" t="str">
        <f t="shared" si="4"/>
        <v/>
      </c>
      <c r="AC72" s="89" t="str">
        <f>IFERROR(IF(AND(R71="Impacto",R72="Impacto"),(AC71-(+AC71*U72)),IF(AND(R71="Probabilidad",R72="Impacto"),(AC70-(+AC70*U72)),IF(R72="Probabilidad",AC71,""))),"")</f>
        <v/>
      </c>
      <c r="AD72" s="92" t="str">
        <f t="shared" si="72"/>
        <v/>
      </c>
      <c r="AE72" s="88"/>
      <c r="AF72" s="113"/>
      <c r="AG72" s="113"/>
      <c r="AH72" s="93"/>
      <c r="AI72" s="93"/>
      <c r="AJ72" s="113"/>
      <c r="AK72" s="119"/>
    </row>
    <row r="73" spans="2:69" ht="151.5" hidden="1" customHeight="1" x14ac:dyDescent="0.3">
      <c r="B73" s="299"/>
      <c r="C73" s="291"/>
      <c r="D73" s="291"/>
      <c r="E73" s="291"/>
      <c r="F73" s="292"/>
      <c r="G73" s="291"/>
      <c r="H73" s="300"/>
      <c r="I73" s="297"/>
      <c r="J73" s="296"/>
      <c r="K73" s="301"/>
      <c r="L73" s="296">
        <f>IF(NOT(ISERROR(MATCH(K73,_xlfn.ANCHORARRAY(F84),0))),J86&amp;"Por favor no seleccionar los criterios de impacto",K73)</f>
        <v>0</v>
      </c>
      <c r="M73" s="297"/>
      <c r="N73" s="296"/>
      <c r="O73" s="298"/>
      <c r="P73" s="112">
        <v>4</v>
      </c>
      <c r="Q73" s="86"/>
      <c r="R73" s="87" t="str">
        <f t="shared" ref="R73:R75" si="73">IF(OR(S73="Preventivo",S73="Detectivo"),"Probabilidad",IF(S73="Correctivo","Impacto",""))</f>
        <v/>
      </c>
      <c r="S73" s="88"/>
      <c r="T73" s="88"/>
      <c r="U73" s="89" t="str">
        <f t="shared" si="70"/>
        <v/>
      </c>
      <c r="V73" s="88"/>
      <c r="W73" s="88"/>
      <c r="X73" s="88"/>
      <c r="Y73" s="90" t="str">
        <f t="shared" ref="Y73:Y75" si="74">IFERROR(IF(AND(R72="Probabilidad",R73="Probabilidad"),(AA72-(+AA72*U73)),IF(AND(R72="Impacto",R73="Probabilidad"),(AA71-(+AA71*U73)),IF(R73="Impacto",AA72,""))),"")</f>
        <v/>
      </c>
      <c r="Z73" s="91" t="str">
        <f t="shared" si="2"/>
        <v/>
      </c>
      <c r="AA73" s="89" t="str">
        <f t="shared" si="71"/>
        <v/>
      </c>
      <c r="AB73" s="91" t="str">
        <f t="shared" si="4"/>
        <v/>
      </c>
      <c r="AC73" s="89" t="str">
        <f t="shared" ref="AC73:AC75" si="75">IFERROR(IF(AND(R72="Impacto",R73="Impacto"),(AC72-(+AC72*U73)),IF(AND(R72="Probabilidad",R73="Impacto"),(AC71-(+AC71*U73)),IF(R73="Probabilidad",AC72,""))),"")</f>
        <v/>
      </c>
      <c r="AD73" s="92" t="str">
        <f>IFERROR(IF(OR(AND(Z73="Muy Baja",AB73="Leve"),AND(Z73="Muy Baja",AB73="Menor"),AND(Z73="Baja",AB73="Leve")),"Bajo",IF(OR(AND(Z73="Muy baja",AB73="Moderado"),AND(Z73="Baja",AB73="Menor"),AND(Z73="Baja",AB73="Moderado"),AND(Z73="Media",AB73="Leve"),AND(Z73="Media",AB73="Menor"),AND(Z73="Media",AB73="Moderado"),AND(Z73="Alta",AB73="Leve"),AND(Z73="Alta",AB73="Menor")),"Moderado",IF(OR(AND(Z73="Muy Baja",AB73="Mayor"),AND(Z73="Baja",AB73="Mayor"),AND(Z73="Media",AB73="Mayor"),AND(Z73="Alta",AB73="Moderado"),AND(Z73="Alta",AB73="Mayor"),AND(Z73="Muy Alta",AB73="Leve"),AND(Z73="Muy Alta",AB73="Menor"),AND(Z73="Muy Alta",AB73="Moderado"),AND(Z73="Muy Alta",AB73="Mayor")),"Alto",IF(OR(AND(Z73="Muy Baja",AB73="Catastrófico"),AND(Z73="Baja",AB73="Catastrófico"),AND(Z73="Media",AB73="Catastrófico"),AND(Z73="Alta",AB73="Catastrófico"),AND(Z73="Muy Alta",AB73="Catastrófico")),"Extremo","")))),"")</f>
        <v/>
      </c>
      <c r="AE73" s="88"/>
      <c r="AF73" s="113"/>
      <c r="AG73" s="113"/>
      <c r="AH73" s="93"/>
      <c r="AI73" s="93"/>
      <c r="AJ73" s="113"/>
      <c r="AK73" s="119"/>
    </row>
    <row r="74" spans="2:69" ht="151.5" hidden="1" customHeight="1" x14ac:dyDescent="0.3">
      <c r="B74" s="299"/>
      <c r="C74" s="291"/>
      <c r="D74" s="291"/>
      <c r="E74" s="291"/>
      <c r="F74" s="292"/>
      <c r="G74" s="291"/>
      <c r="H74" s="300"/>
      <c r="I74" s="297"/>
      <c r="J74" s="296"/>
      <c r="K74" s="301"/>
      <c r="L74" s="296">
        <f>IF(NOT(ISERROR(MATCH(K74,_xlfn.ANCHORARRAY(F85),0))),J87&amp;"Por favor no seleccionar los criterios de impacto",K74)</f>
        <v>0</v>
      </c>
      <c r="M74" s="297"/>
      <c r="N74" s="296"/>
      <c r="O74" s="298"/>
      <c r="P74" s="112">
        <v>5</v>
      </c>
      <c r="Q74" s="86"/>
      <c r="R74" s="87" t="str">
        <f t="shared" si="73"/>
        <v/>
      </c>
      <c r="S74" s="88"/>
      <c r="T74" s="88"/>
      <c r="U74" s="89" t="str">
        <f t="shared" si="70"/>
        <v/>
      </c>
      <c r="V74" s="88"/>
      <c r="W74" s="88"/>
      <c r="X74" s="88"/>
      <c r="Y74" s="90" t="str">
        <f t="shared" si="74"/>
        <v/>
      </c>
      <c r="Z74" s="91" t="str">
        <f t="shared" si="2"/>
        <v/>
      </c>
      <c r="AA74" s="89" t="str">
        <f t="shared" si="71"/>
        <v/>
      </c>
      <c r="AB74" s="91" t="str">
        <f t="shared" si="4"/>
        <v/>
      </c>
      <c r="AC74" s="89" t="str">
        <f t="shared" si="75"/>
        <v/>
      </c>
      <c r="AD74" s="92" t="str">
        <f t="shared" ref="AD74:AD75" si="76">IFERROR(IF(OR(AND(Z74="Muy Baja",AB74="Leve"),AND(Z74="Muy Baja",AB74="Menor"),AND(Z74="Baja",AB74="Leve")),"Bajo",IF(OR(AND(Z74="Muy baja",AB74="Moderado"),AND(Z74="Baja",AB74="Menor"),AND(Z74="Baja",AB74="Moderado"),AND(Z74="Media",AB74="Leve"),AND(Z74="Media",AB74="Menor"),AND(Z74="Media",AB74="Moderado"),AND(Z74="Alta",AB74="Leve"),AND(Z74="Alta",AB74="Menor")),"Moderado",IF(OR(AND(Z74="Muy Baja",AB74="Mayor"),AND(Z74="Baja",AB74="Mayor"),AND(Z74="Media",AB74="Mayor"),AND(Z74="Alta",AB74="Moderado"),AND(Z74="Alta",AB74="Mayor"),AND(Z74="Muy Alta",AB74="Leve"),AND(Z74="Muy Alta",AB74="Menor"),AND(Z74="Muy Alta",AB74="Moderado"),AND(Z74="Muy Alta",AB74="Mayor")),"Alto",IF(OR(AND(Z74="Muy Baja",AB74="Catastrófico"),AND(Z74="Baja",AB74="Catastrófico"),AND(Z74="Media",AB74="Catastrófico"),AND(Z74="Alta",AB74="Catastrófico"),AND(Z74="Muy Alta",AB74="Catastrófico")),"Extremo","")))),"")</f>
        <v/>
      </c>
      <c r="AE74" s="88"/>
      <c r="AF74" s="113"/>
      <c r="AG74" s="113"/>
      <c r="AH74" s="93"/>
      <c r="AI74" s="93"/>
      <c r="AJ74" s="113"/>
      <c r="AK74" s="119"/>
    </row>
    <row r="75" spans="2:69" ht="151.5" hidden="1" customHeight="1" x14ac:dyDescent="0.3">
      <c r="B75" s="505"/>
      <c r="C75" s="506"/>
      <c r="D75" s="506"/>
      <c r="E75" s="506"/>
      <c r="F75" s="507"/>
      <c r="G75" s="506"/>
      <c r="H75" s="508"/>
      <c r="I75" s="509"/>
      <c r="J75" s="510"/>
      <c r="K75" s="511"/>
      <c r="L75" s="510">
        <f>IF(NOT(ISERROR(MATCH(K75,_xlfn.ANCHORARRAY(F86),0))),J88&amp;"Por favor no seleccionar los criterios de impacto",K75)</f>
        <v>0</v>
      </c>
      <c r="M75" s="509"/>
      <c r="N75" s="510"/>
      <c r="O75" s="512"/>
      <c r="P75" s="513">
        <v>6</v>
      </c>
      <c r="Q75" s="514"/>
      <c r="R75" s="515" t="str">
        <f t="shared" si="73"/>
        <v/>
      </c>
      <c r="S75" s="516"/>
      <c r="T75" s="516"/>
      <c r="U75" s="517" t="str">
        <f t="shared" si="70"/>
        <v/>
      </c>
      <c r="V75" s="516"/>
      <c r="W75" s="516"/>
      <c r="X75" s="516"/>
      <c r="Y75" s="518" t="str">
        <f t="shared" si="74"/>
        <v/>
      </c>
      <c r="Z75" s="519" t="str">
        <f t="shared" si="2"/>
        <v/>
      </c>
      <c r="AA75" s="517" t="str">
        <f t="shared" si="71"/>
        <v/>
      </c>
      <c r="AB75" s="519" t="str">
        <f t="shared" si="4"/>
        <v/>
      </c>
      <c r="AC75" s="517" t="str">
        <f t="shared" si="75"/>
        <v/>
      </c>
      <c r="AD75" s="520" t="str">
        <f t="shared" si="76"/>
        <v/>
      </c>
      <c r="AE75" s="516"/>
      <c r="AF75" s="521"/>
      <c r="AG75" s="521"/>
      <c r="AH75" s="522"/>
      <c r="AI75" s="522"/>
      <c r="AJ75" s="521"/>
      <c r="AK75" s="523"/>
    </row>
    <row r="76" spans="2:69" ht="49.5" customHeight="1" thickBot="1" x14ac:dyDescent="0.35">
      <c r="B76" s="524"/>
      <c r="C76" s="525" t="s">
        <v>114</v>
      </c>
      <c r="D76" s="526"/>
      <c r="E76" s="526"/>
      <c r="F76" s="526"/>
      <c r="G76" s="526"/>
      <c r="H76" s="526"/>
      <c r="I76" s="526"/>
      <c r="J76" s="526"/>
      <c r="K76" s="526"/>
      <c r="L76" s="526"/>
      <c r="M76" s="526"/>
      <c r="N76" s="526"/>
      <c r="O76" s="526"/>
      <c r="P76" s="526"/>
      <c r="Q76" s="526"/>
      <c r="R76" s="526"/>
      <c r="S76" s="526"/>
      <c r="T76" s="526"/>
      <c r="U76" s="526"/>
      <c r="V76" s="526"/>
      <c r="W76" s="526"/>
      <c r="X76" s="526"/>
      <c r="Y76" s="526"/>
      <c r="Z76" s="526"/>
      <c r="AA76" s="526"/>
      <c r="AB76" s="526"/>
      <c r="AC76" s="526"/>
      <c r="AD76" s="526"/>
      <c r="AE76" s="526"/>
      <c r="AF76" s="526"/>
      <c r="AG76" s="526"/>
      <c r="AH76" s="526"/>
      <c r="AI76" s="526"/>
      <c r="AJ76" s="526"/>
      <c r="AK76" s="527"/>
    </row>
    <row r="78" spans="2:69" x14ac:dyDescent="0.3">
      <c r="B78" s="1"/>
      <c r="C78" s="9" t="s">
        <v>125</v>
      </c>
      <c r="D78" s="1"/>
      <c r="E78" s="1"/>
      <c r="G78" s="1"/>
    </row>
  </sheetData>
  <dataConsolidate/>
  <mergeCells count="190">
    <mergeCell ref="AJ7:AK7"/>
    <mergeCell ref="AJ6:AK6"/>
    <mergeCell ref="AJ5:AK5"/>
    <mergeCell ref="AJ4:AK4"/>
    <mergeCell ref="F4:AI7"/>
    <mergeCell ref="B4:E7"/>
    <mergeCell ref="B12:AK12"/>
    <mergeCell ref="B9:C9"/>
    <mergeCell ref="B10:C10"/>
    <mergeCell ref="B11:C11"/>
    <mergeCell ref="D9:AK9"/>
    <mergeCell ref="D10:AK10"/>
    <mergeCell ref="D11:AK11"/>
    <mergeCell ref="B13:H13"/>
    <mergeCell ref="I13:O13"/>
    <mergeCell ref="P13:X13"/>
    <mergeCell ref="Y13:AE13"/>
    <mergeCell ref="AF13:AK13"/>
    <mergeCell ref="C76:AK76"/>
    <mergeCell ref="N64:N69"/>
    <mergeCell ref="O64:O69"/>
    <mergeCell ref="B70:B75"/>
    <mergeCell ref="C70:C75"/>
    <mergeCell ref="D70:D75"/>
    <mergeCell ref="E70:E75"/>
    <mergeCell ref="F70:F75"/>
    <mergeCell ref="G70:G75"/>
    <mergeCell ref="H70:H75"/>
    <mergeCell ref="I70:I75"/>
    <mergeCell ref="J70:J75"/>
    <mergeCell ref="K70:K75"/>
    <mergeCell ref="L70:L75"/>
    <mergeCell ref="M70:M75"/>
    <mergeCell ref="N70:N75"/>
    <mergeCell ref="O70:O75"/>
    <mergeCell ref="K64:K69"/>
    <mergeCell ref="L64:L69"/>
    <mergeCell ref="M64:M69"/>
    <mergeCell ref="B64:B69"/>
    <mergeCell ref="C64:C69"/>
    <mergeCell ref="D64:D69"/>
    <mergeCell ref="E64:E69"/>
    <mergeCell ref="F64:F69"/>
    <mergeCell ref="G64:G69"/>
    <mergeCell ref="H64:H69"/>
    <mergeCell ref="I64:I69"/>
    <mergeCell ref="J64:J69"/>
    <mergeCell ref="N52:N57"/>
    <mergeCell ref="O52:O57"/>
    <mergeCell ref="G58:G63"/>
    <mergeCell ref="H58:H63"/>
    <mergeCell ref="I58:I63"/>
    <mergeCell ref="J58:J63"/>
    <mergeCell ref="K58:K63"/>
    <mergeCell ref="G52:G57"/>
    <mergeCell ref="H52:H57"/>
    <mergeCell ref="I52:I57"/>
    <mergeCell ref="J52:J57"/>
    <mergeCell ref="L58:L63"/>
    <mergeCell ref="M58:M63"/>
    <mergeCell ref="N58:N63"/>
    <mergeCell ref="O58:O63"/>
    <mergeCell ref="J40:J45"/>
    <mergeCell ref="K40:K45"/>
    <mergeCell ref="H46:H51"/>
    <mergeCell ref="I46:I51"/>
    <mergeCell ref="J46:J51"/>
    <mergeCell ref="L40:L45"/>
    <mergeCell ref="M40:M45"/>
    <mergeCell ref="B58:B63"/>
    <mergeCell ref="C58:C63"/>
    <mergeCell ref="D58:D63"/>
    <mergeCell ref="E58:E63"/>
    <mergeCell ref="F58:F63"/>
    <mergeCell ref="B52:B57"/>
    <mergeCell ref="C52:C57"/>
    <mergeCell ref="D52:D57"/>
    <mergeCell ref="E52:E57"/>
    <mergeCell ref="F52:F57"/>
    <mergeCell ref="N40:N45"/>
    <mergeCell ref="O40:O45"/>
    <mergeCell ref="N46:N51"/>
    <mergeCell ref="O46:O51"/>
    <mergeCell ref="K52:K57"/>
    <mergeCell ref="L52:L57"/>
    <mergeCell ref="M52:M57"/>
    <mergeCell ref="B40:B45"/>
    <mergeCell ref="C40:C45"/>
    <mergeCell ref="D40:D45"/>
    <mergeCell ref="B46:B51"/>
    <mergeCell ref="C46:C51"/>
    <mergeCell ref="D46:D51"/>
    <mergeCell ref="E46:E51"/>
    <mergeCell ref="F46:F51"/>
    <mergeCell ref="G46:G51"/>
    <mergeCell ref="E40:E45"/>
    <mergeCell ref="F40:F45"/>
    <mergeCell ref="K46:K51"/>
    <mergeCell ref="L46:L51"/>
    <mergeCell ref="M46:M51"/>
    <mergeCell ref="G40:G45"/>
    <mergeCell ref="H40:H45"/>
    <mergeCell ref="I40:I45"/>
    <mergeCell ref="N28:N33"/>
    <mergeCell ref="O28:O33"/>
    <mergeCell ref="B34:B39"/>
    <mergeCell ref="C34:C39"/>
    <mergeCell ref="D34:D39"/>
    <mergeCell ref="E34:E39"/>
    <mergeCell ref="F34:F39"/>
    <mergeCell ref="G34:G39"/>
    <mergeCell ref="H34:H39"/>
    <mergeCell ref="I34:I39"/>
    <mergeCell ref="J34:J39"/>
    <mergeCell ref="K34:K39"/>
    <mergeCell ref="L34:L39"/>
    <mergeCell ref="M34:M39"/>
    <mergeCell ref="N34:N39"/>
    <mergeCell ref="O34:O39"/>
    <mergeCell ref="L22:L27"/>
    <mergeCell ref="M22:M27"/>
    <mergeCell ref="N22:N27"/>
    <mergeCell ref="O22:O27"/>
    <mergeCell ref="B28:B33"/>
    <mergeCell ref="C28:C33"/>
    <mergeCell ref="D28:D33"/>
    <mergeCell ref="E28:E33"/>
    <mergeCell ref="F28:F33"/>
    <mergeCell ref="G28:G33"/>
    <mergeCell ref="H28:H33"/>
    <mergeCell ref="I28:I33"/>
    <mergeCell ref="J28:J33"/>
    <mergeCell ref="K28:K33"/>
    <mergeCell ref="L28:L33"/>
    <mergeCell ref="M28:M33"/>
    <mergeCell ref="G22:G27"/>
    <mergeCell ref="H22:H27"/>
    <mergeCell ref="I22:I27"/>
    <mergeCell ref="J22:J27"/>
    <mergeCell ref="K22:K27"/>
    <mergeCell ref="B22:B27"/>
    <mergeCell ref="C22:C27"/>
    <mergeCell ref="D22:D27"/>
    <mergeCell ref="E22:E27"/>
    <mergeCell ref="F22:F27"/>
    <mergeCell ref="AF14:AF15"/>
    <mergeCell ref="AK14:AK15"/>
    <mergeCell ref="AJ14:AJ15"/>
    <mergeCell ref="AI14:AI15"/>
    <mergeCell ref="AH14:AH15"/>
    <mergeCell ref="AG14:AG15"/>
    <mergeCell ref="B14:B15"/>
    <mergeCell ref="G14:G15"/>
    <mergeCell ref="F14:F15"/>
    <mergeCell ref="E14:E15"/>
    <mergeCell ref="D14:D15"/>
    <mergeCell ref="AE14:AE15"/>
    <mergeCell ref="P14:P15"/>
    <mergeCell ref="AD14:AD15"/>
    <mergeCell ref="AC14:AC15"/>
    <mergeCell ref="Y14:Y15"/>
    <mergeCell ref="Q14:Q15"/>
    <mergeCell ref="AB14:AB15"/>
    <mergeCell ref="Z14:Z15"/>
    <mergeCell ref="AA14:AA15"/>
    <mergeCell ref="H14:H15"/>
    <mergeCell ref="I14:I15"/>
    <mergeCell ref="J14:J15"/>
    <mergeCell ref="M14:M15"/>
    <mergeCell ref="N14:N15"/>
    <mergeCell ref="C14:C15"/>
    <mergeCell ref="O14:O15"/>
    <mergeCell ref="K14:K15"/>
    <mergeCell ref="L14:L15"/>
    <mergeCell ref="R14:R15"/>
    <mergeCell ref="S14:X14"/>
    <mergeCell ref="G16:G21"/>
    <mergeCell ref="H16:H21"/>
    <mergeCell ref="I16:I21"/>
    <mergeCell ref="B16:B21"/>
    <mergeCell ref="C16:C21"/>
    <mergeCell ref="D16:D21"/>
    <mergeCell ref="E16:E21"/>
    <mergeCell ref="F16:F21"/>
    <mergeCell ref="O16:O21"/>
    <mergeCell ref="J16:J21"/>
    <mergeCell ref="K16:K21"/>
    <mergeCell ref="L16:L21"/>
    <mergeCell ref="M16:M21"/>
    <mergeCell ref="N16:N21"/>
  </mergeCells>
  <conditionalFormatting sqref="I16 I22">
    <cfRule type="cellIs" dxfId="240" priority="319" operator="equal">
      <formula>"Muy Alta"</formula>
    </cfRule>
    <cfRule type="cellIs" dxfId="239" priority="320" operator="equal">
      <formula>"Alta"</formula>
    </cfRule>
    <cfRule type="cellIs" dxfId="238" priority="321" operator="equal">
      <formula>"Media"</formula>
    </cfRule>
    <cfRule type="cellIs" dxfId="237" priority="322" operator="equal">
      <formula>"Baja"</formula>
    </cfRule>
    <cfRule type="cellIs" dxfId="236" priority="323" operator="equal">
      <formula>"Muy Baja"</formula>
    </cfRule>
  </conditionalFormatting>
  <conditionalFormatting sqref="M16 M22 M28 M34 M40 M46 M52 M58 M64 M70">
    <cfRule type="cellIs" dxfId="235" priority="314" operator="equal">
      <formula>"Catastrófico"</formula>
    </cfRule>
    <cfRule type="cellIs" dxfId="234" priority="315" operator="equal">
      <formula>"Mayor"</formula>
    </cfRule>
    <cfRule type="cellIs" dxfId="233" priority="316" operator="equal">
      <formula>"Moderado"</formula>
    </cfRule>
    <cfRule type="cellIs" dxfId="232" priority="317" operator="equal">
      <formula>"Menor"</formula>
    </cfRule>
    <cfRule type="cellIs" dxfId="231" priority="318" operator="equal">
      <formula>"Leve"</formula>
    </cfRule>
  </conditionalFormatting>
  <conditionalFormatting sqref="O16">
    <cfRule type="cellIs" dxfId="230" priority="310" operator="equal">
      <formula>"Extremo"</formula>
    </cfRule>
    <cfRule type="cellIs" dxfId="229" priority="311" operator="equal">
      <formula>"Alto"</formula>
    </cfRule>
    <cfRule type="cellIs" dxfId="228" priority="312" operator="equal">
      <formula>"Moderado"</formula>
    </cfRule>
    <cfRule type="cellIs" dxfId="227" priority="313" operator="equal">
      <formula>"Bajo"</formula>
    </cfRule>
  </conditionalFormatting>
  <conditionalFormatting sqref="Z16:Z21">
    <cfRule type="cellIs" dxfId="226" priority="305" operator="equal">
      <formula>"Muy Alta"</formula>
    </cfRule>
    <cfRule type="cellIs" dxfId="225" priority="306" operator="equal">
      <formula>"Alta"</formula>
    </cfRule>
    <cfRule type="cellIs" dxfId="224" priority="307" operator="equal">
      <formula>"Media"</formula>
    </cfRule>
    <cfRule type="cellIs" dxfId="223" priority="308" operator="equal">
      <formula>"Baja"</formula>
    </cfRule>
    <cfRule type="cellIs" dxfId="222" priority="309" operator="equal">
      <formula>"Muy Baja"</formula>
    </cfRule>
  </conditionalFormatting>
  <conditionalFormatting sqref="AB16:AB21">
    <cfRule type="cellIs" dxfId="221" priority="300" operator="equal">
      <formula>"Catastrófico"</formula>
    </cfRule>
    <cfRule type="cellIs" dxfId="220" priority="301" operator="equal">
      <formula>"Mayor"</formula>
    </cfRule>
    <cfRule type="cellIs" dxfId="219" priority="302" operator="equal">
      <formula>"Moderado"</formula>
    </cfRule>
    <cfRule type="cellIs" dxfId="218" priority="303" operator="equal">
      <formula>"Menor"</formula>
    </cfRule>
    <cfRule type="cellIs" dxfId="217" priority="304" operator="equal">
      <formula>"Leve"</formula>
    </cfRule>
  </conditionalFormatting>
  <conditionalFormatting sqref="AD16:AD21">
    <cfRule type="cellIs" dxfId="216" priority="296" operator="equal">
      <formula>"Extremo"</formula>
    </cfRule>
    <cfRule type="cellIs" dxfId="215" priority="297" operator="equal">
      <formula>"Alto"</formula>
    </cfRule>
    <cfRule type="cellIs" dxfId="214" priority="298" operator="equal">
      <formula>"Moderado"</formula>
    </cfRule>
    <cfRule type="cellIs" dxfId="213" priority="299" operator="equal">
      <formula>"Bajo"</formula>
    </cfRule>
  </conditionalFormatting>
  <conditionalFormatting sqref="I64">
    <cfRule type="cellIs" dxfId="212" priority="53" operator="equal">
      <formula>"Muy Alta"</formula>
    </cfRule>
    <cfRule type="cellIs" dxfId="211" priority="54" operator="equal">
      <formula>"Alta"</formula>
    </cfRule>
    <cfRule type="cellIs" dxfId="210" priority="55" operator="equal">
      <formula>"Media"</formula>
    </cfRule>
    <cfRule type="cellIs" dxfId="209" priority="56" operator="equal">
      <formula>"Baja"</formula>
    </cfRule>
    <cfRule type="cellIs" dxfId="208" priority="57" operator="equal">
      <formula>"Muy Baja"</formula>
    </cfRule>
  </conditionalFormatting>
  <conditionalFormatting sqref="O22">
    <cfRule type="cellIs" dxfId="207" priority="240" operator="equal">
      <formula>"Extremo"</formula>
    </cfRule>
    <cfRule type="cellIs" dxfId="206" priority="241" operator="equal">
      <formula>"Alto"</formula>
    </cfRule>
    <cfRule type="cellIs" dxfId="205" priority="242" operator="equal">
      <formula>"Moderado"</formula>
    </cfRule>
    <cfRule type="cellIs" dxfId="204" priority="243" operator="equal">
      <formula>"Bajo"</formula>
    </cfRule>
  </conditionalFormatting>
  <conditionalFormatting sqref="Z22:Z27">
    <cfRule type="cellIs" dxfId="203" priority="235" operator="equal">
      <formula>"Muy Alta"</formula>
    </cfRule>
    <cfRule type="cellIs" dxfId="202" priority="236" operator="equal">
      <formula>"Alta"</formula>
    </cfRule>
    <cfRule type="cellIs" dxfId="201" priority="237" operator="equal">
      <formula>"Media"</formula>
    </cfRule>
    <cfRule type="cellIs" dxfId="200" priority="238" operator="equal">
      <formula>"Baja"</formula>
    </cfRule>
    <cfRule type="cellIs" dxfId="199" priority="239" operator="equal">
      <formula>"Muy Baja"</formula>
    </cfRule>
  </conditionalFormatting>
  <conditionalFormatting sqref="AB22:AB27">
    <cfRule type="cellIs" dxfId="198" priority="230" operator="equal">
      <formula>"Catastrófico"</formula>
    </cfRule>
    <cfRule type="cellIs" dxfId="197" priority="231" operator="equal">
      <formula>"Mayor"</formula>
    </cfRule>
    <cfRule type="cellIs" dxfId="196" priority="232" operator="equal">
      <formula>"Moderado"</formula>
    </cfRule>
    <cfRule type="cellIs" dxfId="195" priority="233" operator="equal">
      <formula>"Menor"</formula>
    </cfRule>
    <cfRule type="cellIs" dxfId="194" priority="234" operator="equal">
      <formula>"Leve"</formula>
    </cfRule>
  </conditionalFormatting>
  <conditionalFormatting sqref="AD22:AD27">
    <cfRule type="cellIs" dxfId="193" priority="226" operator="equal">
      <formula>"Extremo"</formula>
    </cfRule>
    <cfRule type="cellIs" dxfId="192" priority="227" operator="equal">
      <formula>"Alto"</formula>
    </cfRule>
    <cfRule type="cellIs" dxfId="191" priority="228" operator="equal">
      <formula>"Moderado"</formula>
    </cfRule>
    <cfRule type="cellIs" dxfId="190" priority="229" operator="equal">
      <formula>"Bajo"</formula>
    </cfRule>
  </conditionalFormatting>
  <conditionalFormatting sqref="I28">
    <cfRule type="cellIs" dxfId="189" priority="221" operator="equal">
      <formula>"Muy Alta"</formula>
    </cfRule>
    <cfRule type="cellIs" dxfId="188" priority="222" operator="equal">
      <formula>"Alta"</formula>
    </cfRule>
    <cfRule type="cellIs" dxfId="187" priority="223" operator="equal">
      <formula>"Media"</formula>
    </cfRule>
    <cfRule type="cellIs" dxfId="186" priority="224" operator="equal">
      <formula>"Baja"</formula>
    </cfRule>
    <cfRule type="cellIs" dxfId="185" priority="225" operator="equal">
      <formula>"Muy Baja"</formula>
    </cfRule>
  </conditionalFormatting>
  <conditionalFormatting sqref="O28">
    <cfRule type="cellIs" dxfId="184" priority="212" operator="equal">
      <formula>"Extremo"</formula>
    </cfRule>
    <cfRule type="cellIs" dxfId="183" priority="213" operator="equal">
      <formula>"Alto"</formula>
    </cfRule>
    <cfRule type="cellIs" dxfId="182" priority="214" operator="equal">
      <formula>"Moderado"</formula>
    </cfRule>
    <cfRule type="cellIs" dxfId="181" priority="215" operator="equal">
      <formula>"Bajo"</formula>
    </cfRule>
  </conditionalFormatting>
  <conditionalFormatting sqref="Z28:Z33">
    <cfRule type="cellIs" dxfId="180" priority="207" operator="equal">
      <formula>"Muy Alta"</formula>
    </cfRule>
    <cfRule type="cellIs" dxfId="179" priority="208" operator="equal">
      <formula>"Alta"</formula>
    </cfRule>
    <cfRule type="cellIs" dxfId="178" priority="209" operator="equal">
      <formula>"Media"</formula>
    </cfRule>
    <cfRule type="cellIs" dxfId="177" priority="210" operator="equal">
      <formula>"Baja"</formula>
    </cfRule>
    <cfRule type="cellIs" dxfId="176" priority="211" operator="equal">
      <formula>"Muy Baja"</formula>
    </cfRule>
  </conditionalFormatting>
  <conditionalFormatting sqref="AB28:AB33">
    <cfRule type="cellIs" dxfId="175" priority="202" operator="equal">
      <formula>"Catastrófico"</formula>
    </cfRule>
    <cfRule type="cellIs" dxfId="174" priority="203" operator="equal">
      <formula>"Mayor"</formula>
    </cfRule>
    <cfRule type="cellIs" dxfId="173" priority="204" operator="equal">
      <formula>"Moderado"</formula>
    </cfRule>
    <cfRule type="cellIs" dxfId="172" priority="205" operator="equal">
      <formula>"Menor"</formula>
    </cfRule>
    <cfRule type="cellIs" dxfId="171" priority="206" operator="equal">
      <formula>"Leve"</formula>
    </cfRule>
  </conditionalFormatting>
  <conditionalFormatting sqref="AD28:AD33">
    <cfRule type="cellIs" dxfId="170" priority="198" operator="equal">
      <formula>"Extremo"</formula>
    </cfRule>
    <cfRule type="cellIs" dxfId="169" priority="199" operator="equal">
      <formula>"Alto"</formula>
    </cfRule>
    <cfRule type="cellIs" dxfId="168" priority="200" operator="equal">
      <formula>"Moderado"</formula>
    </cfRule>
    <cfRule type="cellIs" dxfId="167" priority="201" operator="equal">
      <formula>"Bajo"</formula>
    </cfRule>
  </conditionalFormatting>
  <conditionalFormatting sqref="I34">
    <cfRule type="cellIs" dxfId="166" priority="193" operator="equal">
      <formula>"Muy Alta"</formula>
    </cfRule>
    <cfRule type="cellIs" dxfId="165" priority="194" operator="equal">
      <formula>"Alta"</formula>
    </cfRule>
    <cfRule type="cellIs" dxfId="164" priority="195" operator="equal">
      <formula>"Media"</formula>
    </cfRule>
    <cfRule type="cellIs" dxfId="163" priority="196" operator="equal">
      <formula>"Baja"</formula>
    </cfRule>
    <cfRule type="cellIs" dxfId="162" priority="197" operator="equal">
      <formula>"Muy Baja"</formula>
    </cfRule>
  </conditionalFormatting>
  <conditionalFormatting sqref="O34">
    <cfRule type="cellIs" dxfId="161" priority="184" operator="equal">
      <formula>"Extremo"</formula>
    </cfRule>
    <cfRule type="cellIs" dxfId="160" priority="185" operator="equal">
      <formula>"Alto"</formula>
    </cfRule>
    <cfRule type="cellIs" dxfId="159" priority="186" operator="equal">
      <formula>"Moderado"</formula>
    </cfRule>
    <cfRule type="cellIs" dxfId="158" priority="187" operator="equal">
      <formula>"Bajo"</formula>
    </cfRule>
  </conditionalFormatting>
  <conditionalFormatting sqref="Z34:Z39">
    <cfRule type="cellIs" dxfId="157" priority="179" operator="equal">
      <formula>"Muy Alta"</formula>
    </cfRule>
    <cfRule type="cellIs" dxfId="156" priority="180" operator="equal">
      <formula>"Alta"</formula>
    </cfRule>
    <cfRule type="cellIs" dxfId="155" priority="181" operator="equal">
      <formula>"Media"</formula>
    </cfRule>
    <cfRule type="cellIs" dxfId="154" priority="182" operator="equal">
      <formula>"Baja"</formula>
    </cfRule>
    <cfRule type="cellIs" dxfId="153" priority="183" operator="equal">
      <formula>"Muy Baja"</formula>
    </cfRule>
  </conditionalFormatting>
  <conditionalFormatting sqref="AB34:AB39">
    <cfRule type="cellIs" dxfId="152" priority="174" operator="equal">
      <formula>"Catastrófico"</formula>
    </cfRule>
    <cfRule type="cellIs" dxfId="151" priority="175" operator="equal">
      <formula>"Mayor"</formula>
    </cfRule>
    <cfRule type="cellIs" dxfId="150" priority="176" operator="equal">
      <formula>"Moderado"</formula>
    </cfRule>
    <cfRule type="cellIs" dxfId="149" priority="177" operator="equal">
      <formula>"Menor"</formula>
    </cfRule>
    <cfRule type="cellIs" dxfId="148" priority="178" operator="equal">
      <formula>"Leve"</formula>
    </cfRule>
  </conditionalFormatting>
  <conditionalFormatting sqref="AD34:AD39">
    <cfRule type="cellIs" dxfId="147" priority="170" operator="equal">
      <formula>"Extremo"</formula>
    </cfRule>
    <cfRule type="cellIs" dxfId="146" priority="171" operator="equal">
      <formula>"Alto"</formula>
    </cfRule>
    <cfRule type="cellIs" dxfId="145" priority="172" operator="equal">
      <formula>"Moderado"</formula>
    </cfRule>
    <cfRule type="cellIs" dxfId="144" priority="173" operator="equal">
      <formula>"Bajo"</formula>
    </cfRule>
  </conditionalFormatting>
  <conditionalFormatting sqref="I40">
    <cfRule type="cellIs" dxfId="143" priority="165" operator="equal">
      <formula>"Muy Alta"</formula>
    </cfRule>
    <cfRule type="cellIs" dxfId="142" priority="166" operator="equal">
      <formula>"Alta"</formula>
    </cfRule>
    <cfRule type="cellIs" dxfId="141" priority="167" operator="equal">
      <formula>"Media"</formula>
    </cfRule>
    <cfRule type="cellIs" dxfId="140" priority="168" operator="equal">
      <formula>"Baja"</formula>
    </cfRule>
    <cfRule type="cellIs" dxfId="139" priority="169" operator="equal">
      <formula>"Muy Baja"</formula>
    </cfRule>
  </conditionalFormatting>
  <conditionalFormatting sqref="O40">
    <cfRule type="cellIs" dxfId="138" priority="156" operator="equal">
      <formula>"Extremo"</formula>
    </cfRule>
    <cfRule type="cellIs" dxfId="137" priority="157" operator="equal">
      <formula>"Alto"</formula>
    </cfRule>
    <cfRule type="cellIs" dxfId="136" priority="158" operator="equal">
      <formula>"Moderado"</formula>
    </cfRule>
    <cfRule type="cellIs" dxfId="135" priority="159" operator="equal">
      <formula>"Bajo"</formula>
    </cfRule>
  </conditionalFormatting>
  <conditionalFormatting sqref="Z40:Z45">
    <cfRule type="cellIs" dxfId="134" priority="151" operator="equal">
      <formula>"Muy Alta"</formula>
    </cfRule>
    <cfRule type="cellIs" dxfId="133" priority="152" operator="equal">
      <formula>"Alta"</formula>
    </cfRule>
    <cfRule type="cellIs" dxfId="132" priority="153" operator="equal">
      <formula>"Media"</formula>
    </cfRule>
    <cfRule type="cellIs" dxfId="131" priority="154" operator="equal">
      <formula>"Baja"</formula>
    </cfRule>
    <cfRule type="cellIs" dxfId="130" priority="155" operator="equal">
      <formula>"Muy Baja"</formula>
    </cfRule>
  </conditionalFormatting>
  <conditionalFormatting sqref="AB40:AB45">
    <cfRule type="cellIs" dxfId="129" priority="146" operator="equal">
      <formula>"Catastrófico"</formula>
    </cfRule>
    <cfRule type="cellIs" dxfId="128" priority="147" operator="equal">
      <formula>"Mayor"</formula>
    </cfRule>
    <cfRule type="cellIs" dxfId="127" priority="148" operator="equal">
      <formula>"Moderado"</formula>
    </cfRule>
    <cfRule type="cellIs" dxfId="126" priority="149" operator="equal">
      <formula>"Menor"</formula>
    </cfRule>
    <cfRule type="cellIs" dxfId="125" priority="150" operator="equal">
      <formula>"Leve"</formula>
    </cfRule>
  </conditionalFormatting>
  <conditionalFormatting sqref="AD40:AD45">
    <cfRule type="cellIs" dxfId="124" priority="142" operator="equal">
      <formula>"Extremo"</formula>
    </cfRule>
    <cfRule type="cellIs" dxfId="123" priority="143" operator="equal">
      <formula>"Alto"</formula>
    </cfRule>
    <cfRule type="cellIs" dxfId="122" priority="144" operator="equal">
      <formula>"Moderado"</formula>
    </cfRule>
    <cfRule type="cellIs" dxfId="121" priority="145" operator="equal">
      <formula>"Bajo"</formula>
    </cfRule>
  </conditionalFormatting>
  <conditionalFormatting sqref="I46">
    <cfRule type="cellIs" dxfId="120" priority="137" operator="equal">
      <formula>"Muy Alta"</formula>
    </cfRule>
    <cfRule type="cellIs" dxfId="119" priority="138" operator="equal">
      <formula>"Alta"</formula>
    </cfRule>
    <cfRule type="cellIs" dxfId="118" priority="139" operator="equal">
      <formula>"Media"</formula>
    </cfRule>
    <cfRule type="cellIs" dxfId="117" priority="140" operator="equal">
      <formula>"Baja"</formula>
    </cfRule>
    <cfRule type="cellIs" dxfId="116" priority="141" operator="equal">
      <formula>"Muy Baja"</formula>
    </cfRule>
  </conditionalFormatting>
  <conditionalFormatting sqref="O46">
    <cfRule type="cellIs" dxfId="115" priority="128" operator="equal">
      <formula>"Extremo"</formula>
    </cfRule>
    <cfRule type="cellIs" dxfId="114" priority="129" operator="equal">
      <formula>"Alto"</formula>
    </cfRule>
    <cfRule type="cellIs" dxfId="113" priority="130" operator="equal">
      <formula>"Moderado"</formula>
    </cfRule>
    <cfRule type="cellIs" dxfId="112" priority="131" operator="equal">
      <formula>"Bajo"</formula>
    </cfRule>
  </conditionalFormatting>
  <conditionalFormatting sqref="Z46:Z51">
    <cfRule type="cellIs" dxfId="111" priority="123" operator="equal">
      <formula>"Muy Alta"</formula>
    </cfRule>
    <cfRule type="cellIs" dxfId="110" priority="124" operator="equal">
      <formula>"Alta"</formula>
    </cfRule>
    <cfRule type="cellIs" dxfId="109" priority="125" operator="equal">
      <formula>"Media"</formula>
    </cfRule>
    <cfRule type="cellIs" dxfId="108" priority="126" operator="equal">
      <formula>"Baja"</formula>
    </cfRule>
    <cfRule type="cellIs" dxfId="107" priority="127" operator="equal">
      <formula>"Muy Baja"</formula>
    </cfRule>
  </conditionalFormatting>
  <conditionalFormatting sqref="AB46:AB51">
    <cfRule type="cellIs" dxfId="106" priority="118" operator="equal">
      <formula>"Catastrófico"</formula>
    </cfRule>
    <cfRule type="cellIs" dxfId="105" priority="119" operator="equal">
      <formula>"Mayor"</formula>
    </cfRule>
    <cfRule type="cellIs" dxfId="104" priority="120" operator="equal">
      <formula>"Moderado"</formula>
    </cfRule>
    <cfRule type="cellIs" dxfId="103" priority="121" operator="equal">
      <formula>"Menor"</formula>
    </cfRule>
    <cfRule type="cellIs" dxfId="102" priority="122" operator="equal">
      <formula>"Leve"</formula>
    </cfRule>
  </conditionalFormatting>
  <conditionalFormatting sqref="AD46:AD51">
    <cfRule type="cellIs" dxfId="101" priority="114" operator="equal">
      <formula>"Extremo"</formula>
    </cfRule>
    <cfRule type="cellIs" dxfId="100" priority="115" operator="equal">
      <formula>"Alto"</formula>
    </cfRule>
    <cfRule type="cellIs" dxfId="99" priority="116" operator="equal">
      <formula>"Moderado"</formula>
    </cfRule>
    <cfRule type="cellIs" dxfId="98" priority="117" operator="equal">
      <formula>"Bajo"</formula>
    </cfRule>
  </conditionalFormatting>
  <conditionalFormatting sqref="I52">
    <cfRule type="cellIs" dxfId="97" priority="109" operator="equal">
      <formula>"Muy Alta"</formula>
    </cfRule>
    <cfRule type="cellIs" dxfId="96" priority="110" operator="equal">
      <formula>"Alta"</formula>
    </cfRule>
    <cfRule type="cellIs" dxfId="95" priority="111" operator="equal">
      <formula>"Media"</formula>
    </cfRule>
    <cfRule type="cellIs" dxfId="94" priority="112" operator="equal">
      <formula>"Baja"</formula>
    </cfRule>
    <cfRule type="cellIs" dxfId="93" priority="113" operator="equal">
      <formula>"Muy Baja"</formula>
    </cfRule>
  </conditionalFormatting>
  <conditionalFormatting sqref="O52">
    <cfRule type="cellIs" dxfId="92" priority="100" operator="equal">
      <formula>"Extremo"</formula>
    </cfRule>
    <cfRule type="cellIs" dxfId="91" priority="101" operator="equal">
      <formula>"Alto"</formula>
    </cfRule>
    <cfRule type="cellIs" dxfId="90" priority="102" operator="equal">
      <formula>"Moderado"</formula>
    </cfRule>
    <cfRule type="cellIs" dxfId="89" priority="103" operator="equal">
      <formula>"Bajo"</formula>
    </cfRule>
  </conditionalFormatting>
  <conditionalFormatting sqref="Z52:Z57">
    <cfRule type="cellIs" dxfId="88" priority="95" operator="equal">
      <formula>"Muy Alta"</formula>
    </cfRule>
    <cfRule type="cellIs" dxfId="87" priority="96" operator="equal">
      <formula>"Alta"</formula>
    </cfRule>
    <cfRule type="cellIs" dxfId="86" priority="97" operator="equal">
      <formula>"Media"</formula>
    </cfRule>
    <cfRule type="cellIs" dxfId="85" priority="98" operator="equal">
      <formula>"Baja"</formula>
    </cfRule>
    <cfRule type="cellIs" dxfId="84" priority="99" operator="equal">
      <formula>"Muy Baja"</formula>
    </cfRule>
  </conditionalFormatting>
  <conditionalFormatting sqref="AB52:AB57">
    <cfRule type="cellIs" dxfId="83" priority="90" operator="equal">
      <formula>"Catastrófico"</formula>
    </cfRule>
    <cfRule type="cellIs" dxfId="82" priority="91" operator="equal">
      <formula>"Mayor"</formula>
    </cfRule>
    <cfRule type="cellIs" dxfId="81" priority="92" operator="equal">
      <formula>"Moderado"</formula>
    </cfRule>
    <cfRule type="cellIs" dxfId="80" priority="93" operator="equal">
      <formula>"Menor"</formula>
    </cfRule>
    <cfRule type="cellIs" dxfId="79" priority="94" operator="equal">
      <formula>"Leve"</formula>
    </cfRule>
  </conditionalFormatting>
  <conditionalFormatting sqref="AD52:AD57">
    <cfRule type="cellIs" dxfId="78" priority="86" operator="equal">
      <formula>"Extremo"</formula>
    </cfRule>
    <cfRule type="cellIs" dxfId="77" priority="87" operator="equal">
      <formula>"Alto"</formula>
    </cfRule>
    <cfRule type="cellIs" dxfId="76" priority="88" operator="equal">
      <formula>"Moderado"</formula>
    </cfRule>
    <cfRule type="cellIs" dxfId="75" priority="89" operator="equal">
      <formula>"Bajo"</formula>
    </cfRule>
  </conditionalFormatting>
  <conditionalFormatting sqref="I58">
    <cfRule type="cellIs" dxfId="74" priority="81" operator="equal">
      <formula>"Muy Alta"</formula>
    </cfRule>
    <cfRule type="cellIs" dxfId="73" priority="82" operator="equal">
      <formula>"Alta"</formula>
    </cfRule>
    <cfRule type="cellIs" dxfId="72" priority="83" operator="equal">
      <formula>"Media"</formula>
    </cfRule>
    <cfRule type="cellIs" dxfId="71" priority="84" operator="equal">
      <formula>"Baja"</formula>
    </cfRule>
    <cfRule type="cellIs" dxfId="70" priority="85" operator="equal">
      <formula>"Muy Baja"</formula>
    </cfRule>
  </conditionalFormatting>
  <conditionalFormatting sqref="O58">
    <cfRule type="cellIs" dxfId="69" priority="72" operator="equal">
      <formula>"Extremo"</formula>
    </cfRule>
    <cfRule type="cellIs" dxfId="68" priority="73" operator="equal">
      <formula>"Alto"</formula>
    </cfRule>
    <cfRule type="cellIs" dxfId="67" priority="74" operator="equal">
      <formula>"Moderado"</formula>
    </cfRule>
    <cfRule type="cellIs" dxfId="66" priority="75" operator="equal">
      <formula>"Bajo"</formula>
    </cfRule>
  </conditionalFormatting>
  <conditionalFormatting sqref="Z58:Z63">
    <cfRule type="cellIs" dxfId="65" priority="67" operator="equal">
      <formula>"Muy Alta"</formula>
    </cfRule>
    <cfRule type="cellIs" dxfId="64" priority="68" operator="equal">
      <formula>"Alta"</formula>
    </cfRule>
    <cfRule type="cellIs" dxfId="63" priority="69" operator="equal">
      <formula>"Media"</formula>
    </cfRule>
    <cfRule type="cellIs" dxfId="62" priority="70" operator="equal">
      <formula>"Baja"</formula>
    </cfRule>
    <cfRule type="cellIs" dxfId="61" priority="71" operator="equal">
      <formula>"Muy Baja"</formula>
    </cfRule>
  </conditionalFormatting>
  <conditionalFormatting sqref="AB58:AB63">
    <cfRule type="cellIs" dxfId="60" priority="62" operator="equal">
      <formula>"Catastrófico"</formula>
    </cfRule>
    <cfRule type="cellIs" dxfId="59" priority="63" operator="equal">
      <formula>"Mayor"</formula>
    </cfRule>
    <cfRule type="cellIs" dxfId="58" priority="64" operator="equal">
      <formula>"Moderado"</formula>
    </cfRule>
    <cfRule type="cellIs" dxfId="57" priority="65" operator="equal">
      <formula>"Menor"</formula>
    </cfRule>
    <cfRule type="cellIs" dxfId="56" priority="66" operator="equal">
      <formula>"Leve"</formula>
    </cfRule>
  </conditionalFormatting>
  <conditionalFormatting sqref="AD58:AD63">
    <cfRule type="cellIs" dxfId="55" priority="58" operator="equal">
      <formula>"Extremo"</formula>
    </cfRule>
    <cfRule type="cellIs" dxfId="54" priority="59" operator="equal">
      <formula>"Alto"</formula>
    </cfRule>
    <cfRule type="cellIs" dxfId="53" priority="60" operator="equal">
      <formula>"Moderado"</formula>
    </cfRule>
    <cfRule type="cellIs" dxfId="52" priority="61" operator="equal">
      <formula>"Bajo"</formula>
    </cfRule>
  </conditionalFormatting>
  <conditionalFormatting sqref="O64">
    <cfRule type="cellIs" dxfId="51" priority="44" operator="equal">
      <formula>"Extremo"</formula>
    </cfRule>
    <cfRule type="cellIs" dxfId="50" priority="45" operator="equal">
      <formula>"Alto"</formula>
    </cfRule>
    <cfRule type="cellIs" dxfId="49" priority="46" operator="equal">
      <formula>"Moderado"</formula>
    </cfRule>
    <cfRule type="cellIs" dxfId="48" priority="47" operator="equal">
      <formula>"Bajo"</formula>
    </cfRule>
  </conditionalFormatting>
  <conditionalFormatting sqref="Z64:Z69">
    <cfRule type="cellIs" dxfId="47" priority="39" operator="equal">
      <formula>"Muy Alta"</formula>
    </cfRule>
    <cfRule type="cellIs" dxfId="46" priority="40" operator="equal">
      <formula>"Alta"</formula>
    </cfRule>
    <cfRule type="cellIs" dxfId="45" priority="41" operator="equal">
      <formula>"Media"</formula>
    </cfRule>
    <cfRule type="cellIs" dxfId="44" priority="42" operator="equal">
      <formula>"Baja"</formula>
    </cfRule>
    <cfRule type="cellIs" dxfId="43" priority="43" operator="equal">
      <formula>"Muy Baja"</formula>
    </cfRule>
  </conditionalFormatting>
  <conditionalFormatting sqref="AB64:AB69">
    <cfRule type="cellIs" dxfId="42" priority="34" operator="equal">
      <formula>"Catastrófico"</formula>
    </cfRule>
    <cfRule type="cellIs" dxfId="41" priority="35" operator="equal">
      <formula>"Mayor"</formula>
    </cfRule>
    <cfRule type="cellIs" dxfId="40" priority="36" operator="equal">
      <formula>"Moderado"</formula>
    </cfRule>
    <cfRule type="cellIs" dxfId="39" priority="37" operator="equal">
      <formula>"Menor"</formula>
    </cfRule>
    <cfRule type="cellIs" dxfId="38" priority="38" operator="equal">
      <formula>"Leve"</formula>
    </cfRule>
  </conditionalFormatting>
  <conditionalFormatting sqref="AD64:AD69">
    <cfRule type="cellIs" dxfId="37" priority="30" operator="equal">
      <formula>"Extremo"</formula>
    </cfRule>
    <cfRule type="cellIs" dxfId="36" priority="31" operator="equal">
      <formula>"Alto"</formula>
    </cfRule>
    <cfRule type="cellIs" dxfId="35" priority="32" operator="equal">
      <formula>"Moderado"</formula>
    </cfRule>
    <cfRule type="cellIs" dxfId="34" priority="33" operator="equal">
      <formula>"Bajo"</formula>
    </cfRule>
  </conditionalFormatting>
  <conditionalFormatting sqref="I70">
    <cfRule type="cellIs" dxfId="33" priority="25" operator="equal">
      <formula>"Muy Alta"</formula>
    </cfRule>
    <cfRule type="cellIs" dxfId="32" priority="26" operator="equal">
      <formula>"Alta"</formula>
    </cfRule>
    <cfRule type="cellIs" dxfId="31" priority="27" operator="equal">
      <formula>"Media"</formula>
    </cfRule>
    <cfRule type="cellIs" dxfId="30" priority="28" operator="equal">
      <formula>"Baja"</formula>
    </cfRule>
    <cfRule type="cellIs" dxfId="29" priority="29" operator="equal">
      <formula>"Muy Baja"</formula>
    </cfRule>
  </conditionalFormatting>
  <conditionalFormatting sqref="O70">
    <cfRule type="cellIs" dxfId="28" priority="16" operator="equal">
      <formula>"Extremo"</formula>
    </cfRule>
    <cfRule type="cellIs" dxfId="27" priority="17" operator="equal">
      <formula>"Alto"</formula>
    </cfRule>
    <cfRule type="cellIs" dxfId="26" priority="18" operator="equal">
      <formula>"Moderado"</formula>
    </cfRule>
    <cfRule type="cellIs" dxfId="25" priority="19" operator="equal">
      <formula>"Bajo"</formula>
    </cfRule>
  </conditionalFormatting>
  <conditionalFormatting sqref="Z70:Z75">
    <cfRule type="cellIs" dxfId="24" priority="11" operator="equal">
      <formula>"Muy Alta"</formula>
    </cfRule>
    <cfRule type="cellIs" dxfId="23" priority="12" operator="equal">
      <formula>"Alta"</formula>
    </cfRule>
    <cfRule type="cellIs" dxfId="22" priority="13" operator="equal">
      <formula>"Media"</formula>
    </cfRule>
    <cfRule type="cellIs" dxfId="21" priority="14" operator="equal">
      <formula>"Baja"</formula>
    </cfRule>
    <cfRule type="cellIs" dxfId="20" priority="15" operator="equal">
      <formula>"Muy Baja"</formula>
    </cfRule>
  </conditionalFormatting>
  <conditionalFormatting sqref="AB70:AB75">
    <cfRule type="cellIs" dxfId="19" priority="6" operator="equal">
      <formula>"Catastrófico"</formula>
    </cfRule>
    <cfRule type="cellIs" dxfId="18" priority="7" operator="equal">
      <formula>"Mayor"</formula>
    </cfRule>
    <cfRule type="cellIs" dxfId="17" priority="8" operator="equal">
      <formula>"Moderado"</formula>
    </cfRule>
    <cfRule type="cellIs" dxfId="16" priority="9" operator="equal">
      <formula>"Menor"</formula>
    </cfRule>
    <cfRule type="cellIs" dxfId="15" priority="10" operator="equal">
      <formula>"Leve"</formula>
    </cfRule>
  </conditionalFormatting>
  <conditionalFormatting sqref="AD70:AD75">
    <cfRule type="cellIs" dxfId="14" priority="2" operator="equal">
      <formula>"Extremo"</formula>
    </cfRule>
    <cfRule type="cellIs" dxfId="13" priority="3" operator="equal">
      <formula>"Alto"</formula>
    </cfRule>
    <cfRule type="cellIs" dxfId="12" priority="4" operator="equal">
      <formula>"Moderado"</formula>
    </cfRule>
    <cfRule type="cellIs" dxfId="11" priority="5" operator="equal">
      <formula>"Bajo"</formula>
    </cfRule>
  </conditionalFormatting>
  <conditionalFormatting sqref="L16:L75">
    <cfRule type="containsText" dxfId="10" priority="1" operator="containsText" text="❌">
      <formula>NOT(ISERROR(SEARCH("❌",L16)))</formula>
    </cfRule>
  </conditionalFormatting>
  <pageMargins left="0.7" right="0.7" top="0.75" bottom="0.75" header="0.3" footer="0.3"/>
  <pageSetup orientation="portrait" r:id="rId1"/>
  <ignoredErrors>
    <ignoredError sqref="AC18" formula="1"/>
  </ignoredError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200-000000000000}">
          <x14:formula1>
            <xm:f>'Tabla Valoración controles'!$D$5:$D$7</xm:f>
          </x14:formula1>
          <xm:sqref>S16:S75</xm:sqref>
        </x14:dataValidation>
        <x14:dataValidation type="list" allowBlank="1" showInputMessage="1" showErrorMessage="1" xr:uid="{00000000-0002-0000-0200-000001000000}">
          <x14:formula1>
            <xm:f>'Tabla Valoración controles'!$D$8:$D$9</xm:f>
          </x14:formula1>
          <xm:sqref>T16:T75</xm:sqref>
        </x14:dataValidation>
        <x14:dataValidation type="list" allowBlank="1" showInputMessage="1" showErrorMessage="1" xr:uid="{00000000-0002-0000-0200-000002000000}">
          <x14:formula1>
            <xm:f>'Tabla Valoración controles'!$D$10:$D$11</xm:f>
          </x14:formula1>
          <xm:sqref>V16:V75</xm:sqref>
        </x14:dataValidation>
        <x14:dataValidation type="list" allowBlank="1" showInputMessage="1" showErrorMessage="1" xr:uid="{00000000-0002-0000-0200-000003000000}">
          <x14:formula1>
            <xm:f>'Tabla Valoración controles'!$D$12:$D$13</xm:f>
          </x14:formula1>
          <xm:sqref>W16:W75</xm:sqref>
        </x14:dataValidation>
        <x14:dataValidation type="list" allowBlank="1" showInputMessage="1" showErrorMessage="1" xr:uid="{00000000-0002-0000-0200-000004000000}">
          <x14:formula1>
            <xm:f>'Opciones Tratamiento'!$B$9:$B$10</xm:f>
          </x14:formula1>
          <xm:sqref>AK16:AK17 AK19:AK20 AK22:AK23 AK25:AK26 AK28:AK29 AK31:AK32 AK34:AK35 AK37:AK38 AK40:AK41 AK43:AK44 AK46:AK47 AK49:AK50 AK52:AK53 AK55:AK56 AK58:AK59 AK61:AK62 AK64:AK65 AK67:AK68 AK70:AK71 AK73:AK74</xm:sqref>
        </x14:dataValidation>
        <x14:dataValidation type="list" allowBlank="1" showInputMessage="1" showErrorMessage="1" xr:uid="{00000000-0002-0000-0200-000005000000}">
          <x14:formula1>
            <xm:f>'Tabla Valoración controles'!$D$14:$D$15</xm:f>
          </x14:formula1>
          <xm:sqref>X16:X75</xm:sqref>
        </x14:dataValidation>
        <x14:dataValidation type="list" allowBlank="1" showInputMessage="1" showErrorMessage="1" xr:uid="{00000000-0002-0000-0200-000006000000}">
          <x14:formula1>
            <xm:f>'Opciones Tratamiento'!$B$13:$B$19</xm:f>
          </x14:formula1>
          <xm:sqref>G16:G75</xm:sqref>
        </x14:dataValidation>
        <x14:dataValidation type="list" allowBlank="1" showInputMessage="1" showErrorMessage="1" xr:uid="{00000000-0002-0000-0200-000007000000}">
          <x14:formula1>
            <xm:f>'Opciones Tratamiento'!$E$2:$E$4</xm:f>
          </x14:formula1>
          <xm:sqref>C16:C75</xm:sqref>
        </x14:dataValidation>
        <x14:dataValidation type="list" allowBlank="1" showInputMessage="1" showErrorMessage="1" xr:uid="{00000000-0002-0000-0200-000008000000}">
          <x14:formula1>
            <xm:f>'Opciones Tratamiento'!$B$2:$B$5</xm:f>
          </x14:formula1>
          <xm:sqref>AE16:AE75</xm:sqref>
        </x14:dataValidation>
        <x14:dataValidation type="list" allowBlank="1" showInputMessage="1" showErrorMessage="1" xr:uid="{00000000-0002-0000-0200-000009000000}">
          <x14:formula1>
            <xm:f>'Tabla Impacto'!$F$211:$F$222</xm:f>
          </x14:formula1>
          <xm:sqref>K16:K75</xm:sqref>
        </x14:dataValidation>
        <x14:dataValidation type="custom" allowBlank="1" showInputMessage="1" showErrorMessage="1" error="Recuerde que las acciones se generan bajo la medida de mitigar el riesgo" xr:uid="{00000000-0002-0000-0200-00000A000000}">
          <x14:formula1>
            <xm:f>IF(OR(AE16='Opciones Tratamiento'!$B$2,AE16='Opciones Tratamiento'!$B$3,AE16='Opciones Tratamiento'!$B$4),ISBLANK(AE16),ISTEXT(AE16))</xm:f>
          </x14:formula1>
          <xm:sqref>AF16:AF75</xm:sqref>
        </x14:dataValidation>
        <x14:dataValidation type="custom" allowBlank="1" showInputMessage="1" showErrorMessage="1" error="Recuerde que las acciones se generan bajo la medida de mitigar el riesgo" xr:uid="{00000000-0002-0000-0200-00000B000000}">
          <x14:formula1>
            <xm:f>IF(OR(AE16='Opciones Tratamiento'!$B$2,AE16='Opciones Tratamiento'!$B$3,AE16='Opciones Tratamiento'!$B$4),ISBLANK(AE16),ISTEXT(AE16))</xm:f>
          </x14:formula1>
          <xm:sqref>AG16:AG75</xm:sqref>
        </x14:dataValidation>
        <x14:dataValidation type="custom" allowBlank="1" showInputMessage="1" showErrorMessage="1" error="Recuerde que las acciones se generan bajo la medida de mitigar el riesgo" xr:uid="{00000000-0002-0000-0200-00000C000000}">
          <x14:formula1>
            <xm:f>IF(OR(AE16='Opciones Tratamiento'!$B$2,AE16='Opciones Tratamiento'!$B$3,AE16='Opciones Tratamiento'!$B$4),ISBLANK(AE16),ISTEXT(AE16))</xm:f>
          </x14:formula1>
          <xm:sqref>AI16:AI17 AH16:AH75</xm:sqref>
        </x14:dataValidation>
        <x14:dataValidation type="custom" allowBlank="1" showInputMessage="1" showErrorMessage="1" error="Recuerde que las acciones se generan bajo la medida de mitigar el riesgo" xr:uid="{00000000-0002-0000-0200-00000D000000}">
          <x14:formula1>
            <xm:f>IF(OR(AE18='Opciones Tratamiento'!$B$2,AE18='Opciones Tratamiento'!$B$3,AE18='Opciones Tratamiento'!$B$4),ISBLANK(AE18),ISTEXT(AE18))</xm:f>
          </x14:formula1>
          <xm:sqref>AI18:AI75</xm:sqref>
        </x14:dataValidation>
        <x14:dataValidation type="custom" allowBlank="1" showInputMessage="1" showErrorMessage="1" error="Recuerde que las acciones se generan bajo la medida de mitigar el riesgo" xr:uid="{00000000-0002-0000-0200-00000E000000}">
          <x14:formula1>
            <xm:f>IF(OR(AE16='Opciones Tratamiento'!$B$2,AE16='Opciones Tratamiento'!$B$3,AE16='Opciones Tratamiento'!$B$4),ISBLANK(AE16),ISTEXT(AE16))</xm:f>
          </x14:formula1>
          <xm:sqref>AJ16:AJ75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U140"/>
  <sheetViews>
    <sheetView zoomScale="40" zoomScaleNormal="40" workbookViewId="0"/>
  </sheetViews>
  <sheetFormatPr baseColWidth="10" defaultRowHeight="15" x14ac:dyDescent="0.25"/>
  <cols>
    <col min="2" max="39" width="5.7109375" customWidth="1" collapsed="1"/>
    <col min="41" max="46" width="5.7109375" customWidth="1" collapsed="1"/>
  </cols>
  <sheetData>
    <row r="1" spans="1:99" x14ac:dyDescent="0.25">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row>
    <row r="2" spans="1:99" ht="18" customHeight="1" x14ac:dyDescent="0.25">
      <c r="A2" s="55"/>
      <c r="B2" s="342" t="s">
        <v>142</v>
      </c>
      <c r="C2" s="342"/>
      <c r="D2" s="342"/>
      <c r="E2" s="342"/>
      <c r="F2" s="342"/>
      <c r="G2" s="342"/>
      <c r="H2" s="342"/>
      <c r="I2" s="342"/>
      <c r="J2" s="380" t="s">
        <v>2</v>
      </c>
      <c r="K2" s="380"/>
      <c r="L2" s="380"/>
      <c r="M2" s="380"/>
      <c r="N2" s="380"/>
      <c r="O2" s="380"/>
      <c r="P2" s="380"/>
      <c r="Q2" s="380"/>
      <c r="R2" s="380"/>
      <c r="S2" s="380"/>
      <c r="T2" s="380"/>
      <c r="U2" s="380"/>
      <c r="V2" s="380"/>
      <c r="W2" s="380"/>
      <c r="X2" s="380"/>
      <c r="Y2" s="380"/>
      <c r="Z2" s="380"/>
      <c r="AA2" s="380"/>
      <c r="AB2" s="380"/>
      <c r="AC2" s="380"/>
      <c r="AD2" s="380"/>
      <c r="AE2" s="380"/>
      <c r="AF2" s="380"/>
      <c r="AG2" s="380"/>
      <c r="AH2" s="380"/>
      <c r="AI2" s="380"/>
      <c r="AJ2" s="380"/>
      <c r="AK2" s="380"/>
      <c r="AL2" s="380"/>
      <c r="AM2" s="380"/>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row>
    <row r="3" spans="1:99" ht="18.75" customHeight="1" x14ac:dyDescent="0.25">
      <c r="A3" s="55"/>
      <c r="B3" s="342"/>
      <c r="C3" s="342"/>
      <c r="D3" s="342"/>
      <c r="E3" s="342"/>
      <c r="F3" s="342"/>
      <c r="G3" s="342"/>
      <c r="H3" s="342"/>
      <c r="I3" s="342"/>
      <c r="J3" s="380"/>
      <c r="K3" s="380"/>
      <c r="L3" s="380"/>
      <c r="M3" s="380"/>
      <c r="N3" s="380"/>
      <c r="O3" s="380"/>
      <c r="P3" s="380"/>
      <c r="Q3" s="380"/>
      <c r="R3" s="380"/>
      <c r="S3" s="380"/>
      <c r="T3" s="380"/>
      <c r="U3" s="380"/>
      <c r="V3" s="380"/>
      <c r="W3" s="380"/>
      <c r="X3" s="380"/>
      <c r="Y3" s="380"/>
      <c r="Z3" s="380"/>
      <c r="AA3" s="380"/>
      <c r="AB3" s="380"/>
      <c r="AC3" s="380"/>
      <c r="AD3" s="380"/>
      <c r="AE3" s="380"/>
      <c r="AF3" s="380"/>
      <c r="AG3" s="380"/>
      <c r="AH3" s="380"/>
      <c r="AI3" s="380"/>
      <c r="AJ3" s="380"/>
      <c r="AK3" s="380"/>
      <c r="AL3" s="380"/>
      <c r="AM3" s="380"/>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row>
    <row r="4" spans="1:99" ht="15" customHeight="1" x14ac:dyDescent="0.25">
      <c r="A4" s="55"/>
      <c r="B4" s="342"/>
      <c r="C4" s="342"/>
      <c r="D4" s="342"/>
      <c r="E4" s="342"/>
      <c r="F4" s="342"/>
      <c r="G4" s="342"/>
      <c r="H4" s="342"/>
      <c r="I4" s="342"/>
      <c r="J4" s="380"/>
      <c r="K4" s="380"/>
      <c r="L4" s="380"/>
      <c r="M4" s="380"/>
      <c r="N4" s="380"/>
      <c r="O4" s="380"/>
      <c r="P4" s="380"/>
      <c r="Q4" s="380"/>
      <c r="R4" s="380"/>
      <c r="S4" s="380"/>
      <c r="T4" s="380"/>
      <c r="U4" s="380"/>
      <c r="V4" s="380"/>
      <c r="W4" s="380"/>
      <c r="X4" s="380"/>
      <c r="Y4" s="380"/>
      <c r="Z4" s="380"/>
      <c r="AA4" s="380"/>
      <c r="AB4" s="380"/>
      <c r="AC4" s="380"/>
      <c r="AD4" s="380"/>
      <c r="AE4" s="380"/>
      <c r="AF4" s="380"/>
      <c r="AG4" s="380"/>
      <c r="AH4" s="380"/>
      <c r="AI4" s="380"/>
      <c r="AJ4" s="380"/>
      <c r="AK4" s="380"/>
      <c r="AL4" s="380"/>
      <c r="AM4" s="380"/>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row>
    <row r="5" spans="1:99" ht="15.75" thickBot="1" x14ac:dyDescent="0.3">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row>
    <row r="6" spans="1:99" ht="15" customHeight="1" x14ac:dyDescent="0.25">
      <c r="A6" s="55"/>
      <c r="B6" s="392" t="s">
        <v>4</v>
      </c>
      <c r="C6" s="392"/>
      <c r="D6" s="393"/>
      <c r="E6" s="381" t="s">
        <v>107</v>
      </c>
      <c r="F6" s="382"/>
      <c r="G6" s="382"/>
      <c r="H6" s="382"/>
      <c r="I6" s="383"/>
      <c r="J6" s="377" t="str">
        <f>IF(AND('MAPA DE RIESGO'!$I$16="Muy Alta",'MAPA DE RIESGO'!$M$16="Leve"),CONCATENATE("R",'MAPA DE RIESGO'!$B$16),"")</f>
        <v/>
      </c>
      <c r="K6" s="378"/>
      <c r="L6" s="378" t="str">
        <f>IF(AND('MAPA DE RIESGO'!$I$22="Muy Alta",'MAPA DE RIESGO'!$M$22="Leve"),CONCATENATE("R",'MAPA DE RIESGO'!$B$22),"")</f>
        <v/>
      </c>
      <c r="M6" s="378"/>
      <c r="N6" s="378" t="str">
        <f>IF(AND('MAPA DE RIESGO'!$I$28="Muy Alta",'MAPA DE RIESGO'!$M$28="Leve"),CONCATENATE("R",'MAPA DE RIESGO'!$B$28),"")</f>
        <v/>
      </c>
      <c r="O6" s="379"/>
      <c r="P6" s="377" t="str">
        <f>IF(AND('MAPA DE RIESGO'!$I$16="Muy Alta",'MAPA DE RIESGO'!$M$16="Menor"),CONCATENATE("R",'MAPA DE RIESGO'!$B$16),"")</f>
        <v/>
      </c>
      <c r="Q6" s="378"/>
      <c r="R6" s="378" t="str">
        <f>IF(AND('MAPA DE RIESGO'!$I$22="Muy Alta",'MAPA DE RIESGO'!$M$22="Menor"),CONCATENATE("R",'MAPA DE RIESGO'!$B$22),"")</f>
        <v/>
      </c>
      <c r="S6" s="378"/>
      <c r="T6" s="378" t="str">
        <f>IF(AND('MAPA DE RIESGO'!$I$28="Muy Alta",'MAPA DE RIESGO'!$M$28="Menor"),CONCATENATE("R",'MAPA DE RIESGO'!$B$28),"")</f>
        <v/>
      </c>
      <c r="U6" s="379"/>
      <c r="V6" s="377" t="str">
        <f>IF(AND('MAPA DE RIESGO'!$I$16="Muy Alta",'MAPA DE RIESGO'!$M$16="Moderado"),CONCATENATE("R",'MAPA DE RIESGO'!$B$16),"")</f>
        <v/>
      </c>
      <c r="W6" s="378"/>
      <c r="X6" s="378" t="str">
        <f>IF(AND('MAPA DE RIESGO'!$I$22="Muy Alta",'MAPA DE RIESGO'!$M$22="Moderado"),CONCATENATE("R",'MAPA DE RIESGO'!$B$22),"")</f>
        <v/>
      </c>
      <c r="Y6" s="378"/>
      <c r="Z6" s="378" t="str">
        <f>IF(AND('MAPA DE RIESGO'!$I$28="Muy Alta",'MAPA DE RIESGO'!$M$28="Moderado"),CONCATENATE("R",'MAPA DE RIESGO'!$B$28),"")</f>
        <v/>
      </c>
      <c r="AA6" s="379"/>
      <c r="AB6" s="377" t="str">
        <f>IF(AND('MAPA DE RIESGO'!$I$16="Muy Alta",'MAPA DE RIESGO'!$M$16="Mayor"),CONCATENATE("R",'MAPA DE RIESGO'!$B$16),"")</f>
        <v/>
      </c>
      <c r="AC6" s="378"/>
      <c r="AD6" s="378" t="str">
        <f>IF(AND('MAPA DE RIESGO'!$I$22="Muy Alta",'MAPA DE RIESGO'!$M$22="Mayor"),CONCATENATE("R",'MAPA DE RIESGO'!$B$22),"")</f>
        <v/>
      </c>
      <c r="AE6" s="378"/>
      <c r="AF6" s="378" t="str">
        <f>IF(AND('MAPA DE RIESGO'!$I$28="Muy Alta",'MAPA DE RIESGO'!$M$28="Mayor"),CONCATENATE("R",'MAPA DE RIESGO'!$B$28),"")</f>
        <v/>
      </c>
      <c r="AG6" s="379"/>
      <c r="AH6" s="367" t="str">
        <f>IF(AND('MAPA DE RIESGO'!$I$16="Muy Alta",'MAPA DE RIESGO'!$M$16="Catastrófico"),CONCATENATE("R",'MAPA DE RIESGO'!$B$16),"")</f>
        <v/>
      </c>
      <c r="AI6" s="368"/>
      <c r="AJ6" s="368" t="str">
        <f>IF(AND('MAPA DE RIESGO'!$I$22="Muy Alta",'MAPA DE RIESGO'!$M$22="Catastrófico"),CONCATENATE("R",'MAPA DE RIESGO'!$B$22),"")</f>
        <v/>
      </c>
      <c r="AK6" s="368"/>
      <c r="AL6" s="368" t="str">
        <f>IF(AND('MAPA DE RIESGO'!$I$28="Muy Alta",'MAPA DE RIESGO'!$M$28="Catastrófico"),CONCATENATE("R",'MAPA DE RIESGO'!$B$28),"")</f>
        <v/>
      </c>
      <c r="AM6" s="369"/>
      <c r="AO6" s="394" t="s">
        <v>71</v>
      </c>
      <c r="AP6" s="395"/>
      <c r="AQ6" s="395"/>
      <c r="AR6" s="395"/>
      <c r="AS6" s="395"/>
      <c r="AT6" s="396"/>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row>
    <row r="7" spans="1:99" ht="15" customHeight="1" x14ac:dyDescent="0.25">
      <c r="A7" s="55"/>
      <c r="B7" s="392"/>
      <c r="C7" s="392"/>
      <c r="D7" s="393"/>
      <c r="E7" s="384"/>
      <c r="F7" s="385"/>
      <c r="G7" s="385"/>
      <c r="H7" s="385"/>
      <c r="I7" s="386"/>
      <c r="J7" s="370"/>
      <c r="K7" s="371"/>
      <c r="L7" s="371"/>
      <c r="M7" s="371"/>
      <c r="N7" s="371"/>
      <c r="O7" s="373"/>
      <c r="P7" s="370"/>
      <c r="Q7" s="371"/>
      <c r="R7" s="371"/>
      <c r="S7" s="371"/>
      <c r="T7" s="371"/>
      <c r="U7" s="373"/>
      <c r="V7" s="370"/>
      <c r="W7" s="371"/>
      <c r="X7" s="371"/>
      <c r="Y7" s="371"/>
      <c r="Z7" s="371"/>
      <c r="AA7" s="373"/>
      <c r="AB7" s="370"/>
      <c r="AC7" s="371"/>
      <c r="AD7" s="371"/>
      <c r="AE7" s="371"/>
      <c r="AF7" s="371"/>
      <c r="AG7" s="373"/>
      <c r="AH7" s="361"/>
      <c r="AI7" s="362"/>
      <c r="AJ7" s="362"/>
      <c r="AK7" s="362"/>
      <c r="AL7" s="362"/>
      <c r="AM7" s="363"/>
      <c r="AN7" s="55"/>
      <c r="AO7" s="397"/>
      <c r="AP7" s="398"/>
      <c r="AQ7" s="398"/>
      <c r="AR7" s="398"/>
      <c r="AS7" s="398"/>
      <c r="AT7" s="399"/>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row>
    <row r="8" spans="1:99" ht="15" customHeight="1" x14ac:dyDescent="0.25">
      <c r="A8" s="55"/>
      <c r="B8" s="392"/>
      <c r="C8" s="392"/>
      <c r="D8" s="393"/>
      <c r="E8" s="384"/>
      <c r="F8" s="385"/>
      <c r="G8" s="385"/>
      <c r="H8" s="385"/>
      <c r="I8" s="386"/>
      <c r="J8" s="370" t="str">
        <f>IF(AND('MAPA DE RIESGO'!$I$34="Muy Alta",'MAPA DE RIESGO'!$M$34="Leve"),CONCATENATE("R",'MAPA DE RIESGO'!$B$34),"")</f>
        <v/>
      </c>
      <c r="K8" s="371"/>
      <c r="L8" s="372" t="str">
        <f>IF(AND('MAPA DE RIESGO'!$I$40="Muy Alta",'MAPA DE RIESGO'!$M$40="Leve"),CONCATENATE("R",'MAPA DE RIESGO'!$B$40),"")</f>
        <v/>
      </c>
      <c r="M8" s="372"/>
      <c r="N8" s="372" t="str">
        <f>IF(AND('MAPA DE RIESGO'!$I$46="Muy Alta",'MAPA DE RIESGO'!$M$46="Leve"),CONCATENATE("R",'MAPA DE RIESGO'!$B$46),"")</f>
        <v/>
      </c>
      <c r="O8" s="373"/>
      <c r="P8" s="370" t="str">
        <f>IF(AND('MAPA DE RIESGO'!$I$34="Muy Alta",'MAPA DE RIESGO'!$M$34="Menor"),CONCATENATE("R",'MAPA DE RIESGO'!$B$34),"")</f>
        <v/>
      </c>
      <c r="Q8" s="371"/>
      <c r="R8" s="372" t="str">
        <f>IF(AND('MAPA DE RIESGO'!$I$40="Muy Alta",'MAPA DE RIESGO'!$M$40="Menor"),CONCATENATE("R",'MAPA DE RIESGO'!$B$40),"")</f>
        <v/>
      </c>
      <c r="S8" s="372"/>
      <c r="T8" s="372" t="str">
        <f>IF(AND('MAPA DE RIESGO'!$I$46="Muy Alta",'MAPA DE RIESGO'!$M$46="Menor"),CONCATENATE("R",'MAPA DE RIESGO'!$B$46),"")</f>
        <v/>
      </c>
      <c r="U8" s="373"/>
      <c r="V8" s="370" t="str">
        <f>IF(AND('MAPA DE RIESGO'!$I$34="Muy Alta",'MAPA DE RIESGO'!$M$34="Moderado"),CONCATENATE("R",'MAPA DE RIESGO'!$B$34),"")</f>
        <v/>
      </c>
      <c r="W8" s="371"/>
      <c r="X8" s="372" t="str">
        <f>IF(AND('MAPA DE RIESGO'!$I$40="Muy Alta",'MAPA DE RIESGO'!$M$40="Moderado"),CONCATENATE("R",'MAPA DE RIESGO'!$B$40),"")</f>
        <v/>
      </c>
      <c r="Y8" s="372"/>
      <c r="Z8" s="372" t="str">
        <f>IF(AND('MAPA DE RIESGO'!$I$46="Muy Alta",'MAPA DE RIESGO'!$M$46="Moderado"),CONCATENATE("R",'MAPA DE RIESGO'!$B$46),"")</f>
        <v/>
      </c>
      <c r="AA8" s="373"/>
      <c r="AB8" s="370" t="str">
        <f>IF(AND('MAPA DE RIESGO'!$I$34="Muy Alta",'MAPA DE RIESGO'!$M$34="Mayor"),CONCATENATE("R",'MAPA DE RIESGO'!$B$34),"")</f>
        <v/>
      </c>
      <c r="AC8" s="371"/>
      <c r="AD8" s="372" t="str">
        <f>IF(AND('MAPA DE RIESGO'!$I$40="Muy Alta",'MAPA DE RIESGO'!$M$40="Mayor"),CONCATENATE("R",'MAPA DE RIESGO'!$B$40),"")</f>
        <v/>
      </c>
      <c r="AE8" s="372"/>
      <c r="AF8" s="372" t="str">
        <f>IF(AND('MAPA DE RIESGO'!$I$46="Muy Alta",'MAPA DE RIESGO'!$M$46="Mayor"),CONCATENATE("R",'MAPA DE RIESGO'!$B$46),"")</f>
        <v/>
      </c>
      <c r="AG8" s="373"/>
      <c r="AH8" s="361" t="str">
        <f>IF(AND('MAPA DE RIESGO'!$I$34="Muy Alta",'MAPA DE RIESGO'!$M$34="Catastrófico"),CONCATENATE("R",'MAPA DE RIESGO'!$B$34),"")</f>
        <v/>
      </c>
      <c r="AI8" s="362"/>
      <c r="AJ8" s="362" t="str">
        <f>IF(AND('MAPA DE RIESGO'!$I$40="Muy Alta",'MAPA DE RIESGO'!$M$40="Catastrófico"),CONCATENATE("R",'MAPA DE RIESGO'!$B$40),"")</f>
        <v/>
      </c>
      <c r="AK8" s="362"/>
      <c r="AL8" s="362" t="str">
        <f>IF(AND('MAPA DE RIESGO'!$I$46="Muy Alta",'MAPA DE RIESGO'!$M$46="Catastrófico"),CONCATENATE("R",'MAPA DE RIESGO'!$B$46),"")</f>
        <v/>
      </c>
      <c r="AM8" s="363"/>
      <c r="AN8" s="55"/>
      <c r="AO8" s="397"/>
      <c r="AP8" s="398"/>
      <c r="AQ8" s="398"/>
      <c r="AR8" s="398"/>
      <c r="AS8" s="398"/>
      <c r="AT8" s="399"/>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row>
    <row r="9" spans="1:99" ht="15" customHeight="1" x14ac:dyDescent="0.25">
      <c r="A9" s="55"/>
      <c r="B9" s="392"/>
      <c r="C9" s="392"/>
      <c r="D9" s="393"/>
      <c r="E9" s="384"/>
      <c r="F9" s="385"/>
      <c r="G9" s="385"/>
      <c r="H9" s="385"/>
      <c r="I9" s="386"/>
      <c r="J9" s="370"/>
      <c r="K9" s="371"/>
      <c r="L9" s="372"/>
      <c r="M9" s="372"/>
      <c r="N9" s="372"/>
      <c r="O9" s="373"/>
      <c r="P9" s="370"/>
      <c r="Q9" s="371"/>
      <c r="R9" s="372"/>
      <c r="S9" s="372"/>
      <c r="T9" s="372"/>
      <c r="U9" s="373"/>
      <c r="V9" s="370"/>
      <c r="W9" s="371"/>
      <c r="X9" s="372"/>
      <c r="Y9" s="372"/>
      <c r="Z9" s="372"/>
      <c r="AA9" s="373"/>
      <c r="AB9" s="370"/>
      <c r="AC9" s="371"/>
      <c r="AD9" s="372"/>
      <c r="AE9" s="372"/>
      <c r="AF9" s="372"/>
      <c r="AG9" s="373"/>
      <c r="AH9" s="361"/>
      <c r="AI9" s="362"/>
      <c r="AJ9" s="362"/>
      <c r="AK9" s="362"/>
      <c r="AL9" s="362"/>
      <c r="AM9" s="363"/>
      <c r="AN9" s="55"/>
      <c r="AO9" s="397"/>
      <c r="AP9" s="398"/>
      <c r="AQ9" s="398"/>
      <c r="AR9" s="398"/>
      <c r="AS9" s="398"/>
      <c r="AT9" s="399"/>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row>
    <row r="10" spans="1:99" ht="15" customHeight="1" x14ac:dyDescent="0.25">
      <c r="A10" s="55"/>
      <c r="B10" s="392"/>
      <c r="C10" s="392"/>
      <c r="D10" s="393"/>
      <c r="E10" s="384"/>
      <c r="F10" s="385"/>
      <c r="G10" s="385"/>
      <c r="H10" s="385"/>
      <c r="I10" s="386"/>
      <c r="J10" s="370" t="str">
        <f>IF(AND('MAPA DE RIESGO'!$I$52="Muy Alta",'MAPA DE RIESGO'!$M$52="Leve"),CONCATENATE("R",'MAPA DE RIESGO'!$B$52),"")</f>
        <v/>
      </c>
      <c r="K10" s="371"/>
      <c r="L10" s="372" t="str">
        <f>IF(AND('MAPA DE RIESGO'!$I$58="Muy Alta",'MAPA DE RIESGO'!$M$58="Leve"),CONCATENATE("R",'MAPA DE RIESGO'!$B$58),"")</f>
        <v/>
      </c>
      <c r="M10" s="372"/>
      <c r="N10" s="372" t="str">
        <f>IF(AND('MAPA DE RIESGO'!$I$64="Muy Alta",'MAPA DE RIESGO'!$M$64="Leve"),CONCATENATE("R",'MAPA DE RIESGO'!$B$64),"")</f>
        <v/>
      </c>
      <c r="O10" s="373"/>
      <c r="P10" s="370" t="str">
        <f>IF(AND('MAPA DE RIESGO'!$I$52="Muy Alta",'MAPA DE RIESGO'!$M$52="Menor"),CONCATENATE("R",'MAPA DE RIESGO'!$B$52),"")</f>
        <v/>
      </c>
      <c r="Q10" s="371"/>
      <c r="R10" s="372" t="str">
        <f>IF(AND('MAPA DE RIESGO'!$I$58="Muy Alta",'MAPA DE RIESGO'!$M$58="Menor"),CONCATENATE("R",'MAPA DE RIESGO'!$B$58),"")</f>
        <v/>
      </c>
      <c r="S10" s="372"/>
      <c r="T10" s="372" t="str">
        <f>IF(AND('MAPA DE RIESGO'!$I$64="Muy Alta",'MAPA DE RIESGO'!$M$64="Menor"),CONCATENATE("R",'MAPA DE RIESGO'!$B$64),"")</f>
        <v/>
      </c>
      <c r="U10" s="373"/>
      <c r="V10" s="370" t="str">
        <f>IF(AND('MAPA DE RIESGO'!$I$52="Muy Alta",'MAPA DE RIESGO'!$M$52="Moderado"),CONCATENATE("R",'MAPA DE RIESGO'!$B$52),"")</f>
        <v/>
      </c>
      <c r="W10" s="371"/>
      <c r="X10" s="372" t="str">
        <f>IF(AND('MAPA DE RIESGO'!$I$58="Muy Alta",'MAPA DE RIESGO'!$M$58="Moderado"),CONCATENATE("R",'MAPA DE RIESGO'!$B$58),"")</f>
        <v/>
      </c>
      <c r="Y10" s="372"/>
      <c r="Z10" s="372" t="str">
        <f>IF(AND('MAPA DE RIESGO'!$I$64="Muy Alta",'MAPA DE RIESGO'!$M$64="Moderado"),CONCATENATE("R",'MAPA DE RIESGO'!$B$64),"")</f>
        <v/>
      </c>
      <c r="AA10" s="373"/>
      <c r="AB10" s="370" t="str">
        <f>IF(AND('MAPA DE RIESGO'!$I$52="Muy Alta",'MAPA DE RIESGO'!$M$52="Mayor"),CONCATENATE("R",'MAPA DE RIESGO'!$B$52),"")</f>
        <v/>
      </c>
      <c r="AC10" s="371"/>
      <c r="AD10" s="372" t="str">
        <f>IF(AND('MAPA DE RIESGO'!$I$58="Muy Alta",'MAPA DE RIESGO'!$M$58="Mayor"),CONCATENATE("R",'MAPA DE RIESGO'!$B$58),"")</f>
        <v/>
      </c>
      <c r="AE10" s="372"/>
      <c r="AF10" s="372" t="str">
        <f>IF(AND('MAPA DE RIESGO'!$I$64="Muy Alta",'MAPA DE RIESGO'!$M$64="Mayor"),CONCATENATE("R",'MAPA DE RIESGO'!$B$64),"")</f>
        <v/>
      </c>
      <c r="AG10" s="373"/>
      <c r="AH10" s="361" t="str">
        <f>IF(AND('MAPA DE RIESGO'!$I$52="Muy Alta",'MAPA DE RIESGO'!$M$52="Catastrófico"),CONCATENATE("R",'MAPA DE RIESGO'!$B$52),"")</f>
        <v/>
      </c>
      <c r="AI10" s="362"/>
      <c r="AJ10" s="362" t="str">
        <f>IF(AND('MAPA DE RIESGO'!$I$58="Muy Alta",'MAPA DE RIESGO'!$M$58="Catastrófico"),CONCATENATE("R",'MAPA DE RIESGO'!$B$58),"")</f>
        <v/>
      </c>
      <c r="AK10" s="362"/>
      <c r="AL10" s="362" t="str">
        <f>IF(AND('MAPA DE RIESGO'!$I$64="Muy Alta",'MAPA DE RIESGO'!$M$64="Catastrófico"),CONCATENATE("R",'MAPA DE RIESGO'!$B$64),"")</f>
        <v/>
      </c>
      <c r="AM10" s="363"/>
      <c r="AN10" s="55"/>
      <c r="AO10" s="397"/>
      <c r="AP10" s="398"/>
      <c r="AQ10" s="398"/>
      <c r="AR10" s="398"/>
      <c r="AS10" s="398"/>
      <c r="AT10" s="399"/>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row>
    <row r="11" spans="1:99" ht="15" customHeight="1" x14ac:dyDescent="0.25">
      <c r="A11" s="55"/>
      <c r="B11" s="392"/>
      <c r="C11" s="392"/>
      <c r="D11" s="393"/>
      <c r="E11" s="384"/>
      <c r="F11" s="385"/>
      <c r="G11" s="385"/>
      <c r="H11" s="385"/>
      <c r="I11" s="386"/>
      <c r="J11" s="370"/>
      <c r="K11" s="371"/>
      <c r="L11" s="372"/>
      <c r="M11" s="372"/>
      <c r="N11" s="372"/>
      <c r="O11" s="373"/>
      <c r="P11" s="370"/>
      <c r="Q11" s="371"/>
      <c r="R11" s="372"/>
      <c r="S11" s="372"/>
      <c r="T11" s="372"/>
      <c r="U11" s="373"/>
      <c r="V11" s="370"/>
      <c r="W11" s="371"/>
      <c r="X11" s="372"/>
      <c r="Y11" s="372"/>
      <c r="Z11" s="372"/>
      <c r="AA11" s="373"/>
      <c r="AB11" s="370"/>
      <c r="AC11" s="371"/>
      <c r="AD11" s="372"/>
      <c r="AE11" s="372"/>
      <c r="AF11" s="372"/>
      <c r="AG11" s="373"/>
      <c r="AH11" s="361"/>
      <c r="AI11" s="362"/>
      <c r="AJ11" s="362"/>
      <c r="AK11" s="362"/>
      <c r="AL11" s="362"/>
      <c r="AM11" s="363"/>
      <c r="AN11" s="55"/>
      <c r="AO11" s="397"/>
      <c r="AP11" s="398"/>
      <c r="AQ11" s="398"/>
      <c r="AR11" s="398"/>
      <c r="AS11" s="398"/>
      <c r="AT11" s="399"/>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row>
    <row r="12" spans="1:99" ht="15" customHeight="1" x14ac:dyDescent="0.25">
      <c r="A12" s="55"/>
      <c r="B12" s="392"/>
      <c r="C12" s="392"/>
      <c r="D12" s="393"/>
      <c r="E12" s="384"/>
      <c r="F12" s="385"/>
      <c r="G12" s="385"/>
      <c r="H12" s="385"/>
      <c r="I12" s="386"/>
      <c r="J12" s="370" t="str">
        <f>IF(AND('MAPA DE RIESGO'!$I$70="Muy Alta",'MAPA DE RIESGO'!$M$70="Leve"),CONCATENATE("R",'MAPA DE RIESGO'!$B$70),"")</f>
        <v/>
      </c>
      <c r="K12" s="371"/>
      <c r="L12" s="372" t="str">
        <f>IF(AND('MAPA DE RIESGO'!$I$76="Muy Alta",'MAPA DE RIESGO'!$M$76="Leve"),CONCATENATE("R",'MAPA DE RIESGO'!$B$76),"")</f>
        <v/>
      </c>
      <c r="M12" s="372"/>
      <c r="N12" s="372" t="str">
        <f>IF(AND('MAPA DE RIESGO'!$I$82="Muy Alta",'MAPA DE RIESGO'!$M$82="Leve"),CONCATENATE("R",'MAPA DE RIESGO'!$B$82),"")</f>
        <v/>
      </c>
      <c r="O12" s="373"/>
      <c r="P12" s="370" t="str">
        <f>IF(AND('MAPA DE RIESGO'!$I$70="Muy Alta",'MAPA DE RIESGO'!$M$70="Menor"),CONCATENATE("R",'MAPA DE RIESGO'!$B$70),"")</f>
        <v/>
      </c>
      <c r="Q12" s="371"/>
      <c r="R12" s="372" t="str">
        <f>IF(AND('MAPA DE RIESGO'!$I$76="Muy Alta",'MAPA DE RIESGO'!$M$76="Menor"),CONCATENATE("R",'MAPA DE RIESGO'!$B$76),"")</f>
        <v/>
      </c>
      <c r="S12" s="372"/>
      <c r="T12" s="372" t="str">
        <f>IF(AND('MAPA DE RIESGO'!$I$82="Muy Alta",'MAPA DE RIESGO'!$M$82="Menor"),CONCATENATE("R",'MAPA DE RIESGO'!$B$82),"")</f>
        <v/>
      </c>
      <c r="U12" s="373"/>
      <c r="V12" s="370" t="str">
        <f>IF(AND('MAPA DE RIESGO'!$I$70="Muy Alta",'MAPA DE RIESGO'!$M$70="Moderado"),CONCATENATE("R",'MAPA DE RIESGO'!$B$70),"")</f>
        <v/>
      </c>
      <c r="W12" s="371"/>
      <c r="X12" s="372" t="str">
        <f>IF(AND('MAPA DE RIESGO'!$I$76="Muy Alta",'MAPA DE RIESGO'!$M$76="Moderado"),CONCATENATE("R",'MAPA DE RIESGO'!$B$76),"")</f>
        <v/>
      </c>
      <c r="Y12" s="372"/>
      <c r="Z12" s="372" t="str">
        <f>IF(AND('MAPA DE RIESGO'!$I$82="Muy Alta",'MAPA DE RIESGO'!$M$82="Moderado"),CONCATENATE("R",'MAPA DE RIESGO'!$B$82),"")</f>
        <v/>
      </c>
      <c r="AA12" s="373"/>
      <c r="AB12" s="370" t="str">
        <f>IF(AND('MAPA DE RIESGO'!$I$70="Muy Alta",'MAPA DE RIESGO'!$M$70="Mayor"),CONCATENATE("R",'MAPA DE RIESGO'!$B$70),"")</f>
        <v/>
      </c>
      <c r="AC12" s="371"/>
      <c r="AD12" s="372" t="str">
        <f>IF(AND('MAPA DE RIESGO'!$I$76="Muy Alta",'MAPA DE RIESGO'!$M$76="Mayor"),CONCATENATE("R",'MAPA DE RIESGO'!$B$76),"")</f>
        <v/>
      </c>
      <c r="AE12" s="372"/>
      <c r="AF12" s="372" t="str">
        <f>IF(AND('MAPA DE RIESGO'!$I$82="Muy Alta",'MAPA DE RIESGO'!$M$82="Mayor"),CONCATENATE("R",'MAPA DE RIESGO'!$B$82),"")</f>
        <v/>
      </c>
      <c r="AG12" s="373"/>
      <c r="AH12" s="361" t="str">
        <f>IF(AND('MAPA DE RIESGO'!$I$70="Muy Alta",'MAPA DE RIESGO'!$M$70="Catastrófico"),CONCATENATE("R",'MAPA DE RIESGO'!$B$70),"")</f>
        <v/>
      </c>
      <c r="AI12" s="362"/>
      <c r="AJ12" s="362" t="str">
        <f>IF(AND('MAPA DE RIESGO'!$I$76="Muy Alta",'MAPA DE RIESGO'!$M$76="Catastrófico"),CONCATENATE("R",'MAPA DE RIESGO'!$B$76),"")</f>
        <v/>
      </c>
      <c r="AK12" s="362"/>
      <c r="AL12" s="362" t="str">
        <f>IF(AND('MAPA DE RIESGO'!$I$82="Muy Alta",'MAPA DE RIESGO'!$M$82="Catastrófico"),CONCATENATE("R",'MAPA DE RIESGO'!$B$82),"")</f>
        <v/>
      </c>
      <c r="AM12" s="363"/>
      <c r="AN12" s="55"/>
      <c r="AO12" s="397"/>
      <c r="AP12" s="398"/>
      <c r="AQ12" s="398"/>
      <c r="AR12" s="398"/>
      <c r="AS12" s="398"/>
      <c r="AT12" s="399"/>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row>
    <row r="13" spans="1:99" ht="15.75" customHeight="1" thickBot="1" x14ac:dyDescent="0.3">
      <c r="A13" s="55"/>
      <c r="B13" s="392"/>
      <c r="C13" s="392"/>
      <c r="D13" s="393"/>
      <c r="E13" s="387"/>
      <c r="F13" s="388"/>
      <c r="G13" s="388"/>
      <c r="H13" s="388"/>
      <c r="I13" s="389"/>
      <c r="J13" s="370"/>
      <c r="K13" s="371"/>
      <c r="L13" s="371"/>
      <c r="M13" s="371"/>
      <c r="N13" s="371"/>
      <c r="O13" s="373"/>
      <c r="P13" s="370"/>
      <c r="Q13" s="371"/>
      <c r="R13" s="371"/>
      <c r="S13" s="371"/>
      <c r="T13" s="371"/>
      <c r="U13" s="373"/>
      <c r="V13" s="370"/>
      <c r="W13" s="371"/>
      <c r="X13" s="371"/>
      <c r="Y13" s="371"/>
      <c r="Z13" s="371"/>
      <c r="AA13" s="373"/>
      <c r="AB13" s="370"/>
      <c r="AC13" s="371"/>
      <c r="AD13" s="371"/>
      <c r="AE13" s="371"/>
      <c r="AF13" s="371"/>
      <c r="AG13" s="373"/>
      <c r="AH13" s="364"/>
      <c r="AI13" s="365"/>
      <c r="AJ13" s="365"/>
      <c r="AK13" s="365"/>
      <c r="AL13" s="365"/>
      <c r="AM13" s="366"/>
      <c r="AN13" s="55"/>
      <c r="AO13" s="400"/>
      <c r="AP13" s="401"/>
      <c r="AQ13" s="401"/>
      <c r="AR13" s="401"/>
      <c r="AS13" s="401"/>
      <c r="AT13" s="402"/>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row>
    <row r="14" spans="1:99" ht="15" customHeight="1" x14ac:dyDescent="0.25">
      <c r="A14" s="55"/>
      <c r="B14" s="392"/>
      <c r="C14" s="392"/>
      <c r="D14" s="393"/>
      <c r="E14" s="381" t="s">
        <v>106</v>
      </c>
      <c r="F14" s="382"/>
      <c r="G14" s="382"/>
      <c r="H14" s="382"/>
      <c r="I14" s="382"/>
      <c r="J14" s="358" t="str">
        <f>IF(AND('MAPA DE RIESGO'!$I$16="Alta",'MAPA DE RIESGO'!$M$16="Leve"),CONCATENATE("R",'MAPA DE RIESGO'!$B$16),"")</f>
        <v/>
      </c>
      <c r="K14" s="359"/>
      <c r="L14" s="359" t="str">
        <f>IF(AND('MAPA DE RIESGO'!$I$22="Alta",'MAPA DE RIESGO'!$M$22="Leve"),CONCATENATE("R",'MAPA DE RIESGO'!$B$22),"")</f>
        <v/>
      </c>
      <c r="M14" s="359"/>
      <c r="N14" s="359" t="str">
        <f>IF(AND('MAPA DE RIESGO'!$I$28="Alta",'MAPA DE RIESGO'!$M$28="Leve"),CONCATENATE("R",'MAPA DE RIESGO'!$B$28),"")</f>
        <v/>
      </c>
      <c r="O14" s="360"/>
      <c r="P14" s="358" t="str">
        <f>IF(AND('MAPA DE RIESGO'!$I$16="Alta",'MAPA DE RIESGO'!$M$16="Menor"),CONCATENATE("R",'MAPA DE RIESGO'!$B$16),"")</f>
        <v/>
      </c>
      <c r="Q14" s="359"/>
      <c r="R14" s="359" t="str">
        <f>IF(AND('MAPA DE RIESGO'!$I$22="Alta",'MAPA DE RIESGO'!$M$22="Menor"),CONCATENATE("R",'MAPA DE RIESGO'!$B$22),"")</f>
        <v/>
      </c>
      <c r="S14" s="359"/>
      <c r="T14" s="359" t="str">
        <f>IF(AND('MAPA DE RIESGO'!$I$28="Alta",'MAPA DE RIESGO'!$M$28="Menor"),CONCATENATE("R",'MAPA DE RIESGO'!$B$28),"")</f>
        <v/>
      </c>
      <c r="U14" s="360"/>
      <c r="V14" s="377" t="str">
        <f>IF(AND('MAPA DE RIESGO'!$I$16="Alta",'MAPA DE RIESGO'!$M$16="Moderado"),CONCATENATE("R",'MAPA DE RIESGO'!$B$16),"")</f>
        <v/>
      </c>
      <c r="W14" s="378"/>
      <c r="X14" s="378" t="str">
        <f>IF(AND('MAPA DE RIESGO'!$I$22="Alta",'MAPA DE RIESGO'!$M$22="Moderado"),CONCATENATE("R",'MAPA DE RIESGO'!$B$22),"")</f>
        <v/>
      </c>
      <c r="Y14" s="378"/>
      <c r="Z14" s="378" t="str">
        <f>IF(AND('MAPA DE RIESGO'!$I$28="Alta",'MAPA DE RIESGO'!$M$28="Moderado"),CONCATENATE("R",'MAPA DE RIESGO'!$B$28),"")</f>
        <v/>
      </c>
      <c r="AA14" s="379"/>
      <c r="AB14" s="377" t="str">
        <f>IF(AND('MAPA DE RIESGO'!$I$16="Alta",'MAPA DE RIESGO'!$M$16="Mayor"),CONCATENATE("R",'MAPA DE RIESGO'!$B$16),"")</f>
        <v/>
      </c>
      <c r="AC14" s="378"/>
      <c r="AD14" s="378" t="str">
        <f>IF(AND('MAPA DE RIESGO'!$I$22="Alta",'MAPA DE RIESGO'!$M$22="Mayor"),CONCATENATE("R",'MAPA DE RIESGO'!$B$22),"")</f>
        <v/>
      </c>
      <c r="AE14" s="378"/>
      <c r="AF14" s="378" t="str">
        <f>IF(AND('MAPA DE RIESGO'!$I$28="Alta",'MAPA DE RIESGO'!$M$28="Mayor"),CONCATENATE("R",'MAPA DE RIESGO'!$B$28),"")</f>
        <v/>
      </c>
      <c r="AG14" s="379"/>
      <c r="AH14" s="367" t="str">
        <f>IF(AND('MAPA DE RIESGO'!$I$16="Alta",'MAPA DE RIESGO'!$M$16="Catastrófico"),CONCATENATE("R",'MAPA DE RIESGO'!$B$16),"")</f>
        <v/>
      </c>
      <c r="AI14" s="368"/>
      <c r="AJ14" s="368" t="str">
        <f>IF(AND('MAPA DE RIESGO'!$I$22="Alta",'MAPA DE RIESGO'!$M$22="Catastrófico"),CONCATENATE("R",'MAPA DE RIESGO'!$B$22),"")</f>
        <v/>
      </c>
      <c r="AK14" s="368"/>
      <c r="AL14" s="368" t="str">
        <f>IF(AND('MAPA DE RIESGO'!$I$28="Alta",'MAPA DE RIESGO'!$M$28="Catastrófico"),CONCATENATE("R",'MAPA DE RIESGO'!$B$28),"")</f>
        <v/>
      </c>
      <c r="AM14" s="369"/>
      <c r="AN14" s="55"/>
      <c r="AO14" s="403" t="s">
        <v>72</v>
      </c>
      <c r="AP14" s="404"/>
      <c r="AQ14" s="404"/>
      <c r="AR14" s="404"/>
      <c r="AS14" s="404"/>
      <c r="AT14" s="40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row>
    <row r="15" spans="1:99" ht="15" customHeight="1" x14ac:dyDescent="0.25">
      <c r="A15" s="55"/>
      <c r="B15" s="392"/>
      <c r="C15" s="392"/>
      <c r="D15" s="393"/>
      <c r="E15" s="384"/>
      <c r="F15" s="385"/>
      <c r="G15" s="385"/>
      <c r="H15" s="385"/>
      <c r="I15" s="390"/>
      <c r="J15" s="352"/>
      <c r="K15" s="353"/>
      <c r="L15" s="353"/>
      <c r="M15" s="353"/>
      <c r="N15" s="353"/>
      <c r="O15" s="354"/>
      <c r="P15" s="352"/>
      <c r="Q15" s="353"/>
      <c r="R15" s="353"/>
      <c r="S15" s="353"/>
      <c r="T15" s="353"/>
      <c r="U15" s="354"/>
      <c r="V15" s="370"/>
      <c r="W15" s="371"/>
      <c r="X15" s="371"/>
      <c r="Y15" s="371"/>
      <c r="Z15" s="371"/>
      <c r="AA15" s="373"/>
      <c r="AB15" s="370"/>
      <c r="AC15" s="371"/>
      <c r="AD15" s="371"/>
      <c r="AE15" s="371"/>
      <c r="AF15" s="371"/>
      <c r="AG15" s="373"/>
      <c r="AH15" s="361"/>
      <c r="AI15" s="362"/>
      <c r="AJ15" s="362"/>
      <c r="AK15" s="362"/>
      <c r="AL15" s="362"/>
      <c r="AM15" s="363"/>
      <c r="AN15" s="55"/>
      <c r="AO15" s="406"/>
      <c r="AP15" s="407"/>
      <c r="AQ15" s="407"/>
      <c r="AR15" s="407"/>
      <c r="AS15" s="407"/>
      <c r="AT15" s="408"/>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row>
    <row r="16" spans="1:99" ht="15" customHeight="1" x14ac:dyDescent="0.25">
      <c r="A16" s="55"/>
      <c r="B16" s="392"/>
      <c r="C16" s="392"/>
      <c r="D16" s="393"/>
      <c r="E16" s="384"/>
      <c r="F16" s="385"/>
      <c r="G16" s="385"/>
      <c r="H16" s="385"/>
      <c r="I16" s="390"/>
      <c r="J16" s="352" t="str">
        <f>IF(AND('MAPA DE RIESGO'!$I$34="Alta",'MAPA DE RIESGO'!$M$34="Leve"),CONCATENATE("R",'MAPA DE RIESGO'!$B$34),"")</f>
        <v/>
      </c>
      <c r="K16" s="353"/>
      <c r="L16" s="353" t="str">
        <f>IF(AND('MAPA DE RIESGO'!$I$40="Alta",'MAPA DE RIESGO'!$M$40="Leve"),CONCATENATE("R",'MAPA DE RIESGO'!$B$40),"")</f>
        <v/>
      </c>
      <c r="M16" s="353"/>
      <c r="N16" s="353" t="str">
        <f>IF(AND('MAPA DE RIESGO'!$I$46="Alta",'MAPA DE RIESGO'!$M$46="Leve"),CONCATENATE("R",'MAPA DE RIESGO'!$B$46),"")</f>
        <v/>
      </c>
      <c r="O16" s="354"/>
      <c r="P16" s="352" t="str">
        <f>IF(AND('MAPA DE RIESGO'!$I$34="Alta",'MAPA DE RIESGO'!$M$34="Menor"),CONCATENATE("R",'MAPA DE RIESGO'!$B$34),"")</f>
        <v/>
      </c>
      <c r="Q16" s="353"/>
      <c r="R16" s="353" t="str">
        <f>IF(AND('MAPA DE RIESGO'!$I$40="Alta",'MAPA DE RIESGO'!$M$40="Menor"),CONCATENATE("R",'MAPA DE RIESGO'!$B$40),"")</f>
        <v/>
      </c>
      <c r="S16" s="353"/>
      <c r="T16" s="353" t="str">
        <f>IF(AND('MAPA DE RIESGO'!$I$46="Alta",'MAPA DE RIESGO'!$M$46="Menor"),CONCATENATE("R",'MAPA DE RIESGO'!$B$46),"")</f>
        <v/>
      </c>
      <c r="U16" s="354"/>
      <c r="V16" s="370" t="str">
        <f>IF(AND('MAPA DE RIESGO'!$I$34="Alta",'MAPA DE RIESGO'!$M$34="Moderado"),CONCATENATE("R",'MAPA DE RIESGO'!$B$34),"")</f>
        <v/>
      </c>
      <c r="W16" s="371"/>
      <c r="X16" s="372" t="str">
        <f>IF(AND('MAPA DE RIESGO'!$I$40="Alta",'MAPA DE RIESGO'!$M$40="Moderado"),CONCATENATE("R",'MAPA DE RIESGO'!$B$40),"")</f>
        <v/>
      </c>
      <c r="Y16" s="372"/>
      <c r="Z16" s="372" t="str">
        <f>IF(AND('MAPA DE RIESGO'!$I$46="Alta",'MAPA DE RIESGO'!$M$46="Moderado"),CONCATENATE("R",'MAPA DE RIESGO'!$B$46),"")</f>
        <v/>
      </c>
      <c r="AA16" s="373"/>
      <c r="AB16" s="370" t="str">
        <f>IF(AND('MAPA DE RIESGO'!$I$34="Alta",'MAPA DE RIESGO'!$M$34="Mayor"),CONCATENATE("R",'MAPA DE RIESGO'!$B$34),"")</f>
        <v/>
      </c>
      <c r="AC16" s="371"/>
      <c r="AD16" s="372" t="str">
        <f>IF(AND('MAPA DE RIESGO'!$I$40="Alta",'MAPA DE RIESGO'!$M$40="Mayor"),CONCATENATE("R",'MAPA DE RIESGO'!$B$40),"")</f>
        <v/>
      </c>
      <c r="AE16" s="372"/>
      <c r="AF16" s="372" t="str">
        <f>IF(AND('MAPA DE RIESGO'!$I$46="Alta",'MAPA DE RIESGO'!$M$46="Mayor"),CONCATENATE("R",'MAPA DE RIESGO'!$B$46),"")</f>
        <v/>
      </c>
      <c r="AG16" s="373"/>
      <c r="AH16" s="361" t="str">
        <f>IF(AND('MAPA DE RIESGO'!$I$34="Alta",'MAPA DE RIESGO'!$M$34="Catastrófico"),CONCATENATE("R",'MAPA DE RIESGO'!$B$34),"")</f>
        <v/>
      </c>
      <c r="AI16" s="362"/>
      <c r="AJ16" s="362" t="str">
        <f>IF(AND('MAPA DE RIESGO'!$I$40="Alta",'MAPA DE RIESGO'!$M$40="Catastrófico"),CONCATENATE("R",'MAPA DE RIESGO'!$B$40),"")</f>
        <v/>
      </c>
      <c r="AK16" s="362"/>
      <c r="AL16" s="362" t="str">
        <f>IF(AND('MAPA DE RIESGO'!$I$46="Alta",'MAPA DE RIESGO'!$M$46="Catastrófico"),CONCATENATE("R",'MAPA DE RIESGO'!$B$46),"")</f>
        <v/>
      </c>
      <c r="AM16" s="363"/>
      <c r="AN16" s="55"/>
      <c r="AO16" s="406"/>
      <c r="AP16" s="407"/>
      <c r="AQ16" s="407"/>
      <c r="AR16" s="407"/>
      <c r="AS16" s="407"/>
      <c r="AT16" s="408"/>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row>
    <row r="17" spans="1:80" ht="15" customHeight="1" x14ac:dyDescent="0.25">
      <c r="A17" s="55"/>
      <c r="B17" s="392"/>
      <c r="C17" s="392"/>
      <c r="D17" s="393"/>
      <c r="E17" s="384"/>
      <c r="F17" s="385"/>
      <c r="G17" s="385"/>
      <c r="H17" s="385"/>
      <c r="I17" s="390"/>
      <c r="J17" s="352"/>
      <c r="K17" s="353"/>
      <c r="L17" s="353"/>
      <c r="M17" s="353"/>
      <c r="N17" s="353"/>
      <c r="O17" s="354"/>
      <c r="P17" s="352"/>
      <c r="Q17" s="353"/>
      <c r="R17" s="353"/>
      <c r="S17" s="353"/>
      <c r="T17" s="353"/>
      <c r="U17" s="354"/>
      <c r="V17" s="370"/>
      <c r="W17" s="371"/>
      <c r="X17" s="372"/>
      <c r="Y17" s="372"/>
      <c r="Z17" s="372"/>
      <c r="AA17" s="373"/>
      <c r="AB17" s="370"/>
      <c r="AC17" s="371"/>
      <c r="AD17" s="372"/>
      <c r="AE17" s="372"/>
      <c r="AF17" s="372"/>
      <c r="AG17" s="373"/>
      <c r="AH17" s="361"/>
      <c r="AI17" s="362"/>
      <c r="AJ17" s="362"/>
      <c r="AK17" s="362"/>
      <c r="AL17" s="362"/>
      <c r="AM17" s="363"/>
      <c r="AN17" s="55"/>
      <c r="AO17" s="406"/>
      <c r="AP17" s="407"/>
      <c r="AQ17" s="407"/>
      <c r="AR17" s="407"/>
      <c r="AS17" s="407"/>
      <c r="AT17" s="408"/>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row>
    <row r="18" spans="1:80" ht="15" customHeight="1" x14ac:dyDescent="0.25">
      <c r="A18" s="55"/>
      <c r="B18" s="392"/>
      <c r="C18" s="392"/>
      <c r="D18" s="393"/>
      <c r="E18" s="384"/>
      <c r="F18" s="385"/>
      <c r="G18" s="385"/>
      <c r="H18" s="385"/>
      <c r="I18" s="390"/>
      <c r="J18" s="352" t="str">
        <f>IF(AND('MAPA DE RIESGO'!$I$52="Alta",'MAPA DE RIESGO'!$M$52="Leve"),CONCATENATE("R",'MAPA DE RIESGO'!$B$52),"")</f>
        <v/>
      </c>
      <c r="K18" s="353"/>
      <c r="L18" s="353" t="str">
        <f>IF(AND('MAPA DE RIESGO'!$I$58="Alta",'MAPA DE RIESGO'!$M$58="Leve"),CONCATENATE("R",'MAPA DE RIESGO'!$B$58),"")</f>
        <v/>
      </c>
      <c r="M18" s="353"/>
      <c r="N18" s="353" t="str">
        <f>IF(AND('MAPA DE RIESGO'!$I$64="Alta",'MAPA DE RIESGO'!$M$64="Leve"),CONCATENATE("R",'MAPA DE RIESGO'!$B$64),"")</f>
        <v/>
      </c>
      <c r="O18" s="354"/>
      <c r="P18" s="352" t="str">
        <f>IF(AND('MAPA DE RIESGO'!$I$52="Alta",'MAPA DE RIESGO'!$M$52="Menor"),CONCATENATE("R",'MAPA DE RIESGO'!$B$52),"")</f>
        <v/>
      </c>
      <c r="Q18" s="353"/>
      <c r="R18" s="353" t="str">
        <f>IF(AND('MAPA DE RIESGO'!$I$58="Alta",'MAPA DE RIESGO'!$M$58="Menor"),CONCATENATE("R",'MAPA DE RIESGO'!$B$58),"")</f>
        <v/>
      </c>
      <c r="S18" s="353"/>
      <c r="T18" s="353" t="str">
        <f>IF(AND('MAPA DE RIESGO'!$I$64="Alta",'MAPA DE RIESGO'!$M$64="Menor"),CONCATENATE("R",'MAPA DE RIESGO'!$B$64),"")</f>
        <v/>
      </c>
      <c r="U18" s="354"/>
      <c r="V18" s="370" t="str">
        <f>IF(AND('MAPA DE RIESGO'!$I$52="Alta",'MAPA DE RIESGO'!$M$52="Moderado"),CONCATENATE("R",'MAPA DE RIESGO'!$B$52),"")</f>
        <v/>
      </c>
      <c r="W18" s="371"/>
      <c r="X18" s="372" t="str">
        <f>IF(AND('MAPA DE RIESGO'!$I$58="Alta",'MAPA DE RIESGO'!$M$58="Moderado"),CONCATENATE("R",'MAPA DE RIESGO'!$B$58),"")</f>
        <v/>
      </c>
      <c r="Y18" s="372"/>
      <c r="Z18" s="372" t="str">
        <f>IF(AND('MAPA DE RIESGO'!$I$64="Alta",'MAPA DE RIESGO'!$M$64="Moderado"),CONCATENATE("R",'MAPA DE RIESGO'!$B$64),"")</f>
        <v/>
      </c>
      <c r="AA18" s="373"/>
      <c r="AB18" s="370" t="str">
        <f>IF(AND('MAPA DE RIESGO'!$I$52="Alta",'MAPA DE RIESGO'!$M$52="Mayor"),CONCATENATE("R",'MAPA DE RIESGO'!$B$52),"")</f>
        <v/>
      </c>
      <c r="AC18" s="371"/>
      <c r="AD18" s="372" t="str">
        <f>IF(AND('MAPA DE RIESGO'!$I$58="Alta",'MAPA DE RIESGO'!$M$58="Mayor"),CONCATENATE("R",'MAPA DE RIESGO'!$B$58),"")</f>
        <v/>
      </c>
      <c r="AE18" s="372"/>
      <c r="AF18" s="372" t="str">
        <f>IF(AND('MAPA DE RIESGO'!$I$64="Alta",'MAPA DE RIESGO'!$M$64="Mayor"),CONCATENATE("R",'MAPA DE RIESGO'!$B$64),"")</f>
        <v/>
      </c>
      <c r="AG18" s="373"/>
      <c r="AH18" s="361" t="str">
        <f>IF(AND('MAPA DE RIESGO'!$I$52="Alta",'MAPA DE RIESGO'!$M$52="Catastrófico"),CONCATENATE("R",'MAPA DE RIESGO'!$B$52),"")</f>
        <v/>
      </c>
      <c r="AI18" s="362"/>
      <c r="AJ18" s="362" t="str">
        <f>IF(AND('MAPA DE RIESGO'!$I$58="Alta",'MAPA DE RIESGO'!$M$58="Catastrófico"),CONCATENATE("R",'MAPA DE RIESGO'!$B$58),"")</f>
        <v/>
      </c>
      <c r="AK18" s="362"/>
      <c r="AL18" s="362" t="str">
        <f>IF(AND('MAPA DE RIESGO'!$I$64="Alta",'MAPA DE RIESGO'!$M$64="Catastrófico"),CONCATENATE("R",'MAPA DE RIESGO'!$B$64),"")</f>
        <v/>
      </c>
      <c r="AM18" s="363"/>
      <c r="AN18" s="55"/>
      <c r="AO18" s="406"/>
      <c r="AP18" s="407"/>
      <c r="AQ18" s="407"/>
      <c r="AR18" s="407"/>
      <c r="AS18" s="407"/>
      <c r="AT18" s="408"/>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row>
    <row r="19" spans="1:80" ht="15" customHeight="1" x14ac:dyDescent="0.25">
      <c r="A19" s="55"/>
      <c r="B19" s="392"/>
      <c r="C19" s="392"/>
      <c r="D19" s="393"/>
      <c r="E19" s="384"/>
      <c r="F19" s="385"/>
      <c r="G19" s="385"/>
      <c r="H19" s="385"/>
      <c r="I19" s="390"/>
      <c r="J19" s="352"/>
      <c r="K19" s="353"/>
      <c r="L19" s="353"/>
      <c r="M19" s="353"/>
      <c r="N19" s="353"/>
      <c r="O19" s="354"/>
      <c r="P19" s="352"/>
      <c r="Q19" s="353"/>
      <c r="R19" s="353"/>
      <c r="S19" s="353"/>
      <c r="T19" s="353"/>
      <c r="U19" s="354"/>
      <c r="V19" s="370"/>
      <c r="W19" s="371"/>
      <c r="X19" s="372"/>
      <c r="Y19" s="372"/>
      <c r="Z19" s="372"/>
      <c r="AA19" s="373"/>
      <c r="AB19" s="370"/>
      <c r="AC19" s="371"/>
      <c r="AD19" s="372"/>
      <c r="AE19" s="372"/>
      <c r="AF19" s="372"/>
      <c r="AG19" s="373"/>
      <c r="AH19" s="361"/>
      <c r="AI19" s="362"/>
      <c r="AJ19" s="362"/>
      <c r="AK19" s="362"/>
      <c r="AL19" s="362"/>
      <c r="AM19" s="363"/>
      <c r="AN19" s="55"/>
      <c r="AO19" s="406"/>
      <c r="AP19" s="407"/>
      <c r="AQ19" s="407"/>
      <c r="AR19" s="407"/>
      <c r="AS19" s="407"/>
      <c r="AT19" s="408"/>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row>
    <row r="20" spans="1:80" ht="15" customHeight="1" x14ac:dyDescent="0.25">
      <c r="A20" s="55"/>
      <c r="B20" s="392"/>
      <c r="C20" s="392"/>
      <c r="D20" s="393"/>
      <c r="E20" s="384"/>
      <c r="F20" s="385"/>
      <c r="G20" s="385"/>
      <c r="H20" s="385"/>
      <c r="I20" s="390"/>
      <c r="J20" s="352" t="str">
        <f>IF(AND('MAPA DE RIESGO'!$I$70="Alta",'MAPA DE RIESGO'!$M$70="Leve"),CONCATENATE("R",'MAPA DE RIESGO'!$B$70),"")</f>
        <v/>
      </c>
      <c r="K20" s="353"/>
      <c r="L20" s="353" t="str">
        <f>IF(AND('MAPA DE RIESGO'!$I$76="Alta",'MAPA DE RIESGO'!$M$76="Leve"),CONCATENATE("R",'MAPA DE RIESGO'!$B$76),"")</f>
        <v/>
      </c>
      <c r="M20" s="353"/>
      <c r="N20" s="353" t="str">
        <f>IF(AND('MAPA DE RIESGO'!$I$82="Alta",'MAPA DE RIESGO'!$M$82="Leve"),CONCATENATE("R",'MAPA DE RIESGO'!$B$82),"")</f>
        <v/>
      </c>
      <c r="O20" s="354"/>
      <c r="P20" s="352" t="str">
        <f>IF(AND('MAPA DE RIESGO'!$I$70="Alta",'MAPA DE RIESGO'!$M$70="Menor"),CONCATENATE("R",'MAPA DE RIESGO'!$B$70),"")</f>
        <v/>
      </c>
      <c r="Q20" s="353"/>
      <c r="R20" s="353" t="str">
        <f>IF(AND('MAPA DE RIESGO'!$I$76="Alta",'MAPA DE RIESGO'!$M$76="Menor"),CONCATENATE("R",'MAPA DE RIESGO'!$B$76),"")</f>
        <v/>
      </c>
      <c r="S20" s="353"/>
      <c r="T20" s="353" t="str">
        <f>IF(AND('MAPA DE RIESGO'!$I$82="Alta",'MAPA DE RIESGO'!$M$82="Menor"),CONCATENATE("R",'MAPA DE RIESGO'!$B$82),"")</f>
        <v/>
      </c>
      <c r="U20" s="354"/>
      <c r="V20" s="370" t="str">
        <f>IF(AND('MAPA DE RIESGO'!$I$70="Alta",'MAPA DE RIESGO'!$M$70="Moderado"),CONCATENATE("R",'MAPA DE RIESGO'!$B$70),"")</f>
        <v/>
      </c>
      <c r="W20" s="371"/>
      <c r="X20" s="372" t="str">
        <f>IF(AND('MAPA DE RIESGO'!$I$76="Alta",'MAPA DE RIESGO'!$M$76="Moderado"),CONCATENATE("R",'MAPA DE RIESGO'!$B$76),"")</f>
        <v/>
      </c>
      <c r="Y20" s="372"/>
      <c r="Z20" s="372" t="str">
        <f>IF(AND('MAPA DE RIESGO'!$I$82="Alta",'MAPA DE RIESGO'!$M$82="Moderado"),CONCATENATE("R",'MAPA DE RIESGO'!$B$82),"")</f>
        <v/>
      </c>
      <c r="AA20" s="373"/>
      <c r="AB20" s="370" t="str">
        <f>IF(AND('MAPA DE RIESGO'!$I$70="Alta",'MAPA DE RIESGO'!$M$70="Mayor"),CONCATENATE("R",'MAPA DE RIESGO'!$B$70),"")</f>
        <v/>
      </c>
      <c r="AC20" s="371"/>
      <c r="AD20" s="372" t="str">
        <f>IF(AND('MAPA DE RIESGO'!$I$76="Alta",'MAPA DE RIESGO'!$M$76="Mayor"),CONCATENATE("R",'MAPA DE RIESGO'!$B$76),"")</f>
        <v/>
      </c>
      <c r="AE20" s="372"/>
      <c r="AF20" s="372" t="str">
        <f>IF(AND('MAPA DE RIESGO'!$I$82="Alta",'MAPA DE RIESGO'!$M$82="Mayor"),CONCATENATE("R",'MAPA DE RIESGO'!$B$82),"")</f>
        <v/>
      </c>
      <c r="AG20" s="373"/>
      <c r="AH20" s="361" t="str">
        <f>IF(AND('MAPA DE RIESGO'!$I$70="Alta",'MAPA DE RIESGO'!$M$70="Catastrófico"),CONCATENATE("R",'MAPA DE RIESGO'!$B$70),"")</f>
        <v/>
      </c>
      <c r="AI20" s="362"/>
      <c r="AJ20" s="362" t="str">
        <f>IF(AND('MAPA DE RIESGO'!$I$76="Alta",'MAPA DE RIESGO'!$M$76="Catastrófico"),CONCATENATE("R",'MAPA DE RIESGO'!$B$76),"")</f>
        <v/>
      </c>
      <c r="AK20" s="362"/>
      <c r="AL20" s="362" t="str">
        <f>IF(AND('MAPA DE RIESGO'!$I$82="Alta",'MAPA DE RIESGO'!$M$82="Catastrófico"),CONCATENATE("R",'MAPA DE RIESGO'!$B$82),"")</f>
        <v/>
      </c>
      <c r="AM20" s="363"/>
      <c r="AN20" s="55"/>
      <c r="AO20" s="406"/>
      <c r="AP20" s="407"/>
      <c r="AQ20" s="407"/>
      <c r="AR20" s="407"/>
      <c r="AS20" s="407"/>
      <c r="AT20" s="408"/>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row>
    <row r="21" spans="1:80" ht="15.75" customHeight="1" thickBot="1" x14ac:dyDescent="0.3">
      <c r="A21" s="55"/>
      <c r="B21" s="392"/>
      <c r="C21" s="392"/>
      <c r="D21" s="393"/>
      <c r="E21" s="387"/>
      <c r="F21" s="388"/>
      <c r="G21" s="388"/>
      <c r="H21" s="388"/>
      <c r="I21" s="388"/>
      <c r="J21" s="355"/>
      <c r="K21" s="356"/>
      <c r="L21" s="356"/>
      <c r="M21" s="356"/>
      <c r="N21" s="356"/>
      <c r="O21" s="357"/>
      <c r="P21" s="355"/>
      <c r="Q21" s="356"/>
      <c r="R21" s="356"/>
      <c r="S21" s="356"/>
      <c r="T21" s="356"/>
      <c r="U21" s="357"/>
      <c r="V21" s="374"/>
      <c r="W21" s="375"/>
      <c r="X21" s="375"/>
      <c r="Y21" s="375"/>
      <c r="Z21" s="375"/>
      <c r="AA21" s="376"/>
      <c r="AB21" s="374"/>
      <c r="AC21" s="375"/>
      <c r="AD21" s="375"/>
      <c r="AE21" s="375"/>
      <c r="AF21" s="375"/>
      <c r="AG21" s="376"/>
      <c r="AH21" s="364"/>
      <c r="AI21" s="365"/>
      <c r="AJ21" s="365"/>
      <c r="AK21" s="365"/>
      <c r="AL21" s="365"/>
      <c r="AM21" s="366"/>
      <c r="AN21" s="55"/>
      <c r="AO21" s="409"/>
      <c r="AP21" s="410"/>
      <c r="AQ21" s="410"/>
      <c r="AR21" s="410"/>
      <c r="AS21" s="410"/>
      <c r="AT21" s="411"/>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row>
    <row r="22" spans="1:80" x14ac:dyDescent="0.25">
      <c r="A22" s="55"/>
      <c r="B22" s="392"/>
      <c r="C22" s="392"/>
      <c r="D22" s="393"/>
      <c r="E22" s="381" t="s">
        <v>108</v>
      </c>
      <c r="F22" s="382"/>
      <c r="G22" s="382"/>
      <c r="H22" s="382"/>
      <c r="I22" s="383"/>
      <c r="J22" s="358" t="str">
        <f>IF(AND('MAPA DE RIESGO'!$I$16="Media",'MAPA DE RIESGO'!$M$16="Leve"),CONCATENATE("R",'MAPA DE RIESGO'!$B$16),"")</f>
        <v/>
      </c>
      <c r="K22" s="359"/>
      <c r="L22" s="359" t="str">
        <f>IF(AND('MAPA DE RIESGO'!$I$22="Media",'MAPA DE RIESGO'!$M$22="Leve"),CONCATENATE("R",'MAPA DE RIESGO'!$B$22),"")</f>
        <v/>
      </c>
      <c r="M22" s="359"/>
      <c r="N22" s="359" t="str">
        <f>IF(AND('MAPA DE RIESGO'!$I$28="Media",'MAPA DE RIESGO'!$M$28="Leve"),CONCATENATE("R",'MAPA DE RIESGO'!$B$28),"")</f>
        <v/>
      </c>
      <c r="O22" s="360"/>
      <c r="P22" s="358" t="str">
        <f>IF(AND('MAPA DE RIESGO'!$I$16="Media",'MAPA DE RIESGO'!$M$16="Menor"),CONCATENATE("R",'MAPA DE RIESGO'!$B$16),"")</f>
        <v/>
      </c>
      <c r="Q22" s="359"/>
      <c r="R22" s="359" t="str">
        <f>IF(AND('MAPA DE RIESGO'!$I$22="Media",'MAPA DE RIESGO'!$M$22="Menor"),CONCATENATE("R",'MAPA DE RIESGO'!$B$22),"")</f>
        <v/>
      </c>
      <c r="S22" s="359"/>
      <c r="T22" s="359" t="str">
        <f>IF(AND('MAPA DE RIESGO'!$I$28="Media",'MAPA DE RIESGO'!$M$28="Menor"),CONCATENATE("R",'MAPA DE RIESGO'!$B$28),"")</f>
        <v>R3</v>
      </c>
      <c r="U22" s="360"/>
      <c r="V22" s="358" t="str">
        <f>IF(AND('MAPA DE RIESGO'!$I$16="Media",'MAPA DE RIESGO'!$M$16="Moderado"),CONCATENATE("R",'MAPA DE RIESGO'!$B$16),"")</f>
        <v/>
      </c>
      <c r="W22" s="359"/>
      <c r="X22" s="359" t="str">
        <f>IF(AND('MAPA DE RIESGO'!$I$22="Media",'MAPA DE RIESGO'!$M$22="Moderado"),CONCATENATE("R",'MAPA DE RIESGO'!$B$22),"")</f>
        <v>R2</v>
      </c>
      <c r="Y22" s="359"/>
      <c r="Z22" s="359" t="str">
        <f>IF(AND('MAPA DE RIESGO'!$I$28="Media",'MAPA DE RIESGO'!$M$28="Moderado"),CONCATENATE("R",'MAPA DE RIESGO'!$B$28),"")</f>
        <v/>
      </c>
      <c r="AA22" s="360"/>
      <c r="AB22" s="377" t="str">
        <f>IF(AND('MAPA DE RIESGO'!$I$16="Media",'MAPA DE RIESGO'!$M$16="Mayor"),CONCATENATE("R",'MAPA DE RIESGO'!$B$16),"")</f>
        <v/>
      </c>
      <c r="AC22" s="378"/>
      <c r="AD22" s="378" t="str">
        <f>IF(AND('MAPA DE RIESGO'!$I$22="Media",'MAPA DE RIESGO'!$M$22="Mayor"),CONCATENATE("R",'MAPA DE RIESGO'!$B$22),"")</f>
        <v/>
      </c>
      <c r="AE22" s="378"/>
      <c r="AF22" s="378" t="str">
        <f>IF(AND('MAPA DE RIESGO'!$I$28="Media",'MAPA DE RIESGO'!$M$28="Mayor"),CONCATENATE("R",'MAPA DE RIESGO'!$B$28),"")</f>
        <v/>
      </c>
      <c r="AG22" s="379"/>
      <c r="AH22" s="367" t="str">
        <f>IF(AND('MAPA DE RIESGO'!$I$16="Media",'MAPA DE RIESGO'!$M$16="Catastrófico"),CONCATENATE("R",'MAPA DE RIESGO'!$B$16),"")</f>
        <v>R1</v>
      </c>
      <c r="AI22" s="368"/>
      <c r="AJ22" s="368" t="str">
        <f>IF(AND('MAPA DE RIESGO'!$I$22="Media",'MAPA DE RIESGO'!$M$22="Catastrófico"),CONCATENATE("R",'MAPA DE RIESGO'!$B$22),"")</f>
        <v/>
      </c>
      <c r="AK22" s="368"/>
      <c r="AL22" s="368" t="str">
        <f>IF(AND('MAPA DE RIESGO'!$I$28="Media",'MAPA DE RIESGO'!$M$28="Catastrófico"),CONCATENATE("R",'MAPA DE RIESGO'!$B$28),"")</f>
        <v/>
      </c>
      <c r="AM22" s="369"/>
      <c r="AN22" s="55"/>
      <c r="AO22" s="412" t="s">
        <v>73</v>
      </c>
      <c r="AP22" s="413"/>
      <c r="AQ22" s="413"/>
      <c r="AR22" s="413"/>
      <c r="AS22" s="413"/>
      <c r="AT22" s="414"/>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row>
    <row r="23" spans="1:80" x14ac:dyDescent="0.25">
      <c r="A23" s="55"/>
      <c r="B23" s="392"/>
      <c r="C23" s="392"/>
      <c r="D23" s="393"/>
      <c r="E23" s="384"/>
      <c r="F23" s="385"/>
      <c r="G23" s="385"/>
      <c r="H23" s="385"/>
      <c r="I23" s="386"/>
      <c r="J23" s="352"/>
      <c r="K23" s="353"/>
      <c r="L23" s="353"/>
      <c r="M23" s="353"/>
      <c r="N23" s="353"/>
      <c r="O23" s="354"/>
      <c r="P23" s="352"/>
      <c r="Q23" s="353"/>
      <c r="R23" s="353"/>
      <c r="S23" s="353"/>
      <c r="T23" s="353"/>
      <c r="U23" s="354"/>
      <c r="V23" s="352"/>
      <c r="W23" s="353"/>
      <c r="X23" s="353"/>
      <c r="Y23" s="353"/>
      <c r="Z23" s="353"/>
      <c r="AA23" s="354"/>
      <c r="AB23" s="370"/>
      <c r="AC23" s="371"/>
      <c r="AD23" s="371"/>
      <c r="AE23" s="371"/>
      <c r="AF23" s="371"/>
      <c r="AG23" s="373"/>
      <c r="AH23" s="361"/>
      <c r="AI23" s="362"/>
      <c r="AJ23" s="362"/>
      <c r="AK23" s="362"/>
      <c r="AL23" s="362"/>
      <c r="AM23" s="363"/>
      <c r="AN23" s="55"/>
      <c r="AO23" s="415"/>
      <c r="AP23" s="416"/>
      <c r="AQ23" s="416"/>
      <c r="AR23" s="416"/>
      <c r="AS23" s="416"/>
      <c r="AT23" s="417"/>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row>
    <row r="24" spans="1:80" x14ac:dyDescent="0.25">
      <c r="A24" s="55"/>
      <c r="B24" s="392"/>
      <c r="C24" s="392"/>
      <c r="D24" s="393"/>
      <c r="E24" s="384"/>
      <c r="F24" s="385"/>
      <c r="G24" s="385"/>
      <c r="H24" s="385"/>
      <c r="I24" s="386"/>
      <c r="J24" s="352" t="str">
        <f>IF(AND('MAPA DE RIESGO'!$I$34="Media",'MAPA DE RIESGO'!$M$34="Leve"),CONCATENATE("R",'MAPA DE RIESGO'!$B$34),"")</f>
        <v/>
      </c>
      <c r="K24" s="353"/>
      <c r="L24" s="353" t="str">
        <f>IF(AND('MAPA DE RIESGO'!$I$40="Media",'MAPA DE RIESGO'!$M$40="Leve"),CONCATENATE("R",'MAPA DE RIESGO'!$B$40),"")</f>
        <v/>
      </c>
      <c r="M24" s="353"/>
      <c r="N24" s="353" t="str">
        <f>IF(AND('MAPA DE RIESGO'!$I$46="Media",'MAPA DE RIESGO'!$M$46="Leve"),CONCATENATE("R",'MAPA DE RIESGO'!$B$46),"")</f>
        <v/>
      </c>
      <c r="O24" s="354"/>
      <c r="P24" s="352" t="str">
        <f>IF(AND('MAPA DE RIESGO'!$I$34="Media",'MAPA DE RIESGO'!$M$34="Menor"),CONCATENATE("R",'MAPA DE RIESGO'!$B$34),"")</f>
        <v/>
      </c>
      <c r="Q24" s="353"/>
      <c r="R24" s="353" t="str">
        <f>IF(AND('MAPA DE RIESGO'!$I$40="Media",'MAPA DE RIESGO'!$M$40="Menor"),CONCATENATE("R",'MAPA DE RIESGO'!$B$40),"")</f>
        <v/>
      </c>
      <c r="S24" s="353"/>
      <c r="T24" s="353" t="str">
        <f>IF(AND('MAPA DE RIESGO'!$I$46="Media",'MAPA DE RIESGO'!$M$46="Menor"),CONCATENATE("R",'MAPA DE RIESGO'!$B$46),"")</f>
        <v/>
      </c>
      <c r="U24" s="354"/>
      <c r="V24" s="352" t="str">
        <f>IF(AND('MAPA DE RIESGO'!$I$34="Media",'MAPA DE RIESGO'!$M$34="Moderado"),CONCATENATE("R",'MAPA DE RIESGO'!$B$34),"")</f>
        <v/>
      </c>
      <c r="W24" s="353"/>
      <c r="X24" s="353" t="str">
        <f>IF(AND('MAPA DE RIESGO'!$I$40="Media",'MAPA DE RIESGO'!$M$40="Moderado"),CONCATENATE("R",'MAPA DE RIESGO'!$B$40),"")</f>
        <v/>
      </c>
      <c r="Y24" s="353"/>
      <c r="Z24" s="353" t="str">
        <f>IF(AND('MAPA DE RIESGO'!$I$46="Media",'MAPA DE RIESGO'!$M$46="Moderado"),CONCATENATE("R",'MAPA DE RIESGO'!$B$46),"")</f>
        <v/>
      </c>
      <c r="AA24" s="354"/>
      <c r="AB24" s="370" t="str">
        <f>IF(AND('MAPA DE RIESGO'!$I$34="Media",'MAPA DE RIESGO'!$M$34="Mayor"),CONCATENATE("R",'MAPA DE RIESGO'!$B$34),"")</f>
        <v/>
      </c>
      <c r="AC24" s="371"/>
      <c r="AD24" s="372" t="str">
        <f>IF(AND('MAPA DE RIESGO'!$I$40="Media",'MAPA DE RIESGO'!$M$40="Mayor"),CONCATENATE("R",'MAPA DE RIESGO'!$B$40),"")</f>
        <v/>
      </c>
      <c r="AE24" s="372"/>
      <c r="AF24" s="372" t="str">
        <f>IF(AND('MAPA DE RIESGO'!$I$46="Media",'MAPA DE RIESGO'!$M$46="Mayor"),CONCATENATE("R",'MAPA DE RIESGO'!$B$46),"")</f>
        <v/>
      </c>
      <c r="AG24" s="373"/>
      <c r="AH24" s="361" t="str">
        <f>IF(AND('MAPA DE RIESGO'!$I$34="Media",'MAPA DE RIESGO'!$M$34="Catastrófico"),CONCATENATE("R",'MAPA DE RIESGO'!$B$34),"")</f>
        <v/>
      </c>
      <c r="AI24" s="362"/>
      <c r="AJ24" s="362" t="str">
        <f>IF(AND('MAPA DE RIESGO'!$I$40="Media",'MAPA DE RIESGO'!$M$40="Catastrófico"),CONCATENATE("R",'MAPA DE RIESGO'!$B$40),"")</f>
        <v/>
      </c>
      <c r="AK24" s="362"/>
      <c r="AL24" s="362" t="str">
        <f>IF(AND('MAPA DE RIESGO'!$I$46="Media",'MAPA DE RIESGO'!$M$46="Catastrófico"),CONCATENATE("R",'MAPA DE RIESGO'!$B$46),"")</f>
        <v/>
      </c>
      <c r="AM24" s="363"/>
      <c r="AN24" s="55"/>
      <c r="AO24" s="415"/>
      <c r="AP24" s="416"/>
      <c r="AQ24" s="416"/>
      <c r="AR24" s="416"/>
      <c r="AS24" s="416"/>
      <c r="AT24" s="417"/>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row>
    <row r="25" spans="1:80" x14ac:dyDescent="0.25">
      <c r="A25" s="55"/>
      <c r="B25" s="392"/>
      <c r="C25" s="392"/>
      <c r="D25" s="393"/>
      <c r="E25" s="384"/>
      <c r="F25" s="385"/>
      <c r="G25" s="385"/>
      <c r="H25" s="385"/>
      <c r="I25" s="386"/>
      <c r="J25" s="352"/>
      <c r="K25" s="353"/>
      <c r="L25" s="353"/>
      <c r="M25" s="353"/>
      <c r="N25" s="353"/>
      <c r="O25" s="354"/>
      <c r="P25" s="352"/>
      <c r="Q25" s="353"/>
      <c r="R25" s="353"/>
      <c r="S25" s="353"/>
      <c r="T25" s="353"/>
      <c r="U25" s="354"/>
      <c r="V25" s="352"/>
      <c r="W25" s="353"/>
      <c r="X25" s="353"/>
      <c r="Y25" s="353"/>
      <c r="Z25" s="353"/>
      <c r="AA25" s="354"/>
      <c r="AB25" s="370"/>
      <c r="AC25" s="371"/>
      <c r="AD25" s="372"/>
      <c r="AE25" s="372"/>
      <c r="AF25" s="372"/>
      <c r="AG25" s="373"/>
      <c r="AH25" s="361"/>
      <c r="AI25" s="362"/>
      <c r="AJ25" s="362"/>
      <c r="AK25" s="362"/>
      <c r="AL25" s="362"/>
      <c r="AM25" s="363"/>
      <c r="AN25" s="55"/>
      <c r="AO25" s="415"/>
      <c r="AP25" s="416"/>
      <c r="AQ25" s="416"/>
      <c r="AR25" s="416"/>
      <c r="AS25" s="416"/>
      <c r="AT25" s="417"/>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row>
    <row r="26" spans="1:80" x14ac:dyDescent="0.25">
      <c r="A26" s="55"/>
      <c r="B26" s="392"/>
      <c r="C26" s="392"/>
      <c r="D26" s="393"/>
      <c r="E26" s="384"/>
      <c r="F26" s="385"/>
      <c r="G26" s="385"/>
      <c r="H26" s="385"/>
      <c r="I26" s="386"/>
      <c r="J26" s="352" t="str">
        <f>IF(AND('MAPA DE RIESGO'!$I$52="Media",'MAPA DE RIESGO'!$M$52="Leve"),CONCATENATE("R",'MAPA DE RIESGO'!$B$52),"")</f>
        <v/>
      </c>
      <c r="K26" s="353"/>
      <c r="L26" s="353" t="str">
        <f>IF(AND('MAPA DE RIESGO'!$I$58="Media",'MAPA DE RIESGO'!$M$58="Leve"),CONCATENATE("R",'MAPA DE RIESGO'!$B$58),"")</f>
        <v/>
      </c>
      <c r="M26" s="353"/>
      <c r="N26" s="353" t="str">
        <f>IF(AND('MAPA DE RIESGO'!$I$64="Media",'MAPA DE RIESGO'!$M$64="Leve"),CONCATENATE("R",'MAPA DE RIESGO'!$B$64),"")</f>
        <v/>
      </c>
      <c r="O26" s="354"/>
      <c r="P26" s="352" t="str">
        <f>IF(AND('MAPA DE RIESGO'!$I$52="Media",'MAPA DE RIESGO'!$M$52="Menor"),CONCATENATE("R",'MAPA DE RIESGO'!$B$52),"")</f>
        <v/>
      </c>
      <c r="Q26" s="353"/>
      <c r="R26" s="353" t="str">
        <f>IF(AND('MAPA DE RIESGO'!$I$58="Media",'MAPA DE RIESGO'!$M$58="Menor"),CONCATENATE("R",'MAPA DE RIESGO'!$B$58),"")</f>
        <v/>
      </c>
      <c r="S26" s="353"/>
      <c r="T26" s="353" t="str">
        <f>IF(AND('MAPA DE RIESGO'!$I$64="Media",'MAPA DE RIESGO'!$M$64="Menor"),CONCATENATE("R",'MAPA DE RIESGO'!$B$64),"")</f>
        <v/>
      </c>
      <c r="U26" s="354"/>
      <c r="V26" s="352" t="str">
        <f>IF(AND('MAPA DE RIESGO'!$I$52="Media",'MAPA DE RIESGO'!$M$52="Moderado"),CONCATENATE("R",'MAPA DE RIESGO'!$B$52),"")</f>
        <v/>
      </c>
      <c r="W26" s="353"/>
      <c r="X26" s="353" t="str">
        <f>IF(AND('MAPA DE RIESGO'!$I$58="Media",'MAPA DE RIESGO'!$M$58="Moderado"),CONCATENATE("R",'MAPA DE RIESGO'!$B$58),"")</f>
        <v/>
      </c>
      <c r="Y26" s="353"/>
      <c r="Z26" s="353" t="str">
        <f>IF(AND('MAPA DE RIESGO'!$I$64="Media",'MAPA DE RIESGO'!$M$64="Moderado"),CONCATENATE("R",'MAPA DE RIESGO'!$B$64),"")</f>
        <v/>
      </c>
      <c r="AA26" s="354"/>
      <c r="AB26" s="370" t="str">
        <f>IF(AND('MAPA DE RIESGO'!$I$52="Media",'MAPA DE RIESGO'!$M$52="Mayor"),CONCATENATE("R",'MAPA DE RIESGO'!$B$52),"")</f>
        <v/>
      </c>
      <c r="AC26" s="371"/>
      <c r="AD26" s="372" t="str">
        <f>IF(AND('MAPA DE RIESGO'!$I$58="Media",'MAPA DE RIESGO'!$M$58="Mayor"),CONCATENATE("R",'MAPA DE RIESGO'!$B$58),"")</f>
        <v/>
      </c>
      <c r="AE26" s="372"/>
      <c r="AF26" s="372" t="str">
        <f>IF(AND('MAPA DE RIESGO'!$I$64="Media",'MAPA DE RIESGO'!$M$64="Mayor"),CONCATENATE("R",'MAPA DE RIESGO'!$B$64),"")</f>
        <v/>
      </c>
      <c r="AG26" s="373"/>
      <c r="AH26" s="361" t="str">
        <f>IF(AND('MAPA DE RIESGO'!$I$52="Media",'MAPA DE RIESGO'!$M$52="Catastrófico"),CONCATENATE("R",'MAPA DE RIESGO'!$B$52),"")</f>
        <v/>
      </c>
      <c r="AI26" s="362"/>
      <c r="AJ26" s="362" t="str">
        <f>IF(AND('MAPA DE RIESGO'!$I$58="Media",'MAPA DE RIESGO'!$M$58="Catastrófico"),CONCATENATE("R",'MAPA DE RIESGO'!$B$58),"")</f>
        <v/>
      </c>
      <c r="AK26" s="362"/>
      <c r="AL26" s="362" t="str">
        <f>IF(AND('MAPA DE RIESGO'!$I$64="Media",'MAPA DE RIESGO'!$M$64="Catastrófico"),CONCATENATE("R",'MAPA DE RIESGO'!$B$64),"")</f>
        <v/>
      </c>
      <c r="AM26" s="363"/>
      <c r="AN26" s="55"/>
      <c r="AO26" s="415"/>
      <c r="AP26" s="416"/>
      <c r="AQ26" s="416"/>
      <c r="AR26" s="416"/>
      <c r="AS26" s="416"/>
      <c r="AT26" s="417"/>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row>
    <row r="27" spans="1:80" x14ac:dyDescent="0.25">
      <c r="A27" s="55"/>
      <c r="B27" s="392"/>
      <c r="C27" s="392"/>
      <c r="D27" s="393"/>
      <c r="E27" s="384"/>
      <c r="F27" s="385"/>
      <c r="G27" s="385"/>
      <c r="H27" s="385"/>
      <c r="I27" s="386"/>
      <c r="J27" s="352"/>
      <c r="K27" s="353"/>
      <c r="L27" s="353"/>
      <c r="M27" s="353"/>
      <c r="N27" s="353"/>
      <c r="O27" s="354"/>
      <c r="P27" s="352"/>
      <c r="Q27" s="353"/>
      <c r="R27" s="353"/>
      <c r="S27" s="353"/>
      <c r="T27" s="353"/>
      <c r="U27" s="354"/>
      <c r="V27" s="352"/>
      <c r="W27" s="353"/>
      <c r="X27" s="353"/>
      <c r="Y27" s="353"/>
      <c r="Z27" s="353"/>
      <c r="AA27" s="354"/>
      <c r="AB27" s="370"/>
      <c r="AC27" s="371"/>
      <c r="AD27" s="372"/>
      <c r="AE27" s="372"/>
      <c r="AF27" s="372"/>
      <c r="AG27" s="373"/>
      <c r="AH27" s="361"/>
      <c r="AI27" s="362"/>
      <c r="AJ27" s="362"/>
      <c r="AK27" s="362"/>
      <c r="AL27" s="362"/>
      <c r="AM27" s="363"/>
      <c r="AN27" s="55"/>
      <c r="AO27" s="415"/>
      <c r="AP27" s="416"/>
      <c r="AQ27" s="416"/>
      <c r="AR27" s="416"/>
      <c r="AS27" s="416"/>
      <c r="AT27" s="417"/>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c r="BY27" s="55"/>
      <c r="BZ27" s="55"/>
      <c r="CA27" s="55"/>
      <c r="CB27" s="55"/>
    </row>
    <row r="28" spans="1:80" x14ac:dyDescent="0.25">
      <c r="A28" s="55"/>
      <c r="B28" s="392"/>
      <c r="C28" s="392"/>
      <c r="D28" s="393"/>
      <c r="E28" s="384"/>
      <c r="F28" s="385"/>
      <c r="G28" s="385"/>
      <c r="H28" s="385"/>
      <c r="I28" s="386"/>
      <c r="J28" s="352" t="str">
        <f>IF(AND('MAPA DE RIESGO'!$I$70="Media",'MAPA DE RIESGO'!$M$70="Leve"),CONCATENATE("R",'MAPA DE RIESGO'!$B$70),"")</f>
        <v/>
      </c>
      <c r="K28" s="353"/>
      <c r="L28" s="353" t="str">
        <f>IF(AND('MAPA DE RIESGO'!$I$76="Media",'MAPA DE RIESGO'!$M$76="Leve"),CONCATENATE("R",'MAPA DE RIESGO'!$B$76),"")</f>
        <v/>
      </c>
      <c r="M28" s="353"/>
      <c r="N28" s="353" t="str">
        <f>IF(AND('MAPA DE RIESGO'!$I$82="Media",'MAPA DE RIESGO'!$M$82="Leve"),CONCATENATE("R",'MAPA DE RIESGO'!$B$82),"")</f>
        <v/>
      </c>
      <c r="O28" s="354"/>
      <c r="P28" s="352" t="str">
        <f>IF(AND('MAPA DE RIESGO'!$I$70="Media",'MAPA DE RIESGO'!$M$70="Menor"),CONCATENATE("R",'MAPA DE RIESGO'!$B$70),"")</f>
        <v/>
      </c>
      <c r="Q28" s="353"/>
      <c r="R28" s="353" t="str">
        <f>IF(AND('MAPA DE RIESGO'!$I$76="Media",'MAPA DE RIESGO'!$M$76="Menor"),CONCATENATE("R",'MAPA DE RIESGO'!$B$76),"")</f>
        <v/>
      </c>
      <c r="S28" s="353"/>
      <c r="T28" s="353" t="str">
        <f>IF(AND('MAPA DE RIESGO'!$I$82="Media",'MAPA DE RIESGO'!$M$82="Menor"),CONCATENATE("R",'MAPA DE RIESGO'!$B$82),"")</f>
        <v/>
      </c>
      <c r="U28" s="354"/>
      <c r="V28" s="352" t="str">
        <f>IF(AND('MAPA DE RIESGO'!$I$70="Media",'MAPA DE RIESGO'!$M$70="Moderado"),CONCATENATE("R",'MAPA DE RIESGO'!$B$70),"")</f>
        <v/>
      </c>
      <c r="W28" s="353"/>
      <c r="X28" s="353" t="str">
        <f>IF(AND('MAPA DE RIESGO'!$I$76="Media",'MAPA DE RIESGO'!$M$76="Moderado"),CONCATENATE("R",'MAPA DE RIESGO'!$B$76),"")</f>
        <v/>
      </c>
      <c r="Y28" s="353"/>
      <c r="Z28" s="353" t="str">
        <f>IF(AND('MAPA DE RIESGO'!$I$82="Media",'MAPA DE RIESGO'!$M$82="Moderado"),CONCATENATE("R",'MAPA DE RIESGO'!$B$82),"")</f>
        <v/>
      </c>
      <c r="AA28" s="354"/>
      <c r="AB28" s="370" t="str">
        <f>IF(AND('MAPA DE RIESGO'!$I$70="Media",'MAPA DE RIESGO'!$M$70="Mayor"),CONCATENATE("R",'MAPA DE RIESGO'!$B$70),"")</f>
        <v/>
      </c>
      <c r="AC28" s="371"/>
      <c r="AD28" s="372" t="str">
        <f>IF(AND('MAPA DE RIESGO'!$I$76="Media",'MAPA DE RIESGO'!$M$76="Mayor"),CONCATENATE("R",'MAPA DE RIESGO'!$B$76),"")</f>
        <v/>
      </c>
      <c r="AE28" s="372"/>
      <c r="AF28" s="372" t="str">
        <f>IF(AND('MAPA DE RIESGO'!$I$82="Media",'MAPA DE RIESGO'!$M$82="Mayor"),CONCATENATE("R",'MAPA DE RIESGO'!$B$82),"")</f>
        <v/>
      </c>
      <c r="AG28" s="373"/>
      <c r="AH28" s="361" t="str">
        <f>IF(AND('MAPA DE RIESGO'!$I$70="Media",'MAPA DE RIESGO'!$M$70="Catastrófico"),CONCATENATE("R",'MAPA DE RIESGO'!$B$70),"")</f>
        <v/>
      </c>
      <c r="AI28" s="362"/>
      <c r="AJ28" s="362" t="str">
        <f>IF(AND('MAPA DE RIESGO'!$I$76="Media",'MAPA DE RIESGO'!$M$76="Catastrófico"),CONCATENATE("R",'MAPA DE RIESGO'!$B$76),"")</f>
        <v/>
      </c>
      <c r="AK28" s="362"/>
      <c r="AL28" s="362" t="str">
        <f>IF(AND('MAPA DE RIESGO'!$I$82="Media",'MAPA DE RIESGO'!$M$82="Catastrófico"),CONCATENATE("R",'MAPA DE RIESGO'!$B$82),"")</f>
        <v/>
      </c>
      <c r="AM28" s="363"/>
      <c r="AN28" s="55"/>
      <c r="AO28" s="415"/>
      <c r="AP28" s="416"/>
      <c r="AQ28" s="416"/>
      <c r="AR28" s="416"/>
      <c r="AS28" s="416"/>
      <c r="AT28" s="417"/>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c r="BY28" s="55"/>
      <c r="BZ28" s="55"/>
      <c r="CA28" s="55"/>
      <c r="CB28" s="55"/>
    </row>
    <row r="29" spans="1:80" ht="15.75" thickBot="1" x14ac:dyDescent="0.3">
      <c r="A29" s="55"/>
      <c r="B29" s="392"/>
      <c r="C29" s="392"/>
      <c r="D29" s="393"/>
      <c r="E29" s="387"/>
      <c r="F29" s="388"/>
      <c r="G29" s="388"/>
      <c r="H29" s="388"/>
      <c r="I29" s="389"/>
      <c r="J29" s="352"/>
      <c r="K29" s="353"/>
      <c r="L29" s="353"/>
      <c r="M29" s="353"/>
      <c r="N29" s="353"/>
      <c r="O29" s="354"/>
      <c r="P29" s="355"/>
      <c r="Q29" s="356"/>
      <c r="R29" s="356"/>
      <c r="S29" s="356"/>
      <c r="T29" s="356"/>
      <c r="U29" s="357"/>
      <c r="V29" s="355"/>
      <c r="W29" s="356"/>
      <c r="X29" s="356"/>
      <c r="Y29" s="356"/>
      <c r="Z29" s="356"/>
      <c r="AA29" s="357"/>
      <c r="AB29" s="374"/>
      <c r="AC29" s="375"/>
      <c r="AD29" s="375"/>
      <c r="AE29" s="375"/>
      <c r="AF29" s="375"/>
      <c r="AG29" s="376"/>
      <c r="AH29" s="364"/>
      <c r="AI29" s="365"/>
      <c r="AJ29" s="365"/>
      <c r="AK29" s="365"/>
      <c r="AL29" s="365"/>
      <c r="AM29" s="366"/>
      <c r="AN29" s="55"/>
      <c r="AO29" s="418"/>
      <c r="AP29" s="419"/>
      <c r="AQ29" s="419"/>
      <c r="AR29" s="419"/>
      <c r="AS29" s="419"/>
      <c r="AT29" s="420"/>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c r="BY29" s="55"/>
      <c r="BZ29" s="55"/>
      <c r="CA29" s="55"/>
      <c r="CB29" s="55"/>
    </row>
    <row r="30" spans="1:80" x14ac:dyDescent="0.25">
      <c r="A30" s="55"/>
      <c r="B30" s="392"/>
      <c r="C30" s="392"/>
      <c r="D30" s="393"/>
      <c r="E30" s="381" t="s">
        <v>105</v>
      </c>
      <c r="F30" s="382"/>
      <c r="G30" s="382"/>
      <c r="H30" s="382"/>
      <c r="I30" s="382"/>
      <c r="J30" s="349" t="str">
        <f>IF(AND('MAPA DE RIESGO'!$I$16="Baja",'MAPA DE RIESGO'!$M$16="Leve"),CONCATENATE("R",'MAPA DE RIESGO'!$B$16),"")</f>
        <v/>
      </c>
      <c r="K30" s="350"/>
      <c r="L30" s="350" t="str">
        <f>IF(AND('MAPA DE RIESGO'!$I$22="Baja",'MAPA DE RIESGO'!$M$22="Leve"),CONCATENATE("R",'MAPA DE RIESGO'!$B$22),"")</f>
        <v/>
      </c>
      <c r="M30" s="350"/>
      <c r="N30" s="350" t="str">
        <f>IF(AND('MAPA DE RIESGO'!$I$28="Baja",'MAPA DE RIESGO'!$M$28="Leve"),CONCATENATE("R",'MAPA DE RIESGO'!$B$28),"")</f>
        <v/>
      </c>
      <c r="O30" s="351"/>
      <c r="P30" s="359" t="str">
        <f>IF(AND('MAPA DE RIESGO'!$I$16="Baja",'MAPA DE RIESGO'!$M$16="Menor"),CONCATENATE("R",'MAPA DE RIESGO'!$B$16),"")</f>
        <v/>
      </c>
      <c r="Q30" s="359"/>
      <c r="R30" s="359" t="str">
        <f>IF(AND('MAPA DE RIESGO'!$I$22="Baja",'MAPA DE RIESGO'!$M$22="Menor"),CONCATENATE("R",'MAPA DE RIESGO'!$B$22),"")</f>
        <v/>
      </c>
      <c r="S30" s="359"/>
      <c r="T30" s="359" t="str">
        <f>IF(AND('MAPA DE RIESGO'!$I$28="Baja",'MAPA DE RIESGO'!$M$28="Menor"),CONCATENATE("R",'MAPA DE RIESGO'!$B$28),"")</f>
        <v/>
      </c>
      <c r="U30" s="360"/>
      <c r="V30" s="358" t="str">
        <f>IF(AND('MAPA DE RIESGO'!$I$16="Baja",'MAPA DE RIESGO'!$M$16="Moderado"),CONCATENATE("R",'MAPA DE RIESGO'!$B$16),"")</f>
        <v/>
      </c>
      <c r="W30" s="359"/>
      <c r="X30" s="359" t="str">
        <f>IF(AND('MAPA DE RIESGO'!$I$22="Baja",'MAPA DE RIESGO'!$M$22="Moderado"),CONCATENATE("R",'MAPA DE RIESGO'!$B$22),"")</f>
        <v/>
      </c>
      <c r="Y30" s="359"/>
      <c r="Z30" s="359" t="str">
        <f>IF(AND('MAPA DE RIESGO'!$I$28="Baja",'MAPA DE RIESGO'!$M$28="Moderado"),CONCATENATE("R",'MAPA DE RIESGO'!$B$28),"")</f>
        <v/>
      </c>
      <c r="AA30" s="360"/>
      <c r="AB30" s="377" t="str">
        <f>IF(AND('MAPA DE RIESGO'!$I$16="Baja",'MAPA DE RIESGO'!$M$16="Mayor"),CONCATENATE("R",'MAPA DE RIESGO'!$B$16),"")</f>
        <v/>
      </c>
      <c r="AC30" s="378"/>
      <c r="AD30" s="378" t="str">
        <f>IF(AND('MAPA DE RIESGO'!$I$22="Baja",'MAPA DE RIESGO'!$M$22="Mayor"),CONCATENATE("R",'MAPA DE RIESGO'!$B$22),"")</f>
        <v/>
      </c>
      <c r="AE30" s="378"/>
      <c r="AF30" s="378" t="str">
        <f>IF(AND('MAPA DE RIESGO'!$I$28="Baja",'MAPA DE RIESGO'!$M$28="Mayor"),CONCATENATE("R",'MAPA DE RIESGO'!$B$28),"")</f>
        <v/>
      </c>
      <c r="AG30" s="379"/>
      <c r="AH30" s="367" t="str">
        <f>IF(AND('MAPA DE RIESGO'!$I$16="Baja",'MAPA DE RIESGO'!$M$16="Catastrófico"),CONCATENATE("R",'MAPA DE RIESGO'!$B$16),"")</f>
        <v/>
      </c>
      <c r="AI30" s="368"/>
      <c r="AJ30" s="368" t="str">
        <f>IF(AND('MAPA DE RIESGO'!$I$22="Baja",'MAPA DE RIESGO'!$M$22="Catastrófico"),CONCATENATE("R",'MAPA DE RIESGO'!$B$22),"")</f>
        <v/>
      </c>
      <c r="AK30" s="368"/>
      <c r="AL30" s="368" t="str">
        <f>IF(AND('MAPA DE RIESGO'!$I$28="Baja",'MAPA DE RIESGO'!$M$28="Catastrófico"),CONCATENATE("R",'MAPA DE RIESGO'!$B$28),"")</f>
        <v/>
      </c>
      <c r="AM30" s="369"/>
      <c r="AN30" s="55"/>
      <c r="AO30" s="421" t="s">
        <v>74</v>
      </c>
      <c r="AP30" s="422"/>
      <c r="AQ30" s="422"/>
      <c r="AR30" s="422"/>
      <c r="AS30" s="422"/>
      <c r="AT30" s="423"/>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c r="BZ30" s="55"/>
      <c r="CA30" s="55"/>
      <c r="CB30" s="55"/>
    </row>
    <row r="31" spans="1:80" x14ac:dyDescent="0.25">
      <c r="A31" s="55"/>
      <c r="B31" s="392"/>
      <c r="C31" s="392"/>
      <c r="D31" s="393"/>
      <c r="E31" s="384"/>
      <c r="F31" s="385"/>
      <c r="G31" s="385"/>
      <c r="H31" s="385"/>
      <c r="I31" s="390"/>
      <c r="J31" s="343"/>
      <c r="K31" s="344"/>
      <c r="L31" s="344"/>
      <c r="M31" s="344"/>
      <c r="N31" s="344"/>
      <c r="O31" s="345"/>
      <c r="P31" s="353"/>
      <c r="Q31" s="353"/>
      <c r="R31" s="353"/>
      <c r="S31" s="353"/>
      <c r="T31" s="353"/>
      <c r="U31" s="354"/>
      <c r="V31" s="352"/>
      <c r="W31" s="353"/>
      <c r="X31" s="353"/>
      <c r="Y31" s="353"/>
      <c r="Z31" s="353"/>
      <c r="AA31" s="354"/>
      <c r="AB31" s="370"/>
      <c r="AC31" s="371"/>
      <c r="AD31" s="371"/>
      <c r="AE31" s="371"/>
      <c r="AF31" s="371"/>
      <c r="AG31" s="373"/>
      <c r="AH31" s="361"/>
      <c r="AI31" s="362"/>
      <c r="AJ31" s="362"/>
      <c r="AK31" s="362"/>
      <c r="AL31" s="362"/>
      <c r="AM31" s="363"/>
      <c r="AN31" s="55"/>
      <c r="AO31" s="424"/>
      <c r="AP31" s="425"/>
      <c r="AQ31" s="425"/>
      <c r="AR31" s="425"/>
      <c r="AS31" s="425"/>
      <c r="AT31" s="426"/>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c r="BY31" s="55"/>
      <c r="BZ31" s="55"/>
      <c r="CA31" s="55"/>
      <c r="CB31" s="55"/>
    </row>
    <row r="32" spans="1:80" x14ac:dyDescent="0.25">
      <c r="A32" s="55"/>
      <c r="B32" s="392"/>
      <c r="C32" s="392"/>
      <c r="D32" s="393"/>
      <c r="E32" s="384"/>
      <c r="F32" s="385"/>
      <c r="G32" s="385"/>
      <c r="H32" s="385"/>
      <c r="I32" s="390"/>
      <c r="J32" s="343" t="str">
        <f>IF(AND('MAPA DE RIESGO'!$I$34="Baja",'MAPA DE RIESGO'!$M$34="Leve"),CONCATENATE("R",'MAPA DE RIESGO'!$B$34),"")</f>
        <v/>
      </c>
      <c r="K32" s="344"/>
      <c r="L32" s="344" t="str">
        <f>IF(AND('MAPA DE RIESGO'!$I$40="Baja",'MAPA DE RIESGO'!$M$40="Leve"),CONCATENATE("R",'MAPA DE RIESGO'!$B$40),"")</f>
        <v/>
      </c>
      <c r="M32" s="344"/>
      <c r="N32" s="344" t="str">
        <f>IF(AND('MAPA DE RIESGO'!$I$46="Baja",'MAPA DE RIESGO'!$M$46="Leve"),CONCATENATE("R",'MAPA DE RIESGO'!$B$46),"")</f>
        <v/>
      </c>
      <c r="O32" s="345"/>
      <c r="P32" s="353" t="str">
        <f>IF(AND('MAPA DE RIESGO'!$I$34="Baja",'MAPA DE RIESGO'!$M$34="Menor"),CONCATENATE("R",'MAPA DE RIESGO'!$B$34),"")</f>
        <v/>
      </c>
      <c r="Q32" s="353"/>
      <c r="R32" s="353" t="str">
        <f>IF(AND('MAPA DE RIESGO'!$I$40="Baja",'MAPA DE RIESGO'!$M$40="Menor"),CONCATENATE("R",'MAPA DE RIESGO'!$B$40),"")</f>
        <v/>
      </c>
      <c r="S32" s="353"/>
      <c r="T32" s="353" t="str">
        <f>IF(AND('MAPA DE RIESGO'!$I$46="Baja",'MAPA DE RIESGO'!$M$46="Menor"),CONCATENATE("R",'MAPA DE RIESGO'!$B$46),"")</f>
        <v/>
      </c>
      <c r="U32" s="354"/>
      <c r="V32" s="352" t="str">
        <f>IF(AND('MAPA DE RIESGO'!$I$34="Baja",'MAPA DE RIESGO'!$M$34="Moderado"),CONCATENATE("R",'MAPA DE RIESGO'!$B$34),"")</f>
        <v>R4</v>
      </c>
      <c r="W32" s="353"/>
      <c r="X32" s="353" t="str">
        <f>IF(AND('MAPA DE RIESGO'!$I$40="Baja",'MAPA DE RIESGO'!$M$40="Moderado"),CONCATENATE("R",'MAPA DE RIESGO'!$B$40),"")</f>
        <v/>
      </c>
      <c r="Y32" s="353"/>
      <c r="Z32" s="353" t="str">
        <f>IF(AND('MAPA DE RIESGO'!$I$46="Baja",'MAPA DE RIESGO'!$M$46="Moderado"),CONCATENATE("R",'MAPA DE RIESGO'!$B$46),"")</f>
        <v/>
      </c>
      <c r="AA32" s="354"/>
      <c r="AB32" s="370" t="str">
        <f>IF(AND('MAPA DE RIESGO'!$I$34="Baja",'MAPA DE RIESGO'!$M$34="Mayor"),CONCATENATE("R",'MAPA DE RIESGO'!$B$34),"")</f>
        <v/>
      </c>
      <c r="AC32" s="371"/>
      <c r="AD32" s="372" t="str">
        <f>IF(AND('MAPA DE RIESGO'!$I$40="Baja",'MAPA DE RIESGO'!$M$40="Mayor"),CONCATENATE("R",'MAPA DE RIESGO'!$B$40),"")</f>
        <v/>
      </c>
      <c r="AE32" s="372"/>
      <c r="AF32" s="372" t="str">
        <f>IF(AND('MAPA DE RIESGO'!$I$46="Baja",'MAPA DE RIESGO'!$M$46="Mayor"),CONCATENATE("R",'MAPA DE RIESGO'!$B$46),"")</f>
        <v/>
      </c>
      <c r="AG32" s="373"/>
      <c r="AH32" s="361" t="str">
        <f>IF(AND('MAPA DE RIESGO'!$I$34="Baja",'MAPA DE RIESGO'!$M$34="Catastrófico"),CONCATENATE("R",'MAPA DE RIESGO'!$B$34),"")</f>
        <v/>
      </c>
      <c r="AI32" s="362"/>
      <c r="AJ32" s="362" t="str">
        <f>IF(AND('MAPA DE RIESGO'!$I$40="Baja",'MAPA DE RIESGO'!$M$40="Catastrófico"),CONCATENATE("R",'MAPA DE RIESGO'!$B$40),"")</f>
        <v/>
      </c>
      <c r="AK32" s="362"/>
      <c r="AL32" s="362" t="str">
        <f>IF(AND('MAPA DE RIESGO'!$I$46="Baja",'MAPA DE RIESGO'!$M$46="Catastrófico"),CONCATENATE("R",'MAPA DE RIESGO'!$B$46),"")</f>
        <v/>
      </c>
      <c r="AM32" s="363"/>
      <c r="AN32" s="55"/>
      <c r="AO32" s="424"/>
      <c r="AP32" s="425"/>
      <c r="AQ32" s="425"/>
      <c r="AR32" s="425"/>
      <c r="AS32" s="425"/>
      <c r="AT32" s="426"/>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c r="BY32" s="55"/>
      <c r="BZ32" s="55"/>
      <c r="CA32" s="55"/>
      <c r="CB32" s="55"/>
    </row>
    <row r="33" spans="1:80" x14ac:dyDescent="0.25">
      <c r="A33" s="55"/>
      <c r="B33" s="392"/>
      <c r="C33" s="392"/>
      <c r="D33" s="393"/>
      <c r="E33" s="384"/>
      <c r="F33" s="385"/>
      <c r="G33" s="385"/>
      <c r="H33" s="385"/>
      <c r="I33" s="390"/>
      <c r="J33" s="343"/>
      <c r="K33" s="344"/>
      <c r="L33" s="344"/>
      <c r="M33" s="344"/>
      <c r="N33" s="344"/>
      <c r="O33" s="345"/>
      <c r="P33" s="353"/>
      <c r="Q33" s="353"/>
      <c r="R33" s="353"/>
      <c r="S33" s="353"/>
      <c r="T33" s="353"/>
      <c r="U33" s="354"/>
      <c r="V33" s="352"/>
      <c r="W33" s="353"/>
      <c r="X33" s="353"/>
      <c r="Y33" s="353"/>
      <c r="Z33" s="353"/>
      <c r="AA33" s="354"/>
      <c r="AB33" s="370"/>
      <c r="AC33" s="371"/>
      <c r="AD33" s="372"/>
      <c r="AE33" s="372"/>
      <c r="AF33" s="372"/>
      <c r="AG33" s="373"/>
      <c r="AH33" s="361"/>
      <c r="AI33" s="362"/>
      <c r="AJ33" s="362"/>
      <c r="AK33" s="362"/>
      <c r="AL33" s="362"/>
      <c r="AM33" s="363"/>
      <c r="AN33" s="55"/>
      <c r="AO33" s="424"/>
      <c r="AP33" s="425"/>
      <c r="AQ33" s="425"/>
      <c r="AR33" s="425"/>
      <c r="AS33" s="425"/>
      <c r="AT33" s="426"/>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c r="BY33" s="55"/>
      <c r="BZ33" s="55"/>
      <c r="CA33" s="55"/>
      <c r="CB33" s="55"/>
    </row>
    <row r="34" spans="1:80" x14ac:dyDescent="0.25">
      <c r="A34" s="55"/>
      <c r="B34" s="392"/>
      <c r="C34" s="392"/>
      <c r="D34" s="393"/>
      <c r="E34" s="384"/>
      <c r="F34" s="385"/>
      <c r="G34" s="385"/>
      <c r="H34" s="385"/>
      <c r="I34" s="390"/>
      <c r="J34" s="343" t="str">
        <f>IF(AND('MAPA DE RIESGO'!$I$52="Baja",'MAPA DE RIESGO'!$M$52="Leve"),CONCATENATE("R",'MAPA DE RIESGO'!$B$52),"")</f>
        <v/>
      </c>
      <c r="K34" s="344"/>
      <c r="L34" s="344" t="str">
        <f>IF(AND('MAPA DE RIESGO'!$I$58="Baja",'MAPA DE RIESGO'!$M$58="Leve"),CONCATENATE("R",'MAPA DE RIESGO'!$B$58),"")</f>
        <v/>
      </c>
      <c r="M34" s="344"/>
      <c r="N34" s="344" t="str">
        <f>IF(AND('MAPA DE RIESGO'!$I$64="Baja",'MAPA DE RIESGO'!$M$64="Leve"),CONCATENATE("R",'MAPA DE RIESGO'!$B$64),"")</f>
        <v/>
      </c>
      <c r="O34" s="345"/>
      <c r="P34" s="353" t="str">
        <f>IF(AND('MAPA DE RIESGO'!$I$52="Baja",'MAPA DE RIESGO'!$M$52="Menor"),CONCATENATE("R",'MAPA DE RIESGO'!$B$52),"")</f>
        <v/>
      </c>
      <c r="Q34" s="353"/>
      <c r="R34" s="353" t="str">
        <f>IF(AND('MAPA DE RIESGO'!$I$58="Baja",'MAPA DE RIESGO'!$M$58="Menor"),CONCATENATE("R",'MAPA DE RIESGO'!$B$58),"")</f>
        <v/>
      </c>
      <c r="S34" s="353"/>
      <c r="T34" s="353" t="str">
        <f>IF(AND('MAPA DE RIESGO'!$I$64="Baja",'MAPA DE RIESGO'!$M$64="Menor"),CONCATENATE("R",'MAPA DE RIESGO'!$B$64),"")</f>
        <v/>
      </c>
      <c r="U34" s="354"/>
      <c r="V34" s="352" t="str">
        <f>IF(AND('MAPA DE RIESGO'!$I$52="Baja",'MAPA DE RIESGO'!$M$52="Moderado"),CONCATENATE("R",'MAPA DE RIESGO'!$B$52),"")</f>
        <v/>
      </c>
      <c r="W34" s="353"/>
      <c r="X34" s="353" t="str">
        <f>IF(AND('MAPA DE RIESGO'!$I$58="Baja",'MAPA DE RIESGO'!$M$58="Moderado"),CONCATENATE("R",'MAPA DE RIESGO'!$B$58),"")</f>
        <v/>
      </c>
      <c r="Y34" s="353"/>
      <c r="Z34" s="353" t="str">
        <f>IF(AND('MAPA DE RIESGO'!$I$64="Baja",'MAPA DE RIESGO'!$M$64="Moderado"),CONCATENATE("R",'MAPA DE RIESGO'!$B$64),"")</f>
        <v/>
      </c>
      <c r="AA34" s="354"/>
      <c r="AB34" s="370" t="str">
        <f>IF(AND('MAPA DE RIESGO'!$I$52="Baja",'MAPA DE RIESGO'!$M$52="Mayor"),CONCATENATE("R",'MAPA DE RIESGO'!$B$52),"")</f>
        <v/>
      </c>
      <c r="AC34" s="371"/>
      <c r="AD34" s="372" t="str">
        <f>IF(AND('MAPA DE RIESGO'!$I$58="Baja",'MAPA DE RIESGO'!$M$58="Mayor"),CONCATENATE("R",'MAPA DE RIESGO'!$B$58),"")</f>
        <v/>
      </c>
      <c r="AE34" s="372"/>
      <c r="AF34" s="372" t="str">
        <f>IF(AND('MAPA DE RIESGO'!$I$64="Baja",'MAPA DE RIESGO'!$M$64="Mayor"),CONCATENATE("R",'MAPA DE RIESGO'!$B$64),"")</f>
        <v/>
      </c>
      <c r="AG34" s="373"/>
      <c r="AH34" s="361" t="str">
        <f>IF(AND('MAPA DE RIESGO'!$I$52="Baja",'MAPA DE RIESGO'!$M$52="Catastrófico"),CONCATENATE("R",'MAPA DE RIESGO'!$B$52),"")</f>
        <v/>
      </c>
      <c r="AI34" s="362"/>
      <c r="AJ34" s="362" t="str">
        <f>IF(AND('MAPA DE RIESGO'!$I$58="Baja",'MAPA DE RIESGO'!$M$58="Catastrófico"),CONCATENATE("R",'MAPA DE RIESGO'!$B$58),"")</f>
        <v/>
      </c>
      <c r="AK34" s="362"/>
      <c r="AL34" s="362" t="str">
        <f>IF(AND('MAPA DE RIESGO'!$I$64="Baja",'MAPA DE RIESGO'!$M$64="Catastrófico"),CONCATENATE("R",'MAPA DE RIESGO'!$B$64),"")</f>
        <v/>
      </c>
      <c r="AM34" s="363"/>
      <c r="AN34" s="55"/>
      <c r="AO34" s="424"/>
      <c r="AP34" s="425"/>
      <c r="AQ34" s="425"/>
      <c r="AR34" s="425"/>
      <c r="AS34" s="425"/>
      <c r="AT34" s="426"/>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c r="BY34" s="55"/>
      <c r="BZ34" s="55"/>
      <c r="CA34" s="55"/>
      <c r="CB34" s="55"/>
    </row>
    <row r="35" spans="1:80" x14ac:dyDescent="0.25">
      <c r="A35" s="55"/>
      <c r="B35" s="392"/>
      <c r="C35" s="392"/>
      <c r="D35" s="393"/>
      <c r="E35" s="384"/>
      <c r="F35" s="385"/>
      <c r="G35" s="385"/>
      <c r="H35" s="385"/>
      <c r="I35" s="390"/>
      <c r="J35" s="343"/>
      <c r="K35" s="344"/>
      <c r="L35" s="344"/>
      <c r="M35" s="344"/>
      <c r="N35" s="344"/>
      <c r="O35" s="345"/>
      <c r="P35" s="353"/>
      <c r="Q35" s="353"/>
      <c r="R35" s="353"/>
      <c r="S35" s="353"/>
      <c r="T35" s="353"/>
      <c r="U35" s="354"/>
      <c r="V35" s="352"/>
      <c r="W35" s="353"/>
      <c r="X35" s="353"/>
      <c r="Y35" s="353"/>
      <c r="Z35" s="353"/>
      <c r="AA35" s="354"/>
      <c r="AB35" s="370"/>
      <c r="AC35" s="371"/>
      <c r="AD35" s="372"/>
      <c r="AE35" s="372"/>
      <c r="AF35" s="372"/>
      <c r="AG35" s="373"/>
      <c r="AH35" s="361"/>
      <c r="AI35" s="362"/>
      <c r="AJ35" s="362"/>
      <c r="AK35" s="362"/>
      <c r="AL35" s="362"/>
      <c r="AM35" s="363"/>
      <c r="AN35" s="55"/>
      <c r="AO35" s="424"/>
      <c r="AP35" s="425"/>
      <c r="AQ35" s="425"/>
      <c r="AR35" s="425"/>
      <c r="AS35" s="425"/>
      <c r="AT35" s="426"/>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c r="BY35" s="55"/>
      <c r="BZ35" s="55"/>
      <c r="CA35" s="55"/>
      <c r="CB35" s="55"/>
    </row>
    <row r="36" spans="1:80" x14ac:dyDescent="0.25">
      <c r="A36" s="55"/>
      <c r="B36" s="392"/>
      <c r="C36" s="392"/>
      <c r="D36" s="393"/>
      <c r="E36" s="384"/>
      <c r="F36" s="385"/>
      <c r="G36" s="385"/>
      <c r="H36" s="385"/>
      <c r="I36" s="390"/>
      <c r="J36" s="343" t="str">
        <f>IF(AND('MAPA DE RIESGO'!$I$70="Baja",'MAPA DE RIESGO'!$M$70="Leve"),CONCATENATE("R",'MAPA DE RIESGO'!$B$70),"")</f>
        <v/>
      </c>
      <c r="K36" s="344"/>
      <c r="L36" s="344" t="str">
        <f>IF(AND('MAPA DE RIESGO'!$I$76="Baja",'MAPA DE RIESGO'!$M$76="Leve"),CONCATENATE("R",'MAPA DE RIESGO'!$B$76),"")</f>
        <v/>
      </c>
      <c r="M36" s="344"/>
      <c r="N36" s="344" t="str">
        <f>IF(AND('MAPA DE RIESGO'!$I$82="Baja",'MAPA DE RIESGO'!$M$82="Leve"),CONCATENATE("R",'MAPA DE RIESGO'!$B$82),"")</f>
        <v/>
      </c>
      <c r="O36" s="345"/>
      <c r="P36" s="353" t="str">
        <f>IF(AND('MAPA DE RIESGO'!$I$70="Baja",'MAPA DE RIESGO'!$M$70="Menor"),CONCATENATE("R",'MAPA DE RIESGO'!$B$70),"")</f>
        <v/>
      </c>
      <c r="Q36" s="353"/>
      <c r="R36" s="353" t="str">
        <f>IF(AND('MAPA DE RIESGO'!$I$76="Baja",'MAPA DE RIESGO'!$M$76="Menor"),CONCATENATE("R",'MAPA DE RIESGO'!$B$76),"")</f>
        <v/>
      </c>
      <c r="S36" s="353"/>
      <c r="T36" s="353" t="str">
        <f>IF(AND('MAPA DE RIESGO'!$I$82="Baja",'MAPA DE RIESGO'!$M$82="Menor"),CONCATENATE("R",'MAPA DE RIESGO'!$B$82),"")</f>
        <v/>
      </c>
      <c r="U36" s="354"/>
      <c r="V36" s="352" t="str">
        <f>IF(AND('MAPA DE RIESGO'!$I$70="Baja",'MAPA DE RIESGO'!$M$70="Moderado"),CONCATENATE("R",'MAPA DE RIESGO'!$B$70),"")</f>
        <v/>
      </c>
      <c r="W36" s="353"/>
      <c r="X36" s="353" t="str">
        <f>IF(AND('MAPA DE RIESGO'!$I$76="Baja",'MAPA DE RIESGO'!$M$76="Moderado"),CONCATENATE("R",'MAPA DE RIESGO'!$B$76),"")</f>
        <v/>
      </c>
      <c r="Y36" s="353"/>
      <c r="Z36" s="353" t="str">
        <f>IF(AND('MAPA DE RIESGO'!$I$82="Baja",'MAPA DE RIESGO'!$M$82="Moderado"),CONCATENATE("R",'MAPA DE RIESGO'!$B$82),"")</f>
        <v/>
      </c>
      <c r="AA36" s="354"/>
      <c r="AB36" s="370" t="str">
        <f>IF(AND('MAPA DE RIESGO'!$I$70="Baja",'MAPA DE RIESGO'!$M$70="Mayor"),CONCATENATE("R",'MAPA DE RIESGO'!$B$70),"")</f>
        <v/>
      </c>
      <c r="AC36" s="371"/>
      <c r="AD36" s="372" t="str">
        <f>IF(AND('MAPA DE RIESGO'!$I$76="Baja",'MAPA DE RIESGO'!$M$76="Mayor"),CONCATENATE("R",'MAPA DE RIESGO'!$B$76),"")</f>
        <v/>
      </c>
      <c r="AE36" s="372"/>
      <c r="AF36" s="372" t="str">
        <f>IF(AND('MAPA DE RIESGO'!$I$82="Baja",'MAPA DE RIESGO'!$M$82="Mayor"),CONCATENATE("R",'MAPA DE RIESGO'!$B$82),"")</f>
        <v/>
      </c>
      <c r="AG36" s="373"/>
      <c r="AH36" s="361" t="str">
        <f>IF(AND('MAPA DE RIESGO'!$I$70="Baja",'MAPA DE RIESGO'!$M$70="Catastrófico"),CONCATENATE("R",'MAPA DE RIESGO'!$B$70),"")</f>
        <v/>
      </c>
      <c r="AI36" s="362"/>
      <c r="AJ36" s="362" t="str">
        <f>IF(AND('MAPA DE RIESGO'!$I$76="Baja",'MAPA DE RIESGO'!$M$76="Catastrófico"),CONCATENATE("R",'MAPA DE RIESGO'!$B$76),"")</f>
        <v/>
      </c>
      <c r="AK36" s="362"/>
      <c r="AL36" s="362" t="str">
        <f>IF(AND('MAPA DE RIESGO'!$I$82="Baja",'MAPA DE RIESGO'!$M$82="Catastrófico"),CONCATENATE("R",'MAPA DE RIESGO'!$B$82),"")</f>
        <v/>
      </c>
      <c r="AM36" s="363"/>
      <c r="AN36" s="55"/>
      <c r="AO36" s="424"/>
      <c r="AP36" s="425"/>
      <c r="AQ36" s="425"/>
      <c r="AR36" s="425"/>
      <c r="AS36" s="425"/>
      <c r="AT36" s="426"/>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c r="BY36" s="55"/>
      <c r="BZ36" s="55"/>
      <c r="CA36" s="55"/>
      <c r="CB36" s="55"/>
    </row>
    <row r="37" spans="1:80" ht="15.75" thickBot="1" x14ac:dyDescent="0.3">
      <c r="A37" s="55"/>
      <c r="B37" s="392"/>
      <c r="C37" s="392"/>
      <c r="D37" s="393"/>
      <c r="E37" s="387"/>
      <c r="F37" s="388"/>
      <c r="G37" s="388"/>
      <c r="H37" s="388"/>
      <c r="I37" s="388"/>
      <c r="J37" s="346"/>
      <c r="K37" s="347"/>
      <c r="L37" s="347"/>
      <c r="M37" s="347"/>
      <c r="N37" s="347"/>
      <c r="O37" s="348"/>
      <c r="P37" s="356"/>
      <c r="Q37" s="356"/>
      <c r="R37" s="356"/>
      <c r="S37" s="356"/>
      <c r="T37" s="356"/>
      <c r="U37" s="357"/>
      <c r="V37" s="355"/>
      <c r="W37" s="356"/>
      <c r="X37" s="356"/>
      <c r="Y37" s="356"/>
      <c r="Z37" s="356"/>
      <c r="AA37" s="357"/>
      <c r="AB37" s="374"/>
      <c r="AC37" s="375"/>
      <c r="AD37" s="375"/>
      <c r="AE37" s="375"/>
      <c r="AF37" s="375"/>
      <c r="AG37" s="376"/>
      <c r="AH37" s="364"/>
      <c r="AI37" s="365"/>
      <c r="AJ37" s="365"/>
      <c r="AK37" s="365"/>
      <c r="AL37" s="365"/>
      <c r="AM37" s="366"/>
      <c r="AN37" s="55"/>
      <c r="AO37" s="427"/>
      <c r="AP37" s="428"/>
      <c r="AQ37" s="428"/>
      <c r="AR37" s="428"/>
      <c r="AS37" s="428"/>
      <c r="AT37" s="429"/>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row>
    <row r="38" spans="1:80" x14ac:dyDescent="0.25">
      <c r="A38" s="55"/>
      <c r="B38" s="392"/>
      <c r="C38" s="392"/>
      <c r="D38" s="393"/>
      <c r="E38" s="381" t="s">
        <v>104</v>
      </c>
      <c r="F38" s="382"/>
      <c r="G38" s="382"/>
      <c r="H38" s="382"/>
      <c r="I38" s="383"/>
      <c r="J38" s="349" t="str">
        <f>IF(AND('MAPA DE RIESGO'!$I$16="Muy Baja",'MAPA DE RIESGO'!$M$16="Leve"),CONCATENATE("R",'MAPA DE RIESGO'!$B$16),"")</f>
        <v/>
      </c>
      <c r="K38" s="350"/>
      <c r="L38" s="350" t="str">
        <f>IF(AND('MAPA DE RIESGO'!$I$22="Muy Baja",'MAPA DE RIESGO'!$M$22="Leve"),CONCATENATE("R",'MAPA DE RIESGO'!$B$22),"")</f>
        <v/>
      </c>
      <c r="M38" s="350"/>
      <c r="N38" s="350" t="str">
        <f>IF(AND('MAPA DE RIESGO'!$I$28="Muy Baja",'MAPA DE RIESGO'!$M$28="Leve"),CONCATENATE("R",'MAPA DE RIESGO'!$B$28),"")</f>
        <v/>
      </c>
      <c r="O38" s="351"/>
      <c r="P38" s="349" t="str">
        <f>IF(AND('MAPA DE RIESGO'!$I$16="Muy Baja",'MAPA DE RIESGO'!$M$16="Menor"),CONCATENATE("R",'MAPA DE RIESGO'!$B$16),"")</f>
        <v/>
      </c>
      <c r="Q38" s="350"/>
      <c r="R38" s="350" t="str">
        <f>IF(AND('MAPA DE RIESGO'!$I$22="Muy Baja",'MAPA DE RIESGO'!$M$22="Menor"),CONCATENATE("R",'MAPA DE RIESGO'!$B$22),"")</f>
        <v/>
      </c>
      <c r="S38" s="350"/>
      <c r="T38" s="350" t="str">
        <f>IF(AND('MAPA DE RIESGO'!$I$28="Muy Baja",'MAPA DE RIESGO'!$M$28="Menor"),CONCATENATE("R",'MAPA DE RIESGO'!$B$28),"")</f>
        <v/>
      </c>
      <c r="U38" s="351"/>
      <c r="V38" s="358" t="str">
        <f>IF(AND('MAPA DE RIESGO'!$I$16="Muy Baja",'MAPA DE RIESGO'!$M$16="Moderado"),CONCATENATE("R",'MAPA DE RIESGO'!$B$16),"")</f>
        <v/>
      </c>
      <c r="W38" s="359"/>
      <c r="X38" s="359" t="str">
        <f>IF(AND('MAPA DE RIESGO'!$I$22="Muy Baja",'MAPA DE RIESGO'!$M$22="Moderado"),CONCATENATE("R",'MAPA DE RIESGO'!$B$22),"")</f>
        <v/>
      </c>
      <c r="Y38" s="359"/>
      <c r="Z38" s="359" t="str">
        <f>IF(AND('MAPA DE RIESGO'!$I$28="Muy Baja",'MAPA DE RIESGO'!$M$28="Moderado"),CONCATENATE("R",'MAPA DE RIESGO'!$B$28),"")</f>
        <v/>
      </c>
      <c r="AA38" s="360"/>
      <c r="AB38" s="377" t="str">
        <f>IF(AND('MAPA DE RIESGO'!$I$16="Muy Baja",'MAPA DE RIESGO'!$M$16="Mayor"),CONCATENATE("R",'MAPA DE RIESGO'!$B$16),"")</f>
        <v/>
      </c>
      <c r="AC38" s="378"/>
      <c r="AD38" s="378" t="str">
        <f>IF(AND('MAPA DE RIESGO'!$I$22="Muy Baja",'MAPA DE RIESGO'!$M$22="Mayor"),CONCATENATE("R",'MAPA DE RIESGO'!$B$22),"")</f>
        <v/>
      </c>
      <c r="AE38" s="378"/>
      <c r="AF38" s="378" t="str">
        <f>IF(AND('MAPA DE RIESGO'!$I$28="Muy Baja",'MAPA DE RIESGO'!$M$28="Mayor"),CONCATENATE("R",'MAPA DE RIESGO'!$B$28),"")</f>
        <v/>
      </c>
      <c r="AG38" s="379"/>
      <c r="AH38" s="367" t="str">
        <f>IF(AND('MAPA DE RIESGO'!$I$16="Muy Baja",'MAPA DE RIESGO'!$M$16="Catastrófico"),CONCATENATE("R",'MAPA DE RIESGO'!$B$16),"")</f>
        <v/>
      </c>
      <c r="AI38" s="368"/>
      <c r="AJ38" s="368" t="str">
        <f>IF(AND('MAPA DE RIESGO'!$I$22="Muy Baja",'MAPA DE RIESGO'!$M$22="Catastrófico"),CONCATENATE("R",'MAPA DE RIESGO'!$B$22),"")</f>
        <v/>
      </c>
      <c r="AK38" s="368"/>
      <c r="AL38" s="368" t="str">
        <f>IF(AND('MAPA DE RIESGO'!$I$28="Muy Baja",'MAPA DE RIESGO'!$M$28="Catastrófico"),CONCATENATE("R",'MAPA DE RIESGO'!$B$28),"")</f>
        <v/>
      </c>
      <c r="AM38" s="369"/>
      <c r="AN38" s="55"/>
      <c r="AO38" s="55"/>
      <c r="AP38" s="55"/>
      <c r="AQ38" s="55"/>
      <c r="AR38" s="55"/>
      <c r="AS38" s="55"/>
      <c r="AT38" s="55"/>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c r="BY38" s="55"/>
      <c r="BZ38" s="55"/>
      <c r="CA38" s="55"/>
      <c r="CB38" s="55"/>
    </row>
    <row r="39" spans="1:80" x14ac:dyDescent="0.25">
      <c r="A39" s="55"/>
      <c r="B39" s="392"/>
      <c r="C39" s="392"/>
      <c r="D39" s="393"/>
      <c r="E39" s="384"/>
      <c r="F39" s="385"/>
      <c r="G39" s="385"/>
      <c r="H39" s="385"/>
      <c r="I39" s="386"/>
      <c r="J39" s="343"/>
      <c r="K39" s="344"/>
      <c r="L39" s="344"/>
      <c r="M39" s="344"/>
      <c r="N39" s="344"/>
      <c r="O39" s="345"/>
      <c r="P39" s="343"/>
      <c r="Q39" s="344"/>
      <c r="R39" s="344"/>
      <c r="S39" s="344"/>
      <c r="T39" s="344"/>
      <c r="U39" s="345"/>
      <c r="V39" s="352"/>
      <c r="W39" s="353"/>
      <c r="X39" s="353"/>
      <c r="Y39" s="353"/>
      <c r="Z39" s="353"/>
      <c r="AA39" s="354"/>
      <c r="AB39" s="370"/>
      <c r="AC39" s="371"/>
      <c r="AD39" s="371"/>
      <c r="AE39" s="371"/>
      <c r="AF39" s="371"/>
      <c r="AG39" s="373"/>
      <c r="AH39" s="361"/>
      <c r="AI39" s="362"/>
      <c r="AJ39" s="362"/>
      <c r="AK39" s="362"/>
      <c r="AL39" s="362"/>
      <c r="AM39" s="363"/>
      <c r="AN39" s="55"/>
      <c r="AO39" s="55"/>
      <c r="AP39" s="55"/>
      <c r="AQ39" s="55"/>
      <c r="AR39" s="55"/>
      <c r="AS39" s="55"/>
      <c r="AT39" s="55"/>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c r="BY39" s="55"/>
      <c r="BZ39" s="55"/>
      <c r="CA39" s="55"/>
      <c r="CB39" s="55"/>
    </row>
    <row r="40" spans="1:80" x14ac:dyDescent="0.25">
      <c r="A40" s="55"/>
      <c r="B40" s="392"/>
      <c r="C40" s="392"/>
      <c r="D40" s="393"/>
      <c r="E40" s="384"/>
      <c r="F40" s="385"/>
      <c r="G40" s="385"/>
      <c r="H40" s="385"/>
      <c r="I40" s="386"/>
      <c r="J40" s="343" t="str">
        <f>IF(AND('MAPA DE RIESGO'!$I$34="Muy Baja",'MAPA DE RIESGO'!$M$34="Leve"),CONCATENATE("R",'MAPA DE RIESGO'!$B$34),"")</f>
        <v/>
      </c>
      <c r="K40" s="344"/>
      <c r="L40" s="344" t="str">
        <f>IF(AND('MAPA DE RIESGO'!$I$40="Muy Baja",'MAPA DE RIESGO'!$M$40="Leve"),CONCATENATE("R",'MAPA DE RIESGO'!$B$40),"")</f>
        <v/>
      </c>
      <c r="M40" s="344"/>
      <c r="N40" s="344" t="str">
        <f>IF(AND('MAPA DE RIESGO'!$I$46="Muy Baja",'MAPA DE RIESGO'!$M$46="Leve"),CONCATENATE("R",'MAPA DE RIESGO'!$B$46),"")</f>
        <v/>
      </c>
      <c r="O40" s="345"/>
      <c r="P40" s="343" t="str">
        <f>IF(AND('MAPA DE RIESGO'!$I$34="Muy Baja",'MAPA DE RIESGO'!$M$34="Menor"),CONCATENATE("R",'MAPA DE RIESGO'!$B$34),"")</f>
        <v/>
      </c>
      <c r="Q40" s="344"/>
      <c r="R40" s="344" t="str">
        <f>IF(AND('MAPA DE RIESGO'!$I$40="Muy Baja",'MAPA DE RIESGO'!$M$40="Menor"),CONCATENATE("R",'MAPA DE RIESGO'!$B$40),"")</f>
        <v/>
      </c>
      <c r="S40" s="344"/>
      <c r="T40" s="344" t="str">
        <f>IF(AND('MAPA DE RIESGO'!$I$46="Muy Baja",'MAPA DE RIESGO'!$M$46="Menor"),CONCATENATE("R",'MAPA DE RIESGO'!$B$46),"")</f>
        <v/>
      </c>
      <c r="U40" s="345"/>
      <c r="V40" s="352" t="str">
        <f>IF(AND('MAPA DE RIESGO'!$I$34="Muy Baja",'MAPA DE RIESGO'!$M$34="Moderado"),CONCATENATE("R",'MAPA DE RIESGO'!$B$34),"")</f>
        <v/>
      </c>
      <c r="W40" s="353"/>
      <c r="X40" s="353" t="str">
        <f>IF(AND('MAPA DE RIESGO'!$I$40="Muy Baja",'MAPA DE RIESGO'!$M$40="Moderado"),CONCATENATE("R",'MAPA DE RIESGO'!$B$40),"")</f>
        <v/>
      </c>
      <c r="Y40" s="353"/>
      <c r="Z40" s="353" t="str">
        <f>IF(AND('MAPA DE RIESGO'!$I$46="Muy Baja",'MAPA DE RIESGO'!$M$46="Moderado"),CONCATENATE("R",'MAPA DE RIESGO'!$B$46),"")</f>
        <v/>
      </c>
      <c r="AA40" s="354"/>
      <c r="AB40" s="370" t="str">
        <f>IF(AND('MAPA DE RIESGO'!$I$34="Muy Baja",'MAPA DE RIESGO'!$M$34="Mayor"),CONCATENATE("R",'MAPA DE RIESGO'!$B$34),"")</f>
        <v/>
      </c>
      <c r="AC40" s="371"/>
      <c r="AD40" s="372" t="str">
        <f>IF(AND('MAPA DE RIESGO'!$I$40="Muy Baja",'MAPA DE RIESGO'!$M$40="Mayor"),CONCATENATE("R",'MAPA DE RIESGO'!$B$40),"")</f>
        <v/>
      </c>
      <c r="AE40" s="372"/>
      <c r="AF40" s="372" t="str">
        <f>IF(AND('MAPA DE RIESGO'!$I$46="Muy Baja",'MAPA DE RIESGO'!$M$46="Mayor"),CONCATENATE("R",'MAPA DE RIESGO'!$B$46),"")</f>
        <v/>
      </c>
      <c r="AG40" s="373"/>
      <c r="AH40" s="361" t="str">
        <f>IF(AND('MAPA DE RIESGO'!$I$34="Muy Baja",'MAPA DE RIESGO'!$M$34="Catastrófico"),CONCATENATE("R",'MAPA DE RIESGO'!$B$34),"")</f>
        <v/>
      </c>
      <c r="AI40" s="362"/>
      <c r="AJ40" s="362" t="str">
        <f>IF(AND('MAPA DE RIESGO'!$I$40="Muy Baja",'MAPA DE RIESGO'!$M$40="Catastrófico"),CONCATENATE("R",'MAPA DE RIESGO'!$B$40),"")</f>
        <v/>
      </c>
      <c r="AK40" s="362"/>
      <c r="AL40" s="362" t="str">
        <f>IF(AND('MAPA DE RIESGO'!$I$46="Muy Baja",'MAPA DE RIESGO'!$M$46="Catastrófico"),CONCATENATE("R",'MAPA DE RIESGO'!$B$46),"")</f>
        <v/>
      </c>
      <c r="AM40" s="363"/>
      <c r="AN40" s="55"/>
      <c r="AO40" s="55"/>
      <c r="AP40" s="55"/>
      <c r="AQ40" s="55"/>
      <c r="AR40" s="55"/>
      <c r="AS40" s="55"/>
      <c r="AT40" s="55"/>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c r="BY40" s="55"/>
      <c r="BZ40" s="55"/>
      <c r="CA40" s="55"/>
      <c r="CB40" s="55"/>
    </row>
    <row r="41" spans="1:80" x14ac:dyDescent="0.25">
      <c r="A41" s="55"/>
      <c r="B41" s="392"/>
      <c r="C41" s="392"/>
      <c r="D41" s="393"/>
      <c r="E41" s="384"/>
      <c r="F41" s="385"/>
      <c r="G41" s="385"/>
      <c r="H41" s="385"/>
      <c r="I41" s="386"/>
      <c r="J41" s="343"/>
      <c r="K41" s="344"/>
      <c r="L41" s="344"/>
      <c r="M41" s="344"/>
      <c r="N41" s="344"/>
      <c r="O41" s="345"/>
      <c r="P41" s="343"/>
      <c r="Q41" s="344"/>
      <c r="R41" s="344"/>
      <c r="S41" s="344"/>
      <c r="T41" s="344"/>
      <c r="U41" s="345"/>
      <c r="V41" s="352"/>
      <c r="W41" s="353"/>
      <c r="X41" s="353"/>
      <c r="Y41" s="353"/>
      <c r="Z41" s="353"/>
      <c r="AA41" s="354"/>
      <c r="AB41" s="370"/>
      <c r="AC41" s="371"/>
      <c r="AD41" s="372"/>
      <c r="AE41" s="372"/>
      <c r="AF41" s="372"/>
      <c r="AG41" s="373"/>
      <c r="AH41" s="361"/>
      <c r="AI41" s="362"/>
      <c r="AJ41" s="362"/>
      <c r="AK41" s="362"/>
      <c r="AL41" s="362"/>
      <c r="AM41" s="363"/>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c r="BY41" s="55"/>
      <c r="BZ41" s="55"/>
      <c r="CA41" s="55"/>
      <c r="CB41" s="55"/>
    </row>
    <row r="42" spans="1:80" x14ac:dyDescent="0.25">
      <c r="A42" s="55"/>
      <c r="B42" s="392"/>
      <c r="C42" s="392"/>
      <c r="D42" s="393"/>
      <c r="E42" s="384"/>
      <c r="F42" s="385"/>
      <c r="G42" s="385"/>
      <c r="H42" s="385"/>
      <c r="I42" s="386"/>
      <c r="J42" s="343" t="str">
        <f>IF(AND('MAPA DE RIESGO'!$I$52="Muy Baja",'MAPA DE RIESGO'!$M$52="Leve"),CONCATENATE("R",'MAPA DE RIESGO'!$B$52),"")</f>
        <v/>
      </c>
      <c r="K42" s="344"/>
      <c r="L42" s="344" t="str">
        <f>IF(AND('MAPA DE RIESGO'!$I$58="Muy Baja",'MAPA DE RIESGO'!$M$58="Leve"),CONCATENATE("R",'MAPA DE RIESGO'!$B$58),"")</f>
        <v/>
      </c>
      <c r="M42" s="344"/>
      <c r="N42" s="344" t="str">
        <f>IF(AND('MAPA DE RIESGO'!$I$64="Muy Baja",'MAPA DE RIESGO'!$M$64="Leve"),CONCATENATE("R",'MAPA DE RIESGO'!$B$64),"")</f>
        <v/>
      </c>
      <c r="O42" s="345"/>
      <c r="P42" s="343" t="str">
        <f>IF(AND('MAPA DE RIESGO'!$I$52="Muy Baja",'MAPA DE RIESGO'!$M$52="Menor"),CONCATENATE("R",'MAPA DE RIESGO'!$B$52),"")</f>
        <v/>
      </c>
      <c r="Q42" s="344"/>
      <c r="R42" s="344" t="str">
        <f>IF(AND('MAPA DE RIESGO'!$I$58="Muy Baja",'MAPA DE RIESGO'!$M$58="Menor"),CONCATENATE("R",'MAPA DE RIESGO'!$B$58),"")</f>
        <v/>
      </c>
      <c r="S42" s="344"/>
      <c r="T42" s="344" t="str">
        <f>IF(AND('MAPA DE RIESGO'!$I$64="Muy Baja",'MAPA DE RIESGO'!$M$64="Menor"),CONCATENATE("R",'MAPA DE RIESGO'!$B$64),"")</f>
        <v/>
      </c>
      <c r="U42" s="345"/>
      <c r="V42" s="352" t="str">
        <f>IF(AND('MAPA DE RIESGO'!$I$52="Muy Baja",'MAPA DE RIESGO'!$M$52="Moderado"),CONCATENATE("R",'MAPA DE RIESGO'!$B$52),"")</f>
        <v/>
      </c>
      <c r="W42" s="353"/>
      <c r="X42" s="353" t="str">
        <f>IF(AND('MAPA DE RIESGO'!$I$58="Muy Baja",'MAPA DE RIESGO'!$M$58="Moderado"),CONCATENATE("R",'MAPA DE RIESGO'!$B$58),"")</f>
        <v/>
      </c>
      <c r="Y42" s="353"/>
      <c r="Z42" s="353" t="str">
        <f>IF(AND('MAPA DE RIESGO'!$I$64="Muy Baja",'MAPA DE RIESGO'!$M$64="Moderado"),CONCATENATE("R",'MAPA DE RIESGO'!$B$64),"")</f>
        <v/>
      </c>
      <c r="AA42" s="354"/>
      <c r="AB42" s="370" t="str">
        <f>IF(AND('MAPA DE RIESGO'!$I$52="Muy Baja",'MAPA DE RIESGO'!$M$52="Mayor"),CONCATENATE("R",'MAPA DE RIESGO'!$B$52),"")</f>
        <v/>
      </c>
      <c r="AC42" s="371"/>
      <c r="AD42" s="372" t="str">
        <f>IF(AND('MAPA DE RIESGO'!$I$58="Muy Baja",'MAPA DE RIESGO'!$M$58="Mayor"),CONCATENATE("R",'MAPA DE RIESGO'!$B$58),"")</f>
        <v/>
      </c>
      <c r="AE42" s="372"/>
      <c r="AF42" s="372" t="str">
        <f>IF(AND('MAPA DE RIESGO'!$I$64="Muy Baja",'MAPA DE RIESGO'!$M$64="Mayor"),CONCATENATE("R",'MAPA DE RIESGO'!$B$64),"")</f>
        <v/>
      </c>
      <c r="AG42" s="373"/>
      <c r="AH42" s="361" t="str">
        <f>IF(AND('MAPA DE RIESGO'!$I$52="Muy Baja",'MAPA DE RIESGO'!$M$52="Catastrófico"),CONCATENATE("R",'MAPA DE RIESGO'!$B$52),"")</f>
        <v/>
      </c>
      <c r="AI42" s="362"/>
      <c r="AJ42" s="362" t="str">
        <f>IF(AND('MAPA DE RIESGO'!$I$58="Muy Baja",'MAPA DE RIESGO'!$M$58="Catastrófico"),CONCATENATE("R",'MAPA DE RIESGO'!$B$58),"")</f>
        <v/>
      </c>
      <c r="AK42" s="362"/>
      <c r="AL42" s="362" t="str">
        <f>IF(AND('MAPA DE RIESGO'!$I$64="Muy Baja",'MAPA DE RIESGO'!$M$64="Catastrófico"),CONCATENATE("R",'MAPA DE RIESGO'!$B$64),"")</f>
        <v/>
      </c>
      <c r="AM42" s="363"/>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row>
    <row r="43" spans="1:80" x14ac:dyDescent="0.25">
      <c r="A43" s="55"/>
      <c r="B43" s="392"/>
      <c r="C43" s="392"/>
      <c r="D43" s="393"/>
      <c r="E43" s="384"/>
      <c r="F43" s="385"/>
      <c r="G43" s="385"/>
      <c r="H43" s="385"/>
      <c r="I43" s="386"/>
      <c r="J43" s="343"/>
      <c r="K43" s="344"/>
      <c r="L43" s="344"/>
      <c r="M43" s="344"/>
      <c r="N43" s="344"/>
      <c r="O43" s="345"/>
      <c r="P43" s="343"/>
      <c r="Q43" s="344"/>
      <c r="R43" s="344"/>
      <c r="S43" s="344"/>
      <c r="T43" s="344"/>
      <c r="U43" s="345"/>
      <c r="V43" s="352"/>
      <c r="W43" s="353"/>
      <c r="X43" s="353"/>
      <c r="Y43" s="353"/>
      <c r="Z43" s="353"/>
      <c r="AA43" s="354"/>
      <c r="AB43" s="370"/>
      <c r="AC43" s="371"/>
      <c r="AD43" s="372"/>
      <c r="AE43" s="372"/>
      <c r="AF43" s="372"/>
      <c r="AG43" s="373"/>
      <c r="AH43" s="361"/>
      <c r="AI43" s="362"/>
      <c r="AJ43" s="362"/>
      <c r="AK43" s="362"/>
      <c r="AL43" s="362"/>
      <c r="AM43" s="363"/>
      <c r="AN43" s="55"/>
      <c r="AO43" s="55"/>
      <c r="AP43" s="55"/>
      <c r="AQ43" s="55"/>
      <c r="AR43" s="55"/>
      <c r="AS43" s="55"/>
      <c r="AT43" s="55"/>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c r="BY43" s="55"/>
      <c r="BZ43" s="55"/>
      <c r="CA43" s="55"/>
      <c r="CB43" s="55"/>
    </row>
    <row r="44" spans="1:80" x14ac:dyDescent="0.25">
      <c r="A44" s="55"/>
      <c r="B44" s="392"/>
      <c r="C44" s="392"/>
      <c r="D44" s="393"/>
      <c r="E44" s="384"/>
      <c r="F44" s="385"/>
      <c r="G44" s="385"/>
      <c r="H44" s="385"/>
      <c r="I44" s="386"/>
      <c r="J44" s="343" t="str">
        <f>IF(AND('MAPA DE RIESGO'!$I$70="Muy Baja",'MAPA DE RIESGO'!$M$70="Leve"),CONCATENATE("R",'MAPA DE RIESGO'!$B$70),"")</f>
        <v/>
      </c>
      <c r="K44" s="344"/>
      <c r="L44" s="344" t="str">
        <f>IF(AND('MAPA DE RIESGO'!$I$76="Muy Baja",'MAPA DE RIESGO'!$M$76="Leve"),CONCATENATE("R",'MAPA DE RIESGO'!$B$76),"")</f>
        <v/>
      </c>
      <c r="M44" s="344"/>
      <c r="N44" s="344" t="str">
        <f>IF(AND('MAPA DE RIESGO'!$I$82="Muy Baja",'MAPA DE RIESGO'!$M$82="Leve"),CONCATENATE("R",'MAPA DE RIESGO'!$B$82),"")</f>
        <v/>
      </c>
      <c r="O44" s="345"/>
      <c r="P44" s="343" t="str">
        <f>IF(AND('MAPA DE RIESGO'!$I$70="Muy Baja",'MAPA DE RIESGO'!$M$70="Menor"),CONCATENATE("R",'MAPA DE RIESGO'!$B$70),"")</f>
        <v/>
      </c>
      <c r="Q44" s="344"/>
      <c r="R44" s="344" t="str">
        <f>IF(AND('MAPA DE RIESGO'!$I$76="Muy Baja",'MAPA DE RIESGO'!$M$76="Menor"),CONCATENATE("R",'MAPA DE RIESGO'!$B$76),"")</f>
        <v/>
      </c>
      <c r="S44" s="344"/>
      <c r="T44" s="344" t="str">
        <f>IF(AND('MAPA DE RIESGO'!$I$82="Muy Baja",'MAPA DE RIESGO'!$M$82="Menor"),CONCATENATE("R",'MAPA DE RIESGO'!$B$82),"")</f>
        <v/>
      </c>
      <c r="U44" s="345"/>
      <c r="V44" s="352" t="str">
        <f>IF(AND('MAPA DE RIESGO'!$I$70="Muy Baja",'MAPA DE RIESGO'!$M$70="Moderado"),CONCATENATE("R",'MAPA DE RIESGO'!$B$70),"")</f>
        <v/>
      </c>
      <c r="W44" s="353"/>
      <c r="X44" s="353" t="str">
        <f>IF(AND('MAPA DE RIESGO'!$I$76="Muy Baja",'MAPA DE RIESGO'!$M$76="Moderado"),CONCATENATE("R",'MAPA DE RIESGO'!$B$76),"")</f>
        <v/>
      </c>
      <c r="Y44" s="353"/>
      <c r="Z44" s="353" t="str">
        <f>IF(AND('MAPA DE RIESGO'!$I$82="Muy Baja",'MAPA DE RIESGO'!$M$82="Moderado"),CONCATENATE("R",'MAPA DE RIESGO'!$B$82),"")</f>
        <v/>
      </c>
      <c r="AA44" s="354"/>
      <c r="AB44" s="370" t="str">
        <f>IF(AND('MAPA DE RIESGO'!$I$70="Muy Baja",'MAPA DE RIESGO'!$M$70="Mayor"),CONCATENATE("R",'MAPA DE RIESGO'!$B$70),"")</f>
        <v/>
      </c>
      <c r="AC44" s="371"/>
      <c r="AD44" s="372" t="str">
        <f>IF(AND('MAPA DE RIESGO'!$I$76="Muy Baja",'MAPA DE RIESGO'!$M$76="Mayor"),CONCATENATE("R",'MAPA DE RIESGO'!$B$76),"")</f>
        <v/>
      </c>
      <c r="AE44" s="372"/>
      <c r="AF44" s="372" t="str">
        <f>IF(AND('MAPA DE RIESGO'!$I$82="Muy Baja",'MAPA DE RIESGO'!$M$82="Mayor"),CONCATENATE("R",'MAPA DE RIESGO'!$B$82),"")</f>
        <v/>
      </c>
      <c r="AG44" s="373"/>
      <c r="AH44" s="361" t="str">
        <f>IF(AND('MAPA DE RIESGO'!$I$70="Muy Baja",'MAPA DE RIESGO'!$M$70="Catastrófico"),CONCATENATE("R",'MAPA DE RIESGO'!$B$70),"")</f>
        <v/>
      </c>
      <c r="AI44" s="362"/>
      <c r="AJ44" s="362" t="str">
        <f>IF(AND('MAPA DE RIESGO'!$I$76="Muy Baja",'MAPA DE RIESGO'!$M$76="Catastrófico"),CONCATENATE("R",'MAPA DE RIESGO'!$B$76),"")</f>
        <v/>
      </c>
      <c r="AK44" s="362"/>
      <c r="AL44" s="362" t="str">
        <f>IF(AND('MAPA DE RIESGO'!$I$82="Muy Baja",'MAPA DE RIESGO'!$M$82="Catastrófico"),CONCATENATE("R",'MAPA DE RIESGO'!$B$82),"")</f>
        <v/>
      </c>
      <c r="AM44" s="363"/>
      <c r="AN44" s="55"/>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c r="BY44" s="55"/>
      <c r="BZ44" s="55"/>
      <c r="CA44" s="55"/>
      <c r="CB44" s="55"/>
    </row>
    <row r="45" spans="1:80" ht="15.75" thickBot="1" x14ac:dyDescent="0.3">
      <c r="A45" s="55"/>
      <c r="B45" s="392"/>
      <c r="C45" s="392"/>
      <c r="D45" s="393"/>
      <c r="E45" s="387"/>
      <c r="F45" s="388"/>
      <c r="G45" s="388"/>
      <c r="H45" s="388"/>
      <c r="I45" s="389"/>
      <c r="J45" s="346"/>
      <c r="K45" s="347"/>
      <c r="L45" s="347"/>
      <c r="M45" s="347"/>
      <c r="N45" s="347"/>
      <c r="O45" s="348"/>
      <c r="P45" s="346"/>
      <c r="Q45" s="347"/>
      <c r="R45" s="347"/>
      <c r="S45" s="347"/>
      <c r="T45" s="347"/>
      <c r="U45" s="348"/>
      <c r="V45" s="355"/>
      <c r="W45" s="356"/>
      <c r="X45" s="356"/>
      <c r="Y45" s="356"/>
      <c r="Z45" s="356"/>
      <c r="AA45" s="357"/>
      <c r="AB45" s="374"/>
      <c r="AC45" s="375"/>
      <c r="AD45" s="375"/>
      <c r="AE45" s="375"/>
      <c r="AF45" s="375"/>
      <c r="AG45" s="376"/>
      <c r="AH45" s="364"/>
      <c r="AI45" s="365"/>
      <c r="AJ45" s="365"/>
      <c r="AK45" s="365"/>
      <c r="AL45" s="365"/>
      <c r="AM45" s="366"/>
      <c r="AN45" s="55"/>
      <c r="AO45" s="55"/>
      <c r="AP45" s="55"/>
      <c r="AQ45" s="55"/>
      <c r="AR45" s="55"/>
      <c r="AS45" s="55"/>
      <c r="AT45" s="55"/>
      <c r="AU45" s="55"/>
      <c r="AV45" s="55"/>
      <c r="AW45" s="55"/>
      <c r="AX45" s="55"/>
      <c r="AY45" s="55"/>
      <c r="AZ45" s="55"/>
      <c r="BA45" s="55"/>
      <c r="BB45" s="55"/>
      <c r="BC45" s="55"/>
      <c r="BD45" s="55"/>
      <c r="BE45" s="55"/>
      <c r="BF45" s="55"/>
      <c r="BG45" s="55"/>
      <c r="BH45" s="55"/>
      <c r="BI45" s="55"/>
      <c r="BJ45" s="55"/>
      <c r="BK45" s="55"/>
      <c r="BL45" s="55"/>
      <c r="BM45" s="55"/>
      <c r="BN45" s="55"/>
      <c r="BO45" s="55"/>
      <c r="BP45" s="55"/>
      <c r="BQ45" s="55"/>
      <c r="BR45" s="55"/>
      <c r="BS45" s="55"/>
      <c r="BT45" s="55"/>
      <c r="BU45" s="55"/>
      <c r="BV45" s="55"/>
      <c r="BW45" s="55"/>
      <c r="BX45" s="55"/>
      <c r="BY45" s="55"/>
      <c r="BZ45" s="55"/>
      <c r="CA45" s="55"/>
      <c r="CB45" s="55"/>
    </row>
    <row r="46" spans="1:80" x14ac:dyDescent="0.25">
      <c r="A46" s="55"/>
      <c r="B46" s="55"/>
      <c r="C46" s="55"/>
      <c r="D46" s="55"/>
      <c r="E46" s="55"/>
      <c r="F46" s="55"/>
      <c r="G46" s="55"/>
      <c r="H46" s="55"/>
      <c r="I46" s="55"/>
      <c r="J46" s="381" t="s">
        <v>103</v>
      </c>
      <c r="K46" s="382"/>
      <c r="L46" s="382"/>
      <c r="M46" s="382"/>
      <c r="N46" s="382"/>
      <c r="O46" s="383"/>
      <c r="P46" s="381" t="s">
        <v>102</v>
      </c>
      <c r="Q46" s="382"/>
      <c r="R46" s="382"/>
      <c r="S46" s="382"/>
      <c r="T46" s="382"/>
      <c r="U46" s="383"/>
      <c r="V46" s="381" t="s">
        <v>101</v>
      </c>
      <c r="W46" s="382"/>
      <c r="X46" s="382"/>
      <c r="Y46" s="382"/>
      <c r="Z46" s="382"/>
      <c r="AA46" s="383"/>
      <c r="AB46" s="381" t="s">
        <v>100</v>
      </c>
      <c r="AC46" s="391"/>
      <c r="AD46" s="382"/>
      <c r="AE46" s="382"/>
      <c r="AF46" s="382"/>
      <c r="AG46" s="383"/>
      <c r="AH46" s="381" t="s">
        <v>99</v>
      </c>
      <c r="AI46" s="382"/>
      <c r="AJ46" s="382"/>
      <c r="AK46" s="382"/>
      <c r="AL46" s="382"/>
      <c r="AM46" s="383"/>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row>
    <row r="47" spans="1:80" x14ac:dyDescent="0.25">
      <c r="A47" s="55"/>
      <c r="B47" s="55"/>
      <c r="C47" s="55"/>
      <c r="D47" s="55"/>
      <c r="E47" s="55"/>
      <c r="F47" s="55"/>
      <c r="G47" s="55"/>
      <c r="H47" s="55"/>
      <c r="I47" s="55"/>
      <c r="J47" s="384"/>
      <c r="K47" s="385"/>
      <c r="L47" s="385"/>
      <c r="M47" s="385"/>
      <c r="N47" s="385"/>
      <c r="O47" s="386"/>
      <c r="P47" s="384"/>
      <c r="Q47" s="385"/>
      <c r="R47" s="385"/>
      <c r="S47" s="385"/>
      <c r="T47" s="385"/>
      <c r="U47" s="386"/>
      <c r="V47" s="384"/>
      <c r="W47" s="385"/>
      <c r="X47" s="385"/>
      <c r="Y47" s="385"/>
      <c r="Z47" s="385"/>
      <c r="AA47" s="386"/>
      <c r="AB47" s="384"/>
      <c r="AC47" s="385"/>
      <c r="AD47" s="385"/>
      <c r="AE47" s="385"/>
      <c r="AF47" s="385"/>
      <c r="AG47" s="386"/>
      <c r="AH47" s="384"/>
      <c r="AI47" s="385"/>
      <c r="AJ47" s="385"/>
      <c r="AK47" s="385"/>
      <c r="AL47" s="385"/>
      <c r="AM47" s="386"/>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row>
    <row r="48" spans="1:80" x14ac:dyDescent="0.25">
      <c r="A48" s="55"/>
      <c r="B48" s="55"/>
      <c r="C48" s="55"/>
      <c r="D48" s="55"/>
      <c r="E48" s="55"/>
      <c r="F48" s="55"/>
      <c r="G48" s="55"/>
      <c r="H48" s="55"/>
      <c r="I48" s="55"/>
      <c r="J48" s="384"/>
      <c r="K48" s="385"/>
      <c r="L48" s="385"/>
      <c r="M48" s="385"/>
      <c r="N48" s="385"/>
      <c r="O48" s="386"/>
      <c r="P48" s="384"/>
      <c r="Q48" s="385"/>
      <c r="R48" s="385"/>
      <c r="S48" s="385"/>
      <c r="T48" s="385"/>
      <c r="U48" s="386"/>
      <c r="V48" s="384"/>
      <c r="W48" s="385"/>
      <c r="X48" s="385"/>
      <c r="Y48" s="385"/>
      <c r="Z48" s="385"/>
      <c r="AA48" s="386"/>
      <c r="AB48" s="384"/>
      <c r="AC48" s="385"/>
      <c r="AD48" s="385"/>
      <c r="AE48" s="385"/>
      <c r="AF48" s="385"/>
      <c r="AG48" s="386"/>
      <c r="AH48" s="384"/>
      <c r="AI48" s="385"/>
      <c r="AJ48" s="385"/>
      <c r="AK48" s="385"/>
      <c r="AL48" s="385"/>
      <c r="AM48" s="386"/>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row>
    <row r="49" spans="1:80" x14ac:dyDescent="0.25">
      <c r="A49" s="55"/>
      <c r="B49" s="55"/>
      <c r="C49" s="55"/>
      <c r="D49" s="55"/>
      <c r="E49" s="55"/>
      <c r="F49" s="55"/>
      <c r="G49" s="55"/>
      <c r="H49" s="55"/>
      <c r="I49" s="55"/>
      <c r="J49" s="384"/>
      <c r="K49" s="385"/>
      <c r="L49" s="385"/>
      <c r="M49" s="385"/>
      <c r="N49" s="385"/>
      <c r="O49" s="386"/>
      <c r="P49" s="384"/>
      <c r="Q49" s="385"/>
      <c r="R49" s="385"/>
      <c r="S49" s="385"/>
      <c r="T49" s="385"/>
      <c r="U49" s="386"/>
      <c r="V49" s="384"/>
      <c r="W49" s="385"/>
      <c r="X49" s="385"/>
      <c r="Y49" s="385"/>
      <c r="Z49" s="385"/>
      <c r="AA49" s="386"/>
      <c r="AB49" s="384"/>
      <c r="AC49" s="385"/>
      <c r="AD49" s="385"/>
      <c r="AE49" s="385"/>
      <c r="AF49" s="385"/>
      <c r="AG49" s="386"/>
      <c r="AH49" s="384"/>
      <c r="AI49" s="385"/>
      <c r="AJ49" s="385"/>
      <c r="AK49" s="385"/>
      <c r="AL49" s="385"/>
      <c r="AM49" s="386"/>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row>
    <row r="50" spans="1:80" x14ac:dyDescent="0.25">
      <c r="A50" s="55"/>
      <c r="B50" s="55"/>
      <c r="C50" s="55"/>
      <c r="D50" s="55"/>
      <c r="E50" s="55"/>
      <c r="F50" s="55"/>
      <c r="G50" s="55"/>
      <c r="H50" s="55"/>
      <c r="I50" s="55"/>
      <c r="J50" s="384"/>
      <c r="K50" s="385"/>
      <c r="L50" s="385"/>
      <c r="M50" s="385"/>
      <c r="N50" s="385"/>
      <c r="O50" s="386"/>
      <c r="P50" s="384"/>
      <c r="Q50" s="385"/>
      <c r="R50" s="385"/>
      <c r="S50" s="385"/>
      <c r="T50" s="385"/>
      <c r="U50" s="386"/>
      <c r="V50" s="384"/>
      <c r="W50" s="385"/>
      <c r="X50" s="385"/>
      <c r="Y50" s="385"/>
      <c r="Z50" s="385"/>
      <c r="AA50" s="386"/>
      <c r="AB50" s="384"/>
      <c r="AC50" s="385"/>
      <c r="AD50" s="385"/>
      <c r="AE50" s="385"/>
      <c r="AF50" s="385"/>
      <c r="AG50" s="386"/>
      <c r="AH50" s="384"/>
      <c r="AI50" s="385"/>
      <c r="AJ50" s="385"/>
      <c r="AK50" s="385"/>
      <c r="AL50" s="385"/>
      <c r="AM50" s="386"/>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row>
    <row r="51" spans="1:80" ht="15.75" thickBot="1" x14ac:dyDescent="0.3">
      <c r="A51" s="55"/>
      <c r="B51" s="55"/>
      <c r="C51" s="55"/>
      <c r="D51" s="55"/>
      <c r="E51" s="55"/>
      <c r="F51" s="55"/>
      <c r="G51" s="55"/>
      <c r="H51" s="55"/>
      <c r="I51" s="55"/>
      <c r="J51" s="387"/>
      <c r="K51" s="388"/>
      <c r="L51" s="388"/>
      <c r="M51" s="388"/>
      <c r="N51" s="388"/>
      <c r="O51" s="389"/>
      <c r="P51" s="387"/>
      <c r="Q51" s="388"/>
      <c r="R51" s="388"/>
      <c r="S51" s="388"/>
      <c r="T51" s="388"/>
      <c r="U51" s="389"/>
      <c r="V51" s="387"/>
      <c r="W51" s="388"/>
      <c r="X51" s="388"/>
      <c r="Y51" s="388"/>
      <c r="Z51" s="388"/>
      <c r="AA51" s="389"/>
      <c r="AB51" s="387"/>
      <c r="AC51" s="388"/>
      <c r="AD51" s="388"/>
      <c r="AE51" s="388"/>
      <c r="AF51" s="388"/>
      <c r="AG51" s="389"/>
      <c r="AH51" s="387"/>
      <c r="AI51" s="388"/>
      <c r="AJ51" s="388"/>
      <c r="AK51" s="388"/>
      <c r="AL51" s="388"/>
      <c r="AM51" s="389"/>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row>
    <row r="52" spans="1:80" x14ac:dyDescent="0.25">
      <c r="A52" s="55"/>
      <c r="B52" s="55"/>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row>
    <row r="53" spans="1:80" ht="15" customHeight="1" x14ac:dyDescent="0.25">
      <c r="A53" s="55"/>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row>
    <row r="54" spans="1:80" ht="15" customHeight="1" x14ac:dyDescent="0.25">
      <c r="A54" s="55"/>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row>
    <row r="55" spans="1:80" x14ac:dyDescent="0.25">
      <c r="A55" s="55"/>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row>
    <row r="56" spans="1:80" x14ac:dyDescent="0.25">
      <c r="A56" s="55"/>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c r="BY56" s="55"/>
      <c r="BZ56" s="55"/>
      <c r="CA56" s="55"/>
      <c r="CB56" s="55"/>
    </row>
    <row r="57" spans="1:80" x14ac:dyDescent="0.25">
      <c r="A57" s="55"/>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row>
    <row r="58" spans="1:80" x14ac:dyDescent="0.25">
      <c r="A58" s="55"/>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c r="CB58" s="55"/>
    </row>
    <row r="59" spans="1:80" x14ac:dyDescent="0.25">
      <c r="A59" s="55"/>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M59" s="55"/>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row>
    <row r="60" spans="1:80" x14ac:dyDescent="0.25">
      <c r="A60" s="55"/>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row>
    <row r="61" spans="1:80" x14ac:dyDescent="0.25">
      <c r="A61" s="55"/>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5"/>
    </row>
    <row r="62" spans="1:80" x14ac:dyDescent="0.25">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c r="BI62" s="55"/>
      <c r="BJ62" s="55"/>
      <c r="BK62" s="55"/>
      <c r="BL62" s="55"/>
      <c r="BM62" s="55"/>
      <c r="BN62" s="55"/>
      <c r="BO62" s="55"/>
      <c r="BP62" s="55"/>
      <c r="BQ62" s="55"/>
      <c r="BR62" s="55"/>
      <c r="BS62" s="55"/>
      <c r="BT62" s="55"/>
      <c r="BU62" s="55"/>
      <c r="BV62" s="55"/>
      <c r="BW62" s="55"/>
      <c r="BX62" s="55"/>
      <c r="BY62" s="55"/>
      <c r="BZ62" s="55"/>
      <c r="CA62" s="55"/>
      <c r="CB62" s="55"/>
    </row>
    <row r="63" spans="1:80" x14ac:dyDescent="0.25">
      <c r="A63" s="55"/>
      <c r="B63" s="55"/>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55"/>
      <c r="AR63" s="55"/>
      <c r="AS63" s="55"/>
      <c r="AT63" s="55"/>
      <c r="AU63" s="55"/>
      <c r="AV63" s="55"/>
      <c r="AW63" s="55"/>
      <c r="AX63" s="55"/>
      <c r="AY63" s="55"/>
      <c r="AZ63" s="55"/>
      <c r="BA63" s="55"/>
      <c r="BB63" s="55"/>
      <c r="BC63" s="55"/>
      <c r="BD63" s="55"/>
      <c r="BE63" s="55"/>
      <c r="BF63" s="55"/>
      <c r="BG63" s="55"/>
      <c r="BH63" s="55"/>
      <c r="BI63" s="55"/>
      <c r="BJ63" s="55"/>
      <c r="BK63" s="55"/>
      <c r="BL63" s="55"/>
      <c r="BM63" s="55"/>
      <c r="BN63" s="55"/>
      <c r="BO63" s="55"/>
      <c r="BP63" s="55"/>
      <c r="BQ63" s="55"/>
      <c r="BR63" s="55"/>
      <c r="BS63" s="55"/>
      <c r="BT63" s="55"/>
      <c r="BU63" s="55"/>
      <c r="BV63" s="55"/>
      <c r="BW63" s="55"/>
      <c r="BX63" s="55"/>
      <c r="BY63" s="55"/>
      <c r="BZ63" s="55"/>
      <c r="CA63" s="55"/>
      <c r="CB63" s="55"/>
    </row>
    <row r="64" spans="1:80" x14ac:dyDescent="0.25">
      <c r="A64" s="55"/>
      <c r="B64" s="55"/>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c r="AK64" s="55"/>
      <c r="AL64" s="55"/>
      <c r="AM64" s="55"/>
      <c r="AN64" s="55"/>
      <c r="AO64" s="55"/>
      <c r="AP64" s="55"/>
      <c r="AQ64" s="55"/>
      <c r="AR64" s="55"/>
      <c r="AS64" s="55"/>
      <c r="AT64" s="55"/>
      <c r="AU64" s="55"/>
      <c r="AV64" s="55"/>
      <c r="AW64" s="55"/>
      <c r="AX64" s="55"/>
      <c r="AY64" s="55"/>
      <c r="AZ64" s="55"/>
      <c r="BA64" s="55"/>
      <c r="BB64" s="55"/>
      <c r="BC64" s="55"/>
      <c r="BD64" s="55"/>
      <c r="BE64" s="55"/>
      <c r="BF64" s="55"/>
      <c r="BG64" s="55"/>
      <c r="BH64" s="55"/>
      <c r="BI64" s="55"/>
      <c r="BJ64" s="55"/>
      <c r="BK64" s="55"/>
      <c r="BL64" s="55"/>
      <c r="BM64" s="55"/>
      <c r="BN64" s="55"/>
      <c r="BO64" s="55"/>
      <c r="BP64" s="55"/>
      <c r="BQ64" s="55"/>
      <c r="BR64" s="55"/>
      <c r="BS64" s="55"/>
      <c r="BT64" s="55"/>
      <c r="BU64" s="55"/>
      <c r="BV64" s="55"/>
      <c r="BW64" s="55"/>
      <c r="BX64" s="55"/>
      <c r="BY64" s="55"/>
      <c r="BZ64" s="55"/>
      <c r="CA64" s="55"/>
      <c r="CB64" s="55"/>
    </row>
    <row r="65" spans="1:80" x14ac:dyDescent="0.2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c r="BI65" s="55"/>
      <c r="BJ65" s="55"/>
      <c r="BK65" s="55"/>
      <c r="BL65" s="55"/>
      <c r="BM65" s="55"/>
      <c r="BN65" s="55"/>
      <c r="BO65" s="55"/>
      <c r="BP65" s="55"/>
      <c r="BQ65" s="55"/>
      <c r="BR65" s="55"/>
      <c r="BS65" s="55"/>
      <c r="BT65" s="55"/>
      <c r="BU65" s="55"/>
      <c r="BV65" s="55"/>
      <c r="BW65" s="55"/>
      <c r="BX65" s="55"/>
      <c r="BY65" s="55"/>
      <c r="BZ65" s="55"/>
      <c r="CA65" s="55"/>
      <c r="CB65" s="55"/>
    </row>
    <row r="66" spans="1:80" x14ac:dyDescent="0.2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c r="BI66" s="55"/>
      <c r="BJ66" s="55"/>
      <c r="BK66" s="55"/>
      <c r="BL66" s="55"/>
      <c r="BM66" s="55"/>
      <c r="BN66" s="55"/>
      <c r="BO66" s="55"/>
      <c r="BP66" s="55"/>
      <c r="BQ66" s="55"/>
      <c r="BR66" s="55"/>
      <c r="BS66" s="55"/>
      <c r="BT66" s="55"/>
      <c r="BU66" s="55"/>
      <c r="BV66" s="55"/>
      <c r="BW66" s="55"/>
      <c r="BX66" s="55"/>
      <c r="BY66" s="55"/>
      <c r="BZ66" s="55"/>
      <c r="CA66" s="55"/>
      <c r="CB66" s="55"/>
    </row>
    <row r="67" spans="1:80" x14ac:dyDescent="0.2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c r="BI67" s="55"/>
      <c r="BJ67" s="55"/>
      <c r="BK67" s="55"/>
      <c r="BL67" s="55"/>
      <c r="BM67" s="55"/>
      <c r="BN67" s="55"/>
      <c r="BO67" s="55"/>
      <c r="BP67" s="55"/>
      <c r="BQ67" s="55"/>
      <c r="BR67" s="55"/>
      <c r="BS67" s="55"/>
      <c r="BT67" s="55"/>
      <c r="BU67" s="55"/>
      <c r="BV67" s="55"/>
      <c r="BW67" s="55"/>
      <c r="BX67" s="55"/>
      <c r="BY67" s="55"/>
      <c r="BZ67" s="55"/>
      <c r="CA67" s="55"/>
      <c r="CB67" s="55"/>
    </row>
    <row r="68" spans="1:80" x14ac:dyDescent="0.2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c r="BI68" s="55"/>
      <c r="BJ68" s="55"/>
      <c r="BK68" s="55"/>
      <c r="BL68" s="55"/>
      <c r="BM68" s="55"/>
      <c r="BN68" s="55"/>
      <c r="BO68" s="55"/>
      <c r="BP68" s="55"/>
      <c r="BQ68" s="55"/>
      <c r="BR68" s="55"/>
      <c r="BS68" s="55"/>
      <c r="BT68" s="55"/>
      <c r="BU68" s="55"/>
      <c r="BV68" s="55"/>
      <c r="BW68" s="55"/>
      <c r="BX68" s="55"/>
      <c r="BY68" s="55"/>
      <c r="BZ68" s="55"/>
      <c r="CA68" s="55"/>
      <c r="CB68" s="55"/>
    </row>
    <row r="69" spans="1:80" x14ac:dyDescent="0.2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c r="BI69" s="55"/>
      <c r="BJ69" s="55"/>
      <c r="BK69" s="55"/>
      <c r="BL69" s="55"/>
      <c r="BM69" s="55"/>
      <c r="BN69" s="55"/>
      <c r="BO69" s="55"/>
      <c r="BP69" s="55"/>
      <c r="BQ69" s="55"/>
      <c r="BR69" s="55"/>
      <c r="BS69" s="55"/>
      <c r="BT69" s="55"/>
      <c r="BU69" s="55"/>
      <c r="BV69" s="55"/>
      <c r="BW69" s="55"/>
      <c r="BX69" s="55"/>
      <c r="BY69" s="55"/>
      <c r="BZ69" s="55"/>
      <c r="CA69" s="55"/>
      <c r="CB69" s="55"/>
    </row>
    <row r="70" spans="1:80" x14ac:dyDescent="0.25">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c r="BI70" s="55"/>
      <c r="BJ70" s="55"/>
      <c r="BK70" s="55"/>
      <c r="BL70" s="55"/>
      <c r="BM70" s="55"/>
      <c r="BN70" s="55"/>
      <c r="BO70" s="55"/>
      <c r="BP70" s="55"/>
      <c r="BQ70" s="55"/>
      <c r="BR70" s="55"/>
      <c r="BS70" s="55"/>
      <c r="BT70" s="55"/>
      <c r="BU70" s="55"/>
      <c r="BV70" s="55"/>
      <c r="BW70" s="55"/>
      <c r="BX70" s="55"/>
      <c r="BY70" s="55"/>
      <c r="BZ70" s="55"/>
      <c r="CA70" s="55"/>
      <c r="CB70" s="55"/>
    </row>
    <row r="71" spans="1:80" x14ac:dyDescent="0.25">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row>
    <row r="72" spans="1:80" x14ac:dyDescent="0.25">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c r="BI72" s="55"/>
      <c r="BJ72" s="55"/>
      <c r="BK72" s="55"/>
      <c r="BL72" s="55"/>
      <c r="BM72" s="55"/>
      <c r="BN72" s="55"/>
      <c r="BO72" s="55"/>
      <c r="BP72" s="55"/>
      <c r="BQ72" s="55"/>
      <c r="BR72" s="55"/>
      <c r="BS72" s="55"/>
      <c r="BT72" s="55"/>
      <c r="BU72" s="55"/>
      <c r="BV72" s="55"/>
      <c r="BW72" s="55"/>
      <c r="BX72" s="55"/>
      <c r="BY72" s="55"/>
      <c r="BZ72" s="55"/>
      <c r="CA72" s="55"/>
      <c r="CB72" s="55"/>
    </row>
    <row r="73" spans="1:80" x14ac:dyDescent="0.25">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c r="BI73" s="55"/>
      <c r="BJ73" s="55"/>
      <c r="BK73" s="55"/>
      <c r="BL73" s="55"/>
      <c r="BM73" s="55"/>
      <c r="BN73" s="55"/>
      <c r="BO73" s="55"/>
      <c r="BP73" s="55"/>
      <c r="BQ73" s="55"/>
      <c r="BR73" s="55"/>
      <c r="BS73" s="55"/>
      <c r="BT73" s="55"/>
      <c r="BU73" s="55"/>
      <c r="BV73" s="55"/>
      <c r="BW73" s="55"/>
      <c r="BX73" s="55"/>
      <c r="BY73" s="55"/>
      <c r="BZ73" s="55"/>
      <c r="CA73" s="55"/>
      <c r="CB73" s="55"/>
    </row>
    <row r="74" spans="1:80" x14ac:dyDescent="0.25">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c r="BI74" s="55"/>
      <c r="BJ74" s="55"/>
      <c r="BK74" s="55"/>
      <c r="BL74" s="55"/>
      <c r="BM74" s="55"/>
      <c r="BN74" s="55"/>
      <c r="BO74" s="55"/>
      <c r="BP74" s="55"/>
      <c r="BQ74" s="55"/>
      <c r="BR74" s="55"/>
      <c r="BS74" s="55"/>
      <c r="BT74" s="55"/>
      <c r="BU74" s="55"/>
      <c r="BV74" s="55"/>
      <c r="BW74" s="55"/>
      <c r="BX74" s="55"/>
      <c r="BY74" s="55"/>
      <c r="BZ74" s="55"/>
      <c r="CA74" s="55"/>
      <c r="CB74" s="55"/>
    </row>
    <row r="75" spans="1:80" x14ac:dyDescent="0.25">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c r="BI75" s="55"/>
      <c r="BJ75" s="55"/>
      <c r="BK75" s="55"/>
      <c r="BL75" s="55"/>
      <c r="BM75" s="55"/>
      <c r="BN75" s="55"/>
      <c r="BO75" s="55"/>
      <c r="BP75" s="55"/>
      <c r="BQ75" s="55"/>
      <c r="BR75" s="55"/>
      <c r="BS75" s="55"/>
      <c r="BT75" s="55"/>
      <c r="BU75" s="55"/>
      <c r="BV75" s="55"/>
      <c r="BW75" s="55"/>
      <c r="BX75" s="55"/>
      <c r="BY75" s="55"/>
      <c r="BZ75" s="55"/>
      <c r="CA75" s="55"/>
      <c r="CB75" s="55"/>
    </row>
    <row r="76" spans="1:80" x14ac:dyDescent="0.25">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c r="BI76" s="55"/>
      <c r="BJ76" s="55"/>
      <c r="BK76" s="55"/>
      <c r="BL76" s="55"/>
      <c r="BM76" s="55"/>
      <c r="BN76" s="55"/>
      <c r="BO76" s="55"/>
      <c r="BP76" s="55"/>
      <c r="BQ76" s="55"/>
      <c r="BR76" s="55"/>
      <c r="BS76" s="55"/>
      <c r="BT76" s="55"/>
      <c r="BU76" s="55"/>
      <c r="BV76" s="55"/>
      <c r="BW76" s="55"/>
      <c r="BX76" s="55"/>
      <c r="BY76" s="55"/>
      <c r="BZ76" s="55"/>
      <c r="CA76" s="55"/>
      <c r="CB76" s="55"/>
    </row>
    <row r="77" spans="1:80" x14ac:dyDescent="0.25">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c r="BI77" s="55"/>
      <c r="BJ77" s="55"/>
      <c r="BK77" s="55"/>
      <c r="BL77" s="55"/>
      <c r="BM77" s="55"/>
      <c r="BN77" s="55"/>
      <c r="BO77" s="55"/>
      <c r="BP77" s="55"/>
      <c r="BQ77" s="55"/>
      <c r="BR77" s="55"/>
      <c r="BS77" s="55"/>
      <c r="BT77" s="55"/>
      <c r="BU77" s="55"/>
      <c r="BV77" s="55"/>
      <c r="BW77" s="55"/>
      <c r="BX77" s="55"/>
      <c r="BY77" s="55"/>
      <c r="BZ77" s="55"/>
      <c r="CA77" s="55"/>
      <c r="CB77" s="55"/>
    </row>
    <row r="78" spans="1:80" x14ac:dyDescent="0.25">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c r="BI78" s="55"/>
      <c r="BJ78" s="55"/>
      <c r="BK78" s="55"/>
      <c r="BL78" s="55"/>
      <c r="BM78" s="55"/>
      <c r="BN78" s="55"/>
      <c r="BO78" s="55"/>
      <c r="BP78" s="55"/>
      <c r="BQ78" s="55"/>
      <c r="BR78" s="55"/>
      <c r="BS78" s="55"/>
      <c r="BT78" s="55"/>
      <c r="BU78" s="55"/>
      <c r="BV78" s="55"/>
      <c r="BW78" s="55"/>
      <c r="BX78" s="55"/>
      <c r="BY78" s="55"/>
      <c r="BZ78" s="55"/>
      <c r="CA78" s="55"/>
      <c r="CB78" s="55"/>
    </row>
    <row r="79" spans="1:80" x14ac:dyDescent="0.25">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5"/>
      <c r="BH79" s="55"/>
      <c r="BI79" s="55"/>
      <c r="BJ79" s="55"/>
      <c r="BK79" s="55"/>
    </row>
    <row r="80" spans="1:80" x14ac:dyDescent="0.25">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c r="BI80" s="55"/>
      <c r="BJ80" s="55"/>
      <c r="BK80" s="55"/>
    </row>
    <row r="81" spans="1:63" x14ac:dyDescent="0.25">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c r="BI81" s="55"/>
      <c r="BJ81" s="55"/>
      <c r="BK81" s="55"/>
    </row>
    <row r="82" spans="1:63" x14ac:dyDescent="0.25">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c r="BG82" s="55"/>
      <c r="BH82" s="55"/>
      <c r="BI82" s="55"/>
      <c r="BJ82" s="55"/>
      <c r="BK82" s="55"/>
    </row>
    <row r="83" spans="1:63" x14ac:dyDescent="0.25">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55"/>
      <c r="BF83" s="55"/>
      <c r="BG83" s="55"/>
      <c r="BH83" s="55"/>
      <c r="BI83" s="55"/>
      <c r="BJ83" s="55"/>
      <c r="BK83" s="55"/>
    </row>
    <row r="84" spans="1:63" x14ac:dyDescent="0.25">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c r="BI84" s="55"/>
      <c r="BJ84" s="55"/>
      <c r="BK84" s="55"/>
    </row>
    <row r="85" spans="1:63" x14ac:dyDescent="0.25">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c r="BF85" s="55"/>
      <c r="BG85" s="55"/>
      <c r="BH85" s="55"/>
      <c r="BI85" s="55"/>
      <c r="BJ85" s="55"/>
      <c r="BK85" s="55"/>
    </row>
    <row r="86" spans="1:63" x14ac:dyDescent="0.25">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c r="BD86" s="55"/>
      <c r="BE86" s="55"/>
      <c r="BF86" s="55"/>
      <c r="BG86" s="55"/>
      <c r="BH86" s="55"/>
      <c r="BI86" s="55"/>
      <c r="BJ86" s="55"/>
      <c r="BK86" s="55"/>
    </row>
    <row r="87" spans="1:63" x14ac:dyDescent="0.25">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55"/>
      <c r="AY87" s="55"/>
      <c r="AZ87" s="55"/>
      <c r="BA87" s="55"/>
      <c r="BB87" s="55"/>
      <c r="BC87" s="55"/>
      <c r="BD87" s="55"/>
      <c r="BE87" s="55"/>
      <c r="BF87" s="55"/>
      <c r="BG87" s="55"/>
      <c r="BH87" s="55"/>
      <c r="BI87" s="55"/>
      <c r="BJ87" s="55"/>
      <c r="BK87" s="55"/>
    </row>
    <row r="88" spans="1:63" x14ac:dyDescent="0.25">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5"/>
      <c r="BE88" s="55"/>
      <c r="BF88" s="55"/>
      <c r="BG88" s="55"/>
      <c r="BH88" s="55"/>
      <c r="BI88" s="55"/>
      <c r="BJ88" s="55"/>
      <c r="BK88" s="55"/>
    </row>
    <row r="89" spans="1:63" x14ac:dyDescent="0.25">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c r="BI89" s="55"/>
      <c r="BJ89" s="55"/>
      <c r="BK89" s="55"/>
    </row>
    <row r="90" spans="1:63" x14ac:dyDescent="0.25">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c r="BI90" s="55"/>
      <c r="BJ90" s="55"/>
      <c r="BK90" s="55"/>
    </row>
    <row r="91" spans="1:63" x14ac:dyDescent="0.25">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c r="BF91" s="55"/>
      <c r="BG91" s="55"/>
      <c r="BH91" s="55"/>
      <c r="BI91" s="55"/>
      <c r="BJ91" s="55"/>
      <c r="BK91" s="55"/>
    </row>
    <row r="92" spans="1:63" x14ac:dyDescent="0.25">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c r="BI92" s="55"/>
      <c r="BJ92" s="55"/>
      <c r="BK92" s="55"/>
    </row>
    <row r="93" spans="1:63" x14ac:dyDescent="0.25">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c r="BI93" s="55"/>
      <c r="BJ93" s="55"/>
      <c r="BK93" s="55"/>
    </row>
    <row r="94" spans="1:63" x14ac:dyDescent="0.25">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c r="BI94" s="55"/>
      <c r="BJ94" s="55"/>
      <c r="BK94" s="55"/>
    </row>
    <row r="95" spans="1:63" x14ac:dyDescent="0.25">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c r="BE95" s="55"/>
      <c r="BF95" s="55"/>
      <c r="BG95" s="55"/>
      <c r="BH95" s="55"/>
      <c r="BI95" s="55"/>
      <c r="BJ95" s="55"/>
      <c r="BK95" s="55"/>
    </row>
    <row r="96" spans="1:63" x14ac:dyDescent="0.25">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c r="BI96" s="55"/>
      <c r="BJ96" s="55"/>
      <c r="BK96" s="55"/>
    </row>
    <row r="97" spans="1:63" x14ac:dyDescent="0.25">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c r="BI97" s="55"/>
      <c r="BJ97" s="55"/>
      <c r="BK97" s="55"/>
    </row>
    <row r="98" spans="1:63" x14ac:dyDescent="0.25">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c r="BI98" s="55"/>
      <c r="BJ98" s="55"/>
      <c r="BK98" s="55"/>
    </row>
    <row r="99" spans="1:63" x14ac:dyDescent="0.25">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c r="BE99" s="55"/>
      <c r="BF99" s="55"/>
      <c r="BG99" s="55"/>
      <c r="BH99" s="55"/>
      <c r="BI99" s="55"/>
      <c r="BJ99" s="55"/>
      <c r="BK99" s="55"/>
    </row>
    <row r="100" spans="1:63" x14ac:dyDescent="0.25">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c r="BG100" s="55"/>
      <c r="BH100" s="55"/>
      <c r="BI100" s="55"/>
      <c r="BJ100" s="55"/>
      <c r="BK100" s="55"/>
    </row>
    <row r="101" spans="1:63" x14ac:dyDescent="0.25">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c r="BE101" s="55"/>
      <c r="BF101" s="55"/>
      <c r="BG101" s="55"/>
      <c r="BH101" s="55"/>
      <c r="BI101" s="55"/>
      <c r="BJ101" s="55"/>
      <c r="BK101" s="55"/>
    </row>
    <row r="102" spans="1:63" x14ac:dyDescent="0.25">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c r="BI102" s="55"/>
      <c r="BJ102" s="55"/>
      <c r="BK102" s="55"/>
    </row>
    <row r="103" spans="1:63" x14ac:dyDescent="0.25">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c r="BE103" s="55"/>
      <c r="BF103" s="55"/>
      <c r="BG103" s="55"/>
      <c r="BH103" s="55"/>
      <c r="BI103" s="55"/>
      <c r="BJ103" s="55"/>
      <c r="BK103" s="55"/>
    </row>
    <row r="104" spans="1:63" x14ac:dyDescent="0.25">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55"/>
      <c r="BE104" s="55"/>
      <c r="BF104" s="55"/>
      <c r="BG104" s="55"/>
      <c r="BH104" s="55"/>
      <c r="BI104" s="55"/>
      <c r="BJ104" s="55"/>
      <c r="BK104" s="55"/>
    </row>
    <row r="105" spans="1:63" x14ac:dyDescent="0.25">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c r="BD105" s="55"/>
      <c r="BE105" s="55"/>
      <c r="BF105" s="55"/>
      <c r="BG105" s="55"/>
      <c r="BH105" s="55"/>
      <c r="BI105" s="55"/>
      <c r="BJ105" s="55"/>
      <c r="BK105" s="55"/>
    </row>
    <row r="106" spans="1:63" x14ac:dyDescent="0.25">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c r="BD106" s="55"/>
      <c r="BE106" s="55"/>
      <c r="BF106" s="55"/>
      <c r="BG106" s="55"/>
      <c r="BH106" s="55"/>
      <c r="BI106" s="55"/>
      <c r="BJ106" s="55"/>
      <c r="BK106" s="55"/>
    </row>
    <row r="107" spans="1:63" x14ac:dyDescent="0.25">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5"/>
      <c r="BE107" s="55"/>
      <c r="BF107" s="55"/>
      <c r="BG107" s="55"/>
      <c r="BH107" s="55"/>
      <c r="BI107" s="55"/>
      <c r="BJ107" s="55"/>
      <c r="BK107" s="55"/>
    </row>
    <row r="108" spans="1:63" x14ac:dyDescent="0.25">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55"/>
      <c r="AR108" s="55"/>
      <c r="AS108" s="55"/>
      <c r="AT108" s="55"/>
      <c r="AU108" s="55"/>
      <c r="AV108" s="55"/>
      <c r="AW108" s="55"/>
      <c r="AX108" s="55"/>
      <c r="AY108" s="55"/>
      <c r="AZ108" s="55"/>
      <c r="BA108" s="55"/>
      <c r="BB108" s="55"/>
      <c r="BC108" s="55"/>
      <c r="BD108" s="55"/>
      <c r="BE108" s="55"/>
      <c r="BF108" s="55"/>
      <c r="BG108" s="55"/>
      <c r="BH108" s="55"/>
      <c r="BI108" s="55"/>
      <c r="BJ108" s="55"/>
      <c r="BK108" s="55"/>
    </row>
    <row r="109" spans="1:63" x14ac:dyDescent="0.25">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c r="BE109" s="55"/>
      <c r="BF109" s="55"/>
      <c r="BG109" s="55"/>
      <c r="BH109" s="55"/>
      <c r="BI109" s="55"/>
      <c r="BJ109" s="55"/>
      <c r="BK109" s="55"/>
    </row>
    <row r="110" spans="1:63" x14ac:dyDescent="0.25">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55"/>
      <c r="AR110" s="55"/>
      <c r="AS110" s="55"/>
      <c r="AT110" s="55"/>
      <c r="AU110" s="55"/>
      <c r="AV110" s="55"/>
      <c r="AW110" s="55"/>
      <c r="AX110" s="55"/>
      <c r="AY110" s="55"/>
      <c r="AZ110" s="55"/>
      <c r="BA110" s="55"/>
      <c r="BB110" s="55"/>
      <c r="BC110" s="55"/>
      <c r="BD110" s="55"/>
      <c r="BE110" s="55"/>
      <c r="BF110" s="55"/>
      <c r="BG110" s="55"/>
      <c r="BH110" s="55"/>
      <c r="BI110" s="55"/>
      <c r="BJ110" s="55"/>
      <c r="BK110" s="55"/>
    </row>
    <row r="111" spans="1:63" x14ac:dyDescent="0.25">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c r="AM111" s="55"/>
      <c r="AN111" s="55"/>
      <c r="AO111" s="55"/>
      <c r="AP111" s="55"/>
      <c r="AQ111" s="55"/>
      <c r="AR111" s="55"/>
      <c r="AS111" s="55"/>
      <c r="AT111" s="55"/>
      <c r="AU111" s="55"/>
      <c r="AV111" s="55"/>
      <c r="AW111" s="55"/>
      <c r="AX111" s="55"/>
      <c r="AY111" s="55"/>
      <c r="AZ111" s="55"/>
      <c r="BA111" s="55"/>
      <c r="BB111" s="55"/>
      <c r="BC111" s="55"/>
      <c r="BD111" s="55"/>
      <c r="BE111" s="55"/>
      <c r="BF111" s="55"/>
      <c r="BG111" s="55"/>
      <c r="BH111" s="55"/>
      <c r="BI111" s="55"/>
      <c r="BJ111" s="55"/>
      <c r="BK111" s="55"/>
    </row>
    <row r="112" spans="1:63" x14ac:dyDescent="0.25">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c r="AM112" s="55"/>
      <c r="AN112" s="55"/>
      <c r="AO112" s="55"/>
      <c r="AP112" s="55"/>
      <c r="AQ112" s="55"/>
      <c r="AR112" s="55"/>
      <c r="AS112" s="55"/>
      <c r="AT112" s="55"/>
      <c r="AU112" s="55"/>
      <c r="AV112" s="55"/>
      <c r="AW112" s="55"/>
      <c r="AX112" s="55"/>
      <c r="AY112" s="55"/>
      <c r="AZ112" s="55"/>
      <c r="BA112" s="55"/>
      <c r="BB112" s="55"/>
      <c r="BC112" s="55"/>
      <c r="BD112" s="55"/>
      <c r="BE112" s="55"/>
      <c r="BF112" s="55"/>
      <c r="BG112" s="55"/>
      <c r="BH112" s="55"/>
      <c r="BI112" s="55"/>
      <c r="BJ112" s="55"/>
      <c r="BK112" s="55"/>
    </row>
    <row r="113" spans="1:63" x14ac:dyDescent="0.25">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55"/>
      <c r="BC113" s="55"/>
      <c r="BD113" s="55"/>
      <c r="BE113" s="55"/>
      <c r="BF113" s="55"/>
      <c r="BG113" s="55"/>
      <c r="BH113" s="55"/>
      <c r="BI113" s="55"/>
      <c r="BJ113" s="55"/>
      <c r="BK113" s="55"/>
    </row>
    <row r="114" spans="1:63" x14ac:dyDescent="0.25">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55"/>
      <c r="BD114" s="55"/>
      <c r="BE114" s="55"/>
      <c r="BF114" s="55"/>
      <c r="BG114" s="55"/>
      <c r="BH114" s="55"/>
      <c r="BI114" s="55"/>
      <c r="BJ114" s="55"/>
      <c r="BK114" s="55"/>
    </row>
    <row r="115" spans="1:63" x14ac:dyDescent="0.25">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5"/>
      <c r="AM115" s="55"/>
      <c r="AN115" s="55"/>
      <c r="AO115" s="55"/>
      <c r="AP115" s="55"/>
      <c r="AQ115" s="55"/>
      <c r="AR115" s="55"/>
      <c r="AS115" s="55"/>
      <c r="AT115" s="55"/>
      <c r="AU115" s="55"/>
      <c r="AV115" s="55"/>
      <c r="AW115" s="55"/>
      <c r="AX115" s="55"/>
      <c r="AY115" s="55"/>
      <c r="AZ115" s="55"/>
      <c r="BA115" s="55"/>
      <c r="BB115" s="55"/>
      <c r="BC115" s="55"/>
      <c r="BD115" s="55"/>
      <c r="BE115" s="55"/>
      <c r="BF115" s="55"/>
      <c r="BG115" s="55"/>
      <c r="BH115" s="55"/>
      <c r="BI115" s="55"/>
      <c r="BJ115" s="55"/>
      <c r="BK115" s="55"/>
    </row>
    <row r="116" spans="1:63" x14ac:dyDescent="0.25">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55"/>
      <c r="BD116" s="55"/>
      <c r="BE116" s="55"/>
      <c r="BF116" s="55"/>
      <c r="BG116" s="55"/>
      <c r="BH116" s="55"/>
      <c r="BI116" s="55"/>
      <c r="BJ116" s="55"/>
      <c r="BK116" s="55"/>
    </row>
    <row r="117" spans="1:63" x14ac:dyDescent="0.25">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5"/>
      <c r="AM117" s="55"/>
      <c r="AN117" s="55"/>
      <c r="AO117" s="55"/>
      <c r="AP117" s="55"/>
      <c r="AQ117" s="55"/>
      <c r="AR117" s="55"/>
      <c r="AS117" s="55"/>
      <c r="AT117" s="55"/>
      <c r="AU117" s="55"/>
      <c r="AV117" s="55"/>
      <c r="AW117" s="55"/>
      <c r="AX117" s="55"/>
      <c r="AY117" s="55"/>
      <c r="AZ117" s="55"/>
      <c r="BA117" s="55"/>
      <c r="BB117" s="55"/>
      <c r="BC117" s="55"/>
      <c r="BD117" s="55"/>
      <c r="BE117" s="55"/>
      <c r="BF117" s="55"/>
      <c r="BG117" s="55"/>
      <c r="BH117" s="55"/>
      <c r="BI117" s="55"/>
      <c r="BJ117" s="55"/>
      <c r="BK117" s="55"/>
    </row>
    <row r="118" spans="1:63" x14ac:dyDescent="0.25">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5"/>
      <c r="BE118" s="55"/>
      <c r="BF118" s="55"/>
      <c r="BG118" s="55"/>
      <c r="BH118" s="55"/>
      <c r="BI118" s="55"/>
      <c r="BJ118" s="55"/>
      <c r="BK118" s="55"/>
    </row>
    <row r="119" spans="1:63" x14ac:dyDescent="0.25">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c r="BE119" s="55"/>
      <c r="BF119" s="55"/>
      <c r="BG119" s="55"/>
      <c r="BH119" s="55"/>
      <c r="BI119" s="55"/>
      <c r="BJ119" s="55"/>
      <c r="BK119" s="55"/>
    </row>
    <row r="120" spans="1:63" x14ac:dyDescent="0.25">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c r="BE120" s="55"/>
      <c r="BF120" s="55"/>
      <c r="BG120" s="55"/>
      <c r="BH120" s="55"/>
      <c r="BI120" s="55"/>
      <c r="BJ120" s="55"/>
      <c r="BK120" s="55"/>
    </row>
    <row r="121" spans="1:63" x14ac:dyDescent="0.25">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55"/>
      <c r="BD121" s="55"/>
      <c r="BE121" s="55"/>
      <c r="BF121" s="55"/>
      <c r="BG121" s="55"/>
      <c r="BH121" s="55"/>
      <c r="BI121" s="55"/>
      <c r="BJ121" s="55"/>
      <c r="BK121" s="55"/>
    </row>
    <row r="122" spans="1:63" x14ac:dyDescent="0.2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c r="AL122" s="55"/>
      <c r="AM122" s="55"/>
      <c r="AN122" s="55"/>
      <c r="AO122" s="55"/>
      <c r="AP122" s="55"/>
      <c r="AQ122" s="55"/>
      <c r="AR122" s="55"/>
      <c r="AS122" s="55"/>
      <c r="AT122" s="55"/>
      <c r="AU122" s="55"/>
      <c r="AV122" s="55"/>
      <c r="AW122" s="55"/>
      <c r="AX122" s="55"/>
      <c r="AY122" s="55"/>
      <c r="AZ122" s="55"/>
      <c r="BA122" s="55"/>
      <c r="BB122" s="55"/>
      <c r="BC122" s="55"/>
      <c r="BD122" s="55"/>
      <c r="BE122" s="55"/>
      <c r="BF122" s="55"/>
      <c r="BG122" s="55"/>
      <c r="BH122" s="55"/>
      <c r="BI122" s="55"/>
      <c r="BJ122" s="55"/>
      <c r="BK122" s="55"/>
    </row>
    <row r="123" spans="1:63" x14ac:dyDescent="0.2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c r="BE123" s="55"/>
      <c r="BF123" s="55"/>
      <c r="BG123" s="55"/>
      <c r="BH123" s="55"/>
      <c r="BI123" s="55"/>
      <c r="BJ123" s="55"/>
      <c r="BK123" s="55"/>
    </row>
    <row r="124" spans="1:63" x14ac:dyDescent="0.2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c r="AK124" s="55"/>
      <c r="AL124" s="55"/>
      <c r="AM124" s="55"/>
      <c r="AN124" s="55"/>
      <c r="AO124" s="55"/>
      <c r="AP124" s="55"/>
      <c r="AQ124" s="55"/>
      <c r="AR124" s="55"/>
      <c r="AS124" s="55"/>
      <c r="AT124" s="55"/>
      <c r="AU124" s="55"/>
      <c r="AV124" s="55"/>
      <c r="AW124" s="55"/>
      <c r="AX124" s="55"/>
      <c r="AY124" s="55"/>
      <c r="AZ124" s="55"/>
      <c r="BA124" s="55"/>
      <c r="BB124" s="55"/>
      <c r="BC124" s="55"/>
      <c r="BD124" s="55"/>
      <c r="BE124" s="55"/>
      <c r="BF124" s="55"/>
      <c r="BG124" s="55"/>
      <c r="BH124" s="55"/>
      <c r="BI124" s="55"/>
      <c r="BJ124" s="55"/>
      <c r="BK124" s="55"/>
    </row>
    <row r="125" spans="1:63" x14ac:dyDescent="0.2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55"/>
      <c r="BD125" s="55"/>
      <c r="BE125" s="55"/>
      <c r="BF125" s="55"/>
      <c r="BG125" s="55"/>
      <c r="BH125" s="55"/>
      <c r="BI125" s="55"/>
      <c r="BJ125" s="55"/>
      <c r="BK125" s="55"/>
    </row>
    <row r="126" spans="1:63" x14ac:dyDescent="0.2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c r="AL126" s="55"/>
      <c r="AM126" s="55"/>
      <c r="AN126" s="55"/>
      <c r="AO126" s="55"/>
      <c r="AP126" s="55"/>
      <c r="AQ126" s="55"/>
      <c r="AR126" s="55"/>
      <c r="AS126" s="55"/>
      <c r="AT126" s="55"/>
      <c r="AU126" s="55"/>
      <c r="AV126" s="55"/>
      <c r="AW126" s="55"/>
      <c r="AX126" s="55"/>
      <c r="AY126" s="55"/>
      <c r="AZ126" s="55"/>
      <c r="BA126" s="55"/>
      <c r="BB126" s="55"/>
      <c r="BC126" s="55"/>
      <c r="BD126" s="55"/>
      <c r="BE126" s="55"/>
      <c r="BF126" s="55"/>
      <c r="BG126" s="55"/>
      <c r="BH126" s="55"/>
      <c r="BI126" s="55"/>
      <c r="BJ126" s="55"/>
      <c r="BK126" s="55"/>
    </row>
    <row r="127" spans="1:63" x14ac:dyDescent="0.2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55"/>
      <c r="AI127" s="55"/>
      <c r="AJ127" s="55"/>
      <c r="AK127" s="55"/>
      <c r="AL127" s="55"/>
      <c r="AM127" s="55"/>
      <c r="AN127" s="55"/>
      <c r="AO127" s="55"/>
      <c r="AP127" s="55"/>
      <c r="AQ127" s="55"/>
      <c r="AR127" s="55"/>
      <c r="AS127" s="55"/>
      <c r="AT127" s="55"/>
      <c r="AU127" s="55"/>
      <c r="AV127" s="55"/>
      <c r="AW127" s="55"/>
      <c r="AX127" s="55"/>
      <c r="AY127" s="55"/>
      <c r="AZ127" s="55"/>
      <c r="BA127" s="55"/>
      <c r="BB127" s="55"/>
      <c r="BC127" s="55"/>
      <c r="BD127" s="55"/>
      <c r="BE127" s="55"/>
      <c r="BF127" s="55"/>
      <c r="BG127" s="55"/>
      <c r="BH127" s="55"/>
      <c r="BI127" s="55"/>
      <c r="BJ127" s="55"/>
      <c r="BK127" s="55"/>
    </row>
    <row r="128" spans="1:63" x14ac:dyDescent="0.2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c r="AK128" s="55"/>
      <c r="AL128" s="55"/>
      <c r="AM128" s="55"/>
      <c r="AN128" s="55"/>
      <c r="AO128" s="55"/>
      <c r="AP128" s="55"/>
      <c r="AQ128" s="55"/>
      <c r="AR128" s="55"/>
      <c r="AS128" s="55"/>
      <c r="AT128" s="55"/>
      <c r="AU128" s="55"/>
      <c r="AV128" s="55"/>
      <c r="AW128" s="55"/>
      <c r="AX128" s="55"/>
      <c r="AY128" s="55"/>
      <c r="AZ128" s="55"/>
      <c r="BA128" s="55"/>
      <c r="BB128" s="55"/>
      <c r="BC128" s="55"/>
      <c r="BD128" s="55"/>
      <c r="BE128" s="55"/>
      <c r="BF128" s="55"/>
      <c r="BG128" s="55"/>
      <c r="BH128" s="55"/>
      <c r="BI128" s="55"/>
      <c r="BJ128" s="55"/>
      <c r="BK128" s="55"/>
    </row>
    <row r="129" spans="2:63" x14ac:dyDescent="0.2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c r="AM129" s="55"/>
      <c r="AN129" s="55"/>
      <c r="AO129" s="55"/>
      <c r="AP129" s="55"/>
      <c r="AQ129" s="55"/>
      <c r="AR129" s="55"/>
      <c r="AS129" s="55"/>
      <c r="AT129" s="55"/>
      <c r="AU129" s="55"/>
      <c r="AV129" s="55"/>
      <c r="AW129" s="55"/>
      <c r="AX129" s="55"/>
      <c r="AY129" s="55"/>
      <c r="AZ129" s="55"/>
      <c r="BA129" s="55"/>
      <c r="BB129" s="55"/>
      <c r="BC129" s="55"/>
      <c r="BD129" s="55"/>
      <c r="BE129" s="55"/>
      <c r="BF129" s="55"/>
      <c r="BG129" s="55"/>
      <c r="BH129" s="55"/>
      <c r="BI129" s="55"/>
      <c r="BJ129" s="55"/>
      <c r="BK129" s="55"/>
    </row>
    <row r="130" spans="2:63" x14ac:dyDescent="0.2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c r="AL130" s="55"/>
      <c r="AM130" s="55"/>
      <c r="AN130" s="55"/>
      <c r="AO130" s="55"/>
      <c r="AP130" s="55"/>
      <c r="AQ130" s="55"/>
      <c r="AR130" s="55"/>
      <c r="AS130" s="55"/>
      <c r="AT130" s="55"/>
      <c r="AU130" s="55"/>
      <c r="AV130" s="55"/>
      <c r="AW130" s="55"/>
      <c r="AX130" s="55"/>
      <c r="AY130" s="55"/>
      <c r="AZ130" s="55"/>
      <c r="BA130" s="55"/>
      <c r="BB130" s="55"/>
      <c r="BC130" s="55"/>
      <c r="BD130" s="55"/>
      <c r="BE130" s="55"/>
      <c r="BF130" s="55"/>
      <c r="BG130" s="55"/>
      <c r="BH130" s="55"/>
      <c r="BI130" s="55"/>
      <c r="BJ130" s="55"/>
      <c r="BK130" s="55"/>
    </row>
    <row r="131" spans="2:63" x14ac:dyDescent="0.2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c r="AM131" s="55"/>
      <c r="AN131" s="55"/>
      <c r="AO131" s="55"/>
      <c r="AP131" s="55"/>
      <c r="AQ131" s="55"/>
      <c r="AR131" s="55"/>
      <c r="AS131" s="55"/>
      <c r="AT131" s="55"/>
      <c r="AU131" s="55"/>
      <c r="AV131" s="55"/>
      <c r="AW131" s="55"/>
      <c r="AX131" s="55"/>
      <c r="AY131" s="55"/>
      <c r="AZ131" s="55"/>
      <c r="BA131" s="55"/>
      <c r="BB131" s="55"/>
      <c r="BC131" s="55"/>
      <c r="BD131" s="55"/>
      <c r="BE131" s="55"/>
      <c r="BF131" s="55"/>
      <c r="BG131" s="55"/>
      <c r="BH131" s="55"/>
      <c r="BI131" s="55"/>
      <c r="BJ131" s="55"/>
      <c r="BK131" s="55"/>
    </row>
    <row r="132" spans="2:63" x14ac:dyDescent="0.2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55"/>
      <c r="AP132" s="55"/>
      <c r="AQ132" s="55"/>
      <c r="AR132" s="55"/>
      <c r="AS132" s="55"/>
      <c r="AT132" s="55"/>
      <c r="AU132" s="55"/>
      <c r="AV132" s="55"/>
      <c r="AW132" s="55"/>
      <c r="AX132" s="55"/>
      <c r="AY132" s="55"/>
      <c r="AZ132" s="55"/>
      <c r="BA132" s="55"/>
      <c r="BB132" s="55"/>
      <c r="BC132" s="55"/>
      <c r="BD132" s="55"/>
      <c r="BE132" s="55"/>
      <c r="BF132" s="55"/>
      <c r="BG132" s="55"/>
      <c r="BH132" s="55"/>
      <c r="BI132" s="55"/>
      <c r="BJ132" s="55"/>
      <c r="BK132" s="55"/>
    </row>
    <row r="133" spans="2:63" x14ac:dyDescent="0.2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55"/>
      <c r="AN133" s="55"/>
      <c r="AO133" s="55"/>
      <c r="AP133" s="55"/>
      <c r="AQ133" s="55"/>
      <c r="AR133" s="55"/>
      <c r="AS133" s="55"/>
      <c r="AT133" s="55"/>
      <c r="AU133" s="55"/>
      <c r="AV133" s="55"/>
      <c r="AW133" s="55"/>
      <c r="AX133" s="55"/>
      <c r="AY133" s="55"/>
      <c r="AZ133" s="55"/>
      <c r="BA133" s="55"/>
      <c r="BB133" s="55"/>
      <c r="BC133" s="55"/>
      <c r="BD133" s="55"/>
      <c r="BE133" s="55"/>
      <c r="BF133" s="55"/>
      <c r="BG133" s="55"/>
      <c r="BH133" s="55"/>
      <c r="BI133" s="55"/>
      <c r="BJ133" s="55"/>
      <c r="BK133" s="55"/>
    </row>
    <row r="134" spans="2:63" x14ac:dyDescent="0.2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c r="AM134" s="55"/>
      <c r="AN134" s="55"/>
      <c r="AO134" s="55"/>
      <c r="AP134" s="55"/>
      <c r="AQ134" s="55"/>
      <c r="AR134" s="55"/>
      <c r="AS134" s="55"/>
      <c r="AT134" s="55"/>
      <c r="AU134" s="55"/>
      <c r="AV134" s="55"/>
      <c r="AW134" s="55"/>
      <c r="AX134" s="55"/>
      <c r="AY134" s="55"/>
      <c r="AZ134" s="55"/>
      <c r="BA134" s="55"/>
      <c r="BB134" s="55"/>
      <c r="BC134" s="55"/>
      <c r="BD134" s="55"/>
      <c r="BE134" s="55"/>
      <c r="BF134" s="55"/>
      <c r="BG134" s="55"/>
      <c r="BH134" s="55"/>
      <c r="BI134" s="55"/>
      <c r="BJ134" s="55"/>
      <c r="BK134" s="55"/>
    </row>
    <row r="135" spans="2:63" x14ac:dyDescent="0.2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c r="AL135" s="55"/>
      <c r="AM135" s="55"/>
      <c r="AN135" s="55"/>
      <c r="AO135" s="55"/>
      <c r="AP135" s="55"/>
      <c r="AQ135" s="55"/>
      <c r="AR135" s="55"/>
      <c r="AS135" s="55"/>
      <c r="AT135" s="55"/>
      <c r="AU135" s="55"/>
      <c r="AV135" s="55"/>
      <c r="AW135" s="55"/>
      <c r="AX135" s="55"/>
      <c r="AY135" s="55"/>
      <c r="AZ135" s="55"/>
      <c r="BA135" s="55"/>
      <c r="BB135" s="55"/>
      <c r="BC135" s="55"/>
      <c r="BD135" s="55"/>
      <c r="BE135" s="55"/>
      <c r="BF135" s="55"/>
      <c r="BG135" s="55"/>
      <c r="BH135" s="55"/>
      <c r="BI135" s="55"/>
      <c r="BJ135" s="55"/>
      <c r="BK135" s="55"/>
    </row>
    <row r="136" spans="2:63" x14ac:dyDescent="0.2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5"/>
      <c r="AM136" s="55"/>
      <c r="AN136" s="55"/>
      <c r="AO136" s="55"/>
      <c r="AP136" s="55"/>
      <c r="AQ136" s="55"/>
      <c r="AR136" s="55"/>
      <c r="AS136" s="55"/>
      <c r="AT136" s="55"/>
      <c r="AU136" s="55"/>
      <c r="AV136" s="55"/>
      <c r="AW136" s="55"/>
      <c r="AX136" s="55"/>
      <c r="AY136" s="55"/>
      <c r="AZ136" s="55"/>
      <c r="BA136" s="55"/>
      <c r="BB136" s="55"/>
      <c r="BC136" s="55"/>
      <c r="BD136" s="55"/>
      <c r="BE136" s="55"/>
      <c r="BF136" s="55"/>
      <c r="BG136" s="55"/>
      <c r="BH136" s="55"/>
      <c r="BI136" s="55"/>
      <c r="BJ136" s="55"/>
      <c r="BK136" s="55"/>
    </row>
    <row r="137" spans="2:63" x14ac:dyDescent="0.25">
      <c r="B137" s="55"/>
      <c r="C137" s="55"/>
      <c r="D137" s="55"/>
      <c r="E137" s="55"/>
      <c r="F137" s="55"/>
      <c r="G137" s="55"/>
      <c r="H137" s="55"/>
      <c r="I137" s="55"/>
    </row>
    <row r="138" spans="2:63" x14ac:dyDescent="0.25">
      <c r="B138" s="55"/>
      <c r="C138" s="55"/>
      <c r="D138" s="55"/>
      <c r="E138" s="55"/>
      <c r="F138" s="55"/>
      <c r="G138" s="55"/>
      <c r="H138" s="55"/>
      <c r="I138" s="55"/>
    </row>
    <row r="139" spans="2:63" x14ac:dyDescent="0.25">
      <c r="B139" s="55"/>
      <c r="C139" s="55"/>
      <c r="D139" s="55"/>
      <c r="E139" s="55"/>
      <c r="F139" s="55"/>
      <c r="G139" s="55"/>
      <c r="H139" s="55"/>
      <c r="I139" s="55"/>
    </row>
    <row r="140" spans="2:63" x14ac:dyDescent="0.25">
      <c r="B140" s="55"/>
      <c r="C140" s="55"/>
      <c r="D140" s="55"/>
      <c r="E140" s="55"/>
      <c r="F140" s="55"/>
      <c r="G140" s="55"/>
      <c r="H140" s="55"/>
      <c r="I140" s="55"/>
    </row>
  </sheetData>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M248"/>
  <sheetViews>
    <sheetView topLeftCell="A4" zoomScale="40" zoomScaleNormal="40" workbookViewId="0"/>
  </sheetViews>
  <sheetFormatPr baseColWidth="10" defaultRowHeight="15" x14ac:dyDescent="0.25"/>
  <cols>
    <col min="2" max="18" width="5.7109375" customWidth="1" collapsed="1"/>
    <col min="19" max="19" width="8.42578125" customWidth="1" collapsed="1"/>
    <col min="20" max="23" width="5.7109375" customWidth="1" collapsed="1"/>
    <col min="24" max="24" width="8.5703125" customWidth="1" collapsed="1"/>
    <col min="25" max="26" width="5.7109375" customWidth="1" collapsed="1"/>
    <col min="27" max="27" width="10.7109375" customWidth="1" collapsed="1"/>
    <col min="28" max="28" width="7.28515625" customWidth="1" collapsed="1"/>
    <col min="29" max="29" width="7.42578125" customWidth="1" collapsed="1"/>
    <col min="30" max="33" width="5.7109375" customWidth="1" collapsed="1"/>
    <col min="34" max="34" width="8.5703125" customWidth="1" collapsed="1"/>
    <col min="35" max="39" width="5.7109375" customWidth="1" collapsed="1"/>
    <col min="41" max="46" width="5.7109375" customWidth="1" collapsed="1"/>
  </cols>
  <sheetData>
    <row r="1" spans="1:91" x14ac:dyDescent="0.25">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row>
    <row r="2" spans="1:91" ht="18" customHeight="1" x14ac:dyDescent="0.25">
      <c r="A2" s="55"/>
      <c r="B2" s="342" t="s">
        <v>141</v>
      </c>
      <c r="C2" s="342"/>
      <c r="D2" s="342"/>
      <c r="E2" s="342"/>
      <c r="F2" s="342"/>
      <c r="G2" s="342"/>
      <c r="H2" s="342"/>
      <c r="I2" s="342"/>
      <c r="J2" s="380" t="s">
        <v>2</v>
      </c>
      <c r="K2" s="380"/>
      <c r="L2" s="380"/>
      <c r="M2" s="380"/>
      <c r="N2" s="380"/>
      <c r="O2" s="380"/>
      <c r="P2" s="380"/>
      <c r="Q2" s="380"/>
      <c r="R2" s="380"/>
      <c r="S2" s="380"/>
      <c r="T2" s="380"/>
      <c r="U2" s="380"/>
      <c r="V2" s="380"/>
      <c r="W2" s="380"/>
      <c r="X2" s="380"/>
      <c r="Y2" s="380"/>
      <c r="Z2" s="380"/>
      <c r="AA2" s="380"/>
      <c r="AB2" s="380"/>
      <c r="AC2" s="380"/>
      <c r="AD2" s="380"/>
      <c r="AE2" s="380"/>
      <c r="AF2" s="380"/>
      <c r="AG2" s="380"/>
      <c r="AH2" s="380"/>
      <c r="AI2" s="380"/>
      <c r="AJ2" s="380"/>
      <c r="AK2" s="380"/>
      <c r="AL2" s="380"/>
      <c r="AM2" s="380"/>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row>
    <row r="3" spans="1:91" ht="18.75" customHeight="1" x14ac:dyDescent="0.25">
      <c r="A3" s="55"/>
      <c r="B3" s="342"/>
      <c r="C3" s="342"/>
      <c r="D3" s="342"/>
      <c r="E3" s="342"/>
      <c r="F3" s="342"/>
      <c r="G3" s="342"/>
      <c r="H3" s="342"/>
      <c r="I3" s="342"/>
      <c r="J3" s="380"/>
      <c r="K3" s="380"/>
      <c r="L3" s="380"/>
      <c r="M3" s="380"/>
      <c r="N3" s="380"/>
      <c r="O3" s="380"/>
      <c r="P3" s="380"/>
      <c r="Q3" s="380"/>
      <c r="R3" s="380"/>
      <c r="S3" s="380"/>
      <c r="T3" s="380"/>
      <c r="U3" s="380"/>
      <c r="V3" s="380"/>
      <c r="W3" s="380"/>
      <c r="X3" s="380"/>
      <c r="Y3" s="380"/>
      <c r="Z3" s="380"/>
      <c r="AA3" s="380"/>
      <c r="AB3" s="380"/>
      <c r="AC3" s="380"/>
      <c r="AD3" s="380"/>
      <c r="AE3" s="380"/>
      <c r="AF3" s="380"/>
      <c r="AG3" s="380"/>
      <c r="AH3" s="380"/>
      <c r="AI3" s="380"/>
      <c r="AJ3" s="380"/>
      <c r="AK3" s="380"/>
      <c r="AL3" s="380"/>
      <c r="AM3" s="380"/>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row>
    <row r="4" spans="1:91" ht="15" customHeight="1" x14ac:dyDescent="0.25">
      <c r="A4" s="55"/>
      <c r="B4" s="342"/>
      <c r="C4" s="342"/>
      <c r="D4" s="342"/>
      <c r="E4" s="342"/>
      <c r="F4" s="342"/>
      <c r="G4" s="342"/>
      <c r="H4" s="342"/>
      <c r="I4" s="342"/>
      <c r="J4" s="380"/>
      <c r="K4" s="380"/>
      <c r="L4" s="380"/>
      <c r="M4" s="380"/>
      <c r="N4" s="380"/>
      <c r="O4" s="380"/>
      <c r="P4" s="380"/>
      <c r="Q4" s="380"/>
      <c r="R4" s="380"/>
      <c r="S4" s="380"/>
      <c r="T4" s="380"/>
      <c r="U4" s="380"/>
      <c r="V4" s="380"/>
      <c r="W4" s="380"/>
      <c r="X4" s="380"/>
      <c r="Y4" s="380"/>
      <c r="Z4" s="380"/>
      <c r="AA4" s="380"/>
      <c r="AB4" s="380"/>
      <c r="AC4" s="380"/>
      <c r="AD4" s="380"/>
      <c r="AE4" s="380"/>
      <c r="AF4" s="380"/>
      <c r="AG4" s="380"/>
      <c r="AH4" s="380"/>
      <c r="AI4" s="380"/>
      <c r="AJ4" s="380"/>
      <c r="AK4" s="380"/>
      <c r="AL4" s="380"/>
      <c r="AM4" s="380"/>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row>
    <row r="5" spans="1:91" ht="15.75" thickBot="1" x14ac:dyDescent="0.3">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row>
    <row r="6" spans="1:91" ht="15" customHeight="1" x14ac:dyDescent="0.25">
      <c r="A6" s="55"/>
      <c r="B6" s="392" t="s">
        <v>4</v>
      </c>
      <c r="C6" s="392"/>
      <c r="D6" s="393"/>
      <c r="E6" s="430" t="s">
        <v>107</v>
      </c>
      <c r="F6" s="431"/>
      <c r="G6" s="431"/>
      <c r="H6" s="431"/>
      <c r="I6" s="432"/>
      <c r="J6" s="17" t="str">
        <f>IF(AND('MAPA DE RIESGO'!$Z$16="Muy Alta",'MAPA DE RIESGO'!$AB$16="Leve"),CONCATENATE("R1C",'MAPA DE RIESGO'!$P$16),"")</f>
        <v/>
      </c>
      <c r="K6" s="18" t="str">
        <f>IF(AND('MAPA DE RIESGO'!$Z$17="Muy Alta",'MAPA DE RIESGO'!$AB$17="Leve"),CONCATENATE("R1C",'MAPA DE RIESGO'!$P$17),"")</f>
        <v/>
      </c>
      <c r="L6" s="18" t="str">
        <f>IF(AND('MAPA DE RIESGO'!$Z$18="Muy Alta",'MAPA DE RIESGO'!$AB$18="Leve"),CONCATENATE("R1C",'MAPA DE RIESGO'!$P$18),"")</f>
        <v/>
      </c>
      <c r="M6" s="18" t="str">
        <f>IF(AND('MAPA DE RIESGO'!$Z$19="Muy Alta",'MAPA DE RIESGO'!$AB$19="Leve"),CONCATENATE("R1C",'MAPA DE RIESGO'!$P$19),"")</f>
        <v/>
      </c>
      <c r="N6" s="18" t="str">
        <f>IF(AND('MAPA DE RIESGO'!$Z$20="Muy Alta",'MAPA DE RIESGO'!$AB$20="Leve"),CONCATENATE("R1C",'MAPA DE RIESGO'!$P$20),"")</f>
        <v/>
      </c>
      <c r="O6" s="19" t="str">
        <f>IF(AND('MAPA DE RIESGO'!$Z$21="Muy Alta",'MAPA DE RIESGO'!$AB$21="Leve"),CONCATENATE("R1C",'MAPA DE RIESGO'!$P$21),"")</f>
        <v/>
      </c>
      <c r="P6" s="17" t="str">
        <f>IF(AND('MAPA DE RIESGO'!$Z$16="Muy Alta",'MAPA DE RIESGO'!$AB$16="Menor"),CONCATENATE("R1C",'MAPA DE RIESGO'!$P$16),"")</f>
        <v/>
      </c>
      <c r="Q6" s="18" t="str">
        <f>IF(AND('MAPA DE RIESGO'!$Z$17="Muy Alta",'MAPA DE RIESGO'!$AB$17="Menor"),CONCATENATE("R1C",'MAPA DE RIESGO'!$P$17),"")</f>
        <v/>
      </c>
      <c r="R6" s="18" t="str">
        <f>IF(AND('MAPA DE RIESGO'!$Z$18="Muy Alta",'MAPA DE RIESGO'!$AB$18="Menor"),CONCATENATE("R1C",'MAPA DE RIESGO'!$P$18),"")</f>
        <v/>
      </c>
      <c r="S6" s="18" t="str">
        <f>IF(AND('MAPA DE RIESGO'!$Z$19="Muy Alta",'MAPA DE RIESGO'!$AB$19="Menor"),CONCATENATE("R1C",'MAPA DE RIESGO'!$P$19),"")</f>
        <v/>
      </c>
      <c r="T6" s="18" t="str">
        <f>IF(AND('MAPA DE RIESGO'!$Z$20="Muy Alta",'MAPA DE RIESGO'!$AB$20="Menor"),CONCATENATE("R1C",'MAPA DE RIESGO'!$P$20),"")</f>
        <v/>
      </c>
      <c r="U6" s="19" t="str">
        <f>IF(AND('MAPA DE RIESGO'!$Z$21="Muy Alta",'MAPA DE RIESGO'!$AB$21="Menor"),CONCATENATE("R1C",'MAPA DE RIESGO'!$P$21),"")</f>
        <v/>
      </c>
      <c r="V6" s="17" t="str">
        <f>IF(AND('MAPA DE RIESGO'!$Z$16="Muy Alta",'MAPA DE RIESGO'!$AB$16="Moderado"),CONCATENATE("R1C",'MAPA DE RIESGO'!$P$16),"")</f>
        <v/>
      </c>
      <c r="W6" s="18" t="str">
        <f>IF(AND('MAPA DE RIESGO'!$Z$17="Muy Alta",'MAPA DE RIESGO'!$AB$17="Moderado"),CONCATENATE("R1C",'MAPA DE RIESGO'!$P$17),"")</f>
        <v/>
      </c>
      <c r="X6" s="18" t="str">
        <f>IF(AND('MAPA DE RIESGO'!$Z$18="Muy Alta",'MAPA DE RIESGO'!$AB$18="Moderado"),CONCATENATE("R1C",'MAPA DE RIESGO'!$P$18),"")</f>
        <v/>
      </c>
      <c r="Y6" s="18" t="str">
        <f>IF(AND('MAPA DE RIESGO'!$Z$19="Muy Alta",'MAPA DE RIESGO'!$AB$19="Moderado"),CONCATENATE("R1C",'MAPA DE RIESGO'!$P$19),"")</f>
        <v/>
      </c>
      <c r="Z6" s="18" t="str">
        <f>IF(AND('MAPA DE RIESGO'!$Z$20="Muy Alta",'MAPA DE RIESGO'!$AB$20="Moderado"),CONCATENATE("R1C",'MAPA DE RIESGO'!$P$20),"")</f>
        <v/>
      </c>
      <c r="AA6" s="19" t="str">
        <f>IF(AND('MAPA DE RIESGO'!$Z$21="Muy Alta",'MAPA DE RIESGO'!$AB$21="Moderado"),CONCATENATE("R1C",'MAPA DE RIESGO'!$P$21),"")</f>
        <v/>
      </c>
      <c r="AB6" s="17" t="str">
        <f>IF(AND('MAPA DE RIESGO'!$Z$16="Muy Alta",'MAPA DE RIESGO'!$AB$16="Mayor"),CONCATENATE("R1C",'MAPA DE RIESGO'!$P$16),"")</f>
        <v/>
      </c>
      <c r="AC6" s="18" t="str">
        <f>IF(AND('MAPA DE RIESGO'!$Z$17="Muy Alta",'MAPA DE RIESGO'!$AB$17="Mayor"),CONCATENATE("R1C",'MAPA DE RIESGO'!$P$17),"")</f>
        <v/>
      </c>
      <c r="AD6" s="18" t="str">
        <f>IF(AND('MAPA DE RIESGO'!$Z$18="Muy Alta",'MAPA DE RIESGO'!$AB$18="Mayor"),CONCATENATE("R1C",'MAPA DE RIESGO'!$P$18),"")</f>
        <v/>
      </c>
      <c r="AE6" s="18" t="str">
        <f>IF(AND('MAPA DE RIESGO'!$Z$19="Muy Alta",'MAPA DE RIESGO'!$AB$19="Mayor"),CONCATENATE("R1C",'MAPA DE RIESGO'!$P$19),"")</f>
        <v/>
      </c>
      <c r="AF6" s="18" t="str">
        <f>IF(AND('MAPA DE RIESGO'!$Z$20="Muy Alta",'MAPA DE RIESGO'!$AB$20="Mayor"),CONCATENATE("R1C",'MAPA DE RIESGO'!$P$20),"")</f>
        <v/>
      </c>
      <c r="AG6" s="19" t="str">
        <f>IF(AND('MAPA DE RIESGO'!$Z$21="Muy Alta",'MAPA DE RIESGO'!$AB$21="Mayor"),CONCATENATE("R1C",'MAPA DE RIESGO'!$P$21),"")</f>
        <v/>
      </c>
      <c r="AH6" s="20" t="str">
        <f>IF(AND('MAPA DE RIESGO'!$Z$16="Muy Alta",'MAPA DE RIESGO'!$AB$16="Catastrófico"),CONCATENATE("R1C",'MAPA DE RIESGO'!$P$16),"")</f>
        <v/>
      </c>
      <c r="AI6" s="21" t="str">
        <f>IF(AND('MAPA DE RIESGO'!$Z$17="Muy Alta",'MAPA DE RIESGO'!$AB$17="Catastrófico"),CONCATENATE("R1C",'MAPA DE RIESGO'!$P$17),"")</f>
        <v/>
      </c>
      <c r="AJ6" s="21" t="str">
        <f>IF(AND('MAPA DE RIESGO'!$Z$18="Muy Alta",'MAPA DE RIESGO'!$AB$18="Catastrófico"),CONCATENATE("R1C",'MAPA DE RIESGO'!$P$18),"")</f>
        <v/>
      </c>
      <c r="AK6" s="21" t="str">
        <f>IF(AND('MAPA DE RIESGO'!$Z$19="Muy Alta",'MAPA DE RIESGO'!$AB$19="Catastrófico"),CONCATENATE("R1C",'MAPA DE RIESGO'!$P$19),"")</f>
        <v/>
      </c>
      <c r="AL6" s="21" t="str">
        <f>IF(AND('MAPA DE RIESGO'!$Z$20="Muy Alta",'MAPA DE RIESGO'!$AB$20="Catastrófico"),CONCATENATE("R1C",'MAPA DE RIESGO'!$P$20),"")</f>
        <v/>
      </c>
      <c r="AM6" s="22" t="str">
        <f>IF(AND('MAPA DE RIESGO'!$Z$21="Muy Alta",'MAPA DE RIESGO'!$AB$21="Catastrófico"),CONCATENATE("R1C",'MAPA DE RIESGO'!$P$21),"")</f>
        <v/>
      </c>
      <c r="AN6" s="55"/>
      <c r="AO6" s="451" t="s">
        <v>71</v>
      </c>
      <c r="AP6" s="452"/>
      <c r="AQ6" s="452"/>
      <c r="AR6" s="452"/>
      <c r="AS6" s="452"/>
      <c r="AT6" s="453"/>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row>
    <row r="7" spans="1:91" ht="15" customHeight="1" x14ac:dyDescent="0.25">
      <c r="A7" s="55"/>
      <c r="B7" s="392"/>
      <c r="C7" s="392"/>
      <c r="D7" s="393"/>
      <c r="E7" s="433"/>
      <c r="F7" s="434"/>
      <c r="G7" s="434"/>
      <c r="H7" s="434"/>
      <c r="I7" s="435"/>
      <c r="J7" s="23" t="str">
        <f>IF(AND('MAPA DE RIESGO'!$Z$22="Muy Alta",'MAPA DE RIESGO'!$AB$22="Leve"),CONCATENATE("R2C",'MAPA DE RIESGO'!$P$22),"")</f>
        <v/>
      </c>
      <c r="K7" s="24" t="str">
        <f>IF(AND('MAPA DE RIESGO'!$Z$23="Muy Alta",'MAPA DE RIESGO'!$AB$23="Leve"),CONCATENATE("R2C",'MAPA DE RIESGO'!$P$23),"")</f>
        <v/>
      </c>
      <c r="L7" s="24" t="str">
        <f>IF(AND('MAPA DE RIESGO'!$Z$24="Muy Alta",'MAPA DE RIESGO'!$AB$24="Leve"),CONCATENATE("R2C",'MAPA DE RIESGO'!$P$24),"")</f>
        <v/>
      </c>
      <c r="M7" s="24" t="str">
        <f>IF(AND('MAPA DE RIESGO'!$Z$25="Muy Alta",'MAPA DE RIESGO'!$AB$25="Leve"),CONCATENATE("R2C",'MAPA DE RIESGO'!$P$25),"")</f>
        <v/>
      </c>
      <c r="N7" s="24" t="str">
        <f>IF(AND('MAPA DE RIESGO'!$Z$26="Muy Alta",'MAPA DE RIESGO'!$AB$26="Leve"),CONCATENATE("R2C",'MAPA DE RIESGO'!$P$26),"")</f>
        <v/>
      </c>
      <c r="O7" s="25" t="str">
        <f>IF(AND('MAPA DE RIESGO'!$Z$27="Muy Alta",'MAPA DE RIESGO'!$AB$27="Leve"),CONCATENATE("R2C",'MAPA DE RIESGO'!$P$27),"")</f>
        <v/>
      </c>
      <c r="P7" s="23" t="str">
        <f>IF(AND('MAPA DE RIESGO'!$Z$22="Muy Alta",'MAPA DE RIESGO'!$AB$22="Menor"),CONCATENATE("R2C",'MAPA DE RIESGO'!$P$22),"")</f>
        <v/>
      </c>
      <c r="Q7" s="24" t="str">
        <f>IF(AND('MAPA DE RIESGO'!$Z$23="Muy Alta",'MAPA DE RIESGO'!$AB$23="Menor"),CONCATENATE("R2C",'MAPA DE RIESGO'!$P$23),"")</f>
        <v/>
      </c>
      <c r="R7" s="24" t="str">
        <f>IF(AND('MAPA DE RIESGO'!$Z$24="Muy Alta",'MAPA DE RIESGO'!$AB$24="Menor"),CONCATENATE("R2C",'MAPA DE RIESGO'!$P$24),"")</f>
        <v/>
      </c>
      <c r="S7" s="24" t="str">
        <f>IF(AND('MAPA DE RIESGO'!$Z$25="Muy Alta",'MAPA DE RIESGO'!$AB$25="Menor"),CONCATENATE("R2C",'MAPA DE RIESGO'!$P$25),"")</f>
        <v/>
      </c>
      <c r="T7" s="24" t="str">
        <f>IF(AND('MAPA DE RIESGO'!$Z$26="Muy Alta",'MAPA DE RIESGO'!$AB$26="Menor"),CONCATENATE("R2C",'MAPA DE RIESGO'!$P$26),"")</f>
        <v/>
      </c>
      <c r="U7" s="25" t="str">
        <f>IF(AND('MAPA DE RIESGO'!$Z$27="Muy Alta",'MAPA DE RIESGO'!$AB$27="Menor"),CONCATENATE("R2C",'MAPA DE RIESGO'!$P$27),"")</f>
        <v/>
      </c>
      <c r="V7" s="23" t="str">
        <f>IF(AND('MAPA DE RIESGO'!$Z$22="Muy Alta",'MAPA DE RIESGO'!$AB$22="Moderado"),CONCATENATE("R2C",'MAPA DE RIESGO'!$P$22),"")</f>
        <v/>
      </c>
      <c r="W7" s="24" t="str">
        <f>IF(AND('MAPA DE RIESGO'!$Z$23="Muy Alta",'MAPA DE RIESGO'!$AB$23="Moderado"),CONCATENATE("R2C",'MAPA DE RIESGO'!$P$23),"")</f>
        <v/>
      </c>
      <c r="X7" s="24" t="str">
        <f>IF(AND('MAPA DE RIESGO'!$Z$24="Muy Alta",'MAPA DE RIESGO'!$AB$24="Moderado"),CONCATENATE("R2C",'MAPA DE RIESGO'!$P$24),"")</f>
        <v/>
      </c>
      <c r="Y7" s="24" t="str">
        <f>IF(AND('MAPA DE RIESGO'!$Z$25="Muy Alta",'MAPA DE RIESGO'!$AB$25="Moderado"),CONCATENATE("R2C",'MAPA DE RIESGO'!$P$25),"")</f>
        <v/>
      </c>
      <c r="Z7" s="24" t="str">
        <f>IF(AND('MAPA DE RIESGO'!$Z$26="Muy Alta",'MAPA DE RIESGO'!$AB$26="Moderado"),CONCATENATE("R2C",'MAPA DE RIESGO'!$P$26),"")</f>
        <v/>
      </c>
      <c r="AA7" s="25" t="str">
        <f>IF(AND('MAPA DE RIESGO'!$Z$27="Muy Alta",'MAPA DE RIESGO'!$AB$27="Moderado"),CONCATENATE("R2C",'MAPA DE RIESGO'!$P$27),"")</f>
        <v/>
      </c>
      <c r="AB7" s="23" t="str">
        <f>IF(AND('MAPA DE RIESGO'!$Z$22="Muy Alta",'MAPA DE RIESGO'!$AB$22="Mayor"),CONCATENATE("R2C",'MAPA DE RIESGO'!$P$22),"")</f>
        <v/>
      </c>
      <c r="AC7" s="24" t="str">
        <f>IF(AND('MAPA DE RIESGO'!$Z$23="Muy Alta",'MAPA DE RIESGO'!$AB$23="Mayor"),CONCATENATE("R2C",'MAPA DE RIESGO'!$P$23),"")</f>
        <v/>
      </c>
      <c r="AD7" s="24" t="str">
        <f>IF(AND('MAPA DE RIESGO'!$Z$24="Muy Alta",'MAPA DE RIESGO'!$AB$24="Mayor"),CONCATENATE("R2C",'MAPA DE RIESGO'!$P$24),"")</f>
        <v/>
      </c>
      <c r="AE7" s="24" t="str">
        <f>IF(AND('MAPA DE RIESGO'!$Z$25="Muy Alta",'MAPA DE RIESGO'!$AB$25="Mayor"),CONCATENATE("R2C",'MAPA DE RIESGO'!$P$25),"")</f>
        <v/>
      </c>
      <c r="AF7" s="24" t="str">
        <f>IF(AND('MAPA DE RIESGO'!$Z$26="Muy Alta",'MAPA DE RIESGO'!$AB$26="Mayor"),CONCATENATE("R2C",'MAPA DE RIESGO'!$P$26),"")</f>
        <v/>
      </c>
      <c r="AG7" s="25" t="str">
        <f>IF(AND('MAPA DE RIESGO'!$Z$27="Muy Alta",'MAPA DE RIESGO'!$AB$27="Mayor"),CONCATENATE("R2C",'MAPA DE RIESGO'!$P$27),"")</f>
        <v/>
      </c>
      <c r="AH7" s="26" t="str">
        <f>IF(AND('MAPA DE RIESGO'!$Z$22="Muy Alta",'MAPA DE RIESGO'!$AB$22="Catastrófico"),CONCATENATE("R2C",'MAPA DE RIESGO'!$P$22),"")</f>
        <v/>
      </c>
      <c r="AI7" s="27" t="str">
        <f>IF(AND('MAPA DE RIESGO'!$Z$23="Muy Alta",'MAPA DE RIESGO'!$AB$23="Catastrófico"),CONCATENATE("R2C",'MAPA DE RIESGO'!$P$23),"")</f>
        <v/>
      </c>
      <c r="AJ7" s="27" t="str">
        <f>IF(AND('MAPA DE RIESGO'!$Z$24="Muy Alta",'MAPA DE RIESGO'!$AB$24="Catastrófico"),CONCATENATE("R2C",'MAPA DE RIESGO'!$P$24),"")</f>
        <v/>
      </c>
      <c r="AK7" s="27" t="str">
        <f>IF(AND('MAPA DE RIESGO'!$Z$25="Muy Alta",'MAPA DE RIESGO'!$AB$25="Catastrófico"),CONCATENATE("R2C",'MAPA DE RIESGO'!$P$25),"")</f>
        <v/>
      </c>
      <c r="AL7" s="27" t="str">
        <f>IF(AND('MAPA DE RIESGO'!$Z$26="Muy Alta",'MAPA DE RIESGO'!$AB$26="Catastrófico"),CONCATENATE("R2C",'MAPA DE RIESGO'!$P$26),"")</f>
        <v/>
      </c>
      <c r="AM7" s="28" t="str">
        <f>IF(AND('MAPA DE RIESGO'!$Z$27="Muy Alta",'MAPA DE RIESGO'!$AB$27="Catastrófico"),CONCATENATE("R2C",'MAPA DE RIESGO'!$P$27),"")</f>
        <v/>
      </c>
      <c r="AN7" s="55"/>
      <c r="AO7" s="454"/>
      <c r="AP7" s="455"/>
      <c r="AQ7" s="455"/>
      <c r="AR7" s="455"/>
      <c r="AS7" s="455"/>
      <c r="AT7" s="456"/>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row>
    <row r="8" spans="1:91" ht="15" customHeight="1" x14ac:dyDescent="0.25">
      <c r="A8" s="55"/>
      <c r="B8" s="392"/>
      <c r="C8" s="392"/>
      <c r="D8" s="393"/>
      <c r="E8" s="433"/>
      <c r="F8" s="434"/>
      <c r="G8" s="434"/>
      <c r="H8" s="434"/>
      <c r="I8" s="435"/>
      <c r="J8" s="23" t="str">
        <f>IF(AND('MAPA DE RIESGO'!$Z$28="Muy Alta",'MAPA DE RIESGO'!$AB$28="Leve"),CONCATENATE("R3C",'MAPA DE RIESGO'!$P$28),"")</f>
        <v/>
      </c>
      <c r="K8" s="24" t="str">
        <f>IF(AND('MAPA DE RIESGO'!$Z$29="Muy Alta",'MAPA DE RIESGO'!$AB$29="Leve"),CONCATENATE("R3C",'MAPA DE RIESGO'!$P$29),"")</f>
        <v/>
      </c>
      <c r="L8" s="24" t="str">
        <f>IF(AND('MAPA DE RIESGO'!$Z$30="Muy Alta",'MAPA DE RIESGO'!$AB$30="Leve"),CONCATENATE("R3C",'MAPA DE RIESGO'!$P$30),"")</f>
        <v/>
      </c>
      <c r="M8" s="24" t="str">
        <f>IF(AND('MAPA DE RIESGO'!$Z$31="Muy Alta",'MAPA DE RIESGO'!$AB$31="Leve"),CONCATENATE("R3C",'MAPA DE RIESGO'!$P$31),"")</f>
        <v/>
      </c>
      <c r="N8" s="24" t="str">
        <f>IF(AND('MAPA DE RIESGO'!$Z$32="Muy Alta",'MAPA DE RIESGO'!$AB$32="Leve"),CONCATENATE("R3C",'MAPA DE RIESGO'!$P$32),"")</f>
        <v/>
      </c>
      <c r="O8" s="25" t="str">
        <f>IF(AND('MAPA DE RIESGO'!$Z$33="Muy Alta",'MAPA DE RIESGO'!$AB$33="Leve"),CONCATENATE("R3C",'MAPA DE RIESGO'!$P$33),"")</f>
        <v/>
      </c>
      <c r="P8" s="23" t="str">
        <f>IF(AND('MAPA DE RIESGO'!$Z$28="Muy Alta",'MAPA DE RIESGO'!$AB$28="Menor"),CONCATENATE("R3C",'MAPA DE RIESGO'!$P$28),"")</f>
        <v/>
      </c>
      <c r="Q8" s="24" t="str">
        <f>IF(AND('MAPA DE RIESGO'!$Z$29="Muy Alta",'MAPA DE RIESGO'!$AB$29="Menor"),CONCATENATE("R3C",'MAPA DE RIESGO'!$P$29),"")</f>
        <v/>
      </c>
      <c r="R8" s="24" t="str">
        <f>IF(AND('MAPA DE RIESGO'!$Z$30="Muy Alta",'MAPA DE RIESGO'!$AB$30="Menor"),CONCATENATE("R3C",'MAPA DE RIESGO'!$P$30),"")</f>
        <v/>
      </c>
      <c r="S8" s="24" t="str">
        <f>IF(AND('MAPA DE RIESGO'!$Z$31="Muy Alta",'MAPA DE RIESGO'!$AB$31="Menor"),CONCATENATE("R3C",'MAPA DE RIESGO'!$P$31),"")</f>
        <v/>
      </c>
      <c r="T8" s="24" t="str">
        <f>IF(AND('MAPA DE RIESGO'!$Z$32="Muy Alta",'MAPA DE RIESGO'!$AB$32="Menor"),CONCATENATE("R3C",'MAPA DE RIESGO'!$P$32),"")</f>
        <v/>
      </c>
      <c r="U8" s="25" t="str">
        <f>IF(AND('MAPA DE RIESGO'!$Z$33="Muy Alta",'MAPA DE RIESGO'!$AB$33="Menor"),CONCATENATE("R3C",'MAPA DE RIESGO'!$P$33),"")</f>
        <v/>
      </c>
      <c r="V8" s="23" t="str">
        <f>IF(AND('MAPA DE RIESGO'!$Z$28="Muy Alta",'MAPA DE RIESGO'!$AB$28="Moderado"),CONCATENATE("R3C",'MAPA DE RIESGO'!$P$28),"")</f>
        <v/>
      </c>
      <c r="W8" s="24" t="str">
        <f>IF(AND('MAPA DE RIESGO'!$Z$29="Muy Alta",'MAPA DE RIESGO'!$AB$29="Moderado"),CONCATENATE("R3C",'MAPA DE RIESGO'!$P$29),"")</f>
        <v/>
      </c>
      <c r="X8" s="24" t="str">
        <f>IF(AND('MAPA DE RIESGO'!$Z$30="Muy Alta",'MAPA DE RIESGO'!$AB$30="Moderado"),CONCATENATE("R3C",'MAPA DE RIESGO'!$P$30),"")</f>
        <v/>
      </c>
      <c r="Y8" s="24" t="str">
        <f>IF(AND('MAPA DE RIESGO'!$Z$31="Muy Alta",'MAPA DE RIESGO'!$AB$31="Moderado"),CONCATENATE("R3C",'MAPA DE RIESGO'!$P$31),"")</f>
        <v/>
      </c>
      <c r="Z8" s="24" t="str">
        <f>IF(AND('MAPA DE RIESGO'!$Z$32="Muy Alta",'MAPA DE RIESGO'!$AB$32="Moderado"),CONCATENATE("R3C",'MAPA DE RIESGO'!$P$32),"")</f>
        <v/>
      </c>
      <c r="AA8" s="25" t="str">
        <f>IF(AND('MAPA DE RIESGO'!$Z$33="Muy Alta",'MAPA DE RIESGO'!$AB$33="Moderado"),CONCATENATE("R3C",'MAPA DE RIESGO'!$P$33),"")</f>
        <v/>
      </c>
      <c r="AB8" s="23" t="str">
        <f>IF(AND('MAPA DE RIESGO'!$Z$28="Muy Alta",'MAPA DE RIESGO'!$AB$28="Mayor"),CONCATENATE("R3C",'MAPA DE RIESGO'!$P$28),"")</f>
        <v/>
      </c>
      <c r="AC8" s="24" t="str">
        <f>IF(AND('MAPA DE RIESGO'!$Z$29="Muy Alta",'MAPA DE RIESGO'!$AB$29="Mayor"),CONCATENATE("R3C",'MAPA DE RIESGO'!$P$29),"")</f>
        <v/>
      </c>
      <c r="AD8" s="24" t="str">
        <f>IF(AND('MAPA DE RIESGO'!$Z$30="Muy Alta",'MAPA DE RIESGO'!$AB$30="Mayor"),CONCATENATE("R3C",'MAPA DE RIESGO'!$P$30),"")</f>
        <v/>
      </c>
      <c r="AE8" s="24" t="str">
        <f>IF(AND('MAPA DE RIESGO'!$Z$31="Muy Alta",'MAPA DE RIESGO'!$AB$31="Mayor"),CONCATENATE("R3C",'MAPA DE RIESGO'!$P$31),"")</f>
        <v/>
      </c>
      <c r="AF8" s="24" t="str">
        <f>IF(AND('MAPA DE RIESGO'!$Z$32="Muy Alta",'MAPA DE RIESGO'!$AB$32="Mayor"),CONCATENATE("R3C",'MAPA DE RIESGO'!$P$32),"")</f>
        <v/>
      </c>
      <c r="AG8" s="25" t="str">
        <f>IF(AND('MAPA DE RIESGO'!$Z$33="Muy Alta",'MAPA DE RIESGO'!$AB$33="Mayor"),CONCATENATE("R3C",'MAPA DE RIESGO'!$P$33),"")</f>
        <v/>
      </c>
      <c r="AH8" s="26" t="str">
        <f>IF(AND('MAPA DE RIESGO'!$Z$28="Muy Alta",'MAPA DE RIESGO'!$AB$28="Catastrófico"),CONCATENATE("R3C",'MAPA DE RIESGO'!$P$28),"")</f>
        <v/>
      </c>
      <c r="AI8" s="27" t="str">
        <f>IF(AND('MAPA DE RIESGO'!$Z$29="Muy Alta",'MAPA DE RIESGO'!$AB$29="Catastrófico"),CONCATENATE("R3C",'MAPA DE RIESGO'!$P$29),"")</f>
        <v/>
      </c>
      <c r="AJ8" s="27" t="str">
        <f>IF(AND('MAPA DE RIESGO'!$Z$30="Muy Alta",'MAPA DE RIESGO'!$AB$30="Catastrófico"),CONCATENATE("R3C",'MAPA DE RIESGO'!$P$30),"")</f>
        <v/>
      </c>
      <c r="AK8" s="27" t="str">
        <f>IF(AND('MAPA DE RIESGO'!$Z$31="Muy Alta",'MAPA DE RIESGO'!$AB$31="Catastrófico"),CONCATENATE("R3C",'MAPA DE RIESGO'!$P$31),"")</f>
        <v/>
      </c>
      <c r="AL8" s="27" t="str">
        <f>IF(AND('MAPA DE RIESGO'!$Z$32="Muy Alta",'MAPA DE RIESGO'!$AB$32="Catastrófico"),CONCATENATE("R3C",'MAPA DE RIESGO'!$P$32),"")</f>
        <v/>
      </c>
      <c r="AM8" s="28" t="str">
        <f>IF(AND('MAPA DE RIESGO'!$Z$33="Muy Alta",'MAPA DE RIESGO'!$AB$33="Catastrófico"),CONCATENATE("R3C",'MAPA DE RIESGO'!$P$33),"")</f>
        <v/>
      </c>
      <c r="AN8" s="55"/>
      <c r="AO8" s="454"/>
      <c r="AP8" s="455"/>
      <c r="AQ8" s="455"/>
      <c r="AR8" s="455"/>
      <c r="AS8" s="455"/>
      <c r="AT8" s="456"/>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row>
    <row r="9" spans="1:91" ht="15" customHeight="1" x14ac:dyDescent="0.25">
      <c r="A9" s="55"/>
      <c r="B9" s="392"/>
      <c r="C9" s="392"/>
      <c r="D9" s="393"/>
      <c r="E9" s="433"/>
      <c r="F9" s="434"/>
      <c r="G9" s="434"/>
      <c r="H9" s="434"/>
      <c r="I9" s="435"/>
      <c r="J9" s="23" t="str">
        <f>IF(AND('MAPA DE RIESGO'!$Z$34="Muy Alta",'MAPA DE RIESGO'!$AB$34="Leve"),CONCATENATE("R4C",'MAPA DE RIESGO'!$P$34),"")</f>
        <v/>
      </c>
      <c r="K9" s="24" t="str">
        <f>IF(AND('MAPA DE RIESGO'!$Z$35="Muy Alta",'MAPA DE RIESGO'!$AB$35="Leve"),CONCATENATE("R4C",'MAPA DE RIESGO'!$P$35),"")</f>
        <v/>
      </c>
      <c r="L9" s="29" t="str">
        <f>IF(AND('MAPA DE RIESGO'!$Z$36="Muy Alta",'MAPA DE RIESGO'!$AB$36="Leve"),CONCATENATE("R4C",'MAPA DE RIESGO'!$P$36),"")</f>
        <v/>
      </c>
      <c r="M9" s="29" t="str">
        <f>IF(AND('MAPA DE RIESGO'!$Z$37="Muy Alta",'MAPA DE RIESGO'!$AB$37="Leve"),CONCATENATE("R4C",'MAPA DE RIESGO'!$P$37),"")</f>
        <v/>
      </c>
      <c r="N9" s="29" t="str">
        <f>IF(AND('MAPA DE RIESGO'!$Z$38="Muy Alta",'MAPA DE RIESGO'!$AB$38="Leve"),CONCATENATE("R4C",'MAPA DE RIESGO'!$P$38),"")</f>
        <v/>
      </c>
      <c r="O9" s="25" t="str">
        <f>IF(AND('MAPA DE RIESGO'!$Z$39="Muy Alta",'MAPA DE RIESGO'!$AB$39="Leve"),CONCATENATE("R4C",'MAPA DE RIESGO'!$P$39),"")</f>
        <v/>
      </c>
      <c r="P9" s="23" t="str">
        <f>IF(AND('MAPA DE RIESGO'!$Z$34="Muy Alta",'MAPA DE RIESGO'!$AB$34="Menor"),CONCATENATE("R4C",'MAPA DE RIESGO'!$P$34),"")</f>
        <v/>
      </c>
      <c r="Q9" s="24" t="str">
        <f>IF(AND('MAPA DE RIESGO'!$Z$35="Muy Alta",'MAPA DE RIESGO'!$AB$35="Menor"),CONCATENATE("R4C",'MAPA DE RIESGO'!$P$35),"")</f>
        <v/>
      </c>
      <c r="R9" s="29" t="str">
        <f>IF(AND('MAPA DE RIESGO'!$Z$36="Muy Alta",'MAPA DE RIESGO'!$AB$36="Menor"),CONCATENATE("R4C",'MAPA DE RIESGO'!$P$36),"")</f>
        <v/>
      </c>
      <c r="S9" s="29" t="str">
        <f>IF(AND('MAPA DE RIESGO'!$Z$37="Muy Alta",'MAPA DE RIESGO'!$AB$37="Menor"),CONCATENATE("R4C",'MAPA DE RIESGO'!$P$37),"")</f>
        <v/>
      </c>
      <c r="T9" s="29" t="str">
        <f>IF(AND('MAPA DE RIESGO'!$Z$38="Muy Alta",'MAPA DE RIESGO'!$AB$38="Menor"),CONCATENATE("R4C",'MAPA DE RIESGO'!$P$38),"")</f>
        <v/>
      </c>
      <c r="U9" s="25" t="str">
        <f>IF(AND('MAPA DE RIESGO'!$Z$39="Muy Alta",'MAPA DE RIESGO'!$AB$39="Menor"),CONCATENATE("R4C",'MAPA DE RIESGO'!$P$39),"")</f>
        <v/>
      </c>
      <c r="V9" s="23" t="str">
        <f>IF(AND('MAPA DE RIESGO'!$Z$34="Muy Alta",'MAPA DE RIESGO'!$AB$34="Moderado"),CONCATENATE("R4C",'MAPA DE RIESGO'!$P$34),"")</f>
        <v/>
      </c>
      <c r="W9" s="24" t="str">
        <f>IF(AND('MAPA DE RIESGO'!$Z$35="Muy Alta",'MAPA DE RIESGO'!$AB$35="Moderado"),CONCATENATE("R4C",'MAPA DE RIESGO'!$P$35),"")</f>
        <v/>
      </c>
      <c r="X9" s="29" t="str">
        <f>IF(AND('MAPA DE RIESGO'!$Z$36="Muy Alta",'MAPA DE RIESGO'!$AB$36="Moderado"),CONCATENATE("R4C",'MAPA DE RIESGO'!$P$36),"")</f>
        <v/>
      </c>
      <c r="Y9" s="29" t="str">
        <f>IF(AND('MAPA DE RIESGO'!$Z$37="Muy Alta",'MAPA DE RIESGO'!$AB$37="Moderado"),CONCATENATE("R4C",'MAPA DE RIESGO'!$P$37),"")</f>
        <v/>
      </c>
      <c r="Z9" s="29" t="str">
        <f>IF(AND('MAPA DE RIESGO'!$Z$38="Muy Alta",'MAPA DE RIESGO'!$AB$38="Moderado"),CONCATENATE("R4C",'MAPA DE RIESGO'!$P$38),"")</f>
        <v/>
      </c>
      <c r="AA9" s="25" t="str">
        <f>IF(AND('MAPA DE RIESGO'!$Z$39="Muy Alta",'MAPA DE RIESGO'!$AB$39="Moderado"),CONCATENATE("R4C",'MAPA DE RIESGO'!$P$39),"")</f>
        <v/>
      </c>
      <c r="AB9" s="23" t="str">
        <f>IF(AND('MAPA DE RIESGO'!$Z$34="Muy Alta",'MAPA DE RIESGO'!$AB$34="Mayor"),CONCATENATE("R4C",'MAPA DE RIESGO'!$P$34),"")</f>
        <v/>
      </c>
      <c r="AC9" s="24" t="str">
        <f>IF(AND('MAPA DE RIESGO'!$Z$35="Muy Alta",'MAPA DE RIESGO'!$AB$35="Mayor"),CONCATENATE("R4C",'MAPA DE RIESGO'!$P$35),"")</f>
        <v/>
      </c>
      <c r="AD9" s="29" t="str">
        <f>IF(AND('MAPA DE RIESGO'!$Z$36="Muy Alta",'MAPA DE RIESGO'!$AB$36="Mayor"),CONCATENATE("R4C",'MAPA DE RIESGO'!$P$36),"")</f>
        <v/>
      </c>
      <c r="AE9" s="29" t="str">
        <f>IF(AND('MAPA DE RIESGO'!$Z$37="Muy Alta",'MAPA DE RIESGO'!$AB$37="Mayor"),CONCATENATE("R4C",'MAPA DE RIESGO'!$P$37),"")</f>
        <v/>
      </c>
      <c r="AF9" s="29" t="str">
        <f>IF(AND('MAPA DE RIESGO'!$Z$38="Muy Alta",'MAPA DE RIESGO'!$AB$38="Mayor"),CONCATENATE("R4C",'MAPA DE RIESGO'!$P$38),"")</f>
        <v/>
      </c>
      <c r="AG9" s="25" t="str">
        <f>IF(AND('MAPA DE RIESGO'!$Z$39="Muy Alta",'MAPA DE RIESGO'!$AB$39="Mayor"),CONCATENATE("R4C",'MAPA DE RIESGO'!$P$39),"")</f>
        <v/>
      </c>
      <c r="AH9" s="26" t="str">
        <f>IF(AND('MAPA DE RIESGO'!$Z$34="Muy Alta",'MAPA DE RIESGO'!$AB$34="Catastrófico"),CONCATENATE("R4C",'MAPA DE RIESGO'!$P$34),"")</f>
        <v/>
      </c>
      <c r="AI9" s="27" t="str">
        <f>IF(AND('MAPA DE RIESGO'!$Z$35="Muy Alta",'MAPA DE RIESGO'!$AB$35="Catastrófico"),CONCATENATE("R4C",'MAPA DE RIESGO'!$P$35),"")</f>
        <v/>
      </c>
      <c r="AJ9" s="27" t="str">
        <f>IF(AND('MAPA DE RIESGO'!$Z$36="Muy Alta",'MAPA DE RIESGO'!$AB$36="Catastrófico"),CONCATENATE("R4C",'MAPA DE RIESGO'!$P$36),"")</f>
        <v/>
      </c>
      <c r="AK9" s="27" t="str">
        <f>IF(AND('MAPA DE RIESGO'!$Z$37="Muy Alta",'MAPA DE RIESGO'!$AB$37="Catastrófico"),CONCATENATE("R4C",'MAPA DE RIESGO'!$P$37),"")</f>
        <v/>
      </c>
      <c r="AL9" s="27" t="str">
        <f>IF(AND('MAPA DE RIESGO'!$Z$38="Muy Alta",'MAPA DE RIESGO'!$AB$38="Catastrófico"),CONCATENATE("R4C",'MAPA DE RIESGO'!$P$38),"")</f>
        <v/>
      </c>
      <c r="AM9" s="28" t="str">
        <f>IF(AND('MAPA DE RIESGO'!$Z$39="Muy Alta",'MAPA DE RIESGO'!$AB$39="Catastrófico"),CONCATENATE("R4C",'MAPA DE RIESGO'!$P$39),"")</f>
        <v/>
      </c>
      <c r="AN9" s="55"/>
      <c r="AO9" s="454"/>
      <c r="AP9" s="455"/>
      <c r="AQ9" s="455"/>
      <c r="AR9" s="455"/>
      <c r="AS9" s="455"/>
      <c r="AT9" s="456"/>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row>
    <row r="10" spans="1:91" ht="15" customHeight="1" x14ac:dyDescent="0.25">
      <c r="A10" s="55"/>
      <c r="B10" s="392"/>
      <c r="C10" s="392"/>
      <c r="D10" s="393"/>
      <c r="E10" s="433"/>
      <c r="F10" s="434"/>
      <c r="G10" s="434"/>
      <c r="H10" s="434"/>
      <c r="I10" s="435"/>
      <c r="J10" s="23" t="str">
        <f>IF(AND('MAPA DE RIESGO'!$Z$40="Muy Alta",'MAPA DE RIESGO'!$AB$40="Leve"),CONCATENATE("R5C",'MAPA DE RIESGO'!$P$40),"")</f>
        <v/>
      </c>
      <c r="K10" s="24" t="str">
        <f>IF(AND('MAPA DE RIESGO'!$Z$41="Muy Alta",'MAPA DE RIESGO'!$AB$41="Leve"),CONCATENATE("R5C",'MAPA DE RIESGO'!$P$41),"")</f>
        <v/>
      </c>
      <c r="L10" s="29" t="str">
        <f>IF(AND('MAPA DE RIESGO'!$Z$42="Muy Alta",'MAPA DE RIESGO'!$AB$42="Leve"),CONCATENATE("R5C",'MAPA DE RIESGO'!$P$42),"")</f>
        <v/>
      </c>
      <c r="M10" s="29" t="str">
        <f>IF(AND('MAPA DE RIESGO'!$Z$43="Muy Alta",'MAPA DE RIESGO'!$AB$43="Leve"),CONCATENATE("R5C",'MAPA DE RIESGO'!$P$43),"")</f>
        <v/>
      </c>
      <c r="N10" s="29" t="str">
        <f>IF(AND('MAPA DE RIESGO'!$Z$44="Muy Alta",'MAPA DE RIESGO'!$AB$44="Leve"),CONCATENATE("R5C",'MAPA DE RIESGO'!$P$44),"")</f>
        <v/>
      </c>
      <c r="O10" s="25" t="str">
        <f>IF(AND('MAPA DE RIESGO'!$Z$45="Muy Alta",'MAPA DE RIESGO'!$AB$45="Leve"),CONCATENATE("R5C",'MAPA DE RIESGO'!$P$45),"")</f>
        <v/>
      </c>
      <c r="P10" s="23" t="str">
        <f>IF(AND('MAPA DE RIESGO'!$Z$40="Muy Alta",'MAPA DE RIESGO'!$AB$40="Menor"),CONCATENATE("R5C",'MAPA DE RIESGO'!$P$40),"")</f>
        <v/>
      </c>
      <c r="Q10" s="24" t="str">
        <f>IF(AND('MAPA DE RIESGO'!$Z$41="Muy Alta",'MAPA DE RIESGO'!$AB$41="Menor"),CONCATENATE("R5C",'MAPA DE RIESGO'!$P$41),"")</f>
        <v/>
      </c>
      <c r="R10" s="29" t="str">
        <f>IF(AND('MAPA DE RIESGO'!$Z$42="Muy Alta",'MAPA DE RIESGO'!$AB$42="Menor"),CONCATENATE("R5C",'MAPA DE RIESGO'!$P$42),"")</f>
        <v/>
      </c>
      <c r="S10" s="29" t="str">
        <f>IF(AND('MAPA DE RIESGO'!$Z$43="Muy Alta",'MAPA DE RIESGO'!$AB$43="Menor"),CONCATENATE("R5C",'MAPA DE RIESGO'!$P$43),"")</f>
        <v/>
      </c>
      <c r="T10" s="29" t="str">
        <f>IF(AND('MAPA DE RIESGO'!$Z$44="Muy Alta",'MAPA DE RIESGO'!$AB$44="Menor"),CONCATENATE("R5C",'MAPA DE RIESGO'!$P$44),"")</f>
        <v/>
      </c>
      <c r="U10" s="25" t="str">
        <f>IF(AND('MAPA DE RIESGO'!$Z$45="Muy Alta",'MAPA DE RIESGO'!$AB$45="Menor"),CONCATENATE("R5C",'MAPA DE RIESGO'!$P$45),"")</f>
        <v/>
      </c>
      <c r="V10" s="23" t="str">
        <f>IF(AND('MAPA DE RIESGO'!$Z$40="Muy Alta",'MAPA DE RIESGO'!$AB$40="Moderado"),CONCATENATE("R5C",'MAPA DE RIESGO'!$P$40),"")</f>
        <v/>
      </c>
      <c r="W10" s="24" t="str">
        <f>IF(AND('MAPA DE RIESGO'!$Z$41="Muy Alta",'MAPA DE RIESGO'!$AB$41="Moderado"),CONCATENATE("R5C",'MAPA DE RIESGO'!$P$41),"")</f>
        <v/>
      </c>
      <c r="X10" s="29" t="str">
        <f>IF(AND('MAPA DE RIESGO'!$Z$42="Muy Alta",'MAPA DE RIESGO'!$AB$42="Moderado"),CONCATENATE("R5C",'MAPA DE RIESGO'!$P$42),"")</f>
        <v/>
      </c>
      <c r="Y10" s="29" t="str">
        <f>IF(AND('MAPA DE RIESGO'!$Z$43="Muy Alta",'MAPA DE RIESGO'!$AB$43="Moderado"),CONCATENATE("R5C",'MAPA DE RIESGO'!$P$43),"")</f>
        <v/>
      </c>
      <c r="Z10" s="29" t="str">
        <f>IF(AND('MAPA DE RIESGO'!$Z$44="Muy Alta",'MAPA DE RIESGO'!$AB$44="Moderado"),CONCATENATE("R5C",'MAPA DE RIESGO'!$P$44),"")</f>
        <v/>
      </c>
      <c r="AA10" s="25" t="str">
        <f>IF(AND('MAPA DE RIESGO'!$Z$45="Muy Alta",'MAPA DE RIESGO'!$AB$45="Moderado"),CONCATENATE("R5C",'MAPA DE RIESGO'!$P$45),"")</f>
        <v/>
      </c>
      <c r="AB10" s="23" t="str">
        <f>IF(AND('MAPA DE RIESGO'!$Z$40="Muy Alta",'MAPA DE RIESGO'!$AB$40="Mayor"),CONCATENATE("R5C",'MAPA DE RIESGO'!$P$40),"")</f>
        <v/>
      </c>
      <c r="AC10" s="24" t="str">
        <f>IF(AND('MAPA DE RIESGO'!$Z$41="Muy Alta",'MAPA DE RIESGO'!$AB$41="Mayor"),CONCATENATE("R5C",'MAPA DE RIESGO'!$P$41),"")</f>
        <v/>
      </c>
      <c r="AD10" s="29" t="str">
        <f>IF(AND('MAPA DE RIESGO'!$Z$42="Muy Alta",'MAPA DE RIESGO'!$AB$42="Mayor"),CONCATENATE("R5C",'MAPA DE RIESGO'!$P$42),"")</f>
        <v/>
      </c>
      <c r="AE10" s="29" t="str">
        <f>IF(AND('MAPA DE RIESGO'!$Z$43="Muy Alta",'MAPA DE RIESGO'!$AB$43="Mayor"),CONCATENATE("R5C",'MAPA DE RIESGO'!$P$43),"")</f>
        <v/>
      </c>
      <c r="AF10" s="29" t="str">
        <f>IF(AND('MAPA DE RIESGO'!$Z$44="Muy Alta",'MAPA DE RIESGO'!$AB$44="Mayor"),CONCATENATE("R5C",'MAPA DE RIESGO'!$P$44),"")</f>
        <v/>
      </c>
      <c r="AG10" s="25" t="str">
        <f>IF(AND('MAPA DE RIESGO'!$Z$45="Muy Alta",'MAPA DE RIESGO'!$AB$45="Mayor"),CONCATENATE("R5C",'MAPA DE RIESGO'!$P$45),"")</f>
        <v/>
      </c>
      <c r="AH10" s="26" t="str">
        <f>IF(AND('MAPA DE RIESGO'!$Z$40="Muy Alta",'MAPA DE RIESGO'!$AB$40="Catastrófico"),CONCATENATE("R5C",'MAPA DE RIESGO'!$P$40),"")</f>
        <v/>
      </c>
      <c r="AI10" s="27" t="str">
        <f>IF(AND('MAPA DE RIESGO'!$Z$41="Muy Alta",'MAPA DE RIESGO'!$AB$41="Catastrófico"),CONCATENATE("R5C",'MAPA DE RIESGO'!$P$41),"")</f>
        <v/>
      </c>
      <c r="AJ10" s="27" t="str">
        <f>IF(AND('MAPA DE RIESGO'!$Z$42="Muy Alta",'MAPA DE RIESGO'!$AB$42="Catastrófico"),CONCATENATE("R5C",'MAPA DE RIESGO'!$P$42),"")</f>
        <v/>
      </c>
      <c r="AK10" s="27" t="str">
        <f>IF(AND('MAPA DE RIESGO'!$Z$43="Muy Alta",'MAPA DE RIESGO'!$AB$43="Catastrófico"),CONCATENATE("R5C",'MAPA DE RIESGO'!$P$43),"")</f>
        <v/>
      </c>
      <c r="AL10" s="27" t="str">
        <f>IF(AND('MAPA DE RIESGO'!$Z$44="Muy Alta",'MAPA DE RIESGO'!$AB$44="Catastrófico"),CONCATENATE("R5C",'MAPA DE RIESGO'!$P$44),"")</f>
        <v/>
      </c>
      <c r="AM10" s="28" t="str">
        <f>IF(AND('MAPA DE RIESGO'!$Z$45="Muy Alta",'MAPA DE RIESGO'!$AB$45="Catastrófico"),CONCATENATE("R5C",'MAPA DE RIESGO'!$P$45),"")</f>
        <v/>
      </c>
      <c r="AN10" s="55"/>
      <c r="AO10" s="454"/>
      <c r="AP10" s="455"/>
      <c r="AQ10" s="455"/>
      <c r="AR10" s="455"/>
      <c r="AS10" s="455"/>
      <c r="AT10" s="456"/>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row>
    <row r="11" spans="1:91" ht="15" customHeight="1" x14ac:dyDescent="0.25">
      <c r="A11" s="55"/>
      <c r="B11" s="392"/>
      <c r="C11" s="392"/>
      <c r="D11" s="393"/>
      <c r="E11" s="433"/>
      <c r="F11" s="434"/>
      <c r="G11" s="434"/>
      <c r="H11" s="434"/>
      <c r="I11" s="435"/>
      <c r="J11" s="23" t="str">
        <f>IF(AND('MAPA DE RIESGO'!$Z$46="Muy Alta",'MAPA DE RIESGO'!$AB$46="Leve"),CONCATENATE("R6C",'MAPA DE RIESGO'!$P$46),"")</f>
        <v/>
      </c>
      <c r="K11" s="24" t="str">
        <f>IF(AND('MAPA DE RIESGO'!$Z$47="Muy Alta",'MAPA DE RIESGO'!$AB$47="Leve"),CONCATENATE("R6C",'MAPA DE RIESGO'!$P$47),"")</f>
        <v/>
      </c>
      <c r="L11" s="29" t="str">
        <f>IF(AND('MAPA DE RIESGO'!$Z$48="Muy Alta",'MAPA DE RIESGO'!$AB$48="Leve"),CONCATENATE("R6C",'MAPA DE RIESGO'!$P$48),"")</f>
        <v/>
      </c>
      <c r="M11" s="29" t="str">
        <f>IF(AND('MAPA DE RIESGO'!$Z$49="Muy Alta",'MAPA DE RIESGO'!$AB$49="Leve"),CONCATENATE("R6C",'MAPA DE RIESGO'!$P$49),"")</f>
        <v/>
      </c>
      <c r="N11" s="29" t="str">
        <f>IF(AND('MAPA DE RIESGO'!$Z$50="Muy Alta",'MAPA DE RIESGO'!$AB$50="Leve"),CONCATENATE("R6C",'MAPA DE RIESGO'!$P$50),"")</f>
        <v/>
      </c>
      <c r="O11" s="25" t="str">
        <f>IF(AND('MAPA DE RIESGO'!$Z$51="Muy Alta",'MAPA DE RIESGO'!$AB$51="Leve"),CONCATENATE("R6C",'MAPA DE RIESGO'!$P$51),"")</f>
        <v/>
      </c>
      <c r="P11" s="23" t="str">
        <f>IF(AND('MAPA DE RIESGO'!$Z$46="Muy Alta",'MAPA DE RIESGO'!$AB$46="Menor"),CONCATENATE("R6C",'MAPA DE RIESGO'!$P$46),"")</f>
        <v/>
      </c>
      <c r="Q11" s="24" t="str">
        <f>IF(AND('MAPA DE RIESGO'!$Z$47="Muy Alta",'MAPA DE RIESGO'!$AB$47="Menor"),CONCATENATE("R6C",'MAPA DE RIESGO'!$P$47),"")</f>
        <v/>
      </c>
      <c r="R11" s="29" t="str">
        <f>IF(AND('MAPA DE RIESGO'!$Z$48="Muy Alta",'MAPA DE RIESGO'!$AB$48="Menor"),CONCATENATE("R6C",'MAPA DE RIESGO'!$P$48),"")</f>
        <v/>
      </c>
      <c r="S11" s="29" t="str">
        <f>IF(AND('MAPA DE RIESGO'!$Z$49="Muy Alta",'MAPA DE RIESGO'!$AB$49="Menor"),CONCATENATE("R6C",'MAPA DE RIESGO'!$P$49),"")</f>
        <v/>
      </c>
      <c r="T11" s="29" t="str">
        <f>IF(AND('MAPA DE RIESGO'!$Z$50="Muy Alta",'MAPA DE RIESGO'!$AB$50="Menor"),CONCATENATE("R6C",'MAPA DE RIESGO'!$P$50),"")</f>
        <v/>
      </c>
      <c r="U11" s="25" t="str">
        <f>IF(AND('MAPA DE RIESGO'!$Z$51="Muy Alta",'MAPA DE RIESGO'!$AB$51="Menor"),CONCATENATE("R6C",'MAPA DE RIESGO'!$P$51),"")</f>
        <v/>
      </c>
      <c r="V11" s="23" t="str">
        <f>IF(AND('MAPA DE RIESGO'!$Z$46="Muy Alta",'MAPA DE RIESGO'!$AB$46="Moderado"),CONCATENATE("R6C",'MAPA DE RIESGO'!$P$46),"")</f>
        <v/>
      </c>
      <c r="W11" s="24" t="str">
        <f>IF(AND('MAPA DE RIESGO'!$Z$47="Muy Alta",'MAPA DE RIESGO'!$AB$47="Moderado"),CONCATENATE("R6C",'MAPA DE RIESGO'!$P$47),"")</f>
        <v/>
      </c>
      <c r="X11" s="29" t="str">
        <f>IF(AND('MAPA DE RIESGO'!$Z$48="Muy Alta",'MAPA DE RIESGO'!$AB$48="Moderado"),CONCATENATE("R6C",'MAPA DE RIESGO'!$P$48),"")</f>
        <v/>
      </c>
      <c r="Y11" s="29" t="str">
        <f>IF(AND('MAPA DE RIESGO'!$Z$49="Muy Alta",'MAPA DE RIESGO'!$AB$49="Moderado"),CONCATENATE("R6C",'MAPA DE RIESGO'!$P$49),"")</f>
        <v/>
      </c>
      <c r="Z11" s="29" t="str">
        <f>IF(AND('MAPA DE RIESGO'!$Z$50="Muy Alta",'MAPA DE RIESGO'!$AB$50="Moderado"),CONCATENATE("R6C",'MAPA DE RIESGO'!$P$50),"")</f>
        <v/>
      </c>
      <c r="AA11" s="25" t="str">
        <f>IF(AND('MAPA DE RIESGO'!$Z$51="Muy Alta",'MAPA DE RIESGO'!$AB$51="Moderado"),CONCATENATE("R6C",'MAPA DE RIESGO'!$P$51),"")</f>
        <v/>
      </c>
      <c r="AB11" s="23" t="str">
        <f>IF(AND('MAPA DE RIESGO'!$Z$46="Muy Alta",'MAPA DE RIESGO'!$AB$46="Mayor"),CONCATENATE("R6C",'MAPA DE RIESGO'!$P$46),"")</f>
        <v/>
      </c>
      <c r="AC11" s="24" t="str">
        <f>IF(AND('MAPA DE RIESGO'!$Z$47="Muy Alta",'MAPA DE RIESGO'!$AB$47="Mayor"),CONCATENATE("R6C",'MAPA DE RIESGO'!$P$47),"")</f>
        <v/>
      </c>
      <c r="AD11" s="29" t="str">
        <f>IF(AND('MAPA DE RIESGO'!$Z$48="Muy Alta",'MAPA DE RIESGO'!$AB$48="Mayor"),CONCATENATE("R6C",'MAPA DE RIESGO'!$P$48),"")</f>
        <v/>
      </c>
      <c r="AE11" s="29" t="str">
        <f>IF(AND('MAPA DE RIESGO'!$Z$49="Muy Alta",'MAPA DE RIESGO'!$AB$49="Mayor"),CONCATENATE("R6C",'MAPA DE RIESGO'!$P$49),"")</f>
        <v/>
      </c>
      <c r="AF11" s="29" t="str">
        <f>IF(AND('MAPA DE RIESGO'!$Z$50="Muy Alta",'MAPA DE RIESGO'!$AB$50="Mayor"),CONCATENATE("R6C",'MAPA DE RIESGO'!$P$50),"")</f>
        <v/>
      </c>
      <c r="AG11" s="25" t="str">
        <f>IF(AND('MAPA DE RIESGO'!$Z$51="Muy Alta",'MAPA DE RIESGO'!$AB$51="Mayor"),CONCATENATE("R6C",'MAPA DE RIESGO'!$P$51),"")</f>
        <v/>
      </c>
      <c r="AH11" s="26" t="str">
        <f>IF(AND('MAPA DE RIESGO'!$Z$46="Muy Alta",'MAPA DE RIESGO'!$AB$46="Catastrófico"),CONCATENATE("R6C",'MAPA DE RIESGO'!$P$46),"")</f>
        <v/>
      </c>
      <c r="AI11" s="27" t="str">
        <f>IF(AND('MAPA DE RIESGO'!$Z$47="Muy Alta",'MAPA DE RIESGO'!$AB$47="Catastrófico"),CONCATENATE("R6C",'MAPA DE RIESGO'!$P$47),"")</f>
        <v/>
      </c>
      <c r="AJ11" s="27" t="str">
        <f>IF(AND('MAPA DE RIESGO'!$Z$48="Muy Alta",'MAPA DE RIESGO'!$AB$48="Catastrófico"),CONCATENATE("R6C",'MAPA DE RIESGO'!$P$48),"")</f>
        <v/>
      </c>
      <c r="AK11" s="27" t="str">
        <f>IF(AND('MAPA DE RIESGO'!$Z$49="Muy Alta",'MAPA DE RIESGO'!$AB$49="Catastrófico"),CONCATENATE("R6C",'MAPA DE RIESGO'!$P$49),"")</f>
        <v/>
      </c>
      <c r="AL11" s="27" t="str">
        <f>IF(AND('MAPA DE RIESGO'!$Z$50="Muy Alta",'MAPA DE RIESGO'!$AB$50="Catastrófico"),CONCATENATE("R6C",'MAPA DE RIESGO'!$P$50),"")</f>
        <v/>
      </c>
      <c r="AM11" s="28" t="str">
        <f>IF(AND('MAPA DE RIESGO'!$Z$51="Muy Alta",'MAPA DE RIESGO'!$AB$51="Catastrófico"),CONCATENATE("R6C",'MAPA DE RIESGO'!$P$51),"")</f>
        <v/>
      </c>
      <c r="AN11" s="55"/>
      <c r="AO11" s="454"/>
      <c r="AP11" s="455"/>
      <c r="AQ11" s="455"/>
      <c r="AR11" s="455"/>
      <c r="AS11" s="455"/>
      <c r="AT11" s="456"/>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row>
    <row r="12" spans="1:91" ht="15" customHeight="1" x14ac:dyDescent="0.25">
      <c r="A12" s="55"/>
      <c r="B12" s="392"/>
      <c r="C12" s="392"/>
      <c r="D12" s="393"/>
      <c r="E12" s="433"/>
      <c r="F12" s="434"/>
      <c r="G12" s="434"/>
      <c r="H12" s="434"/>
      <c r="I12" s="435"/>
      <c r="J12" s="23" t="str">
        <f>IF(AND('MAPA DE RIESGO'!$Z$52="Muy Alta",'MAPA DE RIESGO'!$AB$52="Leve"),CONCATENATE("R7C",'MAPA DE RIESGO'!$P$52),"")</f>
        <v/>
      </c>
      <c r="K12" s="24" t="str">
        <f>IF(AND('MAPA DE RIESGO'!$Z$53="Muy Alta",'MAPA DE RIESGO'!$AB$53="Leve"),CONCATENATE("R7C",'MAPA DE RIESGO'!$P$53),"")</f>
        <v/>
      </c>
      <c r="L12" s="29" t="str">
        <f>IF(AND('MAPA DE RIESGO'!$Z$54="Muy Alta",'MAPA DE RIESGO'!$AB$54="Leve"),CONCATENATE("R7C",'MAPA DE RIESGO'!$P$54),"")</f>
        <v/>
      </c>
      <c r="M12" s="29" t="str">
        <f>IF(AND('MAPA DE RIESGO'!$Z$55="Muy Alta",'MAPA DE RIESGO'!$AB$55="Leve"),CONCATENATE("R7C",'MAPA DE RIESGO'!$P$55),"")</f>
        <v/>
      </c>
      <c r="N12" s="29" t="str">
        <f>IF(AND('MAPA DE RIESGO'!$Z$56="Muy Alta",'MAPA DE RIESGO'!$AB$56="Leve"),CONCATENATE("R7C",'MAPA DE RIESGO'!$P$56),"")</f>
        <v/>
      </c>
      <c r="O12" s="25" t="str">
        <f>IF(AND('MAPA DE RIESGO'!$Z$57="Muy Alta",'MAPA DE RIESGO'!$AB$57="Leve"),CONCATENATE("R7C",'MAPA DE RIESGO'!$P$57),"")</f>
        <v/>
      </c>
      <c r="P12" s="23" t="str">
        <f>IF(AND('MAPA DE RIESGO'!$Z$52="Muy Alta",'MAPA DE RIESGO'!$AB$52="Menor"),CONCATENATE("R7C",'MAPA DE RIESGO'!$P$52),"")</f>
        <v/>
      </c>
      <c r="Q12" s="24" t="str">
        <f>IF(AND('MAPA DE RIESGO'!$Z$53="Muy Alta",'MAPA DE RIESGO'!$AB$53="Menor"),CONCATENATE("R7C",'MAPA DE RIESGO'!$P$53),"")</f>
        <v/>
      </c>
      <c r="R12" s="29" t="str">
        <f>IF(AND('MAPA DE RIESGO'!$Z$54="Muy Alta",'MAPA DE RIESGO'!$AB$54="Menor"),CONCATENATE("R7C",'MAPA DE RIESGO'!$P$54),"")</f>
        <v/>
      </c>
      <c r="S12" s="29" t="str">
        <f>IF(AND('MAPA DE RIESGO'!$Z$55="Muy Alta",'MAPA DE RIESGO'!$AB$55="Menor"),CONCATENATE("R7C",'MAPA DE RIESGO'!$P$55),"")</f>
        <v/>
      </c>
      <c r="T12" s="29" t="str">
        <f>IF(AND('MAPA DE RIESGO'!$Z$56="Muy Alta",'MAPA DE RIESGO'!$AB$56="Menor"),CONCATENATE("R7C",'MAPA DE RIESGO'!$P$56),"")</f>
        <v/>
      </c>
      <c r="U12" s="25" t="str">
        <f>IF(AND('MAPA DE RIESGO'!$Z$57="Muy Alta",'MAPA DE RIESGO'!$AB$57="Menor"),CONCATENATE("R7C",'MAPA DE RIESGO'!$P$57),"")</f>
        <v/>
      </c>
      <c r="V12" s="23" t="str">
        <f>IF(AND('MAPA DE RIESGO'!$Z$52="Muy Alta",'MAPA DE RIESGO'!$AB$52="Moderado"),CONCATENATE("R7C",'MAPA DE RIESGO'!$P$52),"")</f>
        <v/>
      </c>
      <c r="W12" s="24" t="str">
        <f>IF(AND('MAPA DE RIESGO'!$Z$53="Muy Alta",'MAPA DE RIESGO'!$AB$53="Moderado"),CONCATENATE("R7C",'MAPA DE RIESGO'!$P$53),"")</f>
        <v/>
      </c>
      <c r="X12" s="29" t="str">
        <f>IF(AND('MAPA DE RIESGO'!$Z$54="Muy Alta",'MAPA DE RIESGO'!$AB$54="Moderado"),CONCATENATE("R7C",'MAPA DE RIESGO'!$P$54),"")</f>
        <v/>
      </c>
      <c r="Y12" s="29" t="str">
        <f>IF(AND('MAPA DE RIESGO'!$Z$55="Muy Alta",'MAPA DE RIESGO'!$AB$55="Moderado"),CONCATENATE("R7C",'MAPA DE RIESGO'!$P$55),"")</f>
        <v/>
      </c>
      <c r="Z12" s="29" t="str">
        <f>IF(AND('MAPA DE RIESGO'!$Z$56="Muy Alta",'MAPA DE RIESGO'!$AB$56="Moderado"),CONCATENATE("R7C",'MAPA DE RIESGO'!$P$56),"")</f>
        <v/>
      </c>
      <c r="AA12" s="25" t="str">
        <f>IF(AND('MAPA DE RIESGO'!$Z$57="Muy Alta",'MAPA DE RIESGO'!$AB$57="Moderado"),CONCATENATE("R7C",'MAPA DE RIESGO'!$P$57),"")</f>
        <v/>
      </c>
      <c r="AB12" s="23" t="str">
        <f>IF(AND('MAPA DE RIESGO'!$Z$52="Muy Alta",'MAPA DE RIESGO'!$AB$52="Mayor"),CONCATENATE("R7C",'MAPA DE RIESGO'!$P$52),"")</f>
        <v/>
      </c>
      <c r="AC12" s="24" t="str">
        <f>IF(AND('MAPA DE RIESGO'!$Z$53="Muy Alta",'MAPA DE RIESGO'!$AB$53="Mayor"),CONCATENATE("R7C",'MAPA DE RIESGO'!$P$53),"")</f>
        <v/>
      </c>
      <c r="AD12" s="29" t="str">
        <f>IF(AND('MAPA DE RIESGO'!$Z$54="Muy Alta",'MAPA DE RIESGO'!$AB$54="Mayor"),CONCATENATE("R7C",'MAPA DE RIESGO'!$P$54),"")</f>
        <v/>
      </c>
      <c r="AE12" s="29" t="str">
        <f>IF(AND('MAPA DE RIESGO'!$Z$55="Muy Alta",'MAPA DE RIESGO'!$AB$55="Mayor"),CONCATENATE("R7C",'MAPA DE RIESGO'!$P$55),"")</f>
        <v/>
      </c>
      <c r="AF12" s="29" t="str">
        <f>IF(AND('MAPA DE RIESGO'!$Z$56="Muy Alta",'MAPA DE RIESGO'!$AB$56="Mayor"),CONCATENATE("R7C",'MAPA DE RIESGO'!$P$56),"")</f>
        <v/>
      </c>
      <c r="AG12" s="25" t="str">
        <f>IF(AND('MAPA DE RIESGO'!$Z$57="Muy Alta",'MAPA DE RIESGO'!$AB$57="Mayor"),CONCATENATE("R7C",'MAPA DE RIESGO'!$P$57),"")</f>
        <v/>
      </c>
      <c r="AH12" s="26" t="str">
        <f>IF(AND('MAPA DE RIESGO'!$Z$52="Muy Alta",'MAPA DE RIESGO'!$AB$52="Catastrófico"),CONCATENATE("R7C",'MAPA DE RIESGO'!$P$52),"")</f>
        <v/>
      </c>
      <c r="AI12" s="27" t="str">
        <f>IF(AND('MAPA DE RIESGO'!$Z$53="Muy Alta",'MAPA DE RIESGO'!$AB$53="Catastrófico"),CONCATENATE("R7C",'MAPA DE RIESGO'!$P$53),"")</f>
        <v/>
      </c>
      <c r="AJ12" s="27" t="str">
        <f>IF(AND('MAPA DE RIESGO'!$Z$54="Muy Alta",'MAPA DE RIESGO'!$AB$54="Catastrófico"),CONCATENATE("R7C",'MAPA DE RIESGO'!$P$54),"")</f>
        <v/>
      </c>
      <c r="AK12" s="27" t="str">
        <f>IF(AND('MAPA DE RIESGO'!$Z$55="Muy Alta",'MAPA DE RIESGO'!$AB$55="Catastrófico"),CONCATENATE("R7C",'MAPA DE RIESGO'!$P$55),"")</f>
        <v/>
      </c>
      <c r="AL12" s="27" t="str">
        <f>IF(AND('MAPA DE RIESGO'!$Z$56="Muy Alta",'MAPA DE RIESGO'!$AB$56="Catastrófico"),CONCATENATE("R7C",'MAPA DE RIESGO'!$P$56),"")</f>
        <v/>
      </c>
      <c r="AM12" s="28" t="str">
        <f>IF(AND('MAPA DE RIESGO'!$Z$57="Muy Alta",'MAPA DE RIESGO'!$AB$57="Catastrófico"),CONCATENATE("R7C",'MAPA DE RIESGO'!$P$57),"")</f>
        <v/>
      </c>
      <c r="AN12" s="55"/>
      <c r="AO12" s="454"/>
      <c r="AP12" s="455"/>
      <c r="AQ12" s="455"/>
      <c r="AR12" s="455"/>
      <c r="AS12" s="455"/>
      <c r="AT12" s="456"/>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row>
    <row r="13" spans="1:91" ht="15" customHeight="1" x14ac:dyDescent="0.25">
      <c r="A13" s="55"/>
      <c r="B13" s="392"/>
      <c r="C13" s="392"/>
      <c r="D13" s="393"/>
      <c r="E13" s="433"/>
      <c r="F13" s="434"/>
      <c r="G13" s="434"/>
      <c r="H13" s="434"/>
      <c r="I13" s="435"/>
      <c r="J13" s="23" t="str">
        <f>IF(AND('MAPA DE RIESGO'!$Z$58="Muy Alta",'MAPA DE RIESGO'!$AB$58="Leve"),CONCATENATE("R8C",'MAPA DE RIESGO'!$P$58),"")</f>
        <v/>
      </c>
      <c r="K13" s="24" t="str">
        <f>IF(AND('MAPA DE RIESGO'!$Z$59="Muy Alta",'MAPA DE RIESGO'!$AB$59="Leve"),CONCATENATE("R8C",'MAPA DE RIESGO'!$P$59),"")</f>
        <v/>
      </c>
      <c r="L13" s="29" t="str">
        <f>IF(AND('MAPA DE RIESGO'!$Z$60="Muy Alta",'MAPA DE RIESGO'!$AB$60="Leve"),CONCATENATE("R8C",'MAPA DE RIESGO'!$P$60),"")</f>
        <v/>
      </c>
      <c r="M13" s="29" t="str">
        <f>IF(AND('MAPA DE RIESGO'!$Z$61="Muy Alta",'MAPA DE RIESGO'!$AB$61="Leve"),CONCATENATE("R8C",'MAPA DE RIESGO'!$P$61),"")</f>
        <v/>
      </c>
      <c r="N13" s="29" t="str">
        <f>IF(AND('MAPA DE RIESGO'!$Z$62="Muy Alta",'MAPA DE RIESGO'!$AB$62="Leve"),CONCATENATE("R8C",'MAPA DE RIESGO'!$P$62),"")</f>
        <v/>
      </c>
      <c r="O13" s="25" t="str">
        <f>IF(AND('MAPA DE RIESGO'!$Z$63="Muy Alta",'MAPA DE RIESGO'!$AB$63="Leve"),CONCATENATE("R8C",'MAPA DE RIESGO'!$P$63),"")</f>
        <v/>
      </c>
      <c r="P13" s="23" t="str">
        <f>IF(AND('MAPA DE RIESGO'!$Z$58="Muy Alta",'MAPA DE RIESGO'!$AB$58="Menor"),CONCATENATE("R8C",'MAPA DE RIESGO'!$P$58),"")</f>
        <v/>
      </c>
      <c r="Q13" s="24" t="str">
        <f>IF(AND('MAPA DE RIESGO'!$Z$59="Muy Alta",'MAPA DE RIESGO'!$AB$59="Menor"),CONCATENATE("R8C",'MAPA DE RIESGO'!$P$59),"")</f>
        <v/>
      </c>
      <c r="R13" s="29" t="str">
        <f>IF(AND('MAPA DE RIESGO'!$Z$60="Muy Alta",'MAPA DE RIESGO'!$AB$60="Menor"),CONCATENATE("R8C",'MAPA DE RIESGO'!$P$60),"")</f>
        <v/>
      </c>
      <c r="S13" s="29" t="str">
        <f>IF(AND('MAPA DE RIESGO'!$Z$61="Muy Alta",'MAPA DE RIESGO'!$AB$61="Menor"),CONCATENATE("R8C",'MAPA DE RIESGO'!$P$61),"")</f>
        <v/>
      </c>
      <c r="T13" s="29" t="str">
        <f>IF(AND('MAPA DE RIESGO'!$Z$62="Muy Alta",'MAPA DE RIESGO'!$AB$62="Menor"),CONCATENATE("R8C",'MAPA DE RIESGO'!$P$62),"")</f>
        <v/>
      </c>
      <c r="U13" s="25" t="str">
        <f>IF(AND('MAPA DE RIESGO'!$Z$63="Muy Alta",'MAPA DE RIESGO'!$AB$63="Menor"),CONCATENATE("R8C",'MAPA DE RIESGO'!$P$63),"")</f>
        <v/>
      </c>
      <c r="V13" s="23" t="str">
        <f>IF(AND('MAPA DE RIESGO'!$Z$58="Muy Alta",'MAPA DE RIESGO'!$AB$58="Moderado"),CONCATENATE("R8C",'MAPA DE RIESGO'!$P$58),"")</f>
        <v/>
      </c>
      <c r="W13" s="24" t="str">
        <f>IF(AND('MAPA DE RIESGO'!$Z$59="Muy Alta",'MAPA DE RIESGO'!$AB$59="Moderado"),CONCATENATE("R8C",'MAPA DE RIESGO'!$P$59),"")</f>
        <v/>
      </c>
      <c r="X13" s="29" t="str">
        <f>IF(AND('MAPA DE RIESGO'!$Z$60="Muy Alta",'MAPA DE RIESGO'!$AB$60="Moderado"),CONCATENATE("R8C",'MAPA DE RIESGO'!$P$60),"")</f>
        <v/>
      </c>
      <c r="Y13" s="29" t="str">
        <f>IF(AND('MAPA DE RIESGO'!$Z$61="Muy Alta",'MAPA DE RIESGO'!$AB$61="Moderado"),CONCATENATE("R8C",'MAPA DE RIESGO'!$P$61),"")</f>
        <v/>
      </c>
      <c r="Z13" s="29" t="str">
        <f>IF(AND('MAPA DE RIESGO'!$Z$62="Muy Alta",'MAPA DE RIESGO'!$AB$62="Moderado"),CONCATENATE("R8C",'MAPA DE RIESGO'!$P$62),"")</f>
        <v/>
      </c>
      <c r="AA13" s="25" t="str">
        <f>IF(AND('MAPA DE RIESGO'!$Z$63="Muy Alta",'MAPA DE RIESGO'!$AB$63="Moderado"),CONCATENATE("R8C",'MAPA DE RIESGO'!$P$63),"")</f>
        <v/>
      </c>
      <c r="AB13" s="23" t="str">
        <f>IF(AND('MAPA DE RIESGO'!$Z$58="Muy Alta",'MAPA DE RIESGO'!$AB$58="Mayor"),CONCATENATE("R8C",'MAPA DE RIESGO'!$P$58),"")</f>
        <v/>
      </c>
      <c r="AC13" s="24" t="str">
        <f>IF(AND('MAPA DE RIESGO'!$Z$59="Muy Alta",'MAPA DE RIESGO'!$AB$59="Mayor"),CONCATENATE("R8C",'MAPA DE RIESGO'!$P$59),"")</f>
        <v/>
      </c>
      <c r="AD13" s="29" t="str">
        <f>IF(AND('MAPA DE RIESGO'!$Z$60="Muy Alta",'MAPA DE RIESGO'!$AB$60="Mayor"),CONCATENATE("R8C",'MAPA DE RIESGO'!$P$60),"")</f>
        <v/>
      </c>
      <c r="AE13" s="29" t="str">
        <f>IF(AND('MAPA DE RIESGO'!$Z$61="Muy Alta",'MAPA DE RIESGO'!$AB$61="Mayor"),CONCATENATE("R8C",'MAPA DE RIESGO'!$P$61),"")</f>
        <v/>
      </c>
      <c r="AF13" s="29" t="str">
        <f>IF(AND('MAPA DE RIESGO'!$Z$62="Muy Alta",'MAPA DE RIESGO'!$AB$62="Mayor"),CONCATENATE("R8C",'MAPA DE RIESGO'!$P$62),"")</f>
        <v/>
      </c>
      <c r="AG13" s="25" t="str">
        <f>IF(AND('MAPA DE RIESGO'!$Z$63="Muy Alta",'MAPA DE RIESGO'!$AB$63="Mayor"),CONCATENATE("R8C",'MAPA DE RIESGO'!$P$63),"")</f>
        <v/>
      </c>
      <c r="AH13" s="26" t="str">
        <f>IF(AND('MAPA DE RIESGO'!$Z$58="Muy Alta",'MAPA DE RIESGO'!$AB$58="Catastrófico"),CONCATENATE("R8C",'MAPA DE RIESGO'!$P$58),"")</f>
        <v/>
      </c>
      <c r="AI13" s="27" t="str">
        <f>IF(AND('MAPA DE RIESGO'!$Z$59="Muy Alta",'MAPA DE RIESGO'!$AB$59="Catastrófico"),CONCATENATE("R8C",'MAPA DE RIESGO'!$P$59),"")</f>
        <v/>
      </c>
      <c r="AJ13" s="27" t="str">
        <f>IF(AND('MAPA DE RIESGO'!$Z$60="Muy Alta",'MAPA DE RIESGO'!$AB$60="Catastrófico"),CONCATENATE("R8C",'MAPA DE RIESGO'!$P$60),"")</f>
        <v/>
      </c>
      <c r="AK13" s="27" t="str">
        <f>IF(AND('MAPA DE RIESGO'!$Z$61="Muy Alta",'MAPA DE RIESGO'!$AB$61="Catastrófico"),CONCATENATE("R8C",'MAPA DE RIESGO'!$P$61),"")</f>
        <v/>
      </c>
      <c r="AL13" s="27" t="str">
        <f>IF(AND('MAPA DE RIESGO'!$Z$62="Muy Alta",'MAPA DE RIESGO'!$AB$62="Catastrófico"),CONCATENATE("R8C",'MAPA DE RIESGO'!$P$62),"")</f>
        <v/>
      </c>
      <c r="AM13" s="28" t="str">
        <f>IF(AND('MAPA DE RIESGO'!$Z$63="Muy Alta",'MAPA DE RIESGO'!$AB$63="Catastrófico"),CONCATENATE("R8C",'MAPA DE RIESGO'!$P$63),"")</f>
        <v/>
      </c>
      <c r="AN13" s="55"/>
      <c r="AO13" s="454"/>
      <c r="AP13" s="455"/>
      <c r="AQ13" s="455"/>
      <c r="AR13" s="455"/>
      <c r="AS13" s="455"/>
      <c r="AT13" s="456"/>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row>
    <row r="14" spans="1:91" ht="15" customHeight="1" x14ac:dyDescent="0.25">
      <c r="A14" s="55"/>
      <c r="B14" s="392"/>
      <c r="C14" s="392"/>
      <c r="D14" s="393"/>
      <c r="E14" s="433"/>
      <c r="F14" s="434"/>
      <c r="G14" s="434"/>
      <c r="H14" s="434"/>
      <c r="I14" s="435"/>
      <c r="J14" s="23" t="str">
        <f>IF(AND('MAPA DE RIESGO'!$Z$64="Muy Alta",'MAPA DE RIESGO'!$AB$64="Leve"),CONCATENATE("R9C",'MAPA DE RIESGO'!$P$64),"")</f>
        <v/>
      </c>
      <c r="K14" s="24" t="str">
        <f>IF(AND('MAPA DE RIESGO'!$Z$65="Muy Alta",'MAPA DE RIESGO'!$AB$65="Leve"),CONCATENATE("R9C",'MAPA DE RIESGO'!$P$65),"")</f>
        <v/>
      </c>
      <c r="L14" s="29" t="str">
        <f>IF(AND('MAPA DE RIESGO'!$Z$66="Muy Alta",'MAPA DE RIESGO'!$AB$66="Leve"),CONCATENATE("R9C",'MAPA DE RIESGO'!$P$66),"")</f>
        <v/>
      </c>
      <c r="M14" s="29" t="str">
        <f>IF(AND('MAPA DE RIESGO'!$Z$67="Muy Alta",'MAPA DE RIESGO'!$AB$67="Leve"),CONCATENATE("R9C",'MAPA DE RIESGO'!$P$67),"")</f>
        <v/>
      </c>
      <c r="N14" s="29" t="str">
        <f>IF(AND('MAPA DE RIESGO'!$Z$68="Muy Alta",'MAPA DE RIESGO'!$AB$68="Leve"),CONCATENATE("R9C",'MAPA DE RIESGO'!$P$68),"")</f>
        <v/>
      </c>
      <c r="O14" s="25" t="str">
        <f>IF(AND('MAPA DE RIESGO'!$Z$69="Muy Alta",'MAPA DE RIESGO'!$AB$69="Leve"),CONCATENATE("R9C",'MAPA DE RIESGO'!$P$69),"")</f>
        <v/>
      </c>
      <c r="P14" s="23" t="str">
        <f>IF(AND('MAPA DE RIESGO'!$Z$64="Muy Alta",'MAPA DE RIESGO'!$AB$64="Menor"),CONCATENATE("R9C",'MAPA DE RIESGO'!$P$64),"")</f>
        <v/>
      </c>
      <c r="Q14" s="24" t="str">
        <f>IF(AND('MAPA DE RIESGO'!$Z$65="Muy Alta",'MAPA DE RIESGO'!$AB$65="Menor"),CONCATENATE("R9C",'MAPA DE RIESGO'!$P$65),"")</f>
        <v/>
      </c>
      <c r="R14" s="29" t="str">
        <f>IF(AND('MAPA DE RIESGO'!$Z$66="Muy Alta",'MAPA DE RIESGO'!$AB$66="Menor"),CONCATENATE("R9C",'MAPA DE RIESGO'!$P$66),"")</f>
        <v/>
      </c>
      <c r="S14" s="29" t="str">
        <f>IF(AND('MAPA DE RIESGO'!$Z$67="Muy Alta",'MAPA DE RIESGO'!$AB$67="Menor"),CONCATENATE("R9C",'MAPA DE RIESGO'!$P$67),"")</f>
        <v/>
      </c>
      <c r="T14" s="29" t="str">
        <f>IF(AND('MAPA DE RIESGO'!$Z$68="Muy Alta",'MAPA DE RIESGO'!$AB$68="Menor"),CONCATENATE("R9C",'MAPA DE RIESGO'!$P$68),"")</f>
        <v/>
      </c>
      <c r="U14" s="25" t="str">
        <f>IF(AND('MAPA DE RIESGO'!$Z$69="Muy Alta",'MAPA DE RIESGO'!$AB$69="Menor"),CONCATENATE("R9C",'MAPA DE RIESGO'!$P$69),"")</f>
        <v/>
      </c>
      <c r="V14" s="23" t="str">
        <f>IF(AND('MAPA DE RIESGO'!$Z$64="Muy Alta",'MAPA DE RIESGO'!$AB$64="Moderado"),CONCATENATE("R9C",'MAPA DE RIESGO'!$P$64),"")</f>
        <v/>
      </c>
      <c r="W14" s="24" t="str">
        <f>IF(AND('MAPA DE RIESGO'!$Z$65="Muy Alta",'MAPA DE RIESGO'!$AB$65="Moderado"),CONCATENATE("R9C",'MAPA DE RIESGO'!$P$65),"")</f>
        <v/>
      </c>
      <c r="X14" s="29" t="str">
        <f>IF(AND('MAPA DE RIESGO'!$Z$66="Muy Alta",'MAPA DE RIESGO'!$AB$66="Moderado"),CONCATENATE("R9C",'MAPA DE RIESGO'!$P$66),"")</f>
        <v/>
      </c>
      <c r="Y14" s="29" t="str">
        <f>IF(AND('MAPA DE RIESGO'!$Z$67="Muy Alta",'MAPA DE RIESGO'!$AB$67="Moderado"),CONCATENATE("R9C",'MAPA DE RIESGO'!$P$67),"")</f>
        <v/>
      </c>
      <c r="Z14" s="29" t="str">
        <f>IF(AND('MAPA DE RIESGO'!$Z$68="Muy Alta",'MAPA DE RIESGO'!$AB$68="Moderado"),CONCATENATE("R9C",'MAPA DE RIESGO'!$P$68),"")</f>
        <v/>
      </c>
      <c r="AA14" s="25" t="str">
        <f>IF(AND('MAPA DE RIESGO'!$Z$69="Muy Alta",'MAPA DE RIESGO'!$AB$69="Moderado"),CONCATENATE("R9C",'MAPA DE RIESGO'!$P$69),"")</f>
        <v/>
      </c>
      <c r="AB14" s="23" t="str">
        <f>IF(AND('MAPA DE RIESGO'!$Z$64="Muy Alta",'MAPA DE RIESGO'!$AB$64="Mayor"),CONCATENATE("R9C",'MAPA DE RIESGO'!$P$64),"")</f>
        <v/>
      </c>
      <c r="AC14" s="24" t="str">
        <f>IF(AND('MAPA DE RIESGO'!$Z$65="Muy Alta",'MAPA DE RIESGO'!$AB$65="Mayor"),CONCATENATE("R9C",'MAPA DE RIESGO'!$P$65),"")</f>
        <v/>
      </c>
      <c r="AD14" s="29" t="str">
        <f>IF(AND('MAPA DE RIESGO'!$Z$66="Muy Alta",'MAPA DE RIESGO'!$AB$66="Mayor"),CONCATENATE("R9C",'MAPA DE RIESGO'!$P$66),"")</f>
        <v/>
      </c>
      <c r="AE14" s="29" t="str">
        <f>IF(AND('MAPA DE RIESGO'!$Z$67="Muy Alta",'MAPA DE RIESGO'!$AB$67="Mayor"),CONCATENATE("R9C",'MAPA DE RIESGO'!$P$67),"")</f>
        <v/>
      </c>
      <c r="AF14" s="29" t="str">
        <f>IF(AND('MAPA DE RIESGO'!$Z$68="Muy Alta",'MAPA DE RIESGO'!$AB$68="Mayor"),CONCATENATE("R9C",'MAPA DE RIESGO'!$P$68),"")</f>
        <v/>
      </c>
      <c r="AG14" s="25" t="str">
        <f>IF(AND('MAPA DE RIESGO'!$Z$69="Muy Alta",'MAPA DE RIESGO'!$AB$69="Mayor"),CONCATENATE("R9C",'MAPA DE RIESGO'!$P$69),"")</f>
        <v/>
      </c>
      <c r="AH14" s="26" t="str">
        <f>IF(AND('MAPA DE RIESGO'!$Z$64="Muy Alta",'MAPA DE RIESGO'!$AB$64="Catastrófico"),CONCATENATE("R9C",'MAPA DE RIESGO'!$P$64),"")</f>
        <v/>
      </c>
      <c r="AI14" s="27" t="str">
        <f>IF(AND('MAPA DE RIESGO'!$Z$65="Muy Alta",'MAPA DE RIESGO'!$AB$65="Catastrófico"),CONCATENATE("R9C",'MAPA DE RIESGO'!$P$65),"")</f>
        <v/>
      </c>
      <c r="AJ14" s="27" t="str">
        <f>IF(AND('MAPA DE RIESGO'!$Z$66="Muy Alta",'MAPA DE RIESGO'!$AB$66="Catastrófico"),CONCATENATE("R9C",'MAPA DE RIESGO'!$P$66),"")</f>
        <v/>
      </c>
      <c r="AK14" s="27" t="str">
        <f>IF(AND('MAPA DE RIESGO'!$Z$67="Muy Alta",'MAPA DE RIESGO'!$AB$67="Catastrófico"),CONCATENATE("R9C",'MAPA DE RIESGO'!$P$67),"")</f>
        <v/>
      </c>
      <c r="AL14" s="27" t="str">
        <f>IF(AND('MAPA DE RIESGO'!$Z$68="Muy Alta",'MAPA DE RIESGO'!$AB$68="Catastrófico"),CONCATENATE("R9C",'MAPA DE RIESGO'!$P$68),"")</f>
        <v/>
      </c>
      <c r="AM14" s="28" t="str">
        <f>IF(AND('MAPA DE RIESGO'!$Z$69="Muy Alta",'MAPA DE RIESGO'!$AB$69="Catastrófico"),CONCATENATE("R9C",'MAPA DE RIESGO'!$P$69),"")</f>
        <v/>
      </c>
      <c r="AN14" s="55"/>
      <c r="AO14" s="454"/>
      <c r="AP14" s="455"/>
      <c r="AQ14" s="455"/>
      <c r="AR14" s="455"/>
      <c r="AS14" s="455"/>
      <c r="AT14" s="456"/>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row>
    <row r="15" spans="1:91" ht="15.75" customHeight="1" thickBot="1" x14ac:dyDescent="0.3">
      <c r="A15" s="55"/>
      <c r="B15" s="392"/>
      <c r="C15" s="392"/>
      <c r="D15" s="393"/>
      <c r="E15" s="436"/>
      <c r="F15" s="437"/>
      <c r="G15" s="437"/>
      <c r="H15" s="437"/>
      <c r="I15" s="438"/>
      <c r="J15" s="30" t="str">
        <f>IF(AND('MAPA DE RIESGO'!$Z$70="Muy Alta",'MAPA DE RIESGO'!$AB$70="Leve"),CONCATENATE("R10C",'MAPA DE RIESGO'!$P$70),"")</f>
        <v/>
      </c>
      <c r="K15" s="31" t="str">
        <f>IF(AND('MAPA DE RIESGO'!$Z$71="Muy Alta",'MAPA DE RIESGO'!$AB$71="Leve"),CONCATENATE("R10C",'MAPA DE RIESGO'!$P$71),"")</f>
        <v/>
      </c>
      <c r="L15" s="31" t="str">
        <f>IF(AND('MAPA DE RIESGO'!$Z$72="Muy Alta",'MAPA DE RIESGO'!$AB$72="Leve"),CONCATENATE("R10C",'MAPA DE RIESGO'!$P$72),"")</f>
        <v/>
      </c>
      <c r="M15" s="31" t="str">
        <f>IF(AND('MAPA DE RIESGO'!$Z$73="Muy Alta",'MAPA DE RIESGO'!$AB$73="Leve"),CONCATENATE("R10C",'MAPA DE RIESGO'!$P$73),"")</f>
        <v/>
      </c>
      <c r="N15" s="31" t="str">
        <f>IF(AND('MAPA DE RIESGO'!$Z$74="Muy Alta",'MAPA DE RIESGO'!$AB$74="Leve"),CONCATENATE("R10C",'MAPA DE RIESGO'!$P$74),"")</f>
        <v/>
      </c>
      <c r="O15" s="32" t="str">
        <f>IF(AND('MAPA DE RIESGO'!$Z$75="Muy Alta",'MAPA DE RIESGO'!$AB$75="Leve"),CONCATENATE("R10C",'MAPA DE RIESGO'!$P$75),"")</f>
        <v/>
      </c>
      <c r="P15" s="23" t="str">
        <f>IF(AND('MAPA DE RIESGO'!$Z$70="Muy Alta",'MAPA DE RIESGO'!$AB$70="Menor"),CONCATENATE("R10C",'MAPA DE RIESGO'!$P$70),"")</f>
        <v/>
      </c>
      <c r="Q15" s="24" t="str">
        <f>IF(AND('MAPA DE RIESGO'!$Z$71="Muy Alta",'MAPA DE RIESGO'!$AB$71="Menor"),CONCATENATE("R10C",'MAPA DE RIESGO'!$P$71),"")</f>
        <v/>
      </c>
      <c r="R15" s="24" t="str">
        <f>IF(AND('MAPA DE RIESGO'!$Z$72="Muy Alta",'MAPA DE RIESGO'!$AB$72="Menor"),CONCATENATE("R10C",'MAPA DE RIESGO'!$P$72),"")</f>
        <v/>
      </c>
      <c r="S15" s="24" t="str">
        <f>IF(AND('MAPA DE RIESGO'!$Z$73="Muy Alta",'MAPA DE RIESGO'!$AB$73="Menor"),CONCATENATE("R10C",'MAPA DE RIESGO'!$P$73),"")</f>
        <v/>
      </c>
      <c r="T15" s="24" t="str">
        <f>IF(AND('MAPA DE RIESGO'!$Z$74="Muy Alta",'MAPA DE RIESGO'!$AB$74="Menor"),CONCATENATE("R10C",'MAPA DE RIESGO'!$P$74),"")</f>
        <v/>
      </c>
      <c r="U15" s="25" t="str">
        <f>IF(AND('MAPA DE RIESGO'!$Z$75="Muy Alta",'MAPA DE RIESGO'!$AB$75="Menor"),CONCATENATE("R10C",'MAPA DE RIESGO'!$P$75),"")</f>
        <v/>
      </c>
      <c r="V15" s="30" t="str">
        <f>IF(AND('MAPA DE RIESGO'!$Z$70="Muy Alta",'MAPA DE RIESGO'!$AB$70="Moderado"),CONCATENATE("R10C",'MAPA DE RIESGO'!$P$70),"")</f>
        <v/>
      </c>
      <c r="W15" s="31" t="str">
        <f>IF(AND('MAPA DE RIESGO'!$Z$71="Muy Alta",'MAPA DE RIESGO'!$AB$71="Moderado"),CONCATENATE("R10C",'MAPA DE RIESGO'!$P$71),"")</f>
        <v/>
      </c>
      <c r="X15" s="31" t="str">
        <f>IF(AND('MAPA DE RIESGO'!$Z$72="Muy Alta",'MAPA DE RIESGO'!$AB$72="Moderado"),CONCATENATE("R10C",'MAPA DE RIESGO'!$P$72),"")</f>
        <v/>
      </c>
      <c r="Y15" s="31" t="str">
        <f>IF(AND('MAPA DE RIESGO'!$Z$73="Muy Alta",'MAPA DE RIESGO'!$AB$73="Moderado"),CONCATENATE("R10C",'MAPA DE RIESGO'!$P$73),"")</f>
        <v/>
      </c>
      <c r="Z15" s="31" t="str">
        <f>IF(AND('MAPA DE RIESGO'!$Z$74="Muy Alta",'MAPA DE RIESGO'!$AB$74="Moderado"),CONCATENATE("R10C",'MAPA DE RIESGO'!$P$74),"")</f>
        <v/>
      </c>
      <c r="AA15" s="32" t="str">
        <f>IF(AND('MAPA DE RIESGO'!$Z$75="Muy Alta",'MAPA DE RIESGO'!$AB$75="Moderado"),CONCATENATE("R10C",'MAPA DE RIESGO'!$P$75),"")</f>
        <v/>
      </c>
      <c r="AB15" s="23" t="str">
        <f>IF(AND('MAPA DE RIESGO'!$Z$70="Muy Alta",'MAPA DE RIESGO'!$AB$70="Mayor"),CONCATENATE("R10C",'MAPA DE RIESGO'!$P$70),"")</f>
        <v/>
      </c>
      <c r="AC15" s="24" t="str">
        <f>IF(AND('MAPA DE RIESGO'!$Z$71="Muy Alta",'MAPA DE RIESGO'!$AB$71="Mayor"),CONCATENATE("R10C",'MAPA DE RIESGO'!$P$71),"")</f>
        <v/>
      </c>
      <c r="AD15" s="24" t="str">
        <f>IF(AND('MAPA DE RIESGO'!$Z$72="Muy Alta",'MAPA DE RIESGO'!$AB$72="Mayor"),CONCATENATE("R10C",'MAPA DE RIESGO'!$P$72),"")</f>
        <v/>
      </c>
      <c r="AE15" s="24" t="str">
        <f>IF(AND('MAPA DE RIESGO'!$Z$73="Muy Alta",'MAPA DE RIESGO'!$AB$73="Mayor"),CONCATENATE("R10C",'MAPA DE RIESGO'!$P$73),"")</f>
        <v/>
      </c>
      <c r="AF15" s="24" t="str">
        <f>IF(AND('MAPA DE RIESGO'!$Z$74="Muy Alta",'MAPA DE RIESGO'!$AB$74="Mayor"),CONCATENATE("R10C",'MAPA DE RIESGO'!$P$74),"")</f>
        <v/>
      </c>
      <c r="AG15" s="25" t="str">
        <f>IF(AND('MAPA DE RIESGO'!$Z$75="Muy Alta",'MAPA DE RIESGO'!$AB$75="Mayor"),CONCATENATE("R10C",'MAPA DE RIESGO'!$P$75),"")</f>
        <v/>
      </c>
      <c r="AH15" s="33" t="str">
        <f>IF(AND('MAPA DE RIESGO'!$Z$70="Muy Alta",'MAPA DE RIESGO'!$AB$70="Catastrófico"),CONCATENATE("R10C",'MAPA DE RIESGO'!$P$70),"")</f>
        <v/>
      </c>
      <c r="AI15" s="34" t="str">
        <f>IF(AND('MAPA DE RIESGO'!$Z$71="Muy Alta",'MAPA DE RIESGO'!$AB$71="Catastrófico"),CONCATENATE("R10C",'MAPA DE RIESGO'!$P$71),"")</f>
        <v/>
      </c>
      <c r="AJ15" s="34" t="str">
        <f>IF(AND('MAPA DE RIESGO'!$Z$72="Muy Alta",'MAPA DE RIESGO'!$AB$72="Catastrófico"),CONCATENATE("R10C",'MAPA DE RIESGO'!$P$72),"")</f>
        <v/>
      </c>
      <c r="AK15" s="34" t="str">
        <f>IF(AND('MAPA DE RIESGO'!$Z$73="Muy Alta",'MAPA DE RIESGO'!$AB$73="Catastrófico"),CONCATENATE("R10C",'MAPA DE RIESGO'!$P$73),"")</f>
        <v/>
      </c>
      <c r="AL15" s="34" t="str">
        <f>IF(AND('MAPA DE RIESGO'!$Z$74="Muy Alta",'MAPA DE RIESGO'!$AB$74="Catastrófico"),CONCATENATE("R10C",'MAPA DE RIESGO'!$P$74),"")</f>
        <v/>
      </c>
      <c r="AM15" s="35" t="str">
        <f>IF(AND('MAPA DE RIESGO'!$Z$75="Muy Alta",'MAPA DE RIESGO'!$AB$75="Catastrófico"),CONCATENATE("R10C",'MAPA DE RIESGO'!$P$75),"")</f>
        <v/>
      </c>
      <c r="AN15" s="55"/>
      <c r="AO15" s="457"/>
      <c r="AP15" s="458"/>
      <c r="AQ15" s="458"/>
      <c r="AR15" s="458"/>
      <c r="AS15" s="458"/>
      <c r="AT15" s="459"/>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row>
    <row r="16" spans="1:91" ht="15" customHeight="1" x14ac:dyDescent="0.25">
      <c r="A16" s="55"/>
      <c r="B16" s="392"/>
      <c r="C16" s="392"/>
      <c r="D16" s="393"/>
      <c r="E16" s="430" t="s">
        <v>106</v>
      </c>
      <c r="F16" s="431"/>
      <c r="G16" s="431"/>
      <c r="H16" s="431"/>
      <c r="I16" s="431"/>
      <c r="J16" s="36" t="str">
        <f>IF(AND('MAPA DE RIESGO'!$Z$16="Alta",'MAPA DE RIESGO'!$AB$16="Leve"),CONCATENATE("R1C",'MAPA DE RIESGO'!$P$16),"")</f>
        <v/>
      </c>
      <c r="K16" s="37" t="str">
        <f>IF(AND('MAPA DE RIESGO'!$Z$17="Alta",'MAPA DE RIESGO'!$AB$17="Leve"),CONCATENATE("R1C",'MAPA DE RIESGO'!$P$17),"")</f>
        <v/>
      </c>
      <c r="L16" s="37" t="str">
        <f>IF(AND('MAPA DE RIESGO'!$Z$18="Alta",'MAPA DE RIESGO'!$AB$18="Leve"),CONCATENATE("R1C",'MAPA DE RIESGO'!$P$18),"")</f>
        <v/>
      </c>
      <c r="M16" s="37" t="str">
        <f>IF(AND('MAPA DE RIESGO'!$Z$19="Alta",'MAPA DE RIESGO'!$AB$19="Leve"),CONCATENATE("R1C",'MAPA DE RIESGO'!$P$19),"")</f>
        <v/>
      </c>
      <c r="N16" s="37" t="str">
        <f>IF(AND('MAPA DE RIESGO'!$Z$20="Alta",'MAPA DE RIESGO'!$AB$20="Leve"),CONCATENATE("R1C",'MAPA DE RIESGO'!$P$20),"")</f>
        <v/>
      </c>
      <c r="O16" s="38" t="str">
        <f>IF(AND('MAPA DE RIESGO'!$Z$21="Alta",'MAPA DE RIESGO'!$AB$21="Leve"),CONCATENATE("R1C",'MAPA DE RIESGO'!$P$21),"")</f>
        <v/>
      </c>
      <c r="P16" s="36" t="str">
        <f>IF(AND('MAPA DE RIESGO'!$Z$16="Alta",'MAPA DE RIESGO'!$AB$16="Menor"),CONCATENATE("R1C",'MAPA DE RIESGO'!$P$16),"")</f>
        <v/>
      </c>
      <c r="Q16" s="37" t="str">
        <f>IF(AND('MAPA DE RIESGO'!$Z$17="Alta",'MAPA DE RIESGO'!$AB$17="Menor"),CONCATENATE("R1C",'MAPA DE RIESGO'!$P$17),"")</f>
        <v/>
      </c>
      <c r="R16" s="37" t="str">
        <f>IF(AND('MAPA DE RIESGO'!$Z$18="Alta",'MAPA DE RIESGO'!$AB$18="Menor"),CONCATENATE("R1C",'MAPA DE RIESGO'!$P$18),"")</f>
        <v/>
      </c>
      <c r="S16" s="37" t="str">
        <f>IF(AND('MAPA DE RIESGO'!$Z$19="Alta",'MAPA DE RIESGO'!$AB$19="Menor"),CONCATENATE("R1C",'MAPA DE RIESGO'!$P$19),"")</f>
        <v/>
      </c>
      <c r="T16" s="37" t="str">
        <f>IF(AND('MAPA DE RIESGO'!$Z$20="Alta",'MAPA DE RIESGO'!$AB$20="Menor"),CONCATENATE("R1C",'MAPA DE RIESGO'!$P$20),"")</f>
        <v/>
      </c>
      <c r="U16" s="38" t="str">
        <f>IF(AND('MAPA DE RIESGO'!$Z$21="Alta",'MAPA DE RIESGO'!$AB$21="Menor"),CONCATENATE("R1C",'MAPA DE RIESGO'!$P$21),"")</f>
        <v/>
      </c>
      <c r="V16" s="17" t="str">
        <f>IF(AND('MAPA DE RIESGO'!$Z$16="Alta",'MAPA DE RIESGO'!$AB$16="Moderado"),CONCATENATE("R1C",'MAPA DE RIESGO'!$P$16),"")</f>
        <v/>
      </c>
      <c r="W16" s="18" t="str">
        <f>IF(AND('MAPA DE RIESGO'!$Z$17="Alta",'MAPA DE RIESGO'!$AB$17="Moderado"),CONCATENATE("R1C",'MAPA DE RIESGO'!$P$17),"")</f>
        <v/>
      </c>
      <c r="X16" s="18" t="str">
        <f>IF(AND('MAPA DE RIESGO'!$Z$18="Alta",'MAPA DE RIESGO'!$AB$18="Moderado"),CONCATENATE("R1C",'MAPA DE RIESGO'!$P$18),"")</f>
        <v/>
      </c>
      <c r="Y16" s="18" t="str">
        <f>IF(AND('MAPA DE RIESGO'!$Z$19="Alta",'MAPA DE RIESGO'!$AB$19="Moderado"),CONCATENATE("R1C",'MAPA DE RIESGO'!$P$19),"")</f>
        <v/>
      </c>
      <c r="Z16" s="18" t="str">
        <f>IF(AND('MAPA DE RIESGO'!$Z$20="Alta",'MAPA DE RIESGO'!$AB$20="Moderado"),CONCATENATE("R1C",'MAPA DE RIESGO'!$P$20),"")</f>
        <v/>
      </c>
      <c r="AA16" s="19" t="str">
        <f>IF(AND('MAPA DE RIESGO'!$Z$21="Alta",'MAPA DE RIESGO'!$AB$21="Moderado"),CONCATENATE("R1C",'MAPA DE RIESGO'!$P$21),"")</f>
        <v/>
      </c>
      <c r="AB16" s="17" t="str">
        <f>IF(AND('MAPA DE RIESGO'!$Z$16="Alta",'MAPA DE RIESGO'!$AB$16="Mayor"),CONCATENATE("R1C",'MAPA DE RIESGO'!$P$16),"")</f>
        <v/>
      </c>
      <c r="AC16" s="18" t="str">
        <f>IF(AND('MAPA DE RIESGO'!$Z$17="Alta",'MAPA DE RIESGO'!$AB$17="Mayor"),CONCATENATE("R1C",'MAPA DE RIESGO'!$P$17),"")</f>
        <v/>
      </c>
      <c r="AD16" s="18" t="str">
        <f>IF(AND('MAPA DE RIESGO'!$Z$18="Alta",'MAPA DE RIESGO'!$AB$18="Mayor"),CONCATENATE("R1C",'MAPA DE RIESGO'!$P$18),"")</f>
        <v/>
      </c>
      <c r="AE16" s="18" t="str">
        <f>IF(AND('MAPA DE RIESGO'!$Z$19="Alta",'MAPA DE RIESGO'!$AB$19="Mayor"),CONCATENATE("R1C",'MAPA DE RIESGO'!$P$19),"")</f>
        <v/>
      </c>
      <c r="AF16" s="18" t="str">
        <f>IF(AND('MAPA DE RIESGO'!$Z$20="Alta",'MAPA DE RIESGO'!$AB$20="Mayor"),CONCATENATE("R1C",'MAPA DE RIESGO'!$P$20),"")</f>
        <v/>
      </c>
      <c r="AG16" s="19" t="str">
        <f>IF(AND('MAPA DE RIESGO'!$Z$21="Alta",'MAPA DE RIESGO'!$AB$21="Mayor"),CONCATENATE("R1C",'MAPA DE RIESGO'!$P$21),"")</f>
        <v/>
      </c>
      <c r="AH16" s="20" t="str">
        <f>IF(AND('MAPA DE RIESGO'!$Z$16="Alta",'MAPA DE RIESGO'!$AB$16="Catastrófico"),CONCATENATE("R1C",'MAPA DE RIESGO'!$P$16),"")</f>
        <v/>
      </c>
      <c r="AI16" s="21" t="str">
        <f>IF(AND('MAPA DE RIESGO'!$Z$17="Alta",'MAPA DE RIESGO'!$AB$17="Catastrófico"),CONCATENATE("R1C",'MAPA DE RIESGO'!$P$17),"")</f>
        <v/>
      </c>
      <c r="AJ16" s="21" t="str">
        <f>IF(AND('MAPA DE RIESGO'!$Z$18="Alta",'MAPA DE RIESGO'!$AB$18="Catastrófico"),CONCATENATE("R1C",'MAPA DE RIESGO'!$P$18),"")</f>
        <v/>
      </c>
      <c r="AK16" s="21" t="str">
        <f>IF(AND('MAPA DE RIESGO'!$Z$19="Alta",'MAPA DE RIESGO'!$AB$19="Catastrófico"),CONCATENATE("R1C",'MAPA DE RIESGO'!$P$19),"")</f>
        <v/>
      </c>
      <c r="AL16" s="21" t="str">
        <f>IF(AND('MAPA DE RIESGO'!$Z$20="Alta",'MAPA DE RIESGO'!$AB$20="Catastrófico"),CONCATENATE("R1C",'MAPA DE RIESGO'!$P$20),"")</f>
        <v/>
      </c>
      <c r="AM16" s="22" t="str">
        <f>IF(AND('MAPA DE RIESGO'!$Z$21="Alta",'MAPA DE RIESGO'!$AB$21="Catastrófico"),CONCATENATE("R1C",'MAPA DE RIESGO'!$P$21),"")</f>
        <v/>
      </c>
      <c r="AN16" s="55"/>
      <c r="AO16" s="440" t="s">
        <v>72</v>
      </c>
      <c r="AP16" s="441"/>
      <c r="AQ16" s="441"/>
      <c r="AR16" s="441"/>
      <c r="AS16" s="441"/>
      <c r="AT16" s="442"/>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row>
    <row r="17" spans="1:76" ht="15" customHeight="1" x14ac:dyDescent="0.25">
      <c r="A17" s="55"/>
      <c r="B17" s="392"/>
      <c r="C17" s="392"/>
      <c r="D17" s="393"/>
      <c r="E17" s="449"/>
      <c r="F17" s="450"/>
      <c r="G17" s="450"/>
      <c r="H17" s="450"/>
      <c r="I17" s="450"/>
      <c r="J17" s="39" t="str">
        <f>IF(AND('MAPA DE RIESGO'!$Z$22="Alta",'MAPA DE RIESGO'!$AB$22="Leve"),CONCATENATE("R2C",'MAPA DE RIESGO'!$P$22),"")</f>
        <v/>
      </c>
      <c r="K17" s="40" t="str">
        <f>IF(AND('MAPA DE RIESGO'!$Z$23="Alta",'MAPA DE RIESGO'!$AB$23="Leve"),CONCATENATE("R2C",'MAPA DE RIESGO'!$P$23),"")</f>
        <v/>
      </c>
      <c r="L17" s="40" t="str">
        <f>IF(AND('MAPA DE RIESGO'!$Z$24="Alta",'MAPA DE RIESGO'!$AB$24="Leve"),CONCATENATE("R2C",'MAPA DE RIESGO'!$P$24),"")</f>
        <v/>
      </c>
      <c r="M17" s="40" t="str">
        <f>IF(AND('MAPA DE RIESGO'!$Z$25="Alta",'MAPA DE RIESGO'!$AB$25="Leve"),CONCATENATE("R2C",'MAPA DE RIESGO'!$P$25),"")</f>
        <v/>
      </c>
      <c r="N17" s="40" t="str">
        <f>IF(AND('MAPA DE RIESGO'!$Z$26="Alta",'MAPA DE RIESGO'!$AB$26="Leve"),CONCATENATE("R2C",'MAPA DE RIESGO'!$P$26),"")</f>
        <v/>
      </c>
      <c r="O17" s="41" t="str">
        <f>IF(AND('MAPA DE RIESGO'!$Z$27="Alta",'MAPA DE RIESGO'!$AB$27="Leve"),CONCATENATE("R2C",'MAPA DE RIESGO'!$P$27),"")</f>
        <v/>
      </c>
      <c r="P17" s="39" t="str">
        <f>IF(AND('MAPA DE RIESGO'!$Z$22="Alta",'MAPA DE RIESGO'!$AB$22="Menor"),CONCATENATE("R2C",'MAPA DE RIESGO'!$P$22),"")</f>
        <v/>
      </c>
      <c r="Q17" s="40" t="str">
        <f>IF(AND('MAPA DE RIESGO'!$Z$23="Alta",'MAPA DE RIESGO'!$AB$23="Menor"),CONCATENATE("R2C",'MAPA DE RIESGO'!$P$23),"")</f>
        <v/>
      </c>
      <c r="R17" s="40" t="str">
        <f>IF(AND('MAPA DE RIESGO'!$Z$24="Alta",'MAPA DE RIESGO'!$AB$24="Menor"),CONCATENATE("R2C",'MAPA DE RIESGO'!$P$24),"")</f>
        <v/>
      </c>
      <c r="S17" s="40" t="str">
        <f>IF(AND('MAPA DE RIESGO'!$Z$25="Alta",'MAPA DE RIESGO'!$AB$25="Menor"),CONCATENATE("R2C",'MAPA DE RIESGO'!$P$25),"")</f>
        <v/>
      </c>
      <c r="T17" s="40" t="str">
        <f>IF(AND('MAPA DE RIESGO'!$Z$26="Alta",'MAPA DE RIESGO'!$AB$26="Menor"),CONCATENATE("R2C",'MAPA DE RIESGO'!$P$26),"")</f>
        <v/>
      </c>
      <c r="U17" s="41" t="str">
        <f>IF(AND('MAPA DE RIESGO'!$Z$27="Alta",'MAPA DE RIESGO'!$AB$27="Menor"),CONCATENATE("R2C",'MAPA DE RIESGO'!$P$27),"")</f>
        <v/>
      </c>
      <c r="V17" s="23" t="str">
        <f>IF(AND('MAPA DE RIESGO'!$Z$22="Alta",'MAPA DE RIESGO'!$AB$22="Moderado"),CONCATENATE("R2C",'MAPA DE RIESGO'!$P$22),"")</f>
        <v/>
      </c>
      <c r="W17" s="24" t="str">
        <f>IF(AND('MAPA DE RIESGO'!$Z$23="Alta",'MAPA DE RIESGO'!$AB$23="Moderado"),CONCATENATE("R2C",'MAPA DE RIESGO'!$P$23),"")</f>
        <v/>
      </c>
      <c r="X17" s="24" t="str">
        <f>IF(AND('MAPA DE RIESGO'!$Z$24="Alta",'MAPA DE RIESGO'!$AB$24="Moderado"),CONCATENATE("R2C",'MAPA DE RIESGO'!$P$24),"")</f>
        <v/>
      </c>
      <c r="Y17" s="24" t="str">
        <f>IF(AND('MAPA DE RIESGO'!$Z$25="Alta",'MAPA DE RIESGO'!$AB$25="Moderado"),CONCATENATE("R2C",'MAPA DE RIESGO'!$P$25),"")</f>
        <v/>
      </c>
      <c r="Z17" s="24" t="str">
        <f>IF(AND('MAPA DE RIESGO'!$Z$26="Alta",'MAPA DE RIESGO'!$AB$26="Moderado"),CONCATENATE("R2C",'MAPA DE RIESGO'!$P$26),"")</f>
        <v/>
      </c>
      <c r="AA17" s="25" t="str">
        <f>IF(AND('MAPA DE RIESGO'!$Z$27="Alta",'MAPA DE RIESGO'!$AB$27="Moderado"),CONCATENATE("R2C",'MAPA DE RIESGO'!$P$27),"")</f>
        <v/>
      </c>
      <c r="AB17" s="23" t="str">
        <f>IF(AND('MAPA DE RIESGO'!$Z$22="Alta",'MAPA DE RIESGO'!$AB$22="Mayor"),CONCATENATE("R2C",'MAPA DE RIESGO'!$P$22),"")</f>
        <v/>
      </c>
      <c r="AC17" s="24" t="str">
        <f>IF(AND('MAPA DE RIESGO'!$Z$23="Alta",'MAPA DE RIESGO'!$AB$23="Mayor"),CONCATENATE("R2C",'MAPA DE RIESGO'!$P$23),"")</f>
        <v/>
      </c>
      <c r="AD17" s="24" t="str">
        <f>IF(AND('MAPA DE RIESGO'!$Z$24="Alta",'MAPA DE RIESGO'!$AB$24="Mayor"),CONCATENATE("R2C",'MAPA DE RIESGO'!$P$24),"")</f>
        <v/>
      </c>
      <c r="AE17" s="24" t="str">
        <f>IF(AND('MAPA DE RIESGO'!$Z$25="Alta",'MAPA DE RIESGO'!$AB$25="Mayor"),CONCATENATE("R2C",'MAPA DE RIESGO'!$P$25),"")</f>
        <v/>
      </c>
      <c r="AF17" s="24" t="str">
        <f>IF(AND('MAPA DE RIESGO'!$Z$26="Alta",'MAPA DE RIESGO'!$AB$26="Mayor"),CONCATENATE("R2C",'MAPA DE RIESGO'!$P$26),"")</f>
        <v/>
      </c>
      <c r="AG17" s="25" t="str">
        <f>IF(AND('MAPA DE RIESGO'!$Z$27="Alta",'MAPA DE RIESGO'!$AB$27="Mayor"),CONCATENATE("R2C",'MAPA DE RIESGO'!$P$27),"")</f>
        <v/>
      </c>
      <c r="AH17" s="26" t="str">
        <f>IF(AND('MAPA DE RIESGO'!$Z$22="Alta",'MAPA DE RIESGO'!$AB$22="Catastrófico"),CONCATENATE("R2C",'MAPA DE RIESGO'!$P$22),"")</f>
        <v/>
      </c>
      <c r="AI17" s="27" t="str">
        <f>IF(AND('MAPA DE RIESGO'!$Z$23="Alta",'MAPA DE RIESGO'!$AB$23="Catastrófico"),CONCATENATE("R2C",'MAPA DE RIESGO'!$P$23),"")</f>
        <v/>
      </c>
      <c r="AJ17" s="27" t="str">
        <f>IF(AND('MAPA DE RIESGO'!$Z$24="Alta",'MAPA DE RIESGO'!$AB$24="Catastrófico"),CONCATENATE("R2C",'MAPA DE RIESGO'!$P$24),"")</f>
        <v/>
      </c>
      <c r="AK17" s="27" t="str">
        <f>IF(AND('MAPA DE RIESGO'!$Z$25="Alta",'MAPA DE RIESGO'!$AB$25="Catastrófico"),CONCATENATE("R2C",'MAPA DE RIESGO'!$P$25),"")</f>
        <v/>
      </c>
      <c r="AL17" s="27" t="str">
        <f>IF(AND('MAPA DE RIESGO'!$Z$26="Alta",'MAPA DE RIESGO'!$AB$26="Catastrófico"),CONCATENATE("R2C",'MAPA DE RIESGO'!$P$26),"")</f>
        <v/>
      </c>
      <c r="AM17" s="28" t="str">
        <f>IF(AND('MAPA DE RIESGO'!$Z$27="Alta",'MAPA DE RIESGO'!$AB$27="Catastrófico"),CONCATENATE("R2C",'MAPA DE RIESGO'!$P$27),"")</f>
        <v/>
      </c>
      <c r="AN17" s="55"/>
      <c r="AO17" s="443"/>
      <c r="AP17" s="444"/>
      <c r="AQ17" s="444"/>
      <c r="AR17" s="444"/>
      <c r="AS17" s="444"/>
      <c r="AT17" s="445"/>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row>
    <row r="18" spans="1:76" ht="15" customHeight="1" x14ac:dyDescent="0.25">
      <c r="A18" s="55"/>
      <c r="B18" s="392"/>
      <c r="C18" s="392"/>
      <c r="D18" s="393"/>
      <c r="E18" s="433"/>
      <c r="F18" s="434"/>
      <c r="G18" s="434"/>
      <c r="H18" s="434"/>
      <c r="I18" s="450"/>
      <c r="J18" s="39" t="str">
        <f>IF(AND('MAPA DE RIESGO'!$Z$28="Alta",'MAPA DE RIESGO'!$AB$28="Leve"),CONCATENATE("R3C",'MAPA DE RIESGO'!$P$28),"")</f>
        <v/>
      </c>
      <c r="K18" s="40" t="str">
        <f>IF(AND('MAPA DE RIESGO'!$Z$29="Alta",'MAPA DE RIESGO'!$AB$29="Leve"),CONCATENATE("R3C",'MAPA DE RIESGO'!$P$29),"")</f>
        <v/>
      </c>
      <c r="L18" s="40" t="str">
        <f>IF(AND('MAPA DE RIESGO'!$Z$30="Alta",'MAPA DE RIESGO'!$AB$30="Leve"),CONCATENATE("R3C",'MAPA DE RIESGO'!$P$30),"")</f>
        <v/>
      </c>
      <c r="M18" s="40" t="str">
        <f>IF(AND('MAPA DE RIESGO'!$Z$31="Alta",'MAPA DE RIESGO'!$AB$31="Leve"),CONCATENATE("R3C",'MAPA DE RIESGO'!$P$31),"")</f>
        <v/>
      </c>
      <c r="N18" s="40" t="str">
        <f>IF(AND('MAPA DE RIESGO'!$Z$32="Alta",'MAPA DE RIESGO'!$AB$32="Leve"),CONCATENATE("R3C",'MAPA DE RIESGO'!$P$32),"")</f>
        <v/>
      </c>
      <c r="O18" s="41" t="str">
        <f>IF(AND('MAPA DE RIESGO'!$Z$33="Alta",'MAPA DE RIESGO'!$AB$33="Leve"),CONCATENATE("R3C",'MAPA DE RIESGO'!$P$33),"")</f>
        <v/>
      </c>
      <c r="P18" s="39" t="str">
        <f>IF(AND('MAPA DE RIESGO'!$Z$28="Alta",'MAPA DE RIESGO'!$AB$28="Menor"),CONCATENATE("R3C",'MAPA DE RIESGO'!$P$28),"")</f>
        <v/>
      </c>
      <c r="Q18" s="40" t="str">
        <f>IF(AND('MAPA DE RIESGO'!$Z$29="Alta",'MAPA DE RIESGO'!$AB$29="Menor"),CONCATENATE("R3C",'MAPA DE RIESGO'!$P$29),"")</f>
        <v/>
      </c>
      <c r="R18" s="40" t="str">
        <f>IF(AND('MAPA DE RIESGO'!$Z$30="Alta",'MAPA DE RIESGO'!$AB$30="Menor"),CONCATENATE("R3C",'MAPA DE RIESGO'!$P$30),"")</f>
        <v/>
      </c>
      <c r="S18" s="40" t="str">
        <f>IF(AND('MAPA DE RIESGO'!$Z$31="Alta",'MAPA DE RIESGO'!$AB$31="Menor"),CONCATENATE("R3C",'MAPA DE RIESGO'!$P$31),"")</f>
        <v/>
      </c>
      <c r="T18" s="40" t="str">
        <f>IF(AND('MAPA DE RIESGO'!$Z$32="Alta",'MAPA DE RIESGO'!$AB$32="Menor"),CONCATENATE("R3C",'MAPA DE RIESGO'!$P$32),"")</f>
        <v/>
      </c>
      <c r="U18" s="41" t="str">
        <f>IF(AND('MAPA DE RIESGO'!$Z$33="Alta",'MAPA DE RIESGO'!$AB$33="Menor"),CONCATENATE("R3C",'MAPA DE RIESGO'!$P$33),"")</f>
        <v/>
      </c>
      <c r="V18" s="23" t="str">
        <f>IF(AND('MAPA DE RIESGO'!$Z$28="Alta",'MAPA DE RIESGO'!$AB$28="Moderado"),CONCATENATE("R3C",'MAPA DE RIESGO'!$P$28),"")</f>
        <v/>
      </c>
      <c r="W18" s="24" t="str">
        <f>IF(AND('MAPA DE RIESGO'!$Z$29="Alta",'MAPA DE RIESGO'!$AB$29="Moderado"),CONCATENATE("R3C",'MAPA DE RIESGO'!$P$29),"")</f>
        <v/>
      </c>
      <c r="X18" s="24" t="str">
        <f>IF(AND('MAPA DE RIESGO'!$Z$30="Alta",'MAPA DE RIESGO'!$AB$30="Moderado"),CONCATENATE("R3C",'MAPA DE RIESGO'!$P$30),"")</f>
        <v/>
      </c>
      <c r="Y18" s="24" t="str">
        <f>IF(AND('MAPA DE RIESGO'!$Z$31="Alta",'MAPA DE RIESGO'!$AB$31="Moderado"),CONCATENATE("R3C",'MAPA DE RIESGO'!$P$31),"")</f>
        <v/>
      </c>
      <c r="Z18" s="24" t="str">
        <f>IF(AND('MAPA DE RIESGO'!$Z$32="Alta",'MAPA DE RIESGO'!$AB$32="Moderado"),CONCATENATE("R3C",'MAPA DE RIESGO'!$P$32),"")</f>
        <v/>
      </c>
      <c r="AA18" s="25" t="str">
        <f>IF(AND('MAPA DE RIESGO'!$Z$33="Alta",'MAPA DE RIESGO'!$AB$33="Moderado"),CONCATENATE("R3C",'MAPA DE RIESGO'!$P$33),"")</f>
        <v/>
      </c>
      <c r="AB18" s="23" t="str">
        <f>IF(AND('MAPA DE RIESGO'!$Z$28="Alta",'MAPA DE RIESGO'!$AB$28="Mayor"),CONCATENATE("R3C",'MAPA DE RIESGO'!$P$28),"")</f>
        <v/>
      </c>
      <c r="AC18" s="24" t="str">
        <f>IF(AND('MAPA DE RIESGO'!$Z$29="Alta",'MAPA DE RIESGO'!$AB$29="Mayor"),CONCATENATE("R3C",'MAPA DE RIESGO'!$P$29),"")</f>
        <v/>
      </c>
      <c r="AD18" s="24" t="str">
        <f>IF(AND('MAPA DE RIESGO'!$Z$30="Alta",'MAPA DE RIESGO'!$AB$30="Mayor"),CONCATENATE("R3C",'MAPA DE RIESGO'!$P$30),"")</f>
        <v/>
      </c>
      <c r="AE18" s="24" t="str">
        <f>IF(AND('MAPA DE RIESGO'!$Z$31="Alta",'MAPA DE RIESGO'!$AB$31="Mayor"),CONCATENATE("R3C",'MAPA DE RIESGO'!$P$31),"")</f>
        <v/>
      </c>
      <c r="AF18" s="24" t="str">
        <f>IF(AND('MAPA DE RIESGO'!$Z$32="Alta",'MAPA DE RIESGO'!$AB$32="Mayor"),CONCATENATE("R3C",'MAPA DE RIESGO'!$P$32),"")</f>
        <v/>
      </c>
      <c r="AG18" s="25" t="str">
        <f>IF(AND('MAPA DE RIESGO'!$Z$33="Alta",'MAPA DE RIESGO'!$AB$33="Mayor"),CONCATENATE("R3C",'MAPA DE RIESGO'!$P$33),"")</f>
        <v/>
      </c>
      <c r="AH18" s="26" t="str">
        <f>IF(AND('MAPA DE RIESGO'!$Z$28="Alta",'MAPA DE RIESGO'!$AB$28="Catastrófico"),CONCATENATE("R3C",'MAPA DE RIESGO'!$P$28),"")</f>
        <v/>
      </c>
      <c r="AI18" s="27" t="str">
        <f>IF(AND('MAPA DE RIESGO'!$Z$29="Alta",'MAPA DE RIESGO'!$AB$29="Catastrófico"),CONCATENATE("R3C",'MAPA DE RIESGO'!$P$29),"")</f>
        <v/>
      </c>
      <c r="AJ18" s="27" t="str">
        <f>IF(AND('MAPA DE RIESGO'!$Z$30="Alta",'MAPA DE RIESGO'!$AB$30="Catastrófico"),CONCATENATE("R3C",'MAPA DE RIESGO'!$P$30),"")</f>
        <v/>
      </c>
      <c r="AK18" s="27" t="str">
        <f>IF(AND('MAPA DE RIESGO'!$Z$31="Alta",'MAPA DE RIESGO'!$AB$31="Catastrófico"),CONCATENATE("R3C",'MAPA DE RIESGO'!$P$31),"")</f>
        <v/>
      </c>
      <c r="AL18" s="27" t="str">
        <f>IF(AND('MAPA DE RIESGO'!$Z$32="Alta",'MAPA DE RIESGO'!$AB$32="Catastrófico"),CONCATENATE("R3C",'MAPA DE RIESGO'!$P$32),"")</f>
        <v/>
      </c>
      <c r="AM18" s="28" t="str">
        <f>IF(AND('MAPA DE RIESGO'!$Z$33="Alta",'MAPA DE RIESGO'!$AB$33="Catastrófico"),CONCATENATE("R3C",'MAPA DE RIESGO'!$P$33),"")</f>
        <v/>
      </c>
      <c r="AN18" s="55"/>
      <c r="AO18" s="443"/>
      <c r="AP18" s="444"/>
      <c r="AQ18" s="444"/>
      <c r="AR18" s="444"/>
      <c r="AS18" s="444"/>
      <c r="AT18" s="44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row>
    <row r="19" spans="1:76" ht="15" customHeight="1" x14ac:dyDescent="0.25">
      <c r="A19" s="55"/>
      <c r="B19" s="392"/>
      <c r="C19" s="392"/>
      <c r="D19" s="393"/>
      <c r="E19" s="433"/>
      <c r="F19" s="434"/>
      <c r="G19" s="434"/>
      <c r="H19" s="434"/>
      <c r="I19" s="450"/>
      <c r="J19" s="39" t="str">
        <f>IF(AND('MAPA DE RIESGO'!$Z$34="Alta",'MAPA DE RIESGO'!$AB$34="Leve"),CONCATENATE("R4C",'MAPA DE RIESGO'!$P$34),"")</f>
        <v/>
      </c>
      <c r="K19" s="40" t="str">
        <f>IF(AND('MAPA DE RIESGO'!$Z$35="Alta",'MAPA DE RIESGO'!$AB$35="Leve"),CONCATENATE("R4C",'MAPA DE RIESGO'!$P$35),"")</f>
        <v/>
      </c>
      <c r="L19" s="40" t="str">
        <f>IF(AND('MAPA DE RIESGO'!$Z$36="Alta",'MAPA DE RIESGO'!$AB$36="Leve"),CONCATENATE("R4C",'MAPA DE RIESGO'!$P$36),"")</f>
        <v/>
      </c>
      <c r="M19" s="40" t="str">
        <f>IF(AND('MAPA DE RIESGO'!$Z$37="Alta",'MAPA DE RIESGO'!$AB$37="Leve"),CONCATENATE("R4C",'MAPA DE RIESGO'!$P$37),"")</f>
        <v/>
      </c>
      <c r="N19" s="40" t="str">
        <f>IF(AND('MAPA DE RIESGO'!$Z$38="Alta",'MAPA DE RIESGO'!$AB$38="Leve"),CONCATENATE("R4C",'MAPA DE RIESGO'!$P$38),"")</f>
        <v/>
      </c>
      <c r="O19" s="41" t="str">
        <f>IF(AND('MAPA DE RIESGO'!$Z$39="Alta",'MAPA DE RIESGO'!$AB$39="Leve"),CONCATENATE("R4C",'MAPA DE RIESGO'!$P$39),"")</f>
        <v/>
      </c>
      <c r="P19" s="39" t="str">
        <f>IF(AND('MAPA DE RIESGO'!$Z$34="Alta",'MAPA DE RIESGO'!$AB$34="Menor"),CONCATENATE("R4C",'MAPA DE RIESGO'!$P$34),"")</f>
        <v/>
      </c>
      <c r="Q19" s="40" t="str">
        <f>IF(AND('MAPA DE RIESGO'!$Z$35="Alta",'MAPA DE RIESGO'!$AB$35="Menor"),CONCATENATE("R4C",'MAPA DE RIESGO'!$P$35),"")</f>
        <v/>
      </c>
      <c r="R19" s="40" t="str">
        <f>IF(AND('MAPA DE RIESGO'!$Z$36="Alta",'MAPA DE RIESGO'!$AB$36="Menor"),CONCATENATE("R4C",'MAPA DE RIESGO'!$P$36),"")</f>
        <v/>
      </c>
      <c r="S19" s="40" t="str">
        <f>IF(AND('MAPA DE RIESGO'!$Z$37="Alta",'MAPA DE RIESGO'!$AB$37="Menor"),CONCATENATE("R4C",'MAPA DE RIESGO'!$P$37),"")</f>
        <v/>
      </c>
      <c r="T19" s="40" t="str">
        <f>IF(AND('MAPA DE RIESGO'!$Z$38="Alta",'MAPA DE RIESGO'!$AB$38="Menor"),CONCATENATE("R4C",'MAPA DE RIESGO'!$P$38),"")</f>
        <v/>
      </c>
      <c r="U19" s="41" t="str">
        <f>IF(AND('MAPA DE RIESGO'!$Z$39="Alta",'MAPA DE RIESGO'!$AB$39="Menor"),CONCATENATE("R4C",'MAPA DE RIESGO'!$P$39),"")</f>
        <v/>
      </c>
      <c r="V19" s="23" t="str">
        <f>IF(AND('MAPA DE RIESGO'!$Z$34="Alta",'MAPA DE RIESGO'!$AB$34="Moderado"),CONCATENATE("R4C",'MAPA DE RIESGO'!$P$34),"")</f>
        <v/>
      </c>
      <c r="W19" s="24" t="str">
        <f>IF(AND('MAPA DE RIESGO'!$Z$35="Alta",'MAPA DE RIESGO'!$AB$35="Moderado"),CONCATENATE("R4C",'MAPA DE RIESGO'!$P$35),"")</f>
        <v/>
      </c>
      <c r="X19" s="29" t="str">
        <f>IF(AND('MAPA DE RIESGO'!$Z$36="Alta",'MAPA DE RIESGO'!$AB$36="Moderado"),CONCATENATE("R4C",'MAPA DE RIESGO'!$P$36),"")</f>
        <v/>
      </c>
      <c r="Y19" s="29" t="str">
        <f>IF(AND('MAPA DE RIESGO'!$Z$37="Alta",'MAPA DE RIESGO'!$AB$37="Moderado"),CONCATENATE("R4C",'MAPA DE RIESGO'!$P$37),"")</f>
        <v/>
      </c>
      <c r="Z19" s="29" t="str">
        <f>IF(AND('MAPA DE RIESGO'!$Z$38="Alta",'MAPA DE RIESGO'!$AB$38="Moderado"),CONCATENATE("R4C",'MAPA DE RIESGO'!$P$38),"")</f>
        <v/>
      </c>
      <c r="AA19" s="25" t="str">
        <f>IF(AND('MAPA DE RIESGO'!$Z$39="Alta",'MAPA DE RIESGO'!$AB$39="Moderado"),CONCATENATE("R4C",'MAPA DE RIESGO'!$P$39),"")</f>
        <v/>
      </c>
      <c r="AB19" s="23" t="str">
        <f>IF(AND('MAPA DE RIESGO'!$Z$34="Alta",'MAPA DE RIESGO'!$AB$34="Mayor"),CONCATENATE("R4C",'MAPA DE RIESGO'!$P$34),"")</f>
        <v/>
      </c>
      <c r="AC19" s="24" t="str">
        <f>IF(AND('MAPA DE RIESGO'!$Z$35="Alta",'MAPA DE RIESGO'!$AB$35="Mayor"),CONCATENATE("R4C",'MAPA DE RIESGO'!$P$35),"")</f>
        <v/>
      </c>
      <c r="AD19" s="29" t="str">
        <f>IF(AND('MAPA DE RIESGO'!$Z$36="Alta",'MAPA DE RIESGO'!$AB$36="Mayor"),CONCATENATE("R4C",'MAPA DE RIESGO'!$P$36),"")</f>
        <v/>
      </c>
      <c r="AE19" s="29" t="str">
        <f>IF(AND('MAPA DE RIESGO'!$Z$37="Alta",'MAPA DE RIESGO'!$AB$37="Mayor"),CONCATENATE("R4C",'MAPA DE RIESGO'!$P$37),"")</f>
        <v/>
      </c>
      <c r="AF19" s="29" t="str">
        <f>IF(AND('MAPA DE RIESGO'!$Z$38="Alta",'MAPA DE RIESGO'!$AB$38="Mayor"),CONCATENATE("R4C",'MAPA DE RIESGO'!$P$38),"")</f>
        <v/>
      </c>
      <c r="AG19" s="25" t="str">
        <f>IF(AND('MAPA DE RIESGO'!$Z$39="Alta",'MAPA DE RIESGO'!$AB$39="Mayor"),CONCATENATE("R4C",'MAPA DE RIESGO'!$P$39),"")</f>
        <v/>
      </c>
      <c r="AH19" s="26" t="str">
        <f>IF(AND('MAPA DE RIESGO'!$Z$34="Alta",'MAPA DE RIESGO'!$AB$34="Catastrófico"),CONCATENATE("R4C",'MAPA DE RIESGO'!$P$34),"")</f>
        <v/>
      </c>
      <c r="AI19" s="27" t="str">
        <f>IF(AND('MAPA DE RIESGO'!$Z$35="Alta",'MAPA DE RIESGO'!$AB$35="Catastrófico"),CONCATENATE("R4C",'MAPA DE RIESGO'!$P$35),"")</f>
        <v/>
      </c>
      <c r="AJ19" s="27" t="str">
        <f>IF(AND('MAPA DE RIESGO'!$Z$36="Alta",'MAPA DE RIESGO'!$AB$36="Catastrófico"),CONCATENATE("R4C",'MAPA DE RIESGO'!$P$36),"")</f>
        <v/>
      </c>
      <c r="AK19" s="27" t="str">
        <f>IF(AND('MAPA DE RIESGO'!$Z$37="Alta",'MAPA DE RIESGO'!$AB$37="Catastrófico"),CONCATENATE("R4C",'MAPA DE RIESGO'!$P$37),"")</f>
        <v/>
      </c>
      <c r="AL19" s="27" t="str">
        <f>IF(AND('MAPA DE RIESGO'!$Z$38="Alta",'MAPA DE RIESGO'!$AB$38="Catastrófico"),CONCATENATE("R4C",'MAPA DE RIESGO'!$P$38),"")</f>
        <v/>
      </c>
      <c r="AM19" s="28" t="str">
        <f>IF(AND('MAPA DE RIESGO'!$Z$39="Alta",'MAPA DE RIESGO'!$AB$39="Catastrófico"),CONCATENATE("R4C",'MAPA DE RIESGO'!$P$39),"")</f>
        <v/>
      </c>
      <c r="AN19" s="55"/>
      <c r="AO19" s="443"/>
      <c r="AP19" s="444"/>
      <c r="AQ19" s="444"/>
      <c r="AR19" s="444"/>
      <c r="AS19" s="444"/>
      <c r="AT19" s="44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row>
    <row r="20" spans="1:76" ht="15" customHeight="1" x14ac:dyDescent="0.25">
      <c r="A20" s="55"/>
      <c r="B20" s="392"/>
      <c r="C20" s="392"/>
      <c r="D20" s="393"/>
      <c r="E20" s="433"/>
      <c r="F20" s="434"/>
      <c r="G20" s="434"/>
      <c r="H20" s="434"/>
      <c r="I20" s="450"/>
      <c r="J20" s="39" t="str">
        <f>IF(AND('MAPA DE RIESGO'!$Z$40="Alta",'MAPA DE RIESGO'!$AB$40="Leve"),CONCATENATE("R5C",'MAPA DE RIESGO'!$P$40),"")</f>
        <v/>
      </c>
      <c r="K20" s="40" t="str">
        <f>IF(AND('MAPA DE RIESGO'!$Z$41="Alta",'MAPA DE RIESGO'!$AB$41="Leve"),CONCATENATE("R5C",'MAPA DE RIESGO'!$P$41),"")</f>
        <v/>
      </c>
      <c r="L20" s="40" t="str">
        <f>IF(AND('MAPA DE RIESGO'!$Z$42="Alta",'MAPA DE RIESGO'!$AB$42="Leve"),CONCATENATE("R5C",'MAPA DE RIESGO'!$P$42),"")</f>
        <v/>
      </c>
      <c r="M20" s="40" t="str">
        <f>IF(AND('MAPA DE RIESGO'!$Z$43="Alta",'MAPA DE RIESGO'!$AB$43="Leve"),CONCATENATE("R5C",'MAPA DE RIESGO'!$P$43),"")</f>
        <v/>
      </c>
      <c r="N20" s="40" t="str">
        <f>IF(AND('MAPA DE RIESGO'!$Z$44="Alta",'MAPA DE RIESGO'!$AB$44="Leve"),CONCATENATE("R5C",'MAPA DE RIESGO'!$P$44),"")</f>
        <v/>
      </c>
      <c r="O20" s="41" t="str">
        <f>IF(AND('MAPA DE RIESGO'!$Z$45="Alta",'MAPA DE RIESGO'!$AB$45="Leve"),CONCATENATE("R5C",'MAPA DE RIESGO'!$P$45),"")</f>
        <v/>
      </c>
      <c r="P20" s="39" t="str">
        <f>IF(AND('MAPA DE RIESGO'!$Z$40="Alta",'MAPA DE RIESGO'!$AB$40="Menor"),CONCATENATE("R5C",'MAPA DE RIESGO'!$P$40),"")</f>
        <v/>
      </c>
      <c r="Q20" s="40" t="str">
        <f>IF(AND('MAPA DE RIESGO'!$Z$41="Alta",'MAPA DE RIESGO'!$AB$41="Menor"),CONCATENATE("R5C",'MAPA DE RIESGO'!$P$41),"")</f>
        <v/>
      </c>
      <c r="R20" s="40" t="str">
        <f>IF(AND('MAPA DE RIESGO'!$Z$42="Alta",'MAPA DE RIESGO'!$AB$42="Menor"),CONCATENATE("R5C",'MAPA DE RIESGO'!$P$42),"")</f>
        <v/>
      </c>
      <c r="S20" s="40" t="str">
        <f>IF(AND('MAPA DE RIESGO'!$Z$43="Alta",'MAPA DE RIESGO'!$AB$43="Menor"),CONCATENATE("R5C",'MAPA DE RIESGO'!$P$43),"")</f>
        <v/>
      </c>
      <c r="T20" s="40" t="str">
        <f>IF(AND('MAPA DE RIESGO'!$Z$44="Alta",'MAPA DE RIESGO'!$AB$44="Menor"),CONCATENATE("R5C",'MAPA DE RIESGO'!$P$44),"")</f>
        <v/>
      </c>
      <c r="U20" s="41" t="str">
        <f>IF(AND('MAPA DE RIESGO'!$Z$45="Alta",'MAPA DE RIESGO'!$AB$45="Menor"),CONCATENATE("R5C",'MAPA DE RIESGO'!$P$45),"")</f>
        <v/>
      </c>
      <c r="V20" s="23" t="str">
        <f>IF(AND('MAPA DE RIESGO'!$Z$40="Alta",'MAPA DE RIESGO'!$AB$40="Moderado"),CONCATENATE("R5C",'MAPA DE RIESGO'!$P$40),"")</f>
        <v/>
      </c>
      <c r="W20" s="24" t="str">
        <f>IF(AND('MAPA DE RIESGO'!$Z$41="Alta",'MAPA DE RIESGO'!$AB$41="Moderado"),CONCATENATE("R5C",'MAPA DE RIESGO'!$P$41),"")</f>
        <v/>
      </c>
      <c r="X20" s="29" t="str">
        <f>IF(AND('MAPA DE RIESGO'!$Z$42="Alta",'MAPA DE RIESGO'!$AB$42="Moderado"),CONCATENATE("R5C",'MAPA DE RIESGO'!$P$42),"")</f>
        <v/>
      </c>
      <c r="Y20" s="29" t="str">
        <f>IF(AND('MAPA DE RIESGO'!$Z$43="Alta",'MAPA DE RIESGO'!$AB$43="Moderado"),CONCATENATE("R5C",'MAPA DE RIESGO'!$P$43),"")</f>
        <v/>
      </c>
      <c r="Z20" s="29" t="str">
        <f>IF(AND('MAPA DE RIESGO'!$Z$44="Alta",'MAPA DE RIESGO'!$AB$44="Moderado"),CONCATENATE("R5C",'MAPA DE RIESGO'!$P$44),"")</f>
        <v/>
      </c>
      <c r="AA20" s="25" t="str">
        <f>IF(AND('MAPA DE RIESGO'!$Z$45="Alta",'MAPA DE RIESGO'!$AB$45="Moderado"),CONCATENATE("R5C",'MAPA DE RIESGO'!$P$45),"")</f>
        <v/>
      </c>
      <c r="AB20" s="23" t="str">
        <f>IF(AND('MAPA DE RIESGO'!$Z$40="Alta",'MAPA DE RIESGO'!$AB$40="Mayor"),CONCATENATE("R5C",'MAPA DE RIESGO'!$P$40),"")</f>
        <v/>
      </c>
      <c r="AC20" s="24" t="str">
        <f>IF(AND('MAPA DE RIESGO'!$Z$41="Alta",'MAPA DE RIESGO'!$AB$41="Mayor"),CONCATENATE("R5C",'MAPA DE RIESGO'!$P$41),"")</f>
        <v/>
      </c>
      <c r="AD20" s="29" t="str">
        <f>IF(AND('MAPA DE RIESGO'!$Z$42="Alta",'MAPA DE RIESGO'!$AB$42="Mayor"),CONCATENATE("R5C",'MAPA DE RIESGO'!$P$42),"")</f>
        <v/>
      </c>
      <c r="AE20" s="29" t="str">
        <f>IF(AND('MAPA DE RIESGO'!$Z$43="Alta",'MAPA DE RIESGO'!$AB$43="Mayor"),CONCATENATE("R5C",'MAPA DE RIESGO'!$P$43),"")</f>
        <v/>
      </c>
      <c r="AF20" s="29" t="str">
        <f>IF(AND('MAPA DE RIESGO'!$Z$44="Alta",'MAPA DE RIESGO'!$AB$44="Mayor"),CONCATENATE("R5C",'MAPA DE RIESGO'!$P$44),"")</f>
        <v/>
      </c>
      <c r="AG20" s="25" t="str">
        <f>IF(AND('MAPA DE RIESGO'!$Z$45="Alta",'MAPA DE RIESGO'!$AB$45="Mayor"),CONCATENATE("R5C",'MAPA DE RIESGO'!$P$45),"")</f>
        <v/>
      </c>
      <c r="AH20" s="26" t="str">
        <f>IF(AND('MAPA DE RIESGO'!$Z$40="Alta",'MAPA DE RIESGO'!$AB$40="Catastrófico"),CONCATENATE("R5C",'MAPA DE RIESGO'!$P$40),"")</f>
        <v/>
      </c>
      <c r="AI20" s="27" t="str">
        <f>IF(AND('MAPA DE RIESGO'!$Z$41="Alta",'MAPA DE RIESGO'!$AB$41="Catastrófico"),CONCATENATE("R5C",'MAPA DE RIESGO'!$P$41),"")</f>
        <v/>
      </c>
      <c r="AJ20" s="27" t="str">
        <f>IF(AND('MAPA DE RIESGO'!$Z$42="Alta",'MAPA DE RIESGO'!$AB$42="Catastrófico"),CONCATENATE("R5C",'MAPA DE RIESGO'!$P$42),"")</f>
        <v/>
      </c>
      <c r="AK20" s="27" t="str">
        <f>IF(AND('MAPA DE RIESGO'!$Z$43="Alta",'MAPA DE RIESGO'!$AB$43="Catastrófico"),CONCATENATE("R5C",'MAPA DE RIESGO'!$P$43),"")</f>
        <v/>
      </c>
      <c r="AL20" s="27" t="str">
        <f>IF(AND('MAPA DE RIESGO'!$Z$44="Alta",'MAPA DE RIESGO'!$AB$44="Catastrófico"),CONCATENATE("R5C",'MAPA DE RIESGO'!$P$44),"")</f>
        <v/>
      </c>
      <c r="AM20" s="28" t="str">
        <f>IF(AND('MAPA DE RIESGO'!$Z$45="Alta",'MAPA DE RIESGO'!$AB$45="Catastrófico"),CONCATENATE("R5C",'MAPA DE RIESGO'!$P$45),"")</f>
        <v/>
      </c>
      <c r="AN20" s="55"/>
      <c r="AO20" s="443"/>
      <c r="AP20" s="444"/>
      <c r="AQ20" s="444"/>
      <c r="AR20" s="444"/>
      <c r="AS20" s="444"/>
      <c r="AT20" s="44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row>
    <row r="21" spans="1:76" ht="15" customHeight="1" x14ac:dyDescent="0.25">
      <c r="A21" s="55"/>
      <c r="B21" s="392"/>
      <c r="C21" s="392"/>
      <c r="D21" s="393"/>
      <c r="E21" s="433"/>
      <c r="F21" s="434"/>
      <c r="G21" s="434"/>
      <c r="H21" s="434"/>
      <c r="I21" s="450"/>
      <c r="J21" s="39" t="str">
        <f>IF(AND('MAPA DE RIESGO'!$Z$46="Alta",'MAPA DE RIESGO'!$AB$46="Leve"),CONCATENATE("R6C",'MAPA DE RIESGO'!$P$46),"")</f>
        <v/>
      </c>
      <c r="K21" s="40" t="str">
        <f>IF(AND('MAPA DE RIESGO'!$Z$47="Alta",'MAPA DE RIESGO'!$AB$47="Leve"),CONCATENATE("R6C",'MAPA DE RIESGO'!$P$47),"")</f>
        <v/>
      </c>
      <c r="L21" s="40" t="str">
        <f>IF(AND('MAPA DE RIESGO'!$Z$48="Alta",'MAPA DE RIESGO'!$AB$48="Leve"),CONCATENATE("R6C",'MAPA DE RIESGO'!$P$48),"")</f>
        <v/>
      </c>
      <c r="M21" s="40" t="str">
        <f>IF(AND('MAPA DE RIESGO'!$Z$49="Alta",'MAPA DE RIESGO'!$AB$49="Leve"),CONCATENATE("R6C",'MAPA DE RIESGO'!$P$49),"")</f>
        <v/>
      </c>
      <c r="N21" s="40" t="str">
        <f>IF(AND('MAPA DE RIESGO'!$Z$50="Alta",'MAPA DE RIESGO'!$AB$50="Leve"),CONCATENATE("R6C",'MAPA DE RIESGO'!$P$50),"")</f>
        <v/>
      </c>
      <c r="O21" s="41" t="str">
        <f>IF(AND('MAPA DE RIESGO'!$Z$51="Alta",'MAPA DE RIESGO'!$AB$51="Leve"),CONCATENATE("R6C",'MAPA DE RIESGO'!$P$51),"")</f>
        <v/>
      </c>
      <c r="P21" s="39" t="str">
        <f>IF(AND('MAPA DE RIESGO'!$Z$46="Alta",'MAPA DE RIESGO'!$AB$46="Menor"),CONCATENATE("R6C",'MAPA DE RIESGO'!$P$46),"")</f>
        <v/>
      </c>
      <c r="Q21" s="40" t="str">
        <f>IF(AND('MAPA DE RIESGO'!$Z$47="Alta",'MAPA DE RIESGO'!$AB$47="Menor"),CONCATENATE("R6C",'MAPA DE RIESGO'!$P$47),"")</f>
        <v/>
      </c>
      <c r="R21" s="40" t="str">
        <f>IF(AND('MAPA DE RIESGO'!$Z$48="Alta",'MAPA DE RIESGO'!$AB$48="Menor"),CONCATENATE("R6C",'MAPA DE RIESGO'!$P$48),"")</f>
        <v/>
      </c>
      <c r="S21" s="40" t="str">
        <f>IF(AND('MAPA DE RIESGO'!$Z$49="Alta",'MAPA DE RIESGO'!$AB$49="Menor"),CONCATENATE("R6C",'MAPA DE RIESGO'!$P$49),"")</f>
        <v/>
      </c>
      <c r="T21" s="40" t="str">
        <f>IF(AND('MAPA DE RIESGO'!$Z$50="Alta",'MAPA DE RIESGO'!$AB$50="Menor"),CONCATENATE("R6C",'MAPA DE RIESGO'!$P$50),"")</f>
        <v/>
      </c>
      <c r="U21" s="41" t="str">
        <f>IF(AND('MAPA DE RIESGO'!$Z$51="Alta",'MAPA DE RIESGO'!$AB$51="Menor"),CONCATENATE("R6C",'MAPA DE RIESGO'!$P$51),"")</f>
        <v/>
      </c>
      <c r="V21" s="23" t="str">
        <f>IF(AND('MAPA DE RIESGO'!$Z$46="Alta",'MAPA DE RIESGO'!$AB$46="Moderado"),CONCATENATE("R6C",'MAPA DE RIESGO'!$P$46),"")</f>
        <v/>
      </c>
      <c r="W21" s="24" t="str">
        <f>IF(AND('MAPA DE RIESGO'!$Z$47="Alta",'MAPA DE RIESGO'!$AB$47="Moderado"),CONCATENATE("R6C",'MAPA DE RIESGO'!$P$47),"")</f>
        <v/>
      </c>
      <c r="X21" s="29" t="str">
        <f>IF(AND('MAPA DE RIESGO'!$Z$48="Alta",'MAPA DE RIESGO'!$AB$48="Moderado"),CONCATENATE("R6C",'MAPA DE RIESGO'!$P$48),"")</f>
        <v/>
      </c>
      <c r="Y21" s="29" t="str">
        <f>IF(AND('MAPA DE RIESGO'!$Z$49="Alta",'MAPA DE RIESGO'!$AB$49="Moderado"),CONCATENATE("R6C",'MAPA DE RIESGO'!$P$49),"")</f>
        <v/>
      </c>
      <c r="Z21" s="29" t="str">
        <f>IF(AND('MAPA DE RIESGO'!$Z$50="Alta",'MAPA DE RIESGO'!$AB$50="Moderado"),CONCATENATE("R6C",'MAPA DE RIESGO'!$P$50),"")</f>
        <v/>
      </c>
      <c r="AA21" s="25" t="str">
        <f>IF(AND('MAPA DE RIESGO'!$Z$51="Alta",'MAPA DE RIESGO'!$AB$51="Moderado"),CONCATENATE("R6C",'MAPA DE RIESGO'!$P$51),"")</f>
        <v/>
      </c>
      <c r="AB21" s="23" t="str">
        <f>IF(AND('MAPA DE RIESGO'!$Z$46="Alta",'MAPA DE RIESGO'!$AB$46="Mayor"),CONCATENATE("R6C",'MAPA DE RIESGO'!$P$46),"")</f>
        <v/>
      </c>
      <c r="AC21" s="24" t="str">
        <f>IF(AND('MAPA DE RIESGO'!$Z$47="Alta",'MAPA DE RIESGO'!$AB$47="Mayor"),CONCATENATE("R6C",'MAPA DE RIESGO'!$P$47),"")</f>
        <v/>
      </c>
      <c r="AD21" s="29" t="str">
        <f>IF(AND('MAPA DE RIESGO'!$Z$48="Alta",'MAPA DE RIESGO'!$AB$48="Mayor"),CONCATENATE("R6C",'MAPA DE RIESGO'!$P$48),"")</f>
        <v/>
      </c>
      <c r="AE21" s="29" t="str">
        <f>IF(AND('MAPA DE RIESGO'!$Z$49="Alta",'MAPA DE RIESGO'!$AB$49="Mayor"),CONCATENATE("R6C",'MAPA DE RIESGO'!$P$49),"")</f>
        <v/>
      </c>
      <c r="AF21" s="29" t="str">
        <f>IF(AND('MAPA DE RIESGO'!$Z$50="Alta",'MAPA DE RIESGO'!$AB$50="Mayor"),CONCATENATE("R6C",'MAPA DE RIESGO'!$P$50),"")</f>
        <v/>
      </c>
      <c r="AG21" s="25" t="str">
        <f>IF(AND('MAPA DE RIESGO'!$Z$51="Alta",'MAPA DE RIESGO'!$AB$51="Mayor"),CONCATENATE("R6C",'MAPA DE RIESGO'!$P$51),"")</f>
        <v/>
      </c>
      <c r="AH21" s="26" t="str">
        <f>IF(AND('MAPA DE RIESGO'!$Z$46="Alta",'MAPA DE RIESGO'!$AB$46="Catastrófico"),CONCATENATE("R6C",'MAPA DE RIESGO'!$P$46),"")</f>
        <v/>
      </c>
      <c r="AI21" s="27" t="str">
        <f>IF(AND('MAPA DE RIESGO'!$Z$47="Alta",'MAPA DE RIESGO'!$AB$47="Catastrófico"),CONCATENATE("R6C",'MAPA DE RIESGO'!$P$47),"")</f>
        <v/>
      </c>
      <c r="AJ21" s="27" t="str">
        <f>IF(AND('MAPA DE RIESGO'!$Z$48="Alta",'MAPA DE RIESGO'!$AB$48="Catastrófico"),CONCATENATE("R6C",'MAPA DE RIESGO'!$P$48),"")</f>
        <v/>
      </c>
      <c r="AK21" s="27" t="str">
        <f>IF(AND('MAPA DE RIESGO'!$Z$49="Alta",'MAPA DE RIESGO'!$AB$49="Catastrófico"),CONCATENATE("R6C",'MAPA DE RIESGO'!$P$49),"")</f>
        <v/>
      </c>
      <c r="AL21" s="27" t="str">
        <f>IF(AND('MAPA DE RIESGO'!$Z$50="Alta",'MAPA DE RIESGO'!$AB$50="Catastrófico"),CONCATENATE("R6C",'MAPA DE RIESGO'!$P$50),"")</f>
        <v/>
      </c>
      <c r="AM21" s="28" t="str">
        <f>IF(AND('MAPA DE RIESGO'!$Z$51="Alta",'MAPA DE RIESGO'!$AB$51="Catastrófico"),CONCATENATE("R6C",'MAPA DE RIESGO'!$P$51),"")</f>
        <v/>
      </c>
      <c r="AN21" s="55"/>
      <c r="AO21" s="443"/>
      <c r="AP21" s="444"/>
      <c r="AQ21" s="444"/>
      <c r="AR21" s="444"/>
      <c r="AS21" s="444"/>
      <c r="AT21" s="445"/>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row>
    <row r="22" spans="1:76" ht="15" customHeight="1" x14ac:dyDescent="0.25">
      <c r="A22" s="55"/>
      <c r="B22" s="392"/>
      <c r="C22" s="392"/>
      <c r="D22" s="393"/>
      <c r="E22" s="433"/>
      <c r="F22" s="434"/>
      <c r="G22" s="434"/>
      <c r="H22" s="434"/>
      <c r="I22" s="450"/>
      <c r="J22" s="39" t="str">
        <f>IF(AND('MAPA DE RIESGO'!$Z$52="Alta",'MAPA DE RIESGO'!$AB$52="Leve"),CONCATENATE("R7C",'MAPA DE RIESGO'!$P$52),"")</f>
        <v/>
      </c>
      <c r="K22" s="40" t="str">
        <f>IF(AND('MAPA DE RIESGO'!$Z$53="Alta",'MAPA DE RIESGO'!$AB$53="Leve"),CONCATENATE("R7C",'MAPA DE RIESGO'!$P$53),"")</f>
        <v/>
      </c>
      <c r="L22" s="40" t="str">
        <f>IF(AND('MAPA DE RIESGO'!$Z$54="Alta",'MAPA DE RIESGO'!$AB$54="Leve"),CONCATENATE("R7C",'MAPA DE RIESGO'!$P$54),"")</f>
        <v/>
      </c>
      <c r="M22" s="40" t="str">
        <f>IF(AND('MAPA DE RIESGO'!$Z$55="Alta",'MAPA DE RIESGO'!$AB$55="Leve"),CONCATENATE("R7C",'MAPA DE RIESGO'!$P$55),"")</f>
        <v/>
      </c>
      <c r="N22" s="40" t="str">
        <f>IF(AND('MAPA DE RIESGO'!$Z$56="Alta",'MAPA DE RIESGO'!$AB$56="Leve"),CONCATENATE("R7C",'MAPA DE RIESGO'!$P$56),"")</f>
        <v/>
      </c>
      <c r="O22" s="41" t="str">
        <f>IF(AND('MAPA DE RIESGO'!$Z$57="Alta",'MAPA DE RIESGO'!$AB$57="Leve"),CONCATENATE("R7C",'MAPA DE RIESGO'!$P$57),"")</f>
        <v/>
      </c>
      <c r="P22" s="39" t="str">
        <f>IF(AND('MAPA DE RIESGO'!$Z$52="Alta",'MAPA DE RIESGO'!$AB$52="Menor"),CONCATENATE("R7C",'MAPA DE RIESGO'!$P$52),"")</f>
        <v/>
      </c>
      <c r="Q22" s="40" t="str">
        <f>IF(AND('MAPA DE RIESGO'!$Z$53="Alta",'MAPA DE RIESGO'!$AB$53="Menor"),CONCATENATE("R7C",'MAPA DE RIESGO'!$P$53),"")</f>
        <v/>
      </c>
      <c r="R22" s="40" t="str">
        <f>IF(AND('MAPA DE RIESGO'!$Z$54="Alta",'MAPA DE RIESGO'!$AB$54="Menor"),CONCATENATE("R7C",'MAPA DE RIESGO'!$P$54),"")</f>
        <v/>
      </c>
      <c r="S22" s="40" t="str">
        <f>IF(AND('MAPA DE RIESGO'!$Z$55="Alta",'MAPA DE RIESGO'!$AB$55="Menor"),CONCATENATE("R7C",'MAPA DE RIESGO'!$P$55),"")</f>
        <v/>
      </c>
      <c r="T22" s="40" t="str">
        <f>IF(AND('MAPA DE RIESGO'!$Z$56="Alta",'MAPA DE RIESGO'!$AB$56="Menor"),CONCATENATE("R7C",'MAPA DE RIESGO'!$P$56),"")</f>
        <v/>
      </c>
      <c r="U22" s="41" t="str">
        <f>IF(AND('MAPA DE RIESGO'!$Z$57="Alta",'MAPA DE RIESGO'!$AB$57="Menor"),CONCATENATE("R7C",'MAPA DE RIESGO'!$P$57),"")</f>
        <v/>
      </c>
      <c r="V22" s="23" t="str">
        <f>IF(AND('MAPA DE RIESGO'!$Z$52="Alta",'MAPA DE RIESGO'!$AB$52="Moderado"),CONCATENATE("R7C",'MAPA DE RIESGO'!$P$52),"")</f>
        <v/>
      </c>
      <c r="W22" s="24" t="str">
        <f>IF(AND('MAPA DE RIESGO'!$Z$53="Alta",'MAPA DE RIESGO'!$AB$53="Moderado"),CONCATENATE("R7C",'MAPA DE RIESGO'!$P$53),"")</f>
        <v/>
      </c>
      <c r="X22" s="29" t="str">
        <f>IF(AND('MAPA DE RIESGO'!$Z$54="Alta",'MAPA DE RIESGO'!$AB$54="Moderado"),CONCATENATE("R7C",'MAPA DE RIESGO'!$P$54),"")</f>
        <v/>
      </c>
      <c r="Y22" s="29" t="str">
        <f>IF(AND('MAPA DE RIESGO'!$Z$55="Alta",'MAPA DE RIESGO'!$AB$55="Moderado"),CONCATENATE("R7C",'MAPA DE RIESGO'!$P$55),"")</f>
        <v/>
      </c>
      <c r="Z22" s="29" t="str">
        <f>IF(AND('MAPA DE RIESGO'!$Z$56="Alta",'MAPA DE RIESGO'!$AB$56="Moderado"),CONCATENATE("R7C",'MAPA DE RIESGO'!$P$56),"")</f>
        <v/>
      </c>
      <c r="AA22" s="25" t="str">
        <f>IF(AND('MAPA DE RIESGO'!$Z$57="Alta",'MAPA DE RIESGO'!$AB$57="Moderado"),CONCATENATE("R7C",'MAPA DE RIESGO'!$P$57),"")</f>
        <v/>
      </c>
      <c r="AB22" s="23" t="str">
        <f>IF(AND('MAPA DE RIESGO'!$Z$52="Alta",'MAPA DE RIESGO'!$AB$52="Mayor"),CONCATENATE("R7C",'MAPA DE RIESGO'!$P$52),"")</f>
        <v/>
      </c>
      <c r="AC22" s="24" t="str">
        <f>IF(AND('MAPA DE RIESGO'!$Z$53="Alta",'MAPA DE RIESGO'!$AB$53="Mayor"),CONCATENATE("R7C",'MAPA DE RIESGO'!$P$53),"")</f>
        <v/>
      </c>
      <c r="AD22" s="29" t="str">
        <f>IF(AND('MAPA DE RIESGO'!$Z$54="Alta",'MAPA DE RIESGO'!$AB$54="Mayor"),CONCATENATE("R7C",'MAPA DE RIESGO'!$P$54),"")</f>
        <v/>
      </c>
      <c r="AE22" s="29" t="str">
        <f>IF(AND('MAPA DE RIESGO'!$Z$55="Alta",'MAPA DE RIESGO'!$AB$55="Mayor"),CONCATENATE("R7C",'MAPA DE RIESGO'!$P$55),"")</f>
        <v/>
      </c>
      <c r="AF22" s="29" t="str">
        <f>IF(AND('MAPA DE RIESGO'!$Z$56="Alta",'MAPA DE RIESGO'!$AB$56="Mayor"),CONCATENATE("R7C",'MAPA DE RIESGO'!$P$56),"")</f>
        <v/>
      </c>
      <c r="AG22" s="25" t="str">
        <f>IF(AND('MAPA DE RIESGO'!$Z$57="Alta",'MAPA DE RIESGO'!$AB$57="Mayor"),CONCATENATE("R7C",'MAPA DE RIESGO'!$P$57),"")</f>
        <v/>
      </c>
      <c r="AH22" s="26" t="str">
        <f>IF(AND('MAPA DE RIESGO'!$Z$52="Alta",'MAPA DE RIESGO'!$AB$52="Catastrófico"),CONCATENATE("R7C",'MAPA DE RIESGO'!$P$52),"")</f>
        <v/>
      </c>
      <c r="AI22" s="27" t="str">
        <f>IF(AND('MAPA DE RIESGO'!$Z$53="Alta",'MAPA DE RIESGO'!$AB$53="Catastrófico"),CONCATENATE("R7C",'MAPA DE RIESGO'!$P$53),"")</f>
        <v/>
      </c>
      <c r="AJ22" s="27" t="str">
        <f>IF(AND('MAPA DE RIESGO'!$Z$54="Alta",'MAPA DE RIESGO'!$AB$54="Catastrófico"),CONCATENATE("R7C",'MAPA DE RIESGO'!$P$54),"")</f>
        <v/>
      </c>
      <c r="AK22" s="27" t="str">
        <f>IF(AND('MAPA DE RIESGO'!$Z$55="Alta",'MAPA DE RIESGO'!$AB$55="Catastrófico"),CONCATENATE("R7C",'MAPA DE RIESGO'!$P$55),"")</f>
        <v/>
      </c>
      <c r="AL22" s="27" t="str">
        <f>IF(AND('MAPA DE RIESGO'!$Z$56="Alta",'MAPA DE RIESGO'!$AB$56="Catastrófico"),CONCATENATE("R7C",'MAPA DE RIESGO'!$P$56),"")</f>
        <v/>
      </c>
      <c r="AM22" s="28" t="str">
        <f>IF(AND('MAPA DE RIESGO'!$Z$57="Alta",'MAPA DE RIESGO'!$AB$57="Catastrófico"),CONCATENATE("R7C",'MAPA DE RIESGO'!$P$57),"")</f>
        <v/>
      </c>
      <c r="AN22" s="55"/>
      <c r="AO22" s="443"/>
      <c r="AP22" s="444"/>
      <c r="AQ22" s="444"/>
      <c r="AR22" s="444"/>
      <c r="AS22" s="444"/>
      <c r="AT22" s="445"/>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row>
    <row r="23" spans="1:76" ht="15" customHeight="1" x14ac:dyDescent="0.25">
      <c r="A23" s="55"/>
      <c r="B23" s="392"/>
      <c r="C23" s="392"/>
      <c r="D23" s="393"/>
      <c r="E23" s="433"/>
      <c r="F23" s="434"/>
      <c r="G23" s="434"/>
      <c r="H23" s="434"/>
      <c r="I23" s="450"/>
      <c r="J23" s="39" t="str">
        <f>IF(AND('MAPA DE RIESGO'!$Z$58="Alta",'MAPA DE RIESGO'!$AB$58="Leve"),CONCATENATE("R8C",'MAPA DE RIESGO'!$P$58),"")</f>
        <v/>
      </c>
      <c r="K23" s="40" t="str">
        <f>IF(AND('MAPA DE RIESGO'!$Z$59="Alta",'MAPA DE RIESGO'!$AB$59="Leve"),CONCATENATE("R8C",'MAPA DE RIESGO'!$P$59),"")</f>
        <v/>
      </c>
      <c r="L23" s="40" t="str">
        <f>IF(AND('MAPA DE RIESGO'!$Z$60="Alta",'MAPA DE RIESGO'!$AB$60="Leve"),CONCATENATE("R8C",'MAPA DE RIESGO'!$P$60),"")</f>
        <v/>
      </c>
      <c r="M23" s="40" t="str">
        <f>IF(AND('MAPA DE RIESGO'!$Z$61="Alta",'MAPA DE RIESGO'!$AB$61="Leve"),CONCATENATE("R8C",'MAPA DE RIESGO'!$P$61),"")</f>
        <v/>
      </c>
      <c r="N23" s="40" t="str">
        <f>IF(AND('MAPA DE RIESGO'!$Z$62="Alta",'MAPA DE RIESGO'!$AB$62="Leve"),CONCATENATE("R8C",'MAPA DE RIESGO'!$P$62),"")</f>
        <v/>
      </c>
      <c r="O23" s="41" t="str">
        <f>IF(AND('MAPA DE RIESGO'!$Z$63="Alta",'MAPA DE RIESGO'!$AB$63="Leve"),CONCATENATE("R8C",'MAPA DE RIESGO'!$P$63),"")</f>
        <v/>
      </c>
      <c r="P23" s="39" t="str">
        <f>IF(AND('MAPA DE RIESGO'!$Z$58="Alta",'MAPA DE RIESGO'!$AB$58="Menor"),CONCATENATE("R8C",'MAPA DE RIESGO'!$P$58),"")</f>
        <v/>
      </c>
      <c r="Q23" s="40" t="str">
        <f>IF(AND('MAPA DE RIESGO'!$Z$59="Alta",'MAPA DE RIESGO'!$AB$59="Menor"),CONCATENATE("R8C",'MAPA DE RIESGO'!$P$59),"")</f>
        <v/>
      </c>
      <c r="R23" s="40" t="str">
        <f>IF(AND('MAPA DE RIESGO'!$Z$60="Alta",'MAPA DE RIESGO'!$AB$60="Menor"),CONCATENATE("R8C",'MAPA DE RIESGO'!$P$60),"")</f>
        <v/>
      </c>
      <c r="S23" s="40" t="str">
        <f>IF(AND('MAPA DE RIESGO'!$Z$61="Alta",'MAPA DE RIESGO'!$AB$61="Menor"),CONCATENATE("R8C",'MAPA DE RIESGO'!$P$61),"")</f>
        <v/>
      </c>
      <c r="T23" s="40" t="str">
        <f>IF(AND('MAPA DE RIESGO'!$Z$62="Alta",'MAPA DE RIESGO'!$AB$62="Menor"),CONCATENATE("R8C",'MAPA DE RIESGO'!$P$62),"")</f>
        <v/>
      </c>
      <c r="U23" s="41" t="str">
        <f>IF(AND('MAPA DE RIESGO'!$Z$63="Alta",'MAPA DE RIESGO'!$AB$63="Menor"),CONCATENATE("R8C",'MAPA DE RIESGO'!$P$63),"")</f>
        <v/>
      </c>
      <c r="V23" s="23" t="str">
        <f>IF(AND('MAPA DE RIESGO'!$Z$58="Alta",'MAPA DE RIESGO'!$AB$58="Moderado"),CONCATENATE("R8C",'MAPA DE RIESGO'!$P$58),"")</f>
        <v/>
      </c>
      <c r="W23" s="24" t="str">
        <f>IF(AND('MAPA DE RIESGO'!$Z$59="Alta",'MAPA DE RIESGO'!$AB$59="Moderado"),CONCATENATE("R8C",'MAPA DE RIESGO'!$P$59),"")</f>
        <v/>
      </c>
      <c r="X23" s="29" t="str">
        <f>IF(AND('MAPA DE RIESGO'!$Z$60="Alta",'MAPA DE RIESGO'!$AB$60="Moderado"),CONCATENATE("R8C",'MAPA DE RIESGO'!$P$60),"")</f>
        <v/>
      </c>
      <c r="Y23" s="29" t="str">
        <f>IF(AND('MAPA DE RIESGO'!$Z$61="Alta",'MAPA DE RIESGO'!$AB$61="Moderado"),CONCATENATE("R8C",'MAPA DE RIESGO'!$P$61),"")</f>
        <v/>
      </c>
      <c r="Z23" s="29" t="str">
        <f>IF(AND('MAPA DE RIESGO'!$Z$62="Alta",'MAPA DE RIESGO'!$AB$62="Moderado"),CONCATENATE("R8C",'MAPA DE RIESGO'!$P$62),"")</f>
        <v/>
      </c>
      <c r="AA23" s="25" t="str">
        <f>IF(AND('MAPA DE RIESGO'!$Z$63="Alta",'MAPA DE RIESGO'!$AB$63="Moderado"),CONCATENATE("R8C",'MAPA DE RIESGO'!$P$63),"")</f>
        <v/>
      </c>
      <c r="AB23" s="23" t="str">
        <f>IF(AND('MAPA DE RIESGO'!$Z$58="Alta",'MAPA DE RIESGO'!$AB$58="Mayor"),CONCATENATE("R8C",'MAPA DE RIESGO'!$P$58),"")</f>
        <v/>
      </c>
      <c r="AC23" s="24" t="str">
        <f>IF(AND('MAPA DE RIESGO'!$Z$59="Alta",'MAPA DE RIESGO'!$AB$59="Mayor"),CONCATENATE("R8C",'MAPA DE RIESGO'!$P$59),"")</f>
        <v/>
      </c>
      <c r="AD23" s="29" t="str">
        <f>IF(AND('MAPA DE RIESGO'!$Z$60="Alta",'MAPA DE RIESGO'!$AB$60="Mayor"),CONCATENATE("R8C",'MAPA DE RIESGO'!$P$60),"")</f>
        <v/>
      </c>
      <c r="AE23" s="29" t="str">
        <f>IF(AND('MAPA DE RIESGO'!$Z$61="Alta",'MAPA DE RIESGO'!$AB$61="Mayor"),CONCATENATE("R8C",'MAPA DE RIESGO'!$P$61),"")</f>
        <v/>
      </c>
      <c r="AF23" s="29" t="str">
        <f>IF(AND('MAPA DE RIESGO'!$Z$62="Alta",'MAPA DE RIESGO'!$AB$62="Mayor"),CONCATENATE("R8C",'MAPA DE RIESGO'!$P$62),"")</f>
        <v/>
      </c>
      <c r="AG23" s="25" t="str">
        <f>IF(AND('MAPA DE RIESGO'!$Z$63="Alta",'MAPA DE RIESGO'!$AB$63="Mayor"),CONCATENATE("R8C",'MAPA DE RIESGO'!$P$63),"")</f>
        <v/>
      </c>
      <c r="AH23" s="26" t="str">
        <f>IF(AND('MAPA DE RIESGO'!$Z$58="Alta",'MAPA DE RIESGO'!$AB$58="Catastrófico"),CONCATENATE("R8C",'MAPA DE RIESGO'!$P$58),"")</f>
        <v/>
      </c>
      <c r="AI23" s="27" t="str">
        <f>IF(AND('MAPA DE RIESGO'!$Z$59="Alta",'MAPA DE RIESGO'!$AB$59="Catastrófico"),CONCATENATE("R8C",'MAPA DE RIESGO'!$P$59),"")</f>
        <v/>
      </c>
      <c r="AJ23" s="27" t="str">
        <f>IF(AND('MAPA DE RIESGO'!$Z$60="Alta",'MAPA DE RIESGO'!$AB$60="Catastrófico"),CONCATENATE("R8C",'MAPA DE RIESGO'!$P$60),"")</f>
        <v/>
      </c>
      <c r="AK23" s="27" t="str">
        <f>IF(AND('MAPA DE RIESGO'!$Z$61="Alta",'MAPA DE RIESGO'!$AB$61="Catastrófico"),CONCATENATE("R8C",'MAPA DE RIESGO'!$P$61),"")</f>
        <v/>
      </c>
      <c r="AL23" s="27" t="str">
        <f>IF(AND('MAPA DE RIESGO'!$Z$62="Alta",'MAPA DE RIESGO'!$AB$62="Catastrófico"),CONCATENATE("R8C",'MAPA DE RIESGO'!$P$62),"")</f>
        <v/>
      </c>
      <c r="AM23" s="28" t="str">
        <f>IF(AND('MAPA DE RIESGO'!$Z$63="Alta",'MAPA DE RIESGO'!$AB$63="Catastrófico"),CONCATENATE("R8C",'MAPA DE RIESGO'!$P$63),"")</f>
        <v/>
      </c>
      <c r="AN23" s="55"/>
      <c r="AO23" s="443"/>
      <c r="AP23" s="444"/>
      <c r="AQ23" s="444"/>
      <c r="AR23" s="444"/>
      <c r="AS23" s="444"/>
      <c r="AT23" s="445"/>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row>
    <row r="24" spans="1:76" ht="15" customHeight="1" x14ac:dyDescent="0.25">
      <c r="A24" s="55"/>
      <c r="B24" s="392"/>
      <c r="C24" s="392"/>
      <c r="D24" s="393"/>
      <c r="E24" s="433"/>
      <c r="F24" s="434"/>
      <c r="G24" s="434"/>
      <c r="H24" s="434"/>
      <c r="I24" s="450"/>
      <c r="J24" s="39" t="str">
        <f>IF(AND('MAPA DE RIESGO'!$Z$64="Alta",'MAPA DE RIESGO'!$AB$64="Leve"),CONCATENATE("R9C",'MAPA DE RIESGO'!$P$64),"")</f>
        <v/>
      </c>
      <c r="K24" s="40" t="str">
        <f>IF(AND('MAPA DE RIESGO'!$Z$65="Alta",'MAPA DE RIESGO'!$AB$65="Leve"),CONCATENATE("R9C",'MAPA DE RIESGO'!$P$65),"")</f>
        <v/>
      </c>
      <c r="L24" s="40" t="str">
        <f>IF(AND('MAPA DE RIESGO'!$Z$66="Alta",'MAPA DE RIESGO'!$AB$66="Leve"),CONCATENATE("R9C",'MAPA DE RIESGO'!$P$66),"")</f>
        <v/>
      </c>
      <c r="M24" s="40" t="str">
        <f>IF(AND('MAPA DE RIESGO'!$Z$67="Alta",'MAPA DE RIESGO'!$AB$67="Leve"),CONCATENATE("R9C",'MAPA DE RIESGO'!$P$67),"")</f>
        <v/>
      </c>
      <c r="N24" s="40" t="str">
        <f>IF(AND('MAPA DE RIESGO'!$Z$68="Alta",'MAPA DE RIESGO'!$AB$68="Leve"),CONCATENATE("R9C",'MAPA DE RIESGO'!$P$68),"")</f>
        <v/>
      </c>
      <c r="O24" s="41" t="str">
        <f>IF(AND('MAPA DE RIESGO'!$Z$69="Alta",'MAPA DE RIESGO'!$AB$69="Leve"),CONCATENATE("R9C",'MAPA DE RIESGO'!$P$69),"")</f>
        <v/>
      </c>
      <c r="P24" s="39" t="str">
        <f>IF(AND('MAPA DE RIESGO'!$Z$64="Alta",'MAPA DE RIESGO'!$AB$64="Menor"),CONCATENATE("R9C",'MAPA DE RIESGO'!$P$64),"")</f>
        <v/>
      </c>
      <c r="Q24" s="40" t="str">
        <f>IF(AND('MAPA DE RIESGO'!$Z$65="Alta",'MAPA DE RIESGO'!$AB$65="Menor"),CONCATENATE("R9C",'MAPA DE RIESGO'!$P$65),"")</f>
        <v/>
      </c>
      <c r="R24" s="40" t="str">
        <f>IF(AND('MAPA DE RIESGO'!$Z$66="Alta",'MAPA DE RIESGO'!$AB$66="Menor"),CONCATENATE("R9C",'MAPA DE RIESGO'!$P$66),"")</f>
        <v/>
      </c>
      <c r="S24" s="40" t="str">
        <f>IF(AND('MAPA DE RIESGO'!$Z$67="Alta",'MAPA DE RIESGO'!$AB$67="Menor"),CONCATENATE("R9C",'MAPA DE RIESGO'!$P$67),"")</f>
        <v/>
      </c>
      <c r="T24" s="40" t="str">
        <f>IF(AND('MAPA DE RIESGO'!$Z$68="Alta",'MAPA DE RIESGO'!$AB$68="Menor"),CONCATENATE("R9C",'MAPA DE RIESGO'!$P$68),"")</f>
        <v/>
      </c>
      <c r="U24" s="41" t="str">
        <f>IF(AND('MAPA DE RIESGO'!$Z$69="Alta",'MAPA DE RIESGO'!$AB$69="Menor"),CONCATENATE("R9C",'MAPA DE RIESGO'!$P$69),"")</f>
        <v/>
      </c>
      <c r="V24" s="23" t="str">
        <f>IF(AND('MAPA DE RIESGO'!$Z$64="Alta",'MAPA DE RIESGO'!$AB$64="Moderado"),CONCATENATE("R9C",'MAPA DE RIESGO'!$P$64),"")</f>
        <v/>
      </c>
      <c r="W24" s="24" t="str">
        <f>IF(AND('MAPA DE RIESGO'!$Z$65="Alta",'MAPA DE RIESGO'!$AB$65="Moderado"),CONCATENATE("R9C",'MAPA DE RIESGO'!$P$65),"")</f>
        <v/>
      </c>
      <c r="X24" s="29" t="str">
        <f>IF(AND('MAPA DE RIESGO'!$Z$66="Alta",'MAPA DE RIESGO'!$AB$66="Moderado"),CONCATENATE("R9C",'MAPA DE RIESGO'!$P$66),"")</f>
        <v/>
      </c>
      <c r="Y24" s="29" t="str">
        <f>IF(AND('MAPA DE RIESGO'!$Z$67="Alta",'MAPA DE RIESGO'!$AB$67="Moderado"),CONCATENATE("R9C",'MAPA DE RIESGO'!$P$67),"")</f>
        <v/>
      </c>
      <c r="Z24" s="29" t="str">
        <f>IF(AND('MAPA DE RIESGO'!$Z$68="Alta",'MAPA DE RIESGO'!$AB$68="Moderado"),CONCATENATE("R9C",'MAPA DE RIESGO'!$P$68),"")</f>
        <v/>
      </c>
      <c r="AA24" s="25" t="str">
        <f>IF(AND('MAPA DE RIESGO'!$Z$69="Alta",'MAPA DE RIESGO'!$AB$69="Moderado"),CONCATENATE("R9C",'MAPA DE RIESGO'!$P$69),"")</f>
        <v/>
      </c>
      <c r="AB24" s="23" t="str">
        <f>IF(AND('MAPA DE RIESGO'!$Z$64="Alta",'MAPA DE RIESGO'!$AB$64="Mayor"),CONCATENATE("R9C",'MAPA DE RIESGO'!$P$64),"")</f>
        <v/>
      </c>
      <c r="AC24" s="24" t="str">
        <f>IF(AND('MAPA DE RIESGO'!$Z$65="Alta",'MAPA DE RIESGO'!$AB$65="Mayor"),CONCATENATE("R9C",'MAPA DE RIESGO'!$P$65),"")</f>
        <v/>
      </c>
      <c r="AD24" s="29" t="str">
        <f>IF(AND('MAPA DE RIESGO'!$Z$66="Alta",'MAPA DE RIESGO'!$AB$66="Mayor"),CONCATENATE("R9C",'MAPA DE RIESGO'!$P$66),"")</f>
        <v/>
      </c>
      <c r="AE24" s="29" t="str">
        <f>IF(AND('MAPA DE RIESGO'!$Z$67="Alta",'MAPA DE RIESGO'!$AB$67="Mayor"),CONCATENATE("R9C",'MAPA DE RIESGO'!$P$67),"")</f>
        <v/>
      </c>
      <c r="AF24" s="29" t="str">
        <f>IF(AND('MAPA DE RIESGO'!$Z$68="Alta",'MAPA DE RIESGO'!$AB$68="Mayor"),CONCATENATE("R9C",'MAPA DE RIESGO'!$P$68),"")</f>
        <v/>
      </c>
      <c r="AG24" s="25" t="str">
        <f>IF(AND('MAPA DE RIESGO'!$Z$69="Alta",'MAPA DE RIESGO'!$AB$69="Mayor"),CONCATENATE("R9C",'MAPA DE RIESGO'!$P$69),"")</f>
        <v/>
      </c>
      <c r="AH24" s="26" t="str">
        <f>IF(AND('MAPA DE RIESGO'!$Z$64="Alta",'MAPA DE RIESGO'!$AB$64="Catastrófico"),CONCATENATE("R9C",'MAPA DE RIESGO'!$P$64),"")</f>
        <v/>
      </c>
      <c r="AI24" s="27" t="str">
        <f>IF(AND('MAPA DE RIESGO'!$Z$65="Alta",'MAPA DE RIESGO'!$AB$65="Catastrófico"),CONCATENATE("R9C",'MAPA DE RIESGO'!$P$65),"")</f>
        <v/>
      </c>
      <c r="AJ24" s="27" t="str">
        <f>IF(AND('MAPA DE RIESGO'!$Z$66="Alta",'MAPA DE RIESGO'!$AB$66="Catastrófico"),CONCATENATE("R9C",'MAPA DE RIESGO'!$P$66),"")</f>
        <v/>
      </c>
      <c r="AK24" s="27" t="str">
        <f>IF(AND('MAPA DE RIESGO'!$Z$67="Alta",'MAPA DE RIESGO'!$AB$67="Catastrófico"),CONCATENATE("R9C",'MAPA DE RIESGO'!$P$67),"")</f>
        <v/>
      </c>
      <c r="AL24" s="27" t="str">
        <f>IF(AND('MAPA DE RIESGO'!$Z$68="Alta",'MAPA DE RIESGO'!$AB$68="Catastrófico"),CONCATENATE("R9C",'MAPA DE RIESGO'!$P$68),"")</f>
        <v/>
      </c>
      <c r="AM24" s="28" t="str">
        <f>IF(AND('MAPA DE RIESGO'!$Z$69="Alta",'MAPA DE RIESGO'!$AB$69="Catastrófico"),CONCATENATE("R9C",'MAPA DE RIESGO'!$P$69),"")</f>
        <v/>
      </c>
      <c r="AN24" s="55"/>
      <c r="AO24" s="443"/>
      <c r="AP24" s="444"/>
      <c r="AQ24" s="444"/>
      <c r="AR24" s="444"/>
      <c r="AS24" s="444"/>
      <c r="AT24" s="445"/>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row>
    <row r="25" spans="1:76" ht="15.75" customHeight="1" thickBot="1" x14ac:dyDescent="0.3">
      <c r="A25" s="55"/>
      <c r="B25" s="392"/>
      <c r="C25" s="392"/>
      <c r="D25" s="393"/>
      <c r="E25" s="436"/>
      <c r="F25" s="437"/>
      <c r="G25" s="437"/>
      <c r="H25" s="437"/>
      <c r="I25" s="437"/>
      <c r="J25" s="42" t="str">
        <f>IF(AND('MAPA DE RIESGO'!$Z$70="Alta",'MAPA DE RIESGO'!$AB$70="Leve"),CONCATENATE("R10C",'MAPA DE RIESGO'!$P$70),"")</f>
        <v/>
      </c>
      <c r="K25" s="43" t="str">
        <f>IF(AND('MAPA DE RIESGO'!$Z$71="Alta",'MAPA DE RIESGO'!$AB$71="Leve"),CONCATENATE("R10C",'MAPA DE RIESGO'!$P$71),"")</f>
        <v/>
      </c>
      <c r="L25" s="43" t="str">
        <f>IF(AND('MAPA DE RIESGO'!$Z$72="Alta",'MAPA DE RIESGO'!$AB$72="Leve"),CONCATENATE("R10C",'MAPA DE RIESGO'!$P$72),"")</f>
        <v/>
      </c>
      <c r="M25" s="43" t="str">
        <f>IF(AND('MAPA DE RIESGO'!$Z$73="Alta",'MAPA DE RIESGO'!$AB$73="Leve"),CONCATENATE("R10C",'MAPA DE RIESGO'!$P$73),"")</f>
        <v/>
      </c>
      <c r="N25" s="43" t="str">
        <f>IF(AND('MAPA DE RIESGO'!$Z$74="Alta",'MAPA DE RIESGO'!$AB$74="Leve"),CONCATENATE("R10C",'MAPA DE RIESGO'!$P$74),"")</f>
        <v/>
      </c>
      <c r="O25" s="44" t="str">
        <f>IF(AND('MAPA DE RIESGO'!$Z$75="Alta",'MAPA DE RIESGO'!$AB$75="Leve"),CONCATENATE("R10C",'MAPA DE RIESGO'!$P$75),"")</f>
        <v/>
      </c>
      <c r="P25" s="42" t="str">
        <f>IF(AND('MAPA DE RIESGO'!$Z$70="Alta",'MAPA DE RIESGO'!$AB$70="Menor"),CONCATENATE("R10C",'MAPA DE RIESGO'!$P$70),"")</f>
        <v/>
      </c>
      <c r="Q25" s="43" t="str">
        <f>IF(AND('MAPA DE RIESGO'!$Z$71="Alta",'MAPA DE RIESGO'!$AB$71="Menor"),CONCATENATE("R10C",'MAPA DE RIESGO'!$P$71),"")</f>
        <v/>
      </c>
      <c r="R25" s="43" t="str">
        <f>IF(AND('MAPA DE RIESGO'!$Z$72="Alta",'MAPA DE RIESGO'!$AB$72="Menor"),CONCATENATE("R10C",'MAPA DE RIESGO'!$P$72),"")</f>
        <v/>
      </c>
      <c r="S25" s="43" t="str">
        <f>IF(AND('MAPA DE RIESGO'!$Z$73="Alta",'MAPA DE RIESGO'!$AB$73="Menor"),CONCATENATE("R10C",'MAPA DE RIESGO'!$P$73),"")</f>
        <v/>
      </c>
      <c r="T25" s="43" t="str">
        <f>IF(AND('MAPA DE RIESGO'!$Z$74="Alta",'MAPA DE RIESGO'!$AB$74="Menor"),CONCATENATE("R10C",'MAPA DE RIESGO'!$P$74),"")</f>
        <v/>
      </c>
      <c r="U25" s="44" t="str">
        <f>IF(AND('MAPA DE RIESGO'!$Z$75="Alta",'MAPA DE RIESGO'!$AB$75="Menor"),CONCATENATE("R10C",'MAPA DE RIESGO'!$P$75),"")</f>
        <v/>
      </c>
      <c r="V25" s="30" t="str">
        <f>IF(AND('MAPA DE RIESGO'!$Z$70="Alta",'MAPA DE RIESGO'!$AB$70="Moderado"),CONCATENATE("R10C",'MAPA DE RIESGO'!$P$70),"")</f>
        <v/>
      </c>
      <c r="W25" s="31" t="str">
        <f>IF(AND('MAPA DE RIESGO'!$Z$71="Alta",'MAPA DE RIESGO'!$AB$71="Moderado"),CONCATENATE("R10C",'MAPA DE RIESGO'!$P$71),"")</f>
        <v/>
      </c>
      <c r="X25" s="31" t="str">
        <f>IF(AND('MAPA DE RIESGO'!$Z$72="Alta",'MAPA DE RIESGO'!$AB$72="Moderado"),CONCATENATE("R10C",'MAPA DE RIESGO'!$P$72),"")</f>
        <v/>
      </c>
      <c r="Y25" s="31" t="str">
        <f>IF(AND('MAPA DE RIESGO'!$Z$73="Alta",'MAPA DE RIESGO'!$AB$73="Moderado"),CONCATENATE("R10C",'MAPA DE RIESGO'!$P$73),"")</f>
        <v/>
      </c>
      <c r="Z25" s="31" t="str">
        <f>IF(AND('MAPA DE RIESGO'!$Z$74="Alta",'MAPA DE RIESGO'!$AB$74="Moderado"),CONCATENATE("R10C",'MAPA DE RIESGO'!$P$74),"")</f>
        <v/>
      </c>
      <c r="AA25" s="32" t="str">
        <f>IF(AND('MAPA DE RIESGO'!$Z$75="Alta",'MAPA DE RIESGO'!$AB$75="Moderado"),CONCATENATE("R10C",'MAPA DE RIESGO'!$P$75),"")</f>
        <v/>
      </c>
      <c r="AB25" s="30" t="str">
        <f>IF(AND('MAPA DE RIESGO'!$Z$70="Alta",'MAPA DE RIESGO'!$AB$70="Mayor"),CONCATENATE("R10C",'MAPA DE RIESGO'!$P$70),"")</f>
        <v/>
      </c>
      <c r="AC25" s="31" t="str">
        <f>IF(AND('MAPA DE RIESGO'!$Z$71="Alta",'MAPA DE RIESGO'!$AB$71="Mayor"),CONCATENATE("R10C",'MAPA DE RIESGO'!$P$71),"")</f>
        <v/>
      </c>
      <c r="AD25" s="31" t="str">
        <f>IF(AND('MAPA DE RIESGO'!$Z$72="Alta",'MAPA DE RIESGO'!$AB$72="Mayor"),CONCATENATE("R10C",'MAPA DE RIESGO'!$P$72),"")</f>
        <v/>
      </c>
      <c r="AE25" s="31" t="str">
        <f>IF(AND('MAPA DE RIESGO'!$Z$73="Alta",'MAPA DE RIESGO'!$AB$73="Mayor"),CONCATENATE("R10C",'MAPA DE RIESGO'!$P$73),"")</f>
        <v/>
      </c>
      <c r="AF25" s="31" t="str">
        <f>IF(AND('MAPA DE RIESGO'!$Z$74="Alta",'MAPA DE RIESGO'!$AB$74="Mayor"),CONCATENATE("R10C",'MAPA DE RIESGO'!$P$74),"")</f>
        <v/>
      </c>
      <c r="AG25" s="32" t="str">
        <f>IF(AND('MAPA DE RIESGO'!$Z$75="Alta",'MAPA DE RIESGO'!$AB$75="Mayor"),CONCATENATE("R10C",'MAPA DE RIESGO'!$P$75),"")</f>
        <v/>
      </c>
      <c r="AH25" s="33" t="str">
        <f>IF(AND('MAPA DE RIESGO'!$Z$70="Alta",'MAPA DE RIESGO'!$AB$70="Catastrófico"),CONCATENATE("R10C",'MAPA DE RIESGO'!$P$70),"")</f>
        <v/>
      </c>
      <c r="AI25" s="34" t="str">
        <f>IF(AND('MAPA DE RIESGO'!$Z$71="Alta",'MAPA DE RIESGO'!$AB$71="Catastrófico"),CONCATENATE("R10C",'MAPA DE RIESGO'!$P$71),"")</f>
        <v/>
      </c>
      <c r="AJ25" s="34" t="str">
        <f>IF(AND('MAPA DE RIESGO'!$Z$72="Alta",'MAPA DE RIESGO'!$AB$72="Catastrófico"),CONCATENATE("R10C",'MAPA DE RIESGO'!$P$72),"")</f>
        <v/>
      </c>
      <c r="AK25" s="34" t="str">
        <f>IF(AND('MAPA DE RIESGO'!$Z$73="Alta",'MAPA DE RIESGO'!$AB$73="Catastrófico"),CONCATENATE("R10C",'MAPA DE RIESGO'!$P$73),"")</f>
        <v/>
      </c>
      <c r="AL25" s="34" t="str">
        <f>IF(AND('MAPA DE RIESGO'!$Z$74="Alta",'MAPA DE RIESGO'!$AB$74="Catastrófico"),CONCATENATE("R10C",'MAPA DE RIESGO'!$P$74),"")</f>
        <v/>
      </c>
      <c r="AM25" s="35" t="str">
        <f>IF(AND('MAPA DE RIESGO'!$Z$75="Alta",'MAPA DE RIESGO'!$AB$75="Catastrófico"),CONCATENATE("R10C",'MAPA DE RIESGO'!$P$75),"")</f>
        <v/>
      </c>
      <c r="AN25" s="55"/>
      <c r="AO25" s="446"/>
      <c r="AP25" s="447"/>
      <c r="AQ25" s="447"/>
      <c r="AR25" s="447"/>
      <c r="AS25" s="447"/>
      <c r="AT25" s="448"/>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row>
    <row r="26" spans="1:76" ht="15" customHeight="1" x14ac:dyDescent="0.25">
      <c r="A26" s="55"/>
      <c r="B26" s="392"/>
      <c r="C26" s="392"/>
      <c r="D26" s="393"/>
      <c r="E26" s="430" t="s">
        <v>108</v>
      </c>
      <c r="F26" s="431"/>
      <c r="G26" s="431"/>
      <c r="H26" s="431"/>
      <c r="I26" s="432"/>
      <c r="J26" s="36" t="str">
        <f>IF(AND('MAPA DE RIESGO'!$Z$16="Media",'MAPA DE RIESGO'!$AB$16="Leve"),CONCATENATE("R1C",'MAPA DE RIESGO'!$P$16),"")</f>
        <v/>
      </c>
      <c r="K26" s="37" t="str">
        <f>IF(AND('MAPA DE RIESGO'!$Z$17="Media",'MAPA DE RIESGO'!$AB$17="Leve"),CONCATENATE("R1C",'MAPA DE RIESGO'!$P$17),"")</f>
        <v/>
      </c>
      <c r="L26" s="37" t="str">
        <f>IF(AND('MAPA DE RIESGO'!$Z$18="Media",'MAPA DE RIESGO'!$AB$18="Leve"),CONCATENATE("R1C",'MAPA DE RIESGO'!$P$18),"")</f>
        <v/>
      </c>
      <c r="M26" s="37" t="str">
        <f>IF(AND('MAPA DE RIESGO'!$Z$19="Media",'MAPA DE RIESGO'!$AB$19="Leve"),CONCATENATE("R1C",'MAPA DE RIESGO'!$P$19),"")</f>
        <v/>
      </c>
      <c r="N26" s="37" t="str">
        <f>IF(AND('MAPA DE RIESGO'!$Z$20="Media",'MAPA DE RIESGO'!$AB$20="Leve"),CONCATENATE("R1C",'MAPA DE RIESGO'!$P$20),"")</f>
        <v/>
      </c>
      <c r="O26" s="38" t="str">
        <f>IF(AND('MAPA DE RIESGO'!$Z$21="Media",'MAPA DE RIESGO'!$AB$21="Leve"),CONCATENATE("R1C",'MAPA DE RIESGO'!$P$21),"")</f>
        <v/>
      </c>
      <c r="P26" s="36" t="str">
        <f>IF(AND('MAPA DE RIESGO'!$Z$16="Media",'MAPA DE RIESGO'!$AB$16="Menor"),CONCATENATE("R1C",'MAPA DE RIESGO'!$P$16),"")</f>
        <v/>
      </c>
      <c r="Q26" s="37" t="str">
        <f>IF(AND('MAPA DE RIESGO'!$Z$17="Media",'MAPA DE RIESGO'!$AB$17="Menor"),CONCATENATE("R1C",'MAPA DE RIESGO'!$P$17),"")</f>
        <v/>
      </c>
      <c r="R26" s="37" t="str">
        <f>IF(AND('MAPA DE RIESGO'!$Z$18="Media",'MAPA DE RIESGO'!$AB$18="Menor"),CONCATENATE("R1C",'MAPA DE RIESGO'!$P$18),"")</f>
        <v/>
      </c>
      <c r="S26" s="37" t="str">
        <f>IF(AND('MAPA DE RIESGO'!$Z$19="Media",'MAPA DE RIESGO'!$AB$19="Menor"),CONCATENATE("R1C",'MAPA DE RIESGO'!$P$19),"")</f>
        <v/>
      </c>
      <c r="T26" s="37" t="str">
        <f>IF(AND('MAPA DE RIESGO'!$Z$20="Media",'MAPA DE RIESGO'!$AB$20="Menor"),CONCATENATE("R1C",'MAPA DE RIESGO'!$P$20),"")</f>
        <v/>
      </c>
      <c r="U26" s="38" t="str">
        <f>IF(AND('MAPA DE RIESGO'!$Z$21="Media",'MAPA DE RIESGO'!$AB$21="Menor"),CONCATENATE("R1C",'MAPA DE RIESGO'!$P$21),"")</f>
        <v/>
      </c>
      <c r="V26" s="36" t="str">
        <f>IF(AND('MAPA DE RIESGO'!$Z$16="Media",'MAPA DE RIESGO'!$AB$16="Moderado"),CONCATENATE("R1C",'MAPA DE RIESGO'!$P$16),"")</f>
        <v/>
      </c>
      <c r="W26" s="37" t="str">
        <f>IF(AND('MAPA DE RIESGO'!$Z$17="Media",'MAPA DE RIESGO'!$AB$17="Moderado"),CONCATENATE("R1C",'MAPA DE RIESGO'!$P$17),"")</f>
        <v/>
      </c>
      <c r="X26" s="37" t="str">
        <f>IF(AND('MAPA DE RIESGO'!$Z$18="Media",'MAPA DE RIESGO'!$AB$18="Moderado"),CONCATENATE("R1C",'MAPA DE RIESGO'!$P$18),"")</f>
        <v/>
      </c>
      <c r="Y26" s="37" t="str">
        <f>IF(AND('MAPA DE RIESGO'!$Z$19="Media",'MAPA DE RIESGO'!$AB$19="Moderado"),CONCATENATE("R1C",'MAPA DE RIESGO'!$P$19),"")</f>
        <v/>
      </c>
      <c r="Z26" s="37" t="str">
        <f>IF(AND('MAPA DE RIESGO'!$Z$20="Media",'MAPA DE RIESGO'!$AB$20="Moderado"),CONCATENATE("R1C",'MAPA DE RIESGO'!$P$20),"")</f>
        <v/>
      </c>
      <c r="AA26" s="38" t="str">
        <f>IF(AND('MAPA DE RIESGO'!$Z$21="Media",'MAPA DE RIESGO'!$AB$21="Moderado"),CONCATENATE("R1C",'MAPA DE RIESGO'!$P$21),"")</f>
        <v/>
      </c>
      <c r="AB26" s="17" t="str">
        <f>IF(AND('MAPA DE RIESGO'!$Z$16="Media",'MAPA DE RIESGO'!$AB$16="Mayor"),CONCATENATE("R1C",'MAPA DE RIESGO'!$P$16),"")</f>
        <v/>
      </c>
      <c r="AC26" s="18" t="str">
        <f>IF(AND('MAPA DE RIESGO'!$Z$17="Media",'MAPA DE RIESGO'!$AB$17="Mayor"),CONCATENATE("R1C",'MAPA DE RIESGO'!$P$17),"")</f>
        <v/>
      </c>
      <c r="AD26" s="18" t="str">
        <f>IF(AND('MAPA DE RIESGO'!$Z$18="Media",'MAPA DE RIESGO'!$AB$18="Mayor"),CONCATENATE("R1C",'MAPA DE RIESGO'!$P$18),"")</f>
        <v/>
      </c>
      <c r="AE26" s="18" t="str">
        <f>IF(AND('MAPA DE RIESGO'!$Z$19="Media",'MAPA DE RIESGO'!$AB$19="Mayor"),CONCATENATE("R1C",'MAPA DE RIESGO'!$P$19),"")</f>
        <v/>
      </c>
      <c r="AF26" s="18" t="str">
        <f>IF(AND('MAPA DE RIESGO'!$Z$20="Media",'MAPA DE RIESGO'!$AB$20="Mayor"),CONCATENATE("R1C",'MAPA DE RIESGO'!$P$20),"")</f>
        <v/>
      </c>
      <c r="AG26" s="19" t="str">
        <f>IF(AND('MAPA DE RIESGO'!$Z$21="Media",'MAPA DE RIESGO'!$AB$21="Mayor"),CONCATENATE("R1C",'MAPA DE RIESGO'!$P$21),"")</f>
        <v/>
      </c>
      <c r="AH26" s="20" t="str">
        <f>IF(AND('MAPA DE RIESGO'!$Z$16="Media",'MAPA DE RIESGO'!$AB$16="Catastrófico"),CONCATENATE("R1C",'MAPA DE RIESGO'!$P$16),"")</f>
        <v/>
      </c>
      <c r="AI26" s="21" t="str">
        <f>IF(AND('MAPA DE RIESGO'!$Z$17="Media",'MAPA DE RIESGO'!$AB$17="Catastrófico"),CONCATENATE("R1C",'MAPA DE RIESGO'!$P$17),"")</f>
        <v/>
      </c>
      <c r="AJ26" s="21" t="str">
        <f>IF(AND('MAPA DE RIESGO'!$Z$18="Media",'MAPA DE RIESGO'!$AB$18="Catastrófico"),CONCATENATE("R1C",'MAPA DE RIESGO'!$P$18),"")</f>
        <v/>
      </c>
      <c r="AK26" s="21" t="str">
        <f>IF(AND('MAPA DE RIESGO'!$Z$19="Media",'MAPA DE RIESGO'!$AB$19="Catastrófico"),CONCATENATE("R1C",'MAPA DE RIESGO'!$P$19),"")</f>
        <v/>
      </c>
      <c r="AL26" s="21" t="str">
        <f>IF(AND('MAPA DE RIESGO'!$Z$20="Media",'MAPA DE RIESGO'!$AB$20="Catastrófico"),CONCATENATE("R1C",'MAPA DE RIESGO'!$P$20),"")</f>
        <v/>
      </c>
      <c r="AM26" s="22" t="str">
        <f>IF(AND('MAPA DE RIESGO'!$Z$21="Media",'MAPA DE RIESGO'!$AB$21="Catastrófico"),CONCATENATE("R1C",'MAPA DE RIESGO'!$P$21),"")</f>
        <v/>
      </c>
      <c r="AN26" s="55"/>
      <c r="AO26" s="469" t="s">
        <v>73</v>
      </c>
      <c r="AP26" s="470"/>
      <c r="AQ26" s="470"/>
      <c r="AR26" s="470"/>
      <c r="AS26" s="470"/>
      <c r="AT26" s="471"/>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row>
    <row r="27" spans="1:76" ht="15" customHeight="1" x14ac:dyDescent="0.25">
      <c r="A27" s="55"/>
      <c r="B27" s="392"/>
      <c r="C27" s="392"/>
      <c r="D27" s="393"/>
      <c r="E27" s="449"/>
      <c r="F27" s="450"/>
      <c r="G27" s="450"/>
      <c r="H27" s="450"/>
      <c r="I27" s="435"/>
      <c r="J27" s="39" t="str">
        <f>IF(AND('MAPA DE RIESGO'!$Z$22="Media",'MAPA DE RIESGO'!$AB$22="Leve"),CONCATENATE("R2C",'MAPA DE RIESGO'!$P$22),"")</f>
        <v/>
      </c>
      <c r="K27" s="40" t="str">
        <f>IF(AND('MAPA DE RIESGO'!$Z$23="Media",'MAPA DE RIESGO'!$AB$23="Leve"),CONCATENATE("R2C",'MAPA DE RIESGO'!$P$23),"")</f>
        <v/>
      </c>
      <c r="L27" s="40" t="str">
        <f>IF(AND('MAPA DE RIESGO'!$Z$24="Media",'MAPA DE RIESGO'!$AB$24="Leve"),CONCATENATE("R2C",'MAPA DE RIESGO'!$P$24),"")</f>
        <v/>
      </c>
      <c r="M27" s="40" t="str">
        <f>IF(AND('MAPA DE RIESGO'!$Z$25="Media",'MAPA DE RIESGO'!$AB$25="Leve"),CONCATENATE("R2C",'MAPA DE RIESGO'!$P$25),"")</f>
        <v/>
      </c>
      <c r="N27" s="40" t="str">
        <f>IF(AND('MAPA DE RIESGO'!$Z$26="Media",'MAPA DE RIESGO'!$AB$26="Leve"),CONCATENATE("R2C",'MAPA DE RIESGO'!$P$26),"")</f>
        <v/>
      </c>
      <c r="O27" s="41" t="str">
        <f>IF(AND('MAPA DE RIESGO'!$Z$27="Media",'MAPA DE RIESGO'!$AB$27="Leve"),CONCATENATE("R2C",'MAPA DE RIESGO'!$P$27),"")</f>
        <v/>
      </c>
      <c r="P27" s="39" t="str">
        <f>IF(AND('MAPA DE RIESGO'!$Z$22="Media",'MAPA DE RIESGO'!$AB$22="Menor"),CONCATENATE("R2C",'MAPA DE RIESGO'!$P$22),"")</f>
        <v/>
      </c>
      <c r="Q27" s="40" t="str">
        <f>IF(AND('MAPA DE RIESGO'!$Z$23="Media",'MAPA DE RIESGO'!$AB$23="Menor"),CONCATENATE("R2C",'MAPA DE RIESGO'!$P$23),"")</f>
        <v/>
      </c>
      <c r="R27" s="40" t="str">
        <f>IF(AND('MAPA DE RIESGO'!$Z$24="Media",'MAPA DE RIESGO'!$AB$24="Menor"),CONCATENATE("R2C",'MAPA DE RIESGO'!$P$24),"")</f>
        <v/>
      </c>
      <c r="S27" s="40" t="str">
        <f>IF(AND('MAPA DE RIESGO'!$Z$25="Media",'MAPA DE RIESGO'!$AB$25="Menor"),CONCATENATE("R2C",'MAPA DE RIESGO'!$P$25),"")</f>
        <v/>
      </c>
      <c r="T27" s="40" t="str">
        <f>IF(AND('MAPA DE RIESGO'!$Z$26="Media",'MAPA DE RIESGO'!$AB$26="Menor"),CONCATENATE("R2C",'MAPA DE RIESGO'!$P$26),"")</f>
        <v/>
      </c>
      <c r="U27" s="41" t="str">
        <f>IF(AND('MAPA DE RIESGO'!$Z$27="Media",'MAPA DE RIESGO'!$AB$27="Menor"),CONCATENATE("R2C",'MAPA DE RIESGO'!$P$27),"")</f>
        <v/>
      </c>
      <c r="V27" s="39" t="str">
        <f>IF(AND('MAPA DE RIESGO'!$Z$22="Media",'MAPA DE RIESGO'!$AB$22="Moderado"),CONCATENATE("R2C",'MAPA DE RIESGO'!$P$22),"")</f>
        <v/>
      </c>
      <c r="W27" s="40" t="str">
        <f>IF(AND('MAPA DE RIESGO'!$Z$23="Media",'MAPA DE RIESGO'!$AB$23="Moderado"),CONCATENATE("R2C",'MAPA DE RIESGO'!$P$23),"")</f>
        <v/>
      </c>
      <c r="X27" s="40" t="str">
        <f>IF(AND('MAPA DE RIESGO'!$Z$24="Media",'MAPA DE RIESGO'!$AB$24="Moderado"),CONCATENATE("R2C",'MAPA DE RIESGO'!$P$24),"")</f>
        <v/>
      </c>
      <c r="Y27" s="40" t="str">
        <f>IF(AND('MAPA DE RIESGO'!$Z$25="Media",'MAPA DE RIESGO'!$AB$25="Moderado"),CONCATENATE("R2C",'MAPA DE RIESGO'!$P$25),"")</f>
        <v/>
      </c>
      <c r="Z27" s="40" t="str">
        <f>IF(AND('MAPA DE RIESGO'!$Z$26="Media",'MAPA DE RIESGO'!$AB$26="Moderado"),CONCATENATE("R2C",'MAPA DE RIESGO'!$P$26),"")</f>
        <v/>
      </c>
      <c r="AA27" s="41" t="str">
        <f>IF(AND('MAPA DE RIESGO'!$Z$27="Media",'MAPA DE RIESGO'!$AB$27="Moderado"),CONCATENATE("R2C",'MAPA DE RIESGO'!$P$27),"")</f>
        <v/>
      </c>
      <c r="AB27" s="23" t="str">
        <f>IF(AND('MAPA DE RIESGO'!$Z$22="Media",'MAPA DE RIESGO'!$AB$22="Mayor"),CONCATENATE("R2C",'MAPA DE RIESGO'!$P$22),"")</f>
        <v/>
      </c>
      <c r="AC27" s="24" t="str">
        <f>IF(AND('MAPA DE RIESGO'!$Z$23="Media",'MAPA DE RIESGO'!$AB$23="Mayor"),CONCATENATE("R2C",'MAPA DE RIESGO'!$P$23),"")</f>
        <v/>
      </c>
      <c r="AD27" s="24" t="str">
        <f>IF(AND('MAPA DE RIESGO'!$Z$24="Media",'MAPA DE RIESGO'!$AB$24="Mayor"),CONCATENATE("R2C",'MAPA DE RIESGO'!$P$24),"")</f>
        <v/>
      </c>
      <c r="AE27" s="24" t="str">
        <f>IF(AND('MAPA DE RIESGO'!$Z$25="Media",'MAPA DE RIESGO'!$AB$25="Mayor"),CONCATENATE("R2C",'MAPA DE RIESGO'!$P$25),"")</f>
        <v/>
      </c>
      <c r="AF27" s="24" t="str">
        <f>IF(AND('MAPA DE RIESGO'!$Z$26="Media",'MAPA DE RIESGO'!$AB$26="Mayor"),CONCATENATE("R2C",'MAPA DE RIESGO'!$P$26),"")</f>
        <v/>
      </c>
      <c r="AG27" s="25" t="str">
        <f>IF(AND('MAPA DE RIESGO'!$Z$27="Media",'MAPA DE RIESGO'!$AB$27="Mayor"),CONCATENATE("R2C",'MAPA DE RIESGO'!$P$27),"")</f>
        <v/>
      </c>
      <c r="AH27" s="26" t="str">
        <f>IF(AND('MAPA DE RIESGO'!$Z$22="Media",'MAPA DE RIESGO'!$AB$22="Catastrófico"),CONCATENATE("R2C",'MAPA DE RIESGO'!$P$22),"")</f>
        <v/>
      </c>
      <c r="AI27" s="27" t="str">
        <f>IF(AND('MAPA DE RIESGO'!$Z$23="Media",'MAPA DE RIESGO'!$AB$23="Catastrófico"),CONCATENATE("R2C",'MAPA DE RIESGO'!$P$23),"")</f>
        <v/>
      </c>
      <c r="AJ27" s="27" t="str">
        <f>IF(AND('MAPA DE RIESGO'!$Z$24="Media",'MAPA DE RIESGO'!$AB$24="Catastrófico"),CONCATENATE("R2C",'MAPA DE RIESGO'!$P$24),"")</f>
        <v/>
      </c>
      <c r="AK27" s="27" t="str">
        <f>IF(AND('MAPA DE RIESGO'!$Z$25="Media",'MAPA DE RIESGO'!$AB$25="Catastrófico"),CONCATENATE("R2C",'MAPA DE RIESGO'!$P$25),"")</f>
        <v/>
      </c>
      <c r="AL27" s="27" t="str">
        <f>IF(AND('MAPA DE RIESGO'!$Z$26="Media",'MAPA DE RIESGO'!$AB$26="Catastrófico"),CONCATENATE("R2C",'MAPA DE RIESGO'!$P$26),"")</f>
        <v/>
      </c>
      <c r="AM27" s="28" t="str">
        <f>IF(AND('MAPA DE RIESGO'!$Z$27="Media",'MAPA DE RIESGO'!$AB$27="Catastrófico"),CONCATENATE("R2C",'MAPA DE RIESGO'!$P$27),"")</f>
        <v/>
      </c>
      <c r="AN27" s="55"/>
      <c r="AO27" s="472"/>
      <c r="AP27" s="473"/>
      <c r="AQ27" s="473"/>
      <c r="AR27" s="473"/>
      <c r="AS27" s="473"/>
      <c r="AT27" s="474"/>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row>
    <row r="28" spans="1:76" ht="15" customHeight="1" x14ac:dyDescent="0.25">
      <c r="A28" s="55"/>
      <c r="B28" s="392"/>
      <c r="C28" s="392"/>
      <c r="D28" s="393"/>
      <c r="E28" s="433"/>
      <c r="F28" s="434"/>
      <c r="G28" s="434"/>
      <c r="H28" s="434"/>
      <c r="I28" s="435"/>
      <c r="J28" s="39" t="str">
        <f>IF(AND('MAPA DE RIESGO'!$Z$28="Media",'MAPA DE RIESGO'!$AB$28="Leve"),CONCATENATE("R3C",'MAPA DE RIESGO'!$P$28),"")</f>
        <v/>
      </c>
      <c r="K28" s="40" t="str">
        <f>IF(AND('MAPA DE RIESGO'!$Z$29="Media",'MAPA DE RIESGO'!$AB$29="Leve"),CONCATENATE("R3C",'MAPA DE RIESGO'!$P$29),"")</f>
        <v/>
      </c>
      <c r="L28" s="40" t="str">
        <f>IF(AND('MAPA DE RIESGO'!$Z$30="Media",'MAPA DE RIESGO'!$AB$30="Leve"),CONCATENATE("R3C",'MAPA DE RIESGO'!$P$30),"")</f>
        <v/>
      </c>
      <c r="M28" s="40" t="str">
        <f>IF(AND('MAPA DE RIESGO'!$Z$31="Media",'MAPA DE RIESGO'!$AB$31="Leve"),CONCATENATE("R3C",'MAPA DE RIESGO'!$P$31),"")</f>
        <v/>
      </c>
      <c r="N28" s="40" t="str">
        <f>IF(AND('MAPA DE RIESGO'!$Z$32="Media",'MAPA DE RIESGO'!$AB$32="Leve"),CONCATENATE("R3C",'MAPA DE RIESGO'!$P$32),"")</f>
        <v/>
      </c>
      <c r="O28" s="41" t="str">
        <f>IF(AND('MAPA DE RIESGO'!$Z$33="Media",'MAPA DE RIESGO'!$AB$33="Leve"),CONCATENATE("R3C",'MAPA DE RIESGO'!$P$33),"")</f>
        <v/>
      </c>
      <c r="P28" s="39" t="str">
        <f>IF(AND('MAPA DE RIESGO'!$Z$28="Media",'MAPA DE RIESGO'!$AB$28="Menor"),CONCATENATE("R3C",'MAPA DE RIESGO'!$P$28),"")</f>
        <v/>
      </c>
      <c r="Q28" s="40" t="str">
        <f>IF(AND('MAPA DE RIESGO'!$Z$29="Media",'MAPA DE RIESGO'!$AB$29="Menor"),CONCATENATE("R3C",'MAPA DE RIESGO'!$P$29),"")</f>
        <v/>
      </c>
      <c r="R28" s="40" t="str">
        <f>IF(AND('MAPA DE RIESGO'!$Z$30="Media",'MAPA DE RIESGO'!$AB$30="Menor"),CONCATENATE("R3C",'MAPA DE RIESGO'!$P$30),"")</f>
        <v/>
      </c>
      <c r="S28" s="40" t="str">
        <f>IF(AND('MAPA DE RIESGO'!$Z$31="Media",'MAPA DE RIESGO'!$AB$31="Menor"),CONCATENATE("R3C",'MAPA DE RIESGO'!$P$31),"")</f>
        <v/>
      </c>
      <c r="T28" s="40" t="str">
        <f>IF(AND('MAPA DE RIESGO'!$Z$32="Media",'MAPA DE RIESGO'!$AB$32="Menor"),CONCATENATE("R3C",'MAPA DE RIESGO'!$P$32),"")</f>
        <v/>
      </c>
      <c r="U28" s="41" t="str">
        <f>IF(AND('MAPA DE RIESGO'!$Z$33="Media",'MAPA DE RIESGO'!$AB$33="Menor"),CONCATENATE("R3C",'MAPA DE RIESGO'!$P$33),"")</f>
        <v/>
      </c>
      <c r="V28" s="39" t="str">
        <f>IF(AND('MAPA DE RIESGO'!$Z$28="Media",'MAPA DE RIESGO'!$AB$28="Moderado"),CONCATENATE("R3C",'MAPA DE RIESGO'!$P$28),"")</f>
        <v/>
      </c>
      <c r="W28" s="40" t="str">
        <f>IF(AND('MAPA DE RIESGO'!$Z$29="Media",'MAPA DE RIESGO'!$AB$29="Moderado"),CONCATENATE("R3C",'MAPA DE RIESGO'!$P$29),"")</f>
        <v/>
      </c>
      <c r="X28" s="40" t="str">
        <f>IF(AND('MAPA DE RIESGO'!$Z$30="Media",'MAPA DE RIESGO'!$AB$30="Moderado"),CONCATENATE("R3C",'MAPA DE RIESGO'!$P$30),"")</f>
        <v/>
      </c>
      <c r="Y28" s="40" t="str">
        <f>IF(AND('MAPA DE RIESGO'!$Z$31="Media",'MAPA DE RIESGO'!$AB$31="Moderado"),CONCATENATE("R3C",'MAPA DE RIESGO'!$P$31),"")</f>
        <v/>
      </c>
      <c r="Z28" s="40" t="str">
        <f>IF(AND('MAPA DE RIESGO'!$Z$32="Media",'MAPA DE RIESGO'!$AB$32="Moderado"),CONCATENATE("R3C",'MAPA DE RIESGO'!$P$32),"")</f>
        <v/>
      </c>
      <c r="AA28" s="41" t="str">
        <f>IF(AND('MAPA DE RIESGO'!$Z$33="Media",'MAPA DE RIESGO'!$AB$33="Moderado"),CONCATENATE("R3C",'MAPA DE RIESGO'!$P$33),"")</f>
        <v/>
      </c>
      <c r="AB28" s="23" t="str">
        <f>IF(AND('MAPA DE RIESGO'!$Z$28="Media",'MAPA DE RIESGO'!$AB$28="Mayor"),CONCATENATE("R3C",'MAPA DE RIESGO'!$P$28),"")</f>
        <v/>
      </c>
      <c r="AC28" s="24" t="str">
        <f>IF(AND('MAPA DE RIESGO'!$Z$29="Media",'MAPA DE RIESGO'!$AB$29="Mayor"),CONCATENATE("R3C",'MAPA DE RIESGO'!$P$29),"")</f>
        <v/>
      </c>
      <c r="AD28" s="24" t="str">
        <f>IF(AND('MAPA DE RIESGO'!$Z$30="Media",'MAPA DE RIESGO'!$AB$30="Mayor"),CONCATENATE("R3C",'MAPA DE RIESGO'!$P$30),"")</f>
        <v/>
      </c>
      <c r="AE28" s="24" t="str">
        <f>IF(AND('MAPA DE RIESGO'!$Z$31="Media",'MAPA DE RIESGO'!$AB$31="Mayor"),CONCATENATE("R3C",'MAPA DE RIESGO'!$P$31),"")</f>
        <v/>
      </c>
      <c r="AF28" s="24" t="str">
        <f>IF(AND('MAPA DE RIESGO'!$Z$32="Media",'MAPA DE RIESGO'!$AB$32="Mayor"),CONCATENATE("R3C",'MAPA DE RIESGO'!$P$32),"")</f>
        <v/>
      </c>
      <c r="AG28" s="25" t="str">
        <f>IF(AND('MAPA DE RIESGO'!$Z$33="Media",'MAPA DE RIESGO'!$AB$33="Mayor"),CONCATENATE("R3C",'MAPA DE RIESGO'!$P$33),"")</f>
        <v/>
      </c>
      <c r="AH28" s="26" t="str">
        <f>IF(AND('MAPA DE RIESGO'!$Z$28="Media",'MAPA DE RIESGO'!$AB$28="Catastrófico"),CONCATENATE("R3C",'MAPA DE RIESGO'!$P$28),"")</f>
        <v/>
      </c>
      <c r="AI28" s="27" t="str">
        <f>IF(AND('MAPA DE RIESGO'!$Z$29="Media",'MAPA DE RIESGO'!$AB$29="Catastrófico"),CONCATENATE("R3C",'MAPA DE RIESGO'!$P$29),"")</f>
        <v/>
      </c>
      <c r="AJ28" s="27" t="str">
        <f>IF(AND('MAPA DE RIESGO'!$Z$30="Media",'MAPA DE RIESGO'!$AB$30="Catastrófico"),CONCATENATE("R3C",'MAPA DE RIESGO'!$P$30),"")</f>
        <v/>
      </c>
      <c r="AK28" s="27" t="str">
        <f>IF(AND('MAPA DE RIESGO'!$Z$31="Media",'MAPA DE RIESGO'!$AB$31="Catastrófico"),CONCATENATE("R3C",'MAPA DE RIESGO'!$P$31),"")</f>
        <v/>
      </c>
      <c r="AL28" s="27" t="str">
        <f>IF(AND('MAPA DE RIESGO'!$Z$32="Media",'MAPA DE RIESGO'!$AB$32="Catastrófico"),CONCATENATE("R3C",'MAPA DE RIESGO'!$P$32),"")</f>
        <v/>
      </c>
      <c r="AM28" s="28" t="str">
        <f>IF(AND('MAPA DE RIESGO'!$Z$33="Media",'MAPA DE RIESGO'!$AB$33="Catastrófico"),CONCATENATE("R3C",'MAPA DE RIESGO'!$P$33),"")</f>
        <v/>
      </c>
      <c r="AN28" s="55"/>
      <c r="AO28" s="472"/>
      <c r="AP28" s="473"/>
      <c r="AQ28" s="473"/>
      <c r="AR28" s="473"/>
      <c r="AS28" s="473"/>
      <c r="AT28" s="474"/>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row>
    <row r="29" spans="1:76" ht="15" customHeight="1" x14ac:dyDescent="0.25">
      <c r="A29" s="55"/>
      <c r="B29" s="392"/>
      <c r="C29" s="392"/>
      <c r="D29" s="393"/>
      <c r="E29" s="433"/>
      <c r="F29" s="434"/>
      <c r="G29" s="434"/>
      <c r="H29" s="434"/>
      <c r="I29" s="435"/>
      <c r="J29" s="39" t="str">
        <f>IF(AND('MAPA DE RIESGO'!$Z$34="Media",'MAPA DE RIESGO'!$AB$34="Leve"),CONCATENATE("R4C",'MAPA DE RIESGO'!$P$34),"")</f>
        <v/>
      </c>
      <c r="K29" s="40" t="str">
        <f>IF(AND('MAPA DE RIESGO'!$Z$35="Media",'MAPA DE RIESGO'!$AB$35="Leve"),CONCATENATE("R4C",'MAPA DE RIESGO'!$P$35),"")</f>
        <v/>
      </c>
      <c r="L29" s="40" t="str">
        <f>IF(AND('MAPA DE RIESGO'!$Z$36="Media",'MAPA DE RIESGO'!$AB$36="Leve"),CONCATENATE("R4C",'MAPA DE RIESGO'!$P$36),"")</f>
        <v/>
      </c>
      <c r="M29" s="40" t="str">
        <f>IF(AND('MAPA DE RIESGO'!$Z$37="Media",'MAPA DE RIESGO'!$AB$37="Leve"),CONCATENATE("R4C",'MAPA DE RIESGO'!$P$37),"")</f>
        <v/>
      </c>
      <c r="N29" s="40" t="str">
        <f>IF(AND('MAPA DE RIESGO'!$Z$38="Media",'MAPA DE RIESGO'!$AB$38="Leve"),CONCATENATE("R4C",'MAPA DE RIESGO'!$P$38),"")</f>
        <v/>
      </c>
      <c r="O29" s="41" t="str">
        <f>IF(AND('MAPA DE RIESGO'!$Z$39="Media",'MAPA DE RIESGO'!$AB$39="Leve"),CONCATENATE("R4C",'MAPA DE RIESGO'!$P$39),"")</f>
        <v/>
      </c>
      <c r="P29" s="39" t="str">
        <f>IF(AND('MAPA DE RIESGO'!$Z$34="Media",'MAPA DE RIESGO'!$AB$34="Menor"),CONCATENATE("R4C",'MAPA DE RIESGO'!$P$34),"")</f>
        <v/>
      </c>
      <c r="Q29" s="40" t="str">
        <f>IF(AND('MAPA DE RIESGO'!$Z$35="Media",'MAPA DE RIESGO'!$AB$35="Menor"),CONCATENATE("R4C",'MAPA DE RIESGO'!$P$35),"")</f>
        <v/>
      </c>
      <c r="R29" s="40" t="str">
        <f>IF(AND('MAPA DE RIESGO'!$Z$36="Media",'MAPA DE RIESGO'!$AB$36="Menor"),CONCATENATE("R4C",'MAPA DE RIESGO'!$P$36),"")</f>
        <v/>
      </c>
      <c r="S29" s="40" t="str">
        <f>IF(AND('MAPA DE RIESGO'!$Z$37="Media",'MAPA DE RIESGO'!$AB$37="Menor"),CONCATENATE("R4C",'MAPA DE RIESGO'!$P$37),"")</f>
        <v/>
      </c>
      <c r="T29" s="40" t="str">
        <f>IF(AND('MAPA DE RIESGO'!$Z$38="Media",'MAPA DE RIESGO'!$AB$38="Menor"),CONCATENATE("R4C",'MAPA DE RIESGO'!$P$38),"")</f>
        <v/>
      </c>
      <c r="U29" s="41" t="str">
        <f>IF(AND('MAPA DE RIESGO'!$Z$39="Media",'MAPA DE RIESGO'!$AB$39="Menor"),CONCATENATE("R4C",'MAPA DE RIESGO'!$P$39),"")</f>
        <v/>
      </c>
      <c r="V29" s="39" t="str">
        <f>IF(AND('MAPA DE RIESGO'!$Z$34="Media",'MAPA DE RIESGO'!$AB$34="Moderado"),CONCATENATE("R4C",'MAPA DE RIESGO'!$P$34),"")</f>
        <v/>
      </c>
      <c r="W29" s="40" t="str">
        <f>IF(AND('MAPA DE RIESGO'!$Z$35="Media",'MAPA DE RIESGO'!$AB$35="Moderado"),CONCATENATE("R4C",'MAPA DE RIESGO'!$P$35),"")</f>
        <v/>
      </c>
      <c r="X29" s="40" t="str">
        <f>IF(AND('MAPA DE RIESGO'!$Z$36="Media",'MAPA DE RIESGO'!$AB$36="Moderado"),CONCATENATE("R4C",'MAPA DE RIESGO'!$P$36),"")</f>
        <v/>
      </c>
      <c r="Y29" s="40" t="str">
        <f>IF(AND('MAPA DE RIESGO'!$Z$37="Media",'MAPA DE RIESGO'!$AB$37="Moderado"),CONCATENATE("R4C",'MAPA DE RIESGO'!$P$37),"")</f>
        <v/>
      </c>
      <c r="Z29" s="40" t="str">
        <f>IF(AND('MAPA DE RIESGO'!$Z$38="Media",'MAPA DE RIESGO'!$AB$38="Moderado"),CONCATENATE("R4C",'MAPA DE RIESGO'!$P$38),"")</f>
        <v/>
      </c>
      <c r="AA29" s="41" t="str">
        <f>IF(AND('MAPA DE RIESGO'!$Z$39="Media",'MAPA DE RIESGO'!$AB$39="Moderado"),CONCATENATE("R4C",'MAPA DE RIESGO'!$P$39),"")</f>
        <v/>
      </c>
      <c r="AB29" s="23" t="str">
        <f>IF(AND('MAPA DE RIESGO'!$Z$34="Media",'MAPA DE RIESGO'!$AB$34="Mayor"),CONCATENATE("R4C",'MAPA DE RIESGO'!$P$34),"")</f>
        <v/>
      </c>
      <c r="AC29" s="24" t="str">
        <f>IF(AND('MAPA DE RIESGO'!$Z$35="Media",'MAPA DE RIESGO'!$AB$35="Mayor"),CONCATENATE("R4C",'MAPA DE RIESGO'!$P$35),"")</f>
        <v/>
      </c>
      <c r="AD29" s="29" t="str">
        <f>IF(AND('MAPA DE RIESGO'!$Z$36="Media",'MAPA DE RIESGO'!$AB$36="Mayor"),CONCATENATE("R4C",'MAPA DE RIESGO'!$P$36),"")</f>
        <v/>
      </c>
      <c r="AE29" s="29" t="str">
        <f>IF(AND('MAPA DE RIESGO'!$Z$37="Media",'MAPA DE RIESGO'!$AB$37="Mayor"),CONCATENATE("R4C",'MAPA DE RIESGO'!$P$37),"")</f>
        <v/>
      </c>
      <c r="AF29" s="29" t="str">
        <f>IF(AND('MAPA DE RIESGO'!$Z$38="Media",'MAPA DE RIESGO'!$AB$38="Mayor"),CONCATENATE("R4C",'MAPA DE RIESGO'!$P$38),"")</f>
        <v/>
      </c>
      <c r="AG29" s="25" t="str">
        <f>IF(AND('MAPA DE RIESGO'!$Z$39="Media",'MAPA DE RIESGO'!$AB$39="Mayor"),CONCATENATE("R4C",'MAPA DE RIESGO'!$P$39),"")</f>
        <v/>
      </c>
      <c r="AH29" s="26" t="str">
        <f>IF(AND('MAPA DE RIESGO'!$Z$34="Media",'MAPA DE RIESGO'!$AB$34="Catastrófico"),CONCATENATE("R4C",'MAPA DE RIESGO'!$P$34),"")</f>
        <v/>
      </c>
      <c r="AI29" s="27" t="str">
        <f>IF(AND('MAPA DE RIESGO'!$Z$35="Media",'MAPA DE RIESGO'!$AB$35="Catastrófico"),CONCATENATE("R4C",'MAPA DE RIESGO'!$P$35),"")</f>
        <v/>
      </c>
      <c r="AJ29" s="27" t="str">
        <f>IF(AND('MAPA DE RIESGO'!$Z$36="Media",'MAPA DE RIESGO'!$AB$36="Catastrófico"),CONCATENATE("R4C",'MAPA DE RIESGO'!$P$36),"")</f>
        <v/>
      </c>
      <c r="AK29" s="27" t="str">
        <f>IF(AND('MAPA DE RIESGO'!$Z$37="Media",'MAPA DE RIESGO'!$AB$37="Catastrófico"),CONCATENATE("R4C",'MAPA DE RIESGO'!$P$37),"")</f>
        <v/>
      </c>
      <c r="AL29" s="27" t="str">
        <f>IF(AND('MAPA DE RIESGO'!$Z$38="Media",'MAPA DE RIESGO'!$AB$38="Catastrófico"),CONCATENATE("R4C",'MAPA DE RIESGO'!$P$38),"")</f>
        <v/>
      </c>
      <c r="AM29" s="28" t="str">
        <f>IF(AND('MAPA DE RIESGO'!$Z$39="Media",'MAPA DE RIESGO'!$AB$39="Catastrófico"),CONCATENATE("R4C",'MAPA DE RIESGO'!$P$39),"")</f>
        <v/>
      </c>
      <c r="AN29" s="55"/>
      <c r="AO29" s="472"/>
      <c r="AP29" s="473"/>
      <c r="AQ29" s="473"/>
      <c r="AR29" s="473"/>
      <c r="AS29" s="473"/>
      <c r="AT29" s="474"/>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row>
    <row r="30" spans="1:76" ht="15" customHeight="1" x14ac:dyDescent="0.25">
      <c r="A30" s="55"/>
      <c r="B30" s="392"/>
      <c r="C30" s="392"/>
      <c r="D30" s="393"/>
      <c r="E30" s="433"/>
      <c r="F30" s="434"/>
      <c r="G30" s="434"/>
      <c r="H30" s="434"/>
      <c r="I30" s="435"/>
      <c r="J30" s="39" t="str">
        <f>IF(AND('MAPA DE RIESGO'!$Z$40="Media",'MAPA DE RIESGO'!$AB$40="Leve"),CONCATENATE("R5C",'MAPA DE RIESGO'!$P$40),"")</f>
        <v/>
      </c>
      <c r="K30" s="40" t="str">
        <f>IF(AND('MAPA DE RIESGO'!$Z$41="Media",'MAPA DE RIESGO'!$AB$41="Leve"),CONCATENATE("R5C",'MAPA DE RIESGO'!$P$41),"")</f>
        <v/>
      </c>
      <c r="L30" s="40" t="str">
        <f>IF(AND('MAPA DE RIESGO'!$Z$42="Media",'MAPA DE RIESGO'!$AB$42="Leve"),CONCATENATE("R5C",'MAPA DE RIESGO'!$P$42),"")</f>
        <v/>
      </c>
      <c r="M30" s="40" t="str">
        <f>IF(AND('MAPA DE RIESGO'!$Z$43="Media",'MAPA DE RIESGO'!$AB$43="Leve"),CONCATENATE("R5C",'MAPA DE RIESGO'!$P$43),"")</f>
        <v/>
      </c>
      <c r="N30" s="40" t="str">
        <f>IF(AND('MAPA DE RIESGO'!$Z$44="Media",'MAPA DE RIESGO'!$AB$44="Leve"),CONCATENATE("R5C",'MAPA DE RIESGO'!$P$44),"")</f>
        <v/>
      </c>
      <c r="O30" s="41" t="str">
        <f>IF(AND('MAPA DE RIESGO'!$Z$45="Media",'MAPA DE RIESGO'!$AB$45="Leve"),CONCATENATE("R5C",'MAPA DE RIESGO'!$P$45),"")</f>
        <v/>
      </c>
      <c r="P30" s="39" t="str">
        <f>IF(AND('MAPA DE RIESGO'!$Z$40="Media",'MAPA DE RIESGO'!$AB$40="Menor"),CONCATENATE("R5C",'MAPA DE RIESGO'!$P$40),"")</f>
        <v/>
      </c>
      <c r="Q30" s="40" t="str">
        <f>IF(AND('MAPA DE RIESGO'!$Z$41="Media",'MAPA DE RIESGO'!$AB$41="Menor"),CONCATENATE("R5C",'MAPA DE RIESGO'!$P$41),"")</f>
        <v/>
      </c>
      <c r="R30" s="40" t="str">
        <f>IF(AND('MAPA DE RIESGO'!$Z$42="Media",'MAPA DE RIESGO'!$AB$42="Menor"),CONCATENATE("R5C",'MAPA DE RIESGO'!$P$42),"")</f>
        <v/>
      </c>
      <c r="S30" s="40" t="str">
        <f>IF(AND('MAPA DE RIESGO'!$Z$43="Media",'MAPA DE RIESGO'!$AB$43="Menor"),CONCATENATE("R5C",'MAPA DE RIESGO'!$P$43),"")</f>
        <v/>
      </c>
      <c r="T30" s="40" t="str">
        <f>IF(AND('MAPA DE RIESGO'!$Z$44="Media",'MAPA DE RIESGO'!$AB$44="Menor"),CONCATENATE("R5C",'MAPA DE RIESGO'!$P$44),"")</f>
        <v/>
      </c>
      <c r="U30" s="41" t="str">
        <f>IF(AND('MAPA DE RIESGO'!$Z$45="Media",'MAPA DE RIESGO'!$AB$45="Menor"),CONCATENATE("R5C",'MAPA DE RIESGO'!$P$45),"")</f>
        <v/>
      </c>
      <c r="V30" s="39" t="str">
        <f>IF(AND('MAPA DE RIESGO'!$Z$40="Media",'MAPA DE RIESGO'!$AB$40="Moderado"),CONCATENATE("R5C",'MAPA DE RIESGO'!$P$40),"")</f>
        <v/>
      </c>
      <c r="W30" s="40" t="str">
        <f>IF(AND('MAPA DE RIESGO'!$Z$41="Media",'MAPA DE RIESGO'!$AB$41="Moderado"),CONCATENATE("R5C",'MAPA DE RIESGO'!$P$41),"")</f>
        <v/>
      </c>
      <c r="X30" s="40" t="str">
        <f>IF(AND('MAPA DE RIESGO'!$Z$42="Media",'MAPA DE RIESGO'!$AB$42="Moderado"),CONCATENATE("R5C",'MAPA DE RIESGO'!$P$42),"")</f>
        <v/>
      </c>
      <c r="Y30" s="40" t="str">
        <f>IF(AND('MAPA DE RIESGO'!$Z$43="Media",'MAPA DE RIESGO'!$AB$43="Moderado"),CONCATENATE("R5C",'MAPA DE RIESGO'!$P$43),"")</f>
        <v/>
      </c>
      <c r="Z30" s="40" t="str">
        <f>IF(AND('MAPA DE RIESGO'!$Z$44="Media",'MAPA DE RIESGO'!$AB$44="Moderado"),CONCATENATE("R5C",'MAPA DE RIESGO'!$P$44),"")</f>
        <v/>
      </c>
      <c r="AA30" s="41" t="str">
        <f>IF(AND('MAPA DE RIESGO'!$Z$45="Media",'MAPA DE RIESGO'!$AB$45="Moderado"),CONCATENATE("R5C",'MAPA DE RIESGO'!$P$45),"")</f>
        <v/>
      </c>
      <c r="AB30" s="23" t="str">
        <f>IF(AND('MAPA DE RIESGO'!$Z$40="Media",'MAPA DE RIESGO'!$AB$40="Mayor"),CONCATENATE("R5C",'MAPA DE RIESGO'!$P$40),"")</f>
        <v/>
      </c>
      <c r="AC30" s="24" t="str">
        <f>IF(AND('MAPA DE RIESGO'!$Z$41="Media",'MAPA DE RIESGO'!$AB$41="Mayor"),CONCATENATE("R5C",'MAPA DE RIESGO'!$P$41),"")</f>
        <v/>
      </c>
      <c r="AD30" s="29" t="str">
        <f>IF(AND('MAPA DE RIESGO'!$Z$42="Media",'MAPA DE RIESGO'!$AB$42="Mayor"),CONCATENATE("R5C",'MAPA DE RIESGO'!$P$42),"")</f>
        <v/>
      </c>
      <c r="AE30" s="29" t="str">
        <f>IF(AND('MAPA DE RIESGO'!$Z$43="Media",'MAPA DE RIESGO'!$AB$43="Mayor"),CONCATENATE("R5C",'MAPA DE RIESGO'!$P$43),"")</f>
        <v/>
      </c>
      <c r="AF30" s="29" t="str">
        <f>IF(AND('MAPA DE RIESGO'!$Z$44="Media",'MAPA DE RIESGO'!$AB$44="Mayor"),CONCATENATE("R5C",'MAPA DE RIESGO'!$P$44),"")</f>
        <v/>
      </c>
      <c r="AG30" s="25" t="str">
        <f>IF(AND('MAPA DE RIESGO'!$Z$45="Media",'MAPA DE RIESGO'!$AB$45="Mayor"),CONCATENATE("R5C",'MAPA DE RIESGO'!$P$45),"")</f>
        <v/>
      </c>
      <c r="AH30" s="26" t="str">
        <f>IF(AND('MAPA DE RIESGO'!$Z$40="Media",'MAPA DE RIESGO'!$AB$40="Catastrófico"),CONCATENATE("R5C",'MAPA DE RIESGO'!$P$40),"")</f>
        <v/>
      </c>
      <c r="AI30" s="27" t="str">
        <f>IF(AND('MAPA DE RIESGO'!$Z$41="Media",'MAPA DE RIESGO'!$AB$41="Catastrófico"),CONCATENATE("R5C",'MAPA DE RIESGO'!$P$41),"")</f>
        <v/>
      </c>
      <c r="AJ30" s="27" t="str">
        <f>IF(AND('MAPA DE RIESGO'!$Z$42="Media",'MAPA DE RIESGO'!$AB$42="Catastrófico"),CONCATENATE("R5C",'MAPA DE RIESGO'!$P$42),"")</f>
        <v/>
      </c>
      <c r="AK30" s="27" t="str">
        <f>IF(AND('MAPA DE RIESGO'!$Z$43="Media",'MAPA DE RIESGO'!$AB$43="Catastrófico"),CONCATENATE("R5C",'MAPA DE RIESGO'!$P$43),"")</f>
        <v/>
      </c>
      <c r="AL30" s="27" t="str">
        <f>IF(AND('MAPA DE RIESGO'!$Z$44="Media",'MAPA DE RIESGO'!$AB$44="Catastrófico"),CONCATENATE("R5C",'MAPA DE RIESGO'!$P$44),"")</f>
        <v/>
      </c>
      <c r="AM30" s="28" t="str">
        <f>IF(AND('MAPA DE RIESGO'!$Z$45="Media",'MAPA DE RIESGO'!$AB$45="Catastrófico"),CONCATENATE("R5C",'MAPA DE RIESGO'!$P$45),"")</f>
        <v/>
      </c>
      <c r="AN30" s="55"/>
      <c r="AO30" s="472"/>
      <c r="AP30" s="473"/>
      <c r="AQ30" s="473"/>
      <c r="AR30" s="473"/>
      <c r="AS30" s="473"/>
      <c r="AT30" s="474"/>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row>
    <row r="31" spans="1:76" ht="15" customHeight="1" x14ac:dyDescent="0.25">
      <c r="A31" s="55"/>
      <c r="B31" s="392"/>
      <c r="C31" s="392"/>
      <c r="D31" s="393"/>
      <c r="E31" s="433"/>
      <c r="F31" s="434"/>
      <c r="G31" s="434"/>
      <c r="H31" s="434"/>
      <c r="I31" s="435"/>
      <c r="J31" s="39" t="str">
        <f>IF(AND('MAPA DE RIESGO'!$Z$46="Media",'MAPA DE RIESGO'!$AB$46="Leve"),CONCATENATE("R6C",'MAPA DE RIESGO'!$P$46),"")</f>
        <v/>
      </c>
      <c r="K31" s="40" t="str">
        <f>IF(AND('MAPA DE RIESGO'!$Z$47="Media",'MAPA DE RIESGO'!$AB$47="Leve"),CONCATENATE("R6C",'MAPA DE RIESGO'!$P$47),"")</f>
        <v/>
      </c>
      <c r="L31" s="40" t="str">
        <f>IF(AND('MAPA DE RIESGO'!$Z$48="Media",'MAPA DE RIESGO'!$AB$48="Leve"),CONCATENATE("R6C",'MAPA DE RIESGO'!$P$48),"")</f>
        <v/>
      </c>
      <c r="M31" s="40" t="str">
        <f>IF(AND('MAPA DE RIESGO'!$Z$49="Media",'MAPA DE RIESGO'!$AB$49="Leve"),CONCATENATE("R6C",'MAPA DE RIESGO'!$P$49),"")</f>
        <v/>
      </c>
      <c r="N31" s="40" t="str">
        <f>IF(AND('MAPA DE RIESGO'!$Z$50="Media",'MAPA DE RIESGO'!$AB$50="Leve"),CONCATENATE("R6C",'MAPA DE RIESGO'!$P$50),"")</f>
        <v/>
      </c>
      <c r="O31" s="41" t="str">
        <f>IF(AND('MAPA DE RIESGO'!$Z$51="Media",'MAPA DE RIESGO'!$AB$51="Leve"),CONCATENATE("R6C",'MAPA DE RIESGO'!$P$51),"")</f>
        <v/>
      </c>
      <c r="P31" s="39" t="str">
        <f>IF(AND('MAPA DE RIESGO'!$Z$46="Media",'MAPA DE RIESGO'!$AB$46="Menor"),CONCATENATE("R6C",'MAPA DE RIESGO'!$P$46),"")</f>
        <v/>
      </c>
      <c r="Q31" s="40" t="str">
        <f>IF(AND('MAPA DE RIESGO'!$Z$47="Media",'MAPA DE RIESGO'!$AB$47="Menor"),CONCATENATE("R6C",'MAPA DE RIESGO'!$P$47),"")</f>
        <v/>
      </c>
      <c r="R31" s="40" t="str">
        <f>IF(AND('MAPA DE RIESGO'!$Z$48="Media",'MAPA DE RIESGO'!$AB$48="Menor"),CONCATENATE("R6C",'MAPA DE RIESGO'!$P$48),"")</f>
        <v/>
      </c>
      <c r="S31" s="40" t="str">
        <f>IF(AND('MAPA DE RIESGO'!$Z$49="Media",'MAPA DE RIESGO'!$AB$49="Menor"),CONCATENATE("R6C",'MAPA DE RIESGO'!$P$49),"")</f>
        <v/>
      </c>
      <c r="T31" s="40" t="str">
        <f>IF(AND('MAPA DE RIESGO'!$Z$50="Media",'MAPA DE RIESGO'!$AB$50="Menor"),CONCATENATE("R6C",'MAPA DE RIESGO'!$P$50),"")</f>
        <v/>
      </c>
      <c r="U31" s="41" t="str">
        <f>IF(AND('MAPA DE RIESGO'!$Z$51="Media",'MAPA DE RIESGO'!$AB$51="Menor"),CONCATENATE("R6C",'MAPA DE RIESGO'!$P$51),"")</f>
        <v/>
      </c>
      <c r="V31" s="39" t="str">
        <f>IF(AND('MAPA DE RIESGO'!$Z$46="Media",'MAPA DE RIESGO'!$AB$46="Moderado"),CONCATENATE("R6C",'MAPA DE RIESGO'!$P$46),"")</f>
        <v/>
      </c>
      <c r="W31" s="40" t="str">
        <f>IF(AND('MAPA DE RIESGO'!$Z$47="Media",'MAPA DE RIESGO'!$AB$47="Moderado"),CONCATENATE("R6C",'MAPA DE RIESGO'!$P$47),"")</f>
        <v/>
      </c>
      <c r="X31" s="40" t="str">
        <f>IF(AND('MAPA DE RIESGO'!$Z$48="Media",'MAPA DE RIESGO'!$AB$48="Moderado"),CONCATENATE("R6C",'MAPA DE RIESGO'!$P$48),"")</f>
        <v/>
      </c>
      <c r="Y31" s="40" t="str">
        <f>IF(AND('MAPA DE RIESGO'!$Z$49="Media",'MAPA DE RIESGO'!$AB$49="Moderado"),CONCATENATE("R6C",'MAPA DE RIESGO'!$P$49),"")</f>
        <v/>
      </c>
      <c r="Z31" s="40" t="str">
        <f>IF(AND('MAPA DE RIESGO'!$Z$50="Media",'MAPA DE RIESGO'!$AB$50="Moderado"),CONCATENATE("R6C",'MAPA DE RIESGO'!$P$50),"")</f>
        <v/>
      </c>
      <c r="AA31" s="41" t="str">
        <f>IF(AND('MAPA DE RIESGO'!$Z$51="Media",'MAPA DE RIESGO'!$AB$51="Moderado"),CONCATENATE("R6C",'MAPA DE RIESGO'!$P$51),"")</f>
        <v/>
      </c>
      <c r="AB31" s="23" t="str">
        <f>IF(AND('MAPA DE RIESGO'!$Z$46="Media",'MAPA DE RIESGO'!$AB$46="Mayor"),CONCATENATE("R6C",'MAPA DE RIESGO'!$P$46),"")</f>
        <v/>
      </c>
      <c r="AC31" s="24" t="str">
        <f>IF(AND('MAPA DE RIESGO'!$Z$47="Media",'MAPA DE RIESGO'!$AB$47="Mayor"),CONCATENATE("R6C",'MAPA DE RIESGO'!$P$47),"")</f>
        <v/>
      </c>
      <c r="AD31" s="29" t="str">
        <f>IF(AND('MAPA DE RIESGO'!$Z$48="Media",'MAPA DE RIESGO'!$AB$48="Mayor"),CONCATENATE("R6C",'MAPA DE RIESGO'!$P$48),"")</f>
        <v/>
      </c>
      <c r="AE31" s="29" t="str">
        <f>IF(AND('MAPA DE RIESGO'!$Z$49="Media",'MAPA DE RIESGO'!$AB$49="Mayor"),CONCATENATE("R6C",'MAPA DE RIESGO'!$P$49),"")</f>
        <v/>
      </c>
      <c r="AF31" s="29" t="str">
        <f>IF(AND('MAPA DE RIESGO'!$Z$50="Media",'MAPA DE RIESGO'!$AB$50="Mayor"),CONCATENATE("R6C",'MAPA DE RIESGO'!$P$50),"")</f>
        <v/>
      </c>
      <c r="AG31" s="25" t="str">
        <f>IF(AND('MAPA DE RIESGO'!$Z$51="Media",'MAPA DE RIESGO'!$AB$51="Mayor"),CONCATENATE("R6C",'MAPA DE RIESGO'!$P$51),"")</f>
        <v/>
      </c>
      <c r="AH31" s="26" t="str">
        <f>IF(AND('MAPA DE RIESGO'!$Z$46="Media",'MAPA DE RIESGO'!$AB$46="Catastrófico"),CONCATENATE("R6C",'MAPA DE RIESGO'!$P$46),"")</f>
        <v/>
      </c>
      <c r="AI31" s="27" t="str">
        <f>IF(AND('MAPA DE RIESGO'!$Z$47="Media",'MAPA DE RIESGO'!$AB$47="Catastrófico"),CONCATENATE("R6C",'MAPA DE RIESGO'!$P$47),"")</f>
        <v/>
      </c>
      <c r="AJ31" s="27" t="str">
        <f>IF(AND('MAPA DE RIESGO'!$Z$48="Media",'MAPA DE RIESGO'!$AB$48="Catastrófico"),CONCATENATE("R6C",'MAPA DE RIESGO'!$P$48),"")</f>
        <v/>
      </c>
      <c r="AK31" s="27" t="str">
        <f>IF(AND('MAPA DE RIESGO'!$Z$49="Media",'MAPA DE RIESGO'!$AB$49="Catastrófico"),CONCATENATE("R6C",'MAPA DE RIESGO'!$P$49),"")</f>
        <v/>
      </c>
      <c r="AL31" s="27" t="str">
        <f>IF(AND('MAPA DE RIESGO'!$Z$50="Media",'MAPA DE RIESGO'!$AB$50="Catastrófico"),CONCATENATE("R6C",'MAPA DE RIESGO'!$P$50),"")</f>
        <v/>
      </c>
      <c r="AM31" s="28" t="str">
        <f>IF(AND('MAPA DE RIESGO'!$Z$51="Media",'MAPA DE RIESGO'!$AB$51="Catastrófico"),CONCATENATE("R6C",'MAPA DE RIESGO'!$P$51),"")</f>
        <v/>
      </c>
      <c r="AN31" s="55"/>
      <c r="AO31" s="472"/>
      <c r="AP31" s="473"/>
      <c r="AQ31" s="473"/>
      <c r="AR31" s="473"/>
      <c r="AS31" s="473"/>
      <c r="AT31" s="474"/>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row>
    <row r="32" spans="1:76" ht="15" customHeight="1" x14ac:dyDescent="0.25">
      <c r="A32" s="55"/>
      <c r="B32" s="392"/>
      <c r="C32" s="392"/>
      <c r="D32" s="393"/>
      <c r="E32" s="433"/>
      <c r="F32" s="434"/>
      <c r="G32" s="434"/>
      <c r="H32" s="434"/>
      <c r="I32" s="435"/>
      <c r="J32" s="39" t="str">
        <f>IF(AND('MAPA DE RIESGO'!$Z$52="Media",'MAPA DE RIESGO'!$AB$52="Leve"),CONCATENATE("R7C",'MAPA DE RIESGO'!$P$52),"")</f>
        <v/>
      </c>
      <c r="K32" s="40" t="str">
        <f>IF(AND('MAPA DE RIESGO'!$Z$53="Media",'MAPA DE RIESGO'!$AB$53="Leve"),CONCATENATE("R7C",'MAPA DE RIESGO'!$P$53),"")</f>
        <v/>
      </c>
      <c r="L32" s="40" t="str">
        <f>IF(AND('MAPA DE RIESGO'!$Z$54="Media",'MAPA DE RIESGO'!$AB$54="Leve"),CONCATENATE("R7C",'MAPA DE RIESGO'!$P$54),"")</f>
        <v/>
      </c>
      <c r="M32" s="40" t="str">
        <f>IF(AND('MAPA DE RIESGO'!$Z$55="Media",'MAPA DE RIESGO'!$AB$55="Leve"),CONCATENATE("R7C",'MAPA DE RIESGO'!$P$55),"")</f>
        <v/>
      </c>
      <c r="N32" s="40" t="str">
        <f>IF(AND('MAPA DE RIESGO'!$Z$56="Media",'MAPA DE RIESGO'!$AB$56="Leve"),CONCATENATE("R7C",'MAPA DE RIESGO'!$P$56),"")</f>
        <v/>
      </c>
      <c r="O32" s="41" t="str">
        <f>IF(AND('MAPA DE RIESGO'!$Z$57="Media",'MAPA DE RIESGO'!$AB$57="Leve"),CONCATENATE("R7C",'MAPA DE RIESGO'!$P$57),"")</f>
        <v/>
      </c>
      <c r="P32" s="39" t="str">
        <f>IF(AND('MAPA DE RIESGO'!$Z$52="Media",'MAPA DE RIESGO'!$AB$52="Menor"),CONCATENATE("R7C",'MAPA DE RIESGO'!$P$52),"")</f>
        <v/>
      </c>
      <c r="Q32" s="40" t="str">
        <f>IF(AND('MAPA DE RIESGO'!$Z$53="Media",'MAPA DE RIESGO'!$AB$53="Menor"),CONCATENATE("R7C",'MAPA DE RIESGO'!$P$53),"")</f>
        <v/>
      </c>
      <c r="R32" s="40" t="str">
        <f>IF(AND('MAPA DE RIESGO'!$Z$54="Media",'MAPA DE RIESGO'!$AB$54="Menor"),CONCATENATE("R7C",'MAPA DE RIESGO'!$P$54),"")</f>
        <v/>
      </c>
      <c r="S32" s="40" t="str">
        <f>IF(AND('MAPA DE RIESGO'!$Z$55="Media",'MAPA DE RIESGO'!$AB$55="Menor"),CONCATENATE("R7C",'MAPA DE RIESGO'!$P$55),"")</f>
        <v/>
      </c>
      <c r="T32" s="40" t="str">
        <f>IF(AND('MAPA DE RIESGO'!$Z$56="Media",'MAPA DE RIESGO'!$AB$56="Menor"),CONCATENATE("R7C",'MAPA DE RIESGO'!$P$56),"")</f>
        <v/>
      </c>
      <c r="U32" s="41" t="str">
        <f>IF(AND('MAPA DE RIESGO'!$Z$57="Media",'MAPA DE RIESGO'!$AB$57="Menor"),CONCATENATE("R7C",'MAPA DE RIESGO'!$P$57),"")</f>
        <v/>
      </c>
      <c r="V32" s="39" t="str">
        <f>IF(AND('MAPA DE RIESGO'!$Z$52="Media",'MAPA DE RIESGO'!$AB$52="Moderado"),CONCATENATE("R7C",'MAPA DE RIESGO'!$P$52),"")</f>
        <v/>
      </c>
      <c r="W32" s="40" t="str">
        <f>IF(AND('MAPA DE RIESGO'!$Z$53="Media",'MAPA DE RIESGO'!$AB$53="Moderado"),CONCATENATE("R7C",'MAPA DE RIESGO'!$P$53),"")</f>
        <v/>
      </c>
      <c r="X32" s="40" t="str">
        <f>IF(AND('MAPA DE RIESGO'!$Z$54="Media",'MAPA DE RIESGO'!$AB$54="Moderado"),CONCATENATE("R7C",'MAPA DE RIESGO'!$P$54),"")</f>
        <v/>
      </c>
      <c r="Y32" s="40" t="str">
        <f>IF(AND('MAPA DE RIESGO'!$Z$55="Media",'MAPA DE RIESGO'!$AB$55="Moderado"),CONCATENATE("R7C",'MAPA DE RIESGO'!$P$55),"")</f>
        <v/>
      </c>
      <c r="Z32" s="40" t="str">
        <f>IF(AND('MAPA DE RIESGO'!$Z$56="Media",'MAPA DE RIESGO'!$AB$56="Moderado"),CONCATENATE("R7C",'MAPA DE RIESGO'!$P$56),"")</f>
        <v/>
      </c>
      <c r="AA32" s="41" t="str">
        <f>IF(AND('MAPA DE RIESGO'!$Z$57="Media",'MAPA DE RIESGO'!$AB$57="Moderado"),CONCATENATE("R7C",'MAPA DE RIESGO'!$P$57),"")</f>
        <v/>
      </c>
      <c r="AB32" s="23" t="str">
        <f>IF(AND('MAPA DE RIESGO'!$Z$52="Media",'MAPA DE RIESGO'!$AB$52="Mayor"),CONCATENATE("R7C",'MAPA DE RIESGO'!$P$52),"")</f>
        <v/>
      </c>
      <c r="AC32" s="24" t="str">
        <f>IF(AND('MAPA DE RIESGO'!$Z$53="Media",'MAPA DE RIESGO'!$AB$53="Mayor"),CONCATENATE("R7C",'MAPA DE RIESGO'!$P$53),"")</f>
        <v/>
      </c>
      <c r="AD32" s="29" t="str">
        <f>IF(AND('MAPA DE RIESGO'!$Z$54="Media",'MAPA DE RIESGO'!$AB$54="Mayor"),CONCATENATE("R7C",'MAPA DE RIESGO'!$P$54),"")</f>
        <v/>
      </c>
      <c r="AE32" s="29" t="str">
        <f>IF(AND('MAPA DE RIESGO'!$Z$55="Media",'MAPA DE RIESGO'!$AB$55="Mayor"),CONCATENATE("R7C",'MAPA DE RIESGO'!$P$55),"")</f>
        <v/>
      </c>
      <c r="AF32" s="29" t="str">
        <f>IF(AND('MAPA DE RIESGO'!$Z$56="Media",'MAPA DE RIESGO'!$AB$56="Mayor"),CONCATENATE("R7C",'MAPA DE RIESGO'!$P$56),"")</f>
        <v/>
      </c>
      <c r="AG32" s="25" t="str">
        <f>IF(AND('MAPA DE RIESGO'!$Z$57="Media",'MAPA DE RIESGO'!$AB$57="Mayor"),CONCATENATE("R7C",'MAPA DE RIESGO'!$P$57),"")</f>
        <v/>
      </c>
      <c r="AH32" s="26" t="str">
        <f>IF(AND('MAPA DE RIESGO'!$Z$52="Media",'MAPA DE RIESGO'!$AB$52="Catastrófico"),CONCATENATE("R7C",'MAPA DE RIESGO'!$P$52),"")</f>
        <v/>
      </c>
      <c r="AI32" s="27" t="str">
        <f>IF(AND('MAPA DE RIESGO'!$Z$53="Media",'MAPA DE RIESGO'!$AB$53="Catastrófico"),CONCATENATE("R7C",'MAPA DE RIESGO'!$P$53),"")</f>
        <v/>
      </c>
      <c r="AJ32" s="27" t="str">
        <f>IF(AND('MAPA DE RIESGO'!$Z$54="Media",'MAPA DE RIESGO'!$AB$54="Catastrófico"),CONCATENATE("R7C",'MAPA DE RIESGO'!$P$54),"")</f>
        <v/>
      </c>
      <c r="AK32" s="27" t="str">
        <f>IF(AND('MAPA DE RIESGO'!$Z$55="Media",'MAPA DE RIESGO'!$AB$55="Catastrófico"),CONCATENATE("R7C",'MAPA DE RIESGO'!$P$55),"")</f>
        <v/>
      </c>
      <c r="AL32" s="27" t="str">
        <f>IF(AND('MAPA DE RIESGO'!$Z$56="Media",'MAPA DE RIESGO'!$AB$56="Catastrófico"),CONCATENATE("R7C",'MAPA DE RIESGO'!$P$56),"")</f>
        <v/>
      </c>
      <c r="AM32" s="28" t="str">
        <f>IF(AND('MAPA DE RIESGO'!$Z$57="Media",'MAPA DE RIESGO'!$AB$57="Catastrófico"),CONCATENATE("R7C",'MAPA DE RIESGO'!$P$57),"")</f>
        <v/>
      </c>
      <c r="AN32" s="55"/>
      <c r="AO32" s="472"/>
      <c r="AP32" s="473"/>
      <c r="AQ32" s="473"/>
      <c r="AR32" s="473"/>
      <c r="AS32" s="473"/>
      <c r="AT32" s="474"/>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row>
    <row r="33" spans="1:80" ht="15" customHeight="1" x14ac:dyDescent="0.25">
      <c r="A33" s="55"/>
      <c r="B33" s="392"/>
      <c r="C33" s="392"/>
      <c r="D33" s="393"/>
      <c r="E33" s="433"/>
      <c r="F33" s="434"/>
      <c r="G33" s="434"/>
      <c r="H33" s="434"/>
      <c r="I33" s="435"/>
      <c r="J33" s="39" t="str">
        <f>IF(AND('MAPA DE RIESGO'!$Z$58="Media",'MAPA DE RIESGO'!$AB$58="Leve"),CONCATENATE("R8C",'MAPA DE RIESGO'!$P$58),"")</f>
        <v/>
      </c>
      <c r="K33" s="40" t="str">
        <f>IF(AND('MAPA DE RIESGO'!$Z$59="Media",'MAPA DE RIESGO'!$AB$59="Leve"),CONCATENATE("R8C",'MAPA DE RIESGO'!$P$59),"")</f>
        <v/>
      </c>
      <c r="L33" s="40" t="str">
        <f>IF(AND('MAPA DE RIESGO'!$Z$60="Media",'MAPA DE RIESGO'!$AB$60="Leve"),CONCATENATE("R8C",'MAPA DE RIESGO'!$P$60),"")</f>
        <v/>
      </c>
      <c r="M33" s="40" t="str">
        <f>IF(AND('MAPA DE RIESGO'!$Z$61="Media",'MAPA DE RIESGO'!$AB$61="Leve"),CONCATENATE("R8C",'MAPA DE RIESGO'!$P$61),"")</f>
        <v/>
      </c>
      <c r="N33" s="40" t="str">
        <f>IF(AND('MAPA DE RIESGO'!$Z$62="Media",'MAPA DE RIESGO'!$AB$62="Leve"),CONCATENATE("R8C",'MAPA DE RIESGO'!$P$62),"")</f>
        <v/>
      </c>
      <c r="O33" s="41" t="str">
        <f>IF(AND('MAPA DE RIESGO'!$Z$63="Media",'MAPA DE RIESGO'!$AB$63="Leve"),CONCATENATE("R8C",'MAPA DE RIESGO'!$P$63),"")</f>
        <v/>
      </c>
      <c r="P33" s="39" t="str">
        <f>IF(AND('MAPA DE RIESGO'!$Z$58="Media",'MAPA DE RIESGO'!$AB$58="Menor"),CONCATENATE("R8C",'MAPA DE RIESGO'!$P$58),"")</f>
        <v/>
      </c>
      <c r="Q33" s="40" t="str">
        <f>IF(AND('MAPA DE RIESGO'!$Z$59="Media",'MAPA DE RIESGO'!$AB$59="Menor"),CONCATENATE("R8C",'MAPA DE RIESGO'!$P$59),"")</f>
        <v/>
      </c>
      <c r="R33" s="40" t="str">
        <f>IF(AND('MAPA DE RIESGO'!$Z$60="Media",'MAPA DE RIESGO'!$AB$60="Menor"),CONCATENATE("R8C",'MAPA DE RIESGO'!$P$60),"")</f>
        <v/>
      </c>
      <c r="S33" s="40" t="str">
        <f>IF(AND('MAPA DE RIESGO'!$Z$61="Media",'MAPA DE RIESGO'!$AB$61="Menor"),CONCATENATE("R8C",'MAPA DE RIESGO'!$P$61),"")</f>
        <v/>
      </c>
      <c r="T33" s="40" t="str">
        <f>IF(AND('MAPA DE RIESGO'!$Z$62="Media",'MAPA DE RIESGO'!$AB$62="Menor"),CONCATENATE("R8C",'MAPA DE RIESGO'!$P$62),"")</f>
        <v/>
      </c>
      <c r="U33" s="41" t="str">
        <f>IF(AND('MAPA DE RIESGO'!$Z$63="Media",'MAPA DE RIESGO'!$AB$63="Menor"),CONCATENATE("R8C",'MAPA DE RIESGO'!$P$63),"")</f>
        <v/>
      </c>
      <c r="V33" s="39" t="str">
        <f>IF(AND('MAPA DE RIESGO'!$Z$58="Media",'MAPA DE RIESGO'!$AB$58="Moderado"),CONCATENATE("R8C",'MAPA DE RIESGO'!$P$58),"")</f>
        <v/>
      </c>
      <c r="W33" s="40" t="str">
        <f>IF(AND('MAPA DE RIESGO'!$Z$59="Media",'MAPA DE RIESGO'!$AB$59="Moderado"),CONCATENATE("R8C",'MAPA DE RIESGO'!$P$59),"")</f>
        <v/>
      </c>
      <c r="X33" s="40" t="str">
        <f>IF(AND('MAPA DE RIESGO'!$Z$60="Media",'MAPA DE RIESGO'!$AB$60="Moderado"),CONCATENATE("R8C",'MAPA DE RIESGO'!$P$60),"")</f>
        <v/>
      </c>
      <c r="Y33" s="40" t="str">
        <f>IF(AND('MAPA DE RIESGO'!$Z$61="Media",'MAPA DE RIESGO'!$AB$61="Moderado"),CONCATENATE("R8C",'MAPA DE RIESGO'!$P$61),"")</f>
        <v/>
      </c>
      <c r="Z33" s="40" t="str">
        <f>IF(AND('MAPA DE RIESGO'!$Z$62="Media",'MAPA DE RIESGO'!$AB$62="Moderado"),CONCATENATE("R8C",'MAPA DE RIESGO'!$P$62),"")</f>
        <v/>
      </c>
      <c r="AA33" s="41" t="str">
        <f>IF(AND('MAPA DE RIESGO'!$Z$63="Media",'MAPA DE RIESGO'!$AB$63="Moderado"),CONCATENATE("R8C",'MAPA DE RIESGO'!$P$63),"")</f>
        <v/>
      </c>
      <c r="AB33" s="23" t="str">
        <f>IF(AND('MAPA DE RIESGO'!$Z$58="Media",'MAPA DE RIESGO'!$AB$58="Mayor"),CONCATENATE("R8C",'MAPA DE RIESGO'!$P$58),"")</f>
        <v/>
      </c>
      <c r="AC33" s="24" t="str">
        <f>IF(AND('MAPA DE RIESGO'!$Z$59="Media",'MAPA DE RIESGO'!$AB$59="Mayor"),CONCATENATE("R8C",'MAPA DE RIESGO'!$P$59),"")</f>
        <v/>
      </c>
      <c r="AD33" s="29" t="str">
        <f>IF(AND('MAPA DE RIESGO'!$Z$60="Media",'MAPA DE RIESGO'!$AB$60="Mayor"),CONCATENATE("R8C",'MAPA DE RIESGO'!$P$60),"")</f>
        <v/>
      </c>
      <c r="AE33" s="29" t="str">
        <f>IF(AND('MAPA DE RIESGO'!$Z$61="Media",'MAPA DE RIESGO'!$AB$61="Mayor"),CONCATENATE("R8C",'MAPA DE RIESGO'!$P$61),"")</f>
        <v/>
      </c>
      <c r="AF33" s="29" t="str">
        <f>IF(AND('MAPA DE RIESGO'!$Z$62="Media",'MAPA DE RIESGO'!$AB$62="Mayor"),CONCATENATE("R8C",'MAPA DE RIESGO'!$P$62),"")</f>
        <v/>
      </c>
      <c r="AG33" s="25" t="str">
        <f>IF(AND('MAPA DE RIESGO'!$Z$63="Media",'MAPA DE RIESGO'!$AB$63="Mayor"),CONCATENATE("R8C",'MAPA DE RIESGO'!$P$63),"")</f>
        <v/>
      </c>
      <c r="AH33" s="26" t="str">
        <f>IF(AND('MAPA DE RIESGO'!$Z$58="Media",'MAPA DE RIESGO'!$AB$58="Catastrófico"),CONCATENATE("R8C",'MAPA DE RIESGO'!$P$58),"")</f>
        <v/>
      </c>
      <c r="AI33" s="27" t="str">
        <f>IF(AND('MAPA DE RIESGO'!$Z$59="Media",'MAPA DE RIESGO'!$AB$59="Catastrófico"),CONCATENATE("R8C",'MAPA DE RIESGO'!$P$59),"")</f>
        <v/>
      </c>
      <c r="AJ33" s="27" t="str">
        <f>IF(AND('MAPA DE RIESGO'!$Z$60="Media",'MAPA DE RIESGO'!$AB$60="Catastrófico"),CONCATENATE("R8C",'MAPA DE RIESGO'!$P$60),"")</f>
        <v/>
      </c>
      <c r="AK33" s="27" t="str">
        <f>IF(AND('MAPA DE RIESGO'!$Z$61="Media",'MAPA DE RIESGO'!$AB$61="Catastrófico"),CONCATENATE("R8C",'MAPA DE RIESGO'!$P$61),"")</f>
        <v/>
      </c>
      <c r="AL33" s="27" t="str">
        <f>IF(AND('MAPA DE RIESGO'!$Z$62="Media",'MAPA DE RIESGO'!$AB$62="Catastrófico"),CONCATENATE("R8C",'MAPA DE RIESGO'!$P$62),"")</f>
        <v/>
      </c>
      <c r="AM33" s="28" t="str">
        <f>IF(AND('MAPA DE RIESGO'!$Z$63="Media",'MAPA DE RIESGO'!$AB$63="Catastrófico"),CONCATENATE("R8C",'MAPA DE RIESGO'!$P$63),"")</f>
        <v/>
      </c>
      <c r="AN33" s="55"/>
      <c r="AO33" s="472"/>
      <c r="AP33" s="473"/>
      <c r="AQ33" s="473"/>
      <c r="AR33" s="473"/>
      <c r="AS33" s="473"/>
      <c r="AT33" s="474"/>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row>
    <row r="34" spans="1:80" ht="15" customHeight="1" x14ac:dyDescent="0.25">
      <c r="A34" s="55"/>
      <c r="B34" s="392"/>
      <c r="C34" s="392"/>
      <c r="D34" s="393"/>
      <c r="E34" s="433"/>
      <c r="F34" s="434"/>
      <c r="G34" s="434"/>
      <c r="H34" s="434"/>
      <c r="I34" s="435"/>
      <c r="J34" s="39" t="str">
        <f>IF(AND('MAPA DE RIESGO'!$Z$64="Media",'MAPA DE RIESGO'!$AB$64="Leve"),CONCATENATE("R9C",'MAPA DE RIESGO'!$P$64),"")</f>
        <v/>
      </c>
      <c r="K34" s="40" t="str">
        <f>IF(AND('MAPA DE RIESGO'!$Z$65="Media",'MAPA DE RIESGO'!$AB$65="Leve"),CONCATENATE("R9C",'MAPA DE RIESGO'!$P$65),"")</f>
        <v/>
      </c>
      <c r="L34" s="40" t="str">
        <f>IF(AND('MAPA DE RIESGO'!$Z$66="Media",'MAPA DE RIESGO'!$AB$66="Leve"),CONCATENATE("R9C",'MAPA DE RIESGO'!$P$66),"")</f>
        <v/>
      </c>
      <c r="M34" s="40" t="str">
        <f>IF(AND('MAPA DE RIESGO'!$Z$67="Media",'MAPA DE RIESGO'!$AB$67="Leve"),CONCATENATE("R9C",'MAPA DE RIESGO'!$P$67),"")</f>
        <v/>
      </c>
      <c r="N34" s="40" t="str">
        <f>IF(AND('MAPA DE RIESGO'!$Z$68="Media",'MAPA DE RIESGO'!$AB$68="Leve"),CONCATENATE("R9C",'MAPA DE RIESGO'!$P$68),"")</f>
        <v/>
      </c>
      <c r="O34" s="41" t="str">
        <f>IF(AND('MAPA DE RIESGO'!$Z$69="Media",'MAPA DE RIESGO'!$AB$69="Leve"),CONCATENATE("R9C",'MAPA DE RIESGO'!$P$69),"")</f>
        <v/>
      </c>
      <c r="P34" s="39" t="str">
        <f>IF(AND('MAPA DE RIESGO'!$Z$64="Media",'MAPA DE RIESGO'!$AB$64="Menor"),CONCATENATE("R9C",'MAPA DE RIESGO'!$P$64),"")</f>
        <v/>
      </c>
      <c r="Q34" s="40" t="str">
        <f>IF(AND('MAPA DE RIESGO'!$Z$65="Media",'MAPA DE RIESGO'!$AB$65="Menor"),CONCATENATE("R9C",'MAPA DE RIESGO'!$P$65),"")</f>
        <v/>
      </c>
      <c r="R34" s="40" t="str">
        <f>IF(AND('MAPA DE RIESGO'!$Z$66="Media",'MAPA DE RIESGO'!$AB$66="Menor"),CONCATENATE("R9C",'MAPA DE RIESGO'!$P$66),"")</f>
        <v/>
      </c>
      <c r="S34" s="40" t="str">
        <f>IF(AND('MAPA DE RIESGO'!$Z$67="Media",'MAPA DE RIESGO'!$AB$67="Menor"),CONCATENATE("R9C",'MAPA DE RIESGO'!$P$67),"")</f>
        <v/>
      </c>
      <c r="T34" s="40" t="str">
        <f>IF(AND('MAPA DE RIESGO'!$Z$68="Media",'MAPA DE RIESGO'!$AB$68="Menor"),CONCATENATE("R9C",'MAPA DE RIESGO'!$P$68),"")</f>
        <v/>
      </c>
      <c r="U34" s="41" t="str">
        <f>IF(AND('MAPA DE RIESGO'!$Z$69="Media",'MAPA DE RIESGO'!$AB$69="Menor"),CONCATENATE("R9C",'MAPA DE RIESGO'!$P$69),"")</f>
        <v/>
      </c>
      <c r="V34" s="39" t="str">
        <f>IF(AND('MAPA DE RIESGO'!$Z$64="Media",'MAPA DE RIESGO'!$AB$64="Moderado"),CONCATENATE("R9C",'MAPA DE RIESGO'!$P$64),"")</f>
        <v/>
      </c>
      <c r="W34" s="40" t="str">
        <f>IF(AND('MAPA DE RIESGO'!$Z$65="Media",'MAPA DE RIESGO'!$AB$65="Moderado"),CONCATENATE("R9C",'MAPA DE RIESGO'!$P$65),"")</f>
        <v/>
      </c>
      <c r="X34" s="40" t="str">
        <f>IF(AND('MAPA DE RIESGO'!$Z$66="Media",'MAPA DE RIESGO'!$AB$66="Moderado"),CONCATENATE("R9C",'MAPA DE RIESGO'!$P$66),"")</f>
        <v/>
      </c>
      <c r="Y34" s="40" t="str">
        <f>IF(AND('MAPA DE RIESGO'!$Z$67="Media",'MAPA DE RIESGO'!$AB$67="Moderado"),CONCATENATE("R9C",'MAPA DE RIESGO'!$P$67),"")</f>
        <v/>
      </c>
      <c r="Z34" s="40" t="str">
        <f>IF(AND('MAPA DE RIESGO'!$Z$68="Media",'MAPA DE RIESGO'!$AB$68="Moderado"),CONCATENATE("R9C",'MAPA DE RIESGO'!$P$68),"")</f>
        <v/>
      </c>
      <c r="AA34" s="41" t="str">
        <f>IF(AND('MAPA DE RIESGO'!$Z$69="Media",'MAPA DE RIESGO'!$AB$69="Moderado"),CONCATENATE("R9C",'MAPA DE RIESGO'!$P$69),"")</f>
        <v/>
      </c>
      <c r="AB34" s="23" t="str">
        <f>IF(AND('MAPA DE RIESGO'!$Z$64="Media",'MAPA DE RIESGO'!$AB$64="Mayor"),CONCATENATE("R9C",'MAPA DE RIESGO'!$P$64),"")</f>
        <v/>
      </c>
      <c r="AC34" s="24" t="str">
        <f>IF(AND('MAPA DE RIESGO'!$Z$65="Media",'MAPA DE RIESGO'!$AB$65="Mayor"),CONCATENATE("R9C",'MAPA DE RIESGO'!$P$65),"")</f>
        <v/>
      </c>
      <c r="AD34" s="29" t="str">
        <f>IF(AND('MAPA DE RIESGO'!$Z$66="Media",'MAPA DE RIESGO'!$AB$66="Mayor"),CONCATENATE("R9C",'MAPA DE RIESGO'!$P$66),"")</f>
        <v/>
      </c>
      <c r="AE34" s="29" t="str">
        <f>IF(AND('MAPA DE RIESGO'!$Z$67="Media",'MAPA DE RIESGO'!$AB$67="Mayor"),CONCATENATE("R9C",'MAPA DE RIESGO'!$P$67),"")</f>
        <v/>
      </c>
      <c r="AF34" s="29" t="str">
        <f>IF(AND('MAPA DE RIESGO'!$Z$68="Media",'MAPA DE RIESGO'!$AB$68="Mayor"),CONCATENATE("R9C",'MAPA DE RIESGO'!$P$68),"")</f>
        <v/>
      </c>
      <c r="AG34" s="25" t="str">
        <f>IF(AND('MAPA DE RIESGO'!$Z$69="Media",'MAPA DE RIESGO'!$AB$69="Mayor"),CONCATENATE("R9C",'MAPA DE RIESGO'!$P$69),"")</f>
        <v/>
      </c>
      <c r="AH34" s="26" t="str">
        <f>IF(AND('MAPA DE RIESGO'!$Z$64="Media",'MAPA DE RIESGO'!$AB$64="Catastrófico"),CONCATENATE("R9C",'MAPA DE RIESGO'!$P$64),"")</f>
        <v/>
      </c>
      <c r="AI34" s="27" t="str">
        <f>IF(AND('MAPA DE RIESGO'!$Z$65="Media",'MAPA DE RIESGO'!$AB$65="Catastrófico"),CONCATENATE("R9C",'MAPA DE RIESGO'!$P$65),"")</f>
        <v/>
      </c>
      <c r="AJ34" s="27" t="str">
        <f>IF(AND('MAPA DE RIESGO'!$Z$66="Media",'MAPA DE RIESGO'!$AB$66="Catastrófico"),CONCATENATE("R9C",'MAPA DE RIESGO'!$P$66),"")</f>
        <v/>
      </c>
      <c r="AK34" s="27" t="str">
        <f>IF(AND('MAPA DE RIESGO'!$Z$67="Media",'MAPA DE RIESGO'!$AB$67="Catastrófico"),CONCATENATE("R9C",'MAPA DE RIESGO'!$P$67),"")</f>
        <v/>
      </c>
      <c r="AL34" s="27" t="str">
        <f>IF(AND('MAPA DE RIESGO'!$Z$68="Media",'MAPA DE RIESGO'!$AB$68="Catastrófico"),CONCATENATE("R9C",'MAPA DE RIESGO'!$P$68),"")</f>
        <v/>
      </c>
      <c r="AM34" s="28" t="str">
        <f>IF(AND('MAPA DE RIESGO'!$Z$69="Media",'MAPA DE RIESGO'!$AB$69="Catastrófico"),CONCATENATE("R9C",'MAPA DE RIESGO'!$P$69),"")</f>
        <v/>
      </c>
      <c r="AN34" s="55"/>
      <c r="AO34" s="472"/>
      <c r="AP34" s="473"/>
      <c r="AQ34" s="473"/>
      <c r="AR34" s="473"/>
      <c r="AS34" s="473"/>
      <c r="AT34" s="474"/>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row>
    <row r="35" spans="1:80" ht="15.75" customHeight="1" thickBot="1" x14ac:dyDescent="0.3">
      <c r="A35" s="55"/>
      <c r="B35" s="392"/>
      <c r="C35" s="392"/>
      <c r="D35" s="393"/>
      <c r="E35" s="436"/>
      <c r="F35" s="437"/>
      <c r="G35" s="437"/>
      <c r="H35" s="437"/>
      <c r="I35" s="438"/>
      <c r="J35" s="39" t="str">
        <f>IF(AND('MAPA DE RIESGO'!$Z$70="Media",'MAPA DE RIESGO'!$AB$70="Leve"),CONCATENATE("R10C",'MAPA DE RIESGO'!$P$70),"")</f>
        <v/>
      </c>
      <c r="K35" s="40" t="str">
        <f>IF(AND('MAPA DE RIESGO'!$Z$71="Media",'MAPA DE RIESGO'!$AB$71="Leve"),CONCATENATE("R10C",'MAPA DE RIESGO'!$P$71),"")</f>
        <v/>
      </c>
      <c r="L35" s="40" t="str">
        <f>IF(AND('MAPA DE RIESGO'!$Z$72="Media",'MAPA DE RIESGO'!$AB$72="Leve"),CONCATENATE("R10C",'MAPA DE RIESGO'!$P$72),"")</f>
        <v/>
      </c>
      <c r="M35" s="40" t="str">
        <f>IF(AND('MAPA DE RIESGO'!$Z$73="Media",'MAPA DE RIESGO'!$AB$73="Leve"),CONCATENATE("R10C",'MAPA DE RIESGO'!$P$73),"")</f>
        <v/>
      </c>
      <c r="N35" s="40" t="str">
        <f>IF(AND('MAPA DE RIESGO'!$Z$74="Media",'MAPA DE RIESGO'!$AB$74="Leve"),CONCATENATE("R10C",'MAPA DE RIESGO'!$P$74),"")</f>
        <v/>
      </c>
      <c r="O35" s="41" t="str">
        <f>IF(AND('MAPA DE RIESGO'!$Z$75="Media",'MAPA DE RIESGO'!$AB$75="Leve"),CONCATENATE("R10C",'MAPA DE RIESGO'!$P$75),"")</f>
        <v/>
      </c>
      <c r="P35" s="39" t="str">
        <f>IF(AND('MAPA DE RIESGO'!$Z$70="Media",'MAPA DE RIESGO'!$AB$70="Menor"),CONCATENATE("R10C",'MAPA DE RIESGO'!$P$70),"")</f>
        <v/>
      </c>
      <c r="Q35" s="40" t="str">
        <f>IF(AND('MAPA DE RIESGO'!$Z$71="Media",'MAPA DE RIESGO'!$AB$71="Menor"),CONCATENATE("R10C",'MAPA DE RIESGO'!$P$71),"")</f>
        <v/>
      </c>
      <c r="R35" s="40" t="str">
        <f>IF(AND('MAPA DE RIESGO'!$Z$72="Media",'MAPA DE RIESGO'!$AB$72="Menor"),CONCATENATE("R10C",'MAPA DE RIESGO'!$P$72),"")</f>
        <v/>
      </c>
      <c r="S35" s="40" t="str">
        <f>IF(AND('MAPA DE RIESGO'!$Z$73="Media",'MAPA DE RIESGO'!$AB$73="Menor"),CONCATENATE("R10C",'MAPA DE RIESGO'!$P$73),"")</f>
        <v/>
      </c>
      <c r="T35" s="40" t="str">
        <f>IF(AND('MAPA DE RIESGO'!$Z$74="Media",'MAPA DE RIESGO'!$AB$74="Menor"),CONCATENATE("R10C",'MAPA DE RIESGO'!$P$74),"")</f>
        <v/>
      </c>
      <c r="U35" s="41" t="str">
        <f>IF(AND('MAPA DE RIESGO'!$Z$75="Media",'MAPA DE RIESGO'!$AB$75="Menor"),CONCATENATE("R10C",'MAPA DE RIESGO'!$P$75),"")</f>
        <v/>
      </c>
      <c r="V35" s="39" t="str">
        <f>IF(AND('MAPA DE RIESGO'!$Z$70="Media",'MAPA DE RIESGO'!$AB$70="Moderado"),CONCATENATE("R10C",'MAPA DE RIESGO'!$P$70),"")</f>
        <v/>
      </c>
      <c r="W35" s="40" t="str">
        <f>IF(AND('MAPA DE RIESGO'!$Z$71="Media",'MAPA DE RIESGO'!$AB$71="Moderado"),CONCATENATE("R10C",'MAPA DE RIESGO'!$P$71),"")</f>
        <v/>
      </c>
      <c r="X35" s="40" t="str">
        <f>IF(AND('MAPA DE RIESGO'!$Z$72="Media",'MAPA DE RIESGO'!$AB$72="Moderado"),CONCATENATE("R10C",'MAPA DE RIESGO'!$P$72),"")</f>
        <v/>
      </c>
      <c r="Y35" s="40" t="str">
        <f>IF(AND('MAPA DE RIESGO'!$Z$73="Media",'MAPA DE RIESGO'!$AB$73="Moderado"),CONCATENATE("R10C",'MAPA DE RIESGO'!$P$73),"")</f>
        <v/>
      </c>
      <c r="Z35" s="40" t="str">
        <f>IF(AND('MAPA DE RIESGO'!$Z$74="Media",'MAPA DE RIESGO'!$AB$74="Moderado"),CONCATENATE("R10C",'MAPA DE RIESGO'!$P$74),"")</f>
        <v/>
      </c>
      <c r="AA35" s="41" t="str">
        <f>IF(AND('MAPA DE RIESGO'!$Z$75="Media",'MAPA DE RIESGO'!$AB$75="Moderado"),CONCATENATE("R10C",'MAPA DE RIESGO'!$P$75),"")</f>
        <v/>
      </c>
      <c r="AB35" s="30" t="str">
        <f>IF(AND('MAPA DE RIESGO'!$Z$70="Media",'MAPA DE RIESGO'!$AB$70="Mayor"),CONCATENATE("R10C",'MAPA DE RIESGO'!$P$70),"")</f>
        <v/>
      </c>
      <c r="AC35" s="31" t="str">
        <f>IF(AND('MAPA DE RIESGO'!$Z$71="Media",'MAPA DE RIESGO'!$AB$71="Mayor"),CONCATENATE("R10C",'MAPA DE RIESGO'!$P$71),"")</f>
        <v/>
      </c>
      <c r="AD35" s="31" t="str">
        <f>IF(AND('MAPA DE RIESGO'!$Z$72="Media",'MAPA DE RIESGO'!$AB$72="Mayor"),CONCATENATE("R10C",'MAPA DE RIESGO'!$P$72),"")</f>
        <v/>
      </c>
      <c r="AE35" s="31" t="str">
        <f>IF(AND('MAPA DE RIESGO'!$Z$73="Media",'MAPA DE RIESGO'!$AB$73="Mayor"),CONCATENATE("R10C",'MAPA DE RIESGO'!$P$73),"")</f>
        <v/>
      </c>
      <c r="AF35" s="31" t="str">
        <f>IF(AND('MAPA DE RIESGO'!$Z$74="Media",'MAPA DE RIESGO'!$AB$74="Mayor"),CONCATENATE("R10C",'MAPA DE RIESGO'!$P$74),"")</f>
        <v/>
      </c>
      <c r="AG35" s="32" t="str">
        <f>IF(AND('MAPA DE RIESGO'!$Z$75="Media",'MAPA DE RIESGO'!$AB$75="Mayor"),CONCATENATE("R10C",'MAPA DE RIESGO'!$P$75),"")</f>
        <v/>
      </c>
      <c r="AH35" s="33" t="str">
        <f>IF(AND('MAPA DE RIESGO'!$Z$70="Media",'MAPA DE RIESGO'!$AB$70="Catastrófico"),CONCATENATE("R10C",'MAPA DE RIESGO'!$P$70),"")</f>
        <v/>
      </c>
      <c r="AI35" s="34" t="str">
        <f>IF(AND('MAPA DE RIESGO'!$Z$71="Media",'MAPA DE RIESGO'!$AB$71="Catastrófico"),CONCATENATE("R10C",'MAPA DE RIESGO'!$P$71),"")</f>
        <v/>
      </c>
      <c r="AJ35" s="34" t="str">
        <f>IF(AND('MAPA DE RIESGO'!$Z$72="Media",'MAPA DE RIESGO'!$AB$72="Catastrófico"),CONCATENATE("R10C",'MAPA DE RIESGO'!$P$72),"")</f>
        <v/>
      </c>
      <c r="AK35" s="34" t="str">
        <f>IF(AND('MAPA DE RIESGO'!$Z$73="Media",'MAPA DE RIESGO'!$AB$73="Catastrófico"),CONCATENATE("R10C",'MAPA DE RIESGO'!$P$73),"")</f>
        <v/>
      </c>
      <c r="AL35" s="34" t="str">
        <f>IF(AND('MAPA DE RIESGO'!$Z$74="Media",'MAPA DE RIESGO'!$AB$74="Catastrófico"),CONCATENATE("R10C",'MAPA DE RIESGO'!$P$74),"")</f>
        <v/>
      </c>
      <c r="AM35" s="35" t="str">
        <f>IF(AND('MAPA DE RIESGO'!$Z$75="Media",'MAPA DE RIESGO'!$AB$75="Catastrófico"),CONCATENATE("R10C",'MAPA DE RIESGO'!$P$75),"")</f>
        <v/>
      </c>
      <c r="AN35" s="55"/>
      <c r="AO35" s="475"/>
      <c r="AP35" s="476"/>
      <c r="AQ35" s="476"/>
      <c r="AR35" s="476"/>
      <c r="AS35" s="476"/>
      <c r="AT35" s="477"/>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row>
    <row r="36" spans="1:80" ht="15" customHeight="1" x14ac:dyDescent="0.25">
      <c r="A36" s="55"/>
      <c r="B36" s="392"/>
      <c r="C36" s="392"/>
      <c r="D36" s="393"/>
      <c r="E36" s="430" t="s">
        <v>105</v>
      </c>
      <c r="F36" s="431"/>
      <c r="G36" s="431"/>
      <c r="H36" s="431"/>
      <c r="I36" s="431"/>
      <c r="J36" s="45" t="str">
        <f>IF(AND('MAPA DE RIESGO'!$Z$16="Baja",'MAPA DE RIESGO'!$AB$16="Leve"),CONCATENATE("R1C",'MAPA DE RIESGO'!$P$16),"")</f>
        <v/>
      </c>
      <c r="K36" s="46" t="str">
        <f>IF(AND('MAPA DE RIESGO'!$Z$17="Baja",'MAPA DE RIESGO'!$AB$17="Leve"),CONCATENATE("R1C",'MAPA DE RIESGO'!$P$17),"")</f>
        <v/>
      </c>
      <c r="L36" s="46" t="str">
        <f>IF(AND('MAPA DE RIESGO'!$Z$18="Baja",'MAPA DE RIESGO'!$AB$18="Leve"),CONCATENATE("R1C",'MAPA DE RIESGO'!$P$18),"")</f>
        <v/>
      </c>
      <c r="M36" s="46" t="str">
        <f>IF(AND('MAPA DE RIESGO'!$Z$19="Baja",'MAPA DE RIESGO'!$AB$19="Leve"),CONCATENATE("R1C",'MAPA DE RIESGO'!$P$19),"")</f>
        <v/>
      </c>
      <c r="N36" s="46" t="str">
        <f>IF(AND('MAPA DE RIESGO'!$Z$20="Baja",'MAPA DE RIESGO'!$AB$20="Leve"),CONCATENATE("R1C",'MAPA DE RIESGO'!$P$20),"")</f>
        <v/>
      </c>
      <c r="O36" s="47" t="str">
        <f>IF(AND('MAPA DE RIESGO'!$Z$21="Baja",'MAPA DE RIESGO'!$AB$21="Leve"),CONCATENATE("R1C",'MAPA DE RIESGO'!$P$21),"")</f>
        <v/>
      </c>
      <c r="P36" s="36" t="str">
        <f>IF(AND('MAPA DE RIESGO'!$Z$16="Baja",'MAPA DE RIESGO'!$AB$16="Menor"),CONCATENATE("R1C",'MAPA DE RIESGO'!$P$16),"")</f>
        <v/>
      </c>
      <c r="Q36" s="37" t="str">
        <f>IF(AND('MAPA DE RIESGO'!$Z$17="Baja",'MAPA DE RIESGO'!$AB$17="Menor"),CONCATENATE("R1C",'MAPA DE RIESGO'!$P$17),"")</f>
        <v/>
      </c>
      <c r="R36" s="37" t="str">
        <f>IF(AND('MAPA DE RIESGO'!$Z$18="Baja",'MAPA DE RIESGO'!$AB$18="Menor"),CONCATENATE("R1C",'MAPA DE RIESGO'!$P$18),"")</f>
        <v/>
      </c>
      <c r="S36" s="37" t="str">
        <f>IF(AND('MAPA DE RIESGO'!$Z$19="Baja",'MAPA DE RIESGO'!$AB$19="Menor"),CONCATENATE("R1C",'MAPA DE RIESGO'!$P$19),"")</f>
        <v/>
      </c>
      <c r="T36" s="37" t="str">
        <f>IF(AND('MAPA DE RIESGO'!$Z$20="Baja",'MAPA DE RIESGO'!$AB$20="Menor"),CONCATENATE("R1C",'MAPA DE RIESGO'!$P$20),"")</f>
        <v/>
      </c>
      <c r="U36" s="38" t="str">
        <f>IF(AND('MAPA DE RIESGO'!$Z$21="Baja",'MAPA DE RIESGO'!$AB$21="Menor"),CONCATENATE("R1C",'MAPA DE RIESGO'!$P$21),"")</f>
        <v/>
      </c>
      <c r="V36" s="36" t="str">
        <f>IF(AND('MAPA DE RIESGO'!$Z$16="Baja",'MAPA DE RIESGO'!$AB$16="Moderado"),CONCATENATE("R1C",'MAPA DE RIESGO'!$P$16),"")</f>
        <v/>
      </c>
      <c r="W36" s="37" t="str">
        <f>IF(AND('MAPA DE RIESGO'!$Z$17="Baja",'MAPA DE RIESGO'!$AB$17="Moderado"),CONCATENATE("R1C",'MAPA DE RIESGO'!$P$17),"")</f>
        <v/>
      </c>
      <c r="X36" s="37" t="str">
        <f>IF(AND('MAPA DE RIESGO'!$Z$18="Baja",'MAPA DE RIESGO'!$AB$18="Moderado"),CONCATENATE("R1C",'MAPA DE RIESGO'!$P$18),"")</f>
        <v/>
      </c>
      <c r="Y36" s="37" t="str">
        <f>IF(AND('MAPA DE RIESGO'!$Z$19="Baja",'MAPA DE RIESGO'!$AB$19="Moderado"),CONCATENATE("R1C",'MAPA DE RIESGO'!$P$19),"")</f>
        <v/>
      </c>
      <c r="Z36" s="37" t="str">
        <f>IF(AND('MAPA DE RIESGO'!$Z$20="Baja",'MAPA DE RIESGO'!$AB$20="Moderado"),CONCATENATE("R1C",'MAPA DE RIESGO'!$P$20),"")</f>
        <v/>
      </c>
      <c r="AA36" s="38" t="str">
        <f>IF(AND('MAPA DE RIESGO'!$Z$21="Baja",'MAPA DE RIESGO'!$AB$21="Moderado"),CONCATENATE("R1C",'MAPA DE RIESGO'!$P$21),"")</f>
        <v/>
      </c>
      <c r="AB36" s="107" t="str">
        <f>IF(AND('MAPA DE RIESGO'!$Z$16="Baja",'MAPA DE RIESGO'!$AB$16="Mayor"),CONCATENATE("R1C",'MAPA DE RIESGO'!$P$16),"")</f>
        <v/>
      </c>
      <c r="AC36" s="18" t="str">
        <f>IF(AND('MAPA DE RIESGO'!$Z$17="Baja",'MAPA DE RIESGO'!$AB$17="Mayor"),CONCATENATE("R1C",'MAPA DE RIESGO'!$P$17),"")</f>
        <v/>
      </c>
      <c r="AD36" s="18" t="str">
        <f>IF(AND('MAPA DE RIESGO'!$Z$18="Baja",'MAPA DE RIESGO'!$AB$18="Mayor"),CONCATENATE("R1C",'MAPA DE RIESGO'!$P$18),"")</f>
        <v/>
      </c>
      <c r="AE36" s="18" t="str">
        <f>IF(AND('MAPA DE RIESGO'!$Z$19="Baja",'MAPA DE RIESGO'!$AB$19="Mayor"),CONCATENATE("R1C",'MAPA DE RIESGO'!$P$19),"")</f>
        <v/>
      </c>
      <c r="AF36" s="18" t="str">
        <f>IF(AND('MAPA DE RIESGO'!$Z$20="Baja",'MAPA DE RIESGO'!$AB$20="Mayor"),CONCATENATE("R1C",'MAPA DE RIESGO'!$P$20),"")</f>
        <v/>
      </c>
      <c r="AG36" s="19" t="str">
        <f>IF(AND('MAPA DE RIESGO'!$Z$21="Baja",'MAPA DE RIESGO'!$AB$21="Mayor"),CONCATENATE("R1C",'MAPA DE RIESGO'!$P$21),"")</f>
        <v/>
      </c>
      <c r="AH36" s="20" t="str">
        <f>IF(AND('MAPA DE RIESGO'!$Z$16="Baja",'MAPA DE RIESGO'!$AB$16="Catastrófico"),CONCATENATE("R1C",'MAPA DE RIESGO'!$P$16),"")</f>
        <v>R1C1</v>
      </c>
      <c r="AI36" s="21" t="str">
        <f>IF(AND('MAPA DE RIESGO'!$Z$17="Baja",'MAPA DE RIESGO'!$AB$17="Catastrófico"),CONCATENATE("R1C",'MAPA DE RIESGO'!$P$17),"")</f>
        <v/>
      </c>
      <c r="AJ36" s="21" t="str">
        <f>IF(AND('MAPA DE RIESGO'!$Z$18="Baja",'MAPA DE RIESGO'!$AB$18="Catastrófico"),CONCATENATE("R1C",'MAPA DE RIESGO'!$P$18),"")</f>
        <v/>
      </c>
      <c r="AK36" s="21" t="str">
        <f>IF(AND('MAPA DE RIESGO'!$Z$19="Baja",'MAPA DE RIESGO'!$AB$19="Catastrófico"),CONCATENATE("R1C",'MAPA DE RIESGO'!$P$19),"")</f>
        <v/>
      </c>
      <c r="AL36" s="21" t="str">
        <f>IF(AND('MAPA DE RIESGO'!$Z$20="Baja",'MAPA DE RIESGO'!$AB$20="Catastrófico"),CONCATENATE("R1C",'MAPA DE RIESGO'!$P$20),"")</f>
        <v/>
      </c>
      <c r="AM36" s="22" t="str">
        <f>IF(AND('MAPA DE RIESGO'!$Z$21="Baja",'MAPA DE RIESGO'!$AB$21="Catastrófico"),CONCATENATE("R1C",'MAPA DE RIESGO'!$P$21),"")</f>
        <v/>
      </c>
      <c r="AN36" s="55"/>
      <c r="AO36" s="460" t="s">
        <v>74</v>
      </c>
      <c r="AP36" s="461"/>
      <c r="AQ36" s="461"/>
      <c r="AR36" s="461"/>
      <c r="AS36" s="461"/>
      <c r="AT36" s="462"/>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row>
    <row r="37" spans="1:80" ht="15" customHeight="1" x14ac:dyDescent="0.25">
      <c r="A37" s="55"/>
      <c r="B37" s="392"/>
      <c r="C37" s="392"/>
      <c r="D37" s="393"/>
      <c r="E37" s="449"/>
      <c r="F37" s="450"/>
      <c r="G37" s="450"/>
      <c r="H37" s="450"/>
      <c r="I37" s="450"/>
      <c r="J37" s="48" t="str">
        <f>IF(AND('MAPA DE RIESGO'!$Z$22="Baja",'MAPA DE RIESGO'!$AB$22="Leve"),CONCATENATE("R2C",'MAPA DE RIESGO'!$P$22),"")</f>
        <v/>
      </c>
      <c r="K37" s="49" t="str">
        <f>IF(AND('MAPA DE RIESGO'!$Z$23="Baja",'MAPA DE RIESGO'!$AB$23="Leve"),CONCATENATE("R2C",'MAPA DE RIESGO'!$P$23),"")</f>
        <v/>
      </c>
      <c r="L37" s="49" t="str">
        <f>IF(AND('MAPA DE RIESGO'!$Z$24="Baja",'MAPA DE RIESGO'!$AB$24="Leve"),CONCATENATE("R2C",'MAPA DE RIESGO'!$P$24),"")</f>
        <v/>
      </c>
      <c r="M37" s="49" t="str">
        <f>IF(AND('MAPA DE RIESGO'!$Z$25="Baja",'MAPA DE RIESGO'!$AB$25="Leve"),CONCATENATE("R2C",'MAPA DE RIESGO'!$P$25),"")</f>
        <v/>
      </c>
      <c r="N37" s="49" t="str">
        <f>IF(AND('MAPA DE RIESGO'!$Z$26="Baja",'MAPA DE RIESGO'!$AB$26="Leve"),CONCATENATE("R2C",'MAPA DE RIESGO'!$P$26),"")</f>
        <v/>
      </c>
      <c r="O37" s="50" t="str">
        <f>IF(AND('MAPA DE RIESGO'!$Z$27="Baja",'MAPA DE RIESGO'!$AB$27="Leve"),CONCATENATE("R2C",'MAPA DE RIESGO'!$P$27),"")</f>
        <v/>
      </c>
      <c r="P37" s="39" t="str">
        <f>IF(AND('MAPA DE RIESGO'!$Z$22="Baja",'MAPA DE RIESGO'!$AB$22="Menor"),CONCATENATE("R2C",'MAPA DE RIESGO'!$P$22),"")</f>
        <v/>
      </c>
      <c r="Q37" s="40" t="str">
        <f>IF(AND('MAPA DE RIESGO'!$Z$23="Baja",'MAPA DE RIESGO'!$AB$23="Menor"),CONCATENATE("R2C",'MAPA DE RIESGO'!$P$23),"")</f>
        <v/>
      </c>
      <c r="R37" s="40" t="str">
        <f>IF(AND('MAPA DE RIESGO'!$Z$24="Baja",'MAPA DE RIESGO'!$AB$24="Menor"),CONCATENATE("R2C",'MAPA DE RIESGO'!$P$24),"")</f>
        <v/>
      </c>
      <c r="S37" s="40" t="str">
        <f>IF(AND('MAPA DE RIESGO'!$Z$25="Baja",'MAPA DE RIESGO'!$AB$25="Menor"),CONCATENATE("R2C",'MAPA DE RIESGO'!$P$25),"")</f>
        <v/>
      </c>
      <c r="T37" s="40" t="str">
        <f>IF(AND('MAPA DE RIESGO'!$Z$26="Baja",'MAPA DE RIESGO'!$AB$26="Menor"),CONCATENATE("R2C",'MAPA DE RIESGO'!$P$26),"")</f>
        <v/>
      </c>
      <c r="U37" s="41" t="str">
        <f>IF(AND('MAPA DE RIESGO'!$Z$27="Baja",'MAPA DE RIESGO'!$AB$27="Menor"),CONCATENATE("R2C",'MAPA DE RIESGO'!$P$27),"")</f>
        <v/>
      </c>
      <c r="V37" s="39" t="str">
        <f>IF(AND('MAPA DE RIESGO'!$Z$22="Baja",'MAPA DE RIESGO'!$AB$22="Moderado"),CONCATENATE("R2C",'MAPA DE RIESGO'!$P$22),"")</f>
        <v>R2C1</v>
      </c>
      <c r="W37" s="40" t="str">
        <f>IF(AND('MAPA DE RIESGO'!$Z$23="Baja",'MAPA DE RIESGO'!$AB$23="Moderado"),CONCATENATE("R2C",'MAPA DE RIESGO'!$P$23),"")</f>
        <v/>
      </c>
      <c r="X37" s="40" t="str">
        <f>IF(AND('MAPA DE RIESGO'!$Z$24="Baja",'MAPA DE RIESGO'!$AB$24="Moderado"),CONCATENATE("R2C",'MAPA DE RIESGO'!$P$24),"")</f>
        <v/>
      </c>
      <c r="Y37" s="40" t="str">
        <f>IF(AND('MAPA DE RIESGO'!$Z$25="Baja",'MAPA DE RIESGO'!$AB$25="Moderado"),CONCATENATE("R2C",'MAPA DE RIESGO'!$P$25),"")</f>
        <v/>
      </c>
      <c r="Z37" s="40" t="str">
        <f>IF(AND('MAPA DE RIESGO'!$Z$26="Baja",'MAPA DE RIESGO'!$AB$26="Moderado"),CONCATENATE("R2C",'MAPA DE RIESGO'!$P$26),"")</f>
        <v/>
      </c>
      <c r="AA37" s="41" t="str">
        <f>IF(AND('MAPA DE RIESGO'!$Z$27="Baja",'MAPA DE RIESGO'!$AB$27="Moderado"),CONCATENATE("R2C",'MAPA DE RIESGO'!$P$27),"")</f>
        <v/>
      </c>
      <c r="AB37" s="23" t="str">
        <f>IF(AND('MAPA DE RIESGO'!$Z$22="Baja",'MAPA DE RIESGO'!$AB$22="Mayor"),CONCATENATE("R2C",'MAPA DE RIESGO'!$P$22),"")</f>
        <v/>
      </c>
      <c r="AC37" s="24" t="str">
        <f>IF(AND('MAPA DE RIESGO'!$Z$23="Baja",'MAPA DE RIESGO'!$AB$23="Mayor"),CONCATENATE("R2C",'MAPA DE RIESGO'!$P$23),"")</f>
        <v/>
      </c>
      <c r="AD37" s="24" t="str">
        <f>IF(AND('MAPA DE RIESGO'!$Z$24="Baja",'MAPA DE RIESGO'!$AB$24="Mayor"),CONCATENATE("R2C",'MAPA DE RIESGO'!$P$24),"")</f>
        <v/>
      </c>
      <c r="AE37" s="24" t="str">
        <f>IF(AND('MAPA DE RIESGO'!$Z$25="Baja",'MAPA DE RIESGO'!$AB$25="Mayor"),CONCATENATE("R2C",'MAPA DE RIESGO'!$P$25),"")</f>
        <v/>
      </c>
      <c r="AF37" s="24" t="str">
        <f>IF(AND('MAPA DE RIESGO'!$Z$26="Baja",'MAPA DE RIESGO'!$AB$26="Mayor"),CONCATENATE("R2C",'MAPA DE RIESGO'!$P$26),"")</f>
        <v/>
      </c>
      <c r="AG37" s="25" t="str">
        <f>IF(AND('MAPA DE RIESGO'!$Z$27="Baja",'MAPA DE RIESGO'!$AB$27="Mayor"),CONCATENATE("R2C",'MAPA DE RIESGO'!$P$27),"")</f>
        <v/>
      </c>
      <c r="AH37" s="26" t="str">
        <f>IF(AND('MAPA DE RIESGO'!$Z$22="Baja",'MAPA DE RIESGO'!$AB$22="Catastrófico"),CONCATENATE("R2C",'MAPA DE RIESGO'!$P$22),"")</f>
        <v/>
      </c>
      <c r="AI37" s="27" t="str">
        <f>IF(AND('MAPA DE RIESGO'!$Z$23="Baja",'MAPA DE RIESGO'!$AB$23="Catastrófico"),CONCATENATE("R2C",'MAPA DE RIESGO'!$P$23),"")</f>
        <v>R2C2</v>
      </c>
      <c r="AJ37" s="27" t="str">
        <f>IF(AND('MAPA DE RIESGO'!$Z$24="Baja",'MAPA DE RIESGO'!$AB$24="Catastrófico"),CONCATENATE("R2C",'MAPA DE RIESGO'!$P$24),"")</f>
        <v/>
      </c>
      <c r="AK37" s="27" t="str">
        <f>IF(AND('MAPA DE RIESGO'!$Z$25="Baja",'MAPA DE RIESGO'!$AB$25="Catastrófico"),CONCATENATE("R2C",'MAPA DE RIESGO'!$P$25),"")</f>
        <v/>
      </c>
      <c r="AL37" s="27" t="str">
        <f>IF(AND('MAPA DE RIESGO'!$Z$26="Baja",'MAPA DE RIESGO'!$AB$26="Catastrófico"),CONCATENATE("R2C",'MAPA DE RIESGO'!$P$26),"")</f>
        <v/>
      </c>
      <c r="AM37" s="28" t="str">
        <f>IF(AND('MAPA DE RIESGO'!$Z$27="Baja",'MAPA DE RIESGO'!$AB$27="Catastrófico"),CONCATENATE("R2C",'MAPA DE RIESGO'!$P$27),"")</f>
        <v/>
      </c>
      <c r="AN37" s="55"/>
      <c r="AO37" s="463"/>
      <c r="AP37" s="464"/>
      <c r="AQ37" s="464"/>
      <c r="AR37" s="464"/>
      <c r="AS37" s="464"/>
      <c r="AT37" s="46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row>
    <row r="38" spans="1:80" ht="15" customHeight="1" x14ac:dyDescent="0.25">
      <c r="A38" s="55"/>
      <c r="B38" s="392"/>
      <c r="C38" s="392"/>
      <c r="D38" s="393"/>
      <c r="E38" s="433"/>
      <c r="F38" s="434"/>
      <c r="G38" s="434"/>
      <c r="H38" s="434"/>
      <c r="I38" s="450"/>
      <c r="J38" s="48" t="str">
        <f>IF(AND('MAPA DE RIESGO'!$Z$28="Baja",'MAPA DE RIESGO'!$AB$28="Leve"),CONCATENATE("R3C",'MAPA DE RIESGO'!$P$28),"")</f>
        <v/>
      </c>
      <c r="K38" s="49" t="str">
        <f>IF(AND('MAPA DE RIESGO'!$Z$29="Baja",'MAPA DE RIESGO'!$AB$29="Leve"),CONCATENATE("R3C",'MAPA DE RIESGO'!$P$29),"")</f>
        <v/>
      </c>
      <c r="L38" s="49" t="str">
        <f>IF(AND('MAPA DE RIESGO'!$Z$30="Baja",'MAPA DE RIESGO'!$AB$30="Leve"),CONCATENATE("R3C",'MAPA DE RIESGO'!$P$30),"")</f>
        <v/>
      </c>
      <c r="M38" s="49" t="str">
        <f>IF(AND('MAPA DE RIESGO'!$Z$31="Baja",'MAPA DE RIESGO'!$AB$31="Leve"),CONCATENATE("R3C",'MAPA DE RIESGO'!$P$31),"")</f>
        <v/>
      </c>
      <c r="N38" s="49" t="str">
        <f>IF(AND('MAPA DE RIESGO'!$Z$32="Baja",'MAPA DE RIESGO'!$AB$32="Leve"),CONCATENATE("R3C",'MAPA DE RIESGO'!$P$32),"")</f>
        <v/>
      </c>
      <c r="O38" s="50" t="str">
        <f>IF(AND('MAPA DE RIESGO'!$Z$33="Baja",'MAPA DE RIESGO'!$AB$33="Leve"),CONCATENATE("R3C",'MAPA DE RIESGO'!$P$33),"")</f>
        <v/>
      </c>
      <c r="P38" s="39" t="str">
        <f>IF(AND('MAPA DE RIESGO'!$Z$28="Baja",'MAPA DE RIESGO'!$AB$28="Menor"),CONCATENATE("R3C",'MAPA DE RIESGO'!$P$28),"")</f>
        <v>R3C1</v>
      </c>
      <c r="Q38" s="40" t="str">
        <f>IF(AND('MAPA DE RIESGO'!$Z$29="Baja",'MAPA DE RIESGO'!$AB$29="Menor"),CONCATENATE("R3C",'MAPA DE RIESGO'!$P$29),"")</f>
        <v/>
      </c>
      <c r="R38" s="40" t="str">
        <f>IF(AND('MAPA DE RIESGO'!$Z$30="Baja",'MAPA DE RIESGO'!$AB$30="Menor"),CONCATENATE("R3C",'MAPA DE RIESGO'!$P$30),"")</f>
        <v/>
      </c>
      <c r="S38" s="40" t="str">
        <f>IF(AND('MAPA DE RIESGO'!$Z$31="Baja",'MAPA DE RIESGO'!$AB$31="Menor"),CONCATENATE("R3C",'MAPA DE RIESGO'!$P$31),"")</f>
        <v/>
      </c>
      <c r="T38" s="40" t="str">
        <f>IF(AND('MAPA DE RIESGO'!$Z$32="Baja",'MAPA DE RIESGO'!$AB$32="Menor"),CONCATENATE("R3C",'MAPA DE RIESGO'!$P$32),"")</f>
        <v/>
      </c>
      <c r="U38" s="41" t="str">
        <f>IF(AND('MAPA DE RIESGO'!$Z$33="Baja",'MAPA DE RIESGO'!$AB$33="Menor"),CONCATENATE("R3C",'MAPA DE RIESGO'!$P$33),"")</f>
        <v/>
      </c>
      <c r="V38" s="39" t="str">
        <f>IF(AND('MAPA DE RIESGO'!$Z$28="Baja",'MAPA DE RIESGO'!$AB$28="Moderado"),CONCATENATE("R3C",'MAPA DE RIESGO'!$P$28),"")</f>
        <v/>
      </c>
      <c r="W38" s="40" t="str">
        <f>IF(AND('MAPA DE RIESGO'!$Z$29="Baja",'MAPA DE RIESGO'!$AB$29="Moderado"),CONCATENATE("R3C",'MAPA DE RIESGO'!$P$29),"")</f>
        <v/>
      </c>
      <c r="X38" s="40" t="str">
        <f>IF(AND('MAPA DE RIESGO'!$Z$30="Baja",'MAPA DE RIESGO'!$AB$30="Moderado"),CONCATENATE("R3C",'MAPA DE RIESGO'!$P$30),"")</f>
        <v/>
      </c>
      <c r="Y38" s="40" t="str">
        <f>IF(AND('MAPA DE RIESGO'!$Z$31="Baja",'MAPA DE RIESGO'!$AB$31="Moderado"),CONCATENATE("R3C",'MAPA DE RIESGO'!$P$31),"")</f>
        <v/>
      </c>
      <c r="Z38" s="40" t="str">
        <f>IF(AND('MAPA DE RIESGO'!$Z$32="Baja",'MAPA DE RIESGO'!$AB$32="Moderado"),CONCATENATE("R3C",'MAPA DE RIESGO'!$P$32),"")</f>
        <v/>
      </c>
      <c r="AA38" s="41" t="str">
        <f>IF(AND('MAPA DE RIESGO'!$Z$33="Baja",'MAPA DE RIESGO'!$AB$33="Moderado"),CONCATENATE("R3C",'MAPA DE RIESGO'!$P$33),"")</f>
        <v/>
      </c>
      <c r="AB38" s="23" t="str">
        <f>IF(AND('MAPA DE RIESGO'!$Z$28="Baja",'MAPA DE RIESGO'!$AB$28="Mayor"),CONCATENATE("R3C",'MAPA DE RIESGO'!$P$28),"")</f>
        <v/>
      </c>
      <c r="AC38" s="24" t="str">
        <f>IF(AND('MAPA DE RIESGO'!$Z$29="Baja",'MAPA DE RIESGO'!$AB$29="Mayor"),CONCATENATE("R3C",'MAPA DE RIESGO'!$P$29),"")</f>
        <v/>
      </c>
      <c r="AD38" s="24" t="str">
        <f>IF(AND('MAPA DE RIESGO'!$Z$30="Baja",'MAPA DE RIESGO'!$AB$30="Mayor"),CONCATENATE("R3C",'MAPA DE RIESGO'!$P$30),"")</f>
        <v/>
      </c>
      <c r="AE38" s="24" t="str">
        <f>IF(AND('MAPA DE RIESGO'!$Z$31="Baja",'MAPA DE RIESGO'!$AB$31="Mayor"),CONCATENATE("R3C",'MAPA DE RIESGO'!$P$31),"")</f>
        <v/>
      </c>
      <c r="AF38" s="24" t="str">
        <f>IF(AND('MAPA DE RIESGO'!$Z$32="Baja",'MAPA DE RIESGO'!$AB$32="Mayor"),CONCATENATE("R3C",'MAPA DE RIESGO'!$P$32),"")</f>
        <v/>
      </c>
      <c r="AG38" s="25" t="str">
        <f>IF(AND('MAPA DE RIESGO'!$Z$33="Baja",'MAPA DE RIESGO'!$AB$33="Mayor"),CONCATENATE("R3C",'MAPA DE RIESGO'!$P$33),"")</f>
        <v/>
      </c>
      <c r="AH38" s="26" t="str">
        <f>IF(AND('MAPA DE RIESGO'!$Z$28="Baja",'MAPA DE RIESGO'!$AB$28="Catastrófico"),CONCATENATE("R3C",'MAPA DE RIESGO'!$P$28),"")</f>
        <v/>
      </c>
      <c r="AI38" s="27" t="str">
        <f>IF(AND('MAPA DE RIESGO'!$Z$29="Baja",'MAPA DE RIESGO'!$AB$29="Catastrófico"),CONCATENATE("R3C",'MAPA DE RIESGO'!$P$29),"")</f>
        <v/>
      </c>
      <c r="AJ38" s="27" t="str">
        <f>IF(AND('MAPA DE RIESGO'!$Z$30="Baja",'MAPA DE RIESGO'!$AB$30="Catastrófico"),CONCATENATE("R3C",'MAPA DE RIESGO'!$P$30),"")</f>
        <v/>
      </c>
      <c r="AK38" s="27" t="str">
        <f>IF(AND('MAPA DE RIESGO'!$Z$31="Baja",'MAPA DE RIESGO'!$AB$31="Catastrófico"),CONCATENATE("R3C",'MAPA DE RIESGO'!$P$31),"")</f>
        <v/>
      </c>
      <c r="AL38" s="27" t="str">
        <f>IF(AND('MAPA DE RIESGO'!$Z$32="Baja",'MAPA DE RIESGO'!$AB$32="Catastrófico"),CONCATENATE("R3C",'MAPA DE RIESGO'!$P$32),"")</f>
        <v/>
      </c>
      <c r="AM38" s="28" t="str">
        <f>IF(AND('MAPA DE RIESGO'!$Z$33="Baja",'MAPA DE RIESGO'!$AB$33="Catastrófico"),CONCATENATE("R3C",'MAPA DE RIESGO'!$P$33),"")</f>
        <v/>
      </c>
      <c r="AN38" s="55"/>
      <c r="AO38" s="463"/>
      <c r="AP38" s="464"/>
      <c r="AQ38" s="464"/>
      <c r="AR38" s="464"/>
      <c r="AS38" s="464"/>
      <c r="AT38" s="465"/>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row>
    <row r="39" spans="1:80" ht="15" customHeight="1" x14ac:dyDescent="0.25">
      <c r="A39" s="55"/>
      <c r="B39" s="392"/>
      <c r="C39" s="392"/>
      <c r="D39" s="393"/>
      <c r="E39" s="433"/>
      <c r="F39" s="434"/>
      <c r="G39" s="434"/>
      <c r="H39" s="434"/>
      <c r="I39" s="450"/>
      <c r="J39" s="48" t="str">
        <f>IF(AND('MAPA DE RIESGO'!$Z$34="Baja",'MAPA DE RIESGO'!$AB$34="Leve"),CONCATENATE("R4C",'MAPA DE RIESGO'!$P$34),"")</f>
        <v/>
      </c>
      <c r="K39" s="49" t="str">
        <f>IF(AND('MAPA DE RIESGO'!$Z$35="Baja",'MAPA DE RIESGO'!$AB$35="Leve"),CONCATENATE("R4C",'MAPA DE RIESGO'!$P$35),"")</f>
        <v/>
      </c>
      <c r="L39" s="49" t="str">
        <f>IF(AND('MAPA DE RIESGO'!$Z$36="Baja",'MAPA DE RIESGO'!$AB$36="Leve"),CONCATENATE("R4C",'MAPA DE RIESGO'!$P$36),"")</f>
        <v/>
      </c>
      <c r="M39" s="49" t="str">
        <f>IF(AND('MAPA DE RIESGO'!$Z$37="Baja",'MAPA DE RIESGO'!$AB$37="Leve"),CONCATENATE("R4C",'MAPA DE RIESGO'!$P$37),"")</f>
        <v/>
      </c>
      <c r="N39" s="49" t="str">
        <f>IF(AND('MAPA DE RIESGO'!$Z$38="Baja",'MAPA DE RIESGO'!$AB$38="Leve"),CONCATENATE("R4C",'MAPA DE RIESGO'!$P$38),"")</f>
        <v/>
      </c>
      <c r="O39" s="50" t="str">
        <f>IF(AND('MAPA DE RIESGO'!$Z$39="Baja",'MAPA DE RIESGO'!$AB$39="Leve"),CONCATENATE("R4C",'MAPA DE RIESGO'!$P$39),"")</f>
        <v/>
      </c>
      <c r="P39" s="39" t="str">
        <f>IF(AND('MAPA DE RIESGO'!$Z$34="Baja",'MAPA DE RIESGO'!$AB$34="Menor"),CONCATENATE("R4C",'MAPA DE RIESGO'!$P$34),"")</f>
        <v/>
      </c>
      <c r="Q39" s="40" t="str">
        <f>IF(AND('MAPA DE RIESGO'!$Z$35="Baja",'MAPA DE RIESGO'!$AB$35="Menor"),CONCATENATE("R4C",'MAPA DE RIESGO'!$P$35),"")</f>
        <v/>
      </c>
      <c r="R39" s="40" t="str">
        <f>IF(AND('MAPA DE RIESGO'!$Z$36="Baja",'MAPA DE RIESGO'!$AB$36="Menor"),CONCATENATE("R4C",'MAPA DE RIESGO'!$P$36),"")</f>
        <v/>
      </c>
      <c r="S39" s="40" t="str">
        <f>IF(AND('MAPA DE RIESGO'!$Z$37="Baja",'MAPA DE RIESGO'!$AB$37="Menor"),CONCATENATE("R4C",'MAPA DE RIESGO'!$P$37),"")</f>
        <v/>
      </c>
      <c r="T39" s="40" t="str">
        <f>IF(AND('MAPA DE RIESGO'!$Z$38="Baja",'MAPA DE RIESGO'!$AB$38="Menor"),CONCATENATE("R4C",'MAPA DE RIESGO'!$P$38),"")</f>
        <v/>
      </c>
      <c r="U39" s="41" t="str">
        <f>IF(AND('MAPA DE RIESGO'!$Z$39="Baja",'MAPA DE RIESGO'!$AB$39="Menor"),CONCATENATE("R4C",'MAPA DE RIESGO'!$P$39),"")</f>
        <v/>
      </c>
      <c r="V39" s="39" t="str">
        <f>IF(AND('MAPA DE RIESGO'!$Z$34="Baja",'MAPA DE RIESGO'!$AB$34="Moderado"),CONCATENATE("R4C",'MAPA DE RIESGO'!$P$34),"")</f>
        <v>R4C1</v>
      </c>
      <c r="W39" s="40" t="str">
        <f>IF(AND('MAPA DE RIESGO'!$Z$35="Baja",'MAPA DE RIESGO'!$AB$35="Moderado"),CONCATENATE("R4C",'MAPA DE RIESGO'!$P$35),"")</f>
        <v/>
      </c>
      <c r="X39" s="40" t="str">
        <f>IF(AND('MAPA DE RIESGO'!$Z$36="Baja",'MAPA DE RIESGO'!$AB$36="Moderado"),CONCATENATE("R4C",'MAPA DE RIESGO'!$P$36),"")</f>
        <v/>
      </c>
      <c r="Y39" s="40" t="str">
        <f>IF(AND('MAPA DE RIESGO'!$Z$37="Baja",'MAPA DE RIESGO'!$AB$37="Moderado"),CONCATENATE("R4C",'MAPA DE RIESGO'!$P$37),"")</f>
        <v/>
      </c>
      <c r="Z39" s="40" t="str">
        <f>IF(AND('MAPA DE RIESGO'!$Z$38="Baja",'MAPA DE RIESGO'!$AB$38="Moderado"),CONCATENATE("R4C",'MAPA DE RIESGO'!$P$38),"")</f>
        <v/>
      </c>
      <c r="AA39" s="41" t="str">
        <f>IF(AND('MAPA DE RIESGO'!$Z$39="Baja",'MAPA DE RIESGO'!$AB$39="Moderado"),CONCATENATE("R4C",'MAPA DE RIESGO'!$P$39),"")</f>
        <v/>
      </c>
      <c r="AB39" s="23" t="str">
        <f>IF(AND('MAPA DE RIESGO'!$Z$34="Baja",'MAPA DE RIESGO'!$AB$34="Mayor"),CONCATENATE("R4C",'MAPA DE RIESGO'!$P$34),"")</f>
        <v/>
      </c>
      <c r="AC39" s="24" t="str">
        <f>IF(AND('MAPA DE RIESGO'!$Z$35="Baja",'MAPA DE RIESGO'!$AB$35="Mayor"),CONCATENATE("R4C",'MAPA DE RIESGO'!$P$35),"")</f>
        <v/>
      </c>
      <c r="AD39" s="24" t="str">
        <f>IF(AND('MAPA DE RIESGO'!$Z$36="Baja",'MAPA DE RIESGO'!$AB$36="Mayor"),CONCATENATE("R4C",'MAPA DE RIESGO'!$P$36),"")</f>
        <v/>
      </c>
      <c r="AE39" s="24" t="str">
        <f>IF(AND('MAPA DE RIESGO'!$Z$37="Baja",'MAPA DE RIESGO'!$AB$37="Mayor"),CONCATENATE("R4C",'MAPA DE RIESGO'!$P$37),"")</f>
        <v/>
      </c>
      <c r="AF39" s="24" t="str">
        <f>IF(AND('MAPA DE RIESGO'!$Z$38="Baja",'MAPA DE RIESGO'!$AB$38="Mayor"),CONCATENATE("R4C",'MAPA DE RIESGO'!$P$38),"")</f>
        <v/>
      </c>
      <c r="AG39" s="25" t="str">
        <f>IF(AND('MAPA DE RIESGO'!$Z$39="Baja",'MAPA DE RIESGO'!$AB$39="Mayor"),CONCATENATE("R4C",'MAPA DE RIESGO'!$P$39),"")</f>
        <v/>
      </c>
      <c r="AH39" s="26" t="str">
        <f>IF(AND('MAPA DE RIESGO'!$Z$34="Baja",'MAPA DE RIESGO'!$AB$34="Catastrófico"),CONCATENATE("R4C",'MAPA DE RIESGO'!$P$34),"")</f>
        <v/>
      </c>
      <c r="AI39" s="27" t="str">
        <f>IF(AND('MAPA DE RIESGO'!$Z$35="Baja",'MAPA DE RIESGO'!$AB$35="Catastrófico"),CONCATENATE("R4C",'MAPA DE RIESGO'!$P$35),"")</f>
        <v/>
      </c>
      <c r="AJ39" s="27" t="str">
        <f>IF(AND('MAPA DE RIESGO'!$Z$36="Baja",'MAPA DE RIESGO'!$AB$36="Catastrófico"),CONCATENATE("R4C",'MAPA DE RIESGO'!$P$36),"")</f>
        <v/>
      </c>
      <c r="AK39" s="27" t="str">
        <f>IF(AND('MAPA DE RIESGO'!$Z$37="Baja",'MAPA DE RIESGO'!$AB$37="Catastrófico"),CONCATENATE("R4C",'MAPA DE RIESGO'!$P$37),"")</f>
        <v/>
      </c>
      <c r="AL39" s="27" t="str">
        <f>IF(AND('MAPA DE RIESGO'!$Z$38="Baja",'MAPA DE RIESGO'!$AB$38="Catastrófico"),CONCATENATE("R4C",'MAPA DE RIESGO'!$P$38),"")</f>
        <v/>
      </c>
      <c r="AM39" s="28" t="str">
        <f>IF(AND('MAPA DE RIESGO'!$Z$39="Baja",'MAPA DE RIESGO'!$AB$39="Catastrófico"),CONCATENATE("R4C",'MAPA DE RIESGO'!$P$39),"")</f>
        <v/>
      </c>
      <c r="AN39" s="55"/>
      <c r="AO39" s="463"/>
      <c r="AP39" s="464"/>
      <c r="AQ39" s="464"/>
      <c r="AR39" s="464"/>
      <c r="AS39" s="464"/>
      <c r="AT39" s="465"/>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row>
    <row r="40" spans="1:80" ht="15" customHeight="1" x14ac:dyDescent="0.25">
      <c r="A40" s="55"/>
      <c r="B40" s="392"/>
      <c r="C40" s="392"/>
      <c r="D40" s="393"/>
      <c r="E40" s="433"/>
      <c r="F40" s="434"/>
      <c r="G40" s="434"/>
      <c r="H40" s="434"/>
      <c r="I40" s="450"/>
      <c r="J40" s="48" t="str">
        <f>IF(AND('MAPA DE RIESGO'!$Z$40="Baja",'MAPA DE RIESGO'!$AB$40="Leve"),CONCATENATE("R5C",'MAPA DE RIESGO'!$P$40),"")</f>
        <v/>
      </c>
      <c r="K40" s="49" t="str">
        <f>IF(AND('MAPA DE RIESGO'!$Z$41="Baja",'MAPA DE RIESGO'!$AB$41="Leve"),CONCATENATE("R5C",'MAPA DE RIESGO'!$P$41),"")</f>
        <v/>
      </c>
      <c r="L40" s="49" t="str">
        <f>IF(AND('MAPA DE RIESGO'!$Z$42="Baja",'MAPA DE RIESGO'!$AB$42="Leve"),CONCATENATE("R5C",'MAPA DE RIESGO'!$P$42),"")</f>
        <v/>
      </c>
      <c r="M40" s="49" t="str">
        <f>IF(AND('MAPA DE RIESGO'!$Z$43="Baja",'MAPA DE RIESGO'!$AB$43="Leve"),CONCATENATE("R5C",'MAPA DE RIESGO'!$P$43),"")</f>
        <v/>
      </c>
      <c r="N40" s="49" t="str">
        <f>IF(AND('MAPA DE RIESGO'!$Z$44="Baja",'MAPA DE RIESGO'!$AB$44="Leve"),CONCATENATE("R5C",'MAPA DE RIESGO'!$P$44),"")</f>
        <v/>
      </c>
      <c r="O40" s="50" t="str">
        <f>IF(AND('MAPA DE RIESGO'!$Z$45="Baja",'MAPA DE RIESGO'!$AB$45="Leve"),CONCATENATE("R5C",'MAPA DE RIESGO'!$P$45),"")</f>
        <v/>
      </c>
      <c r="P40" s="39" t="str">
        <f>IF(AND('MAPA DE RIESGO'!$Z$40="Baja",'MAPA DE RIESGO'!$AB$40="Menor"),CONCATENATE("R5C",'MAPA DE RIESGO'!$P$40),"")</f>
        <v/>
      </c>
      <c r="Q40" s="40" t="str">
        <f>IF(AND('MAPA DE RIESGO'!$Z$41="Baja",'MAPA DE RIESGO'!$AB$41="Menor"),CONCATENATE("R5C",'MAPA DE RIESGO'!$P$41),"")</f>
        <v/>
      </c>
      <c r="R40" s="40" t="str">
        <f>IF(AND('MAPA DE RIESGO'!$Z$42="Baja",'MAPA DE RIESGO'!$AB$42="Menor"),CONCATENATE("R5C",'MAPA DE RIESGO'!$P$42),"")</f>
        <v/>
      </c>
      <c r="S40" s="40" t="str">
        <f>IF(AND('MAPA DE RIESGO'!$Z$43="Baja",'MAPA DE RIESGO'!$AB$43="Menor"),CONCATENATE("R5C",'MAPA DE RIESGO'!$P$43),"")</f>
        <v/>
      </c>
      <c r="T40" s="40" t="str">
        <f>IF(AND('MAPA DE RIESGO'!$Z$44="Baja",'MAPA DE RIESGO'!$AB$44="Menor"),CONCATENATE("R5C",'MAPA DE RIESGO'!$P$44),"")</f>
        <v/>
      </c>
      <c r="U40" s="41" t="str">
        <f>IF(AND('MAPA DE RIESGO'!$Z$45="Baja",'MAPA DE RIESGO'!$AB$45="Menor"),CONCATENATE("R5C",'MAPA DE RIESGO'!$P$45),"")</f>
        <v/>
      </c>
      <c r="V40" s="39" t="str">
        <f>IF(AND('MAPA DE RIESGO'!$Z$40="Baja",'MAPA DE RIESGO'!$AB$40="Moderado"),CONCATENATE("R5C",'MAPA DE RIESGO'!$P$40),"")</f>
        <v/>
      </c>
      <c r="W40" s="40" t="str">
        <f>IF(AND('MAPA DE RIESGO'!$Z$41="Baja",'MAPA DE RIESGO'!$AB$41="Moderado"),CONCATENATE("R5C",'MAPA DE RIESGO'!$P$41),"")</f>
        <v/>
      </c>
      <c r="X40" s="40" t="str">
        <f>IF(AND('MAPA DE RIESGO'!$Z$42="Baja",'MAPA DE RIESGO'!$AB$42="Moderado"),CONCATENATE("R5C",'MAPA DE RIESGO'!$P$42),"")</f>
        <v/>
      </c>
      <c r="Y40" s="40" t="str">
        <f>IF(AND('MAPA DE RIESGO'!$Z$43="Baja",'MAPA DE RIESGO'!$AB$43="Moderado"),CONCATENATE("R5C",'MAPA DE RIESGO'!$P$43),"")</f>
        <v/>
      </c>
      <c r="Z40" s="40" t="str">
        <f>IF(AND('MAPA DE RIESGO'!$Z$44="Baja",'MAPA DE RIESGO'!$AB$44="Moderado"),CONCATENATE("R5C",'MAPA DE RIESGO'!$P$44),"")</f>
        <v/>
      </c>
      <c r="AA40" s="41" t="str">
        <f>IF(AND('MAPA DE RIESGO'!$Z$45="Baja",'MAPA DE RIESGO'!$AB$45="Moderado"),CONCATENATE("R5C",'MAPA DE RIESGO'!$P$45),"")</f>
        <v/>
      </c>
      <c r="AB40" s="23" t="str">
        <f>IF(AND('MAPA DE RIESGO'!$Z$40="Baja",'MAPA DE RIESGO'!$AB$40="Mayor"),CONCATENATE("R5C",'MAPA DE RIESGO'!$P$40),"")</f>
        <v/>
      </c>
      <c r="AC40" s="24" t="str">
        <f>IF(AND('MAPA DE RIESGO'!$Z$41="Baja",'MAPA DE RIESGO'!$AB$41="Mayor"),CONCATENATE("R5C",'MAPA DE RIESGO'!$P$41),"")</f>
        <v/>
      </c>
      <c r="AD40" s="29" t="str">
        <f>IF(AND('MAPA DE RIESGO'!$Z$42="Baja",'MAPA DE RIESGO'!$AB$42="Mayor"),CONCATENATE("R5C",'MAPA DE RIESGO'!$P$42),"")</f>
        <v/>
      </c>
      <c r="AE40" s="29" t="str">
        <f>IF(AND('MAPA DE RIESGO'!$Z$43="Baja",'MAPA DE RIESGO'!$AB$43="Mayor"),CONCATENATE("R5C",'MAPA DE RIESGO'!$P$43),"")</f>
        <v/>
      </c>
      <c r="AF40" s="29" t="str">
        <f>IF(AND('MAPA DE RIESGO'!$Z$44="Baja",'MAPA DE RIESGO'!$AB$44="Mayor"),CONCATENATE("R5C",'MAPA DE RIESGO'!$P$44),"")</f>
        <v/>
      </c>
      <c r="AG40" s="25" t="str">
        <f>IF(AND('MAPA DE RIESGO'!$Z$45="Baja",'MAPA DE RIESGO'!$AB$45="Mayor"),CONCATENATE("R5C",'MAPA DE RIESGO'!$P$45),"")</f>
        <v/>
      </c>
      <c r="AH40" s="26" t="str">
        <f>IF(AND('MAPA DE RIESGO'!$Z$40="Baja",'MAPA DE RIESGO'!$AB$40="Catastrófico"),CONCATENATE("R5C",'MAPA DE RIESGO'!$P$40),"")</f>
        <v/>
      </c>
      <c r="AI40" s="27" t="str">
        <f>IF(AND('MAPA DE RIESGO'!$Z$41="Baja",'MAPA DE RIESGO'!$AB$41="Catastrófico"),CONCATENATE("R5C",'MAPA DE RIESGO'!$P$41),"")</f>
        <v/>
      </c>
      <c r="AJ40" s="27" t="str">
        <f>IF(AND('MAPA DE RIESGO'!$Z$42="Baja",'MAPA DE RIESGO'!$AB$42="Catastrófico"),CONCATENATE("R5C",'MAPA DE RIESGO'!$P$42),"")</f>
        <v/>
      </c>
      <c r="AK40" s="27" t="str">
        <f>IF(AND('MAPA DE RIESGO'!$Z$43="Baja",'MAPA DE RIESGO'!$AB$43="Catastrófico"),CONCATENATE("R5C",'MAPA DE RIESGO'!$P$43),"")</f>
        <v/>
      </c>
      <c r="AL40" s="27" t="str">
        <f>IF(AND('MAPA DE RIESGO'!$Z$44="Baja",'MAPA DE RIESGO'!$AB$44="Catastrófico"),CONCATENATE("R5C",'MAPA DE RIESGO'!$P$44),"")</f>
        <v/>
      </c>
      <c r="AM40" s="28" t="str">
        <f>IF(AND('MAPA DE RIESGO'!$Z$45="Baja",'MAPA DE RIESGO'!$AB$45="Catastrófico"),CONCATENATE("R5C",'MAPA DE RIESGO'!$P$45),"")</f>
        <v/>
      </c>
      <c r="AN40" s="55"/>
      <c r="AO40" s="463"/>
      <c r="AP40" s="464"/>
      <c r="AQ40" s="464"/>
      <c r="AR40" s="464"/>
      <c r="AS40" s="464"/>
      <c r="AT40" s="465"/>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row>
    <row r="41" spans="1:80" ht="15" customHeight="1" x14ac:dyDescent="0.25">
      <c r="A41" s="55"/>
      <c r="B41" s="392"/>
      <c r="C41" s="392"/>
      <c r="D41" s="393"/>
      <c r="E41" s="433"/>
      <c r="F41" s="434"/>
      <c r="G41" s="434"/>
      <c r="H41" s="434"/>
      <c r="I41" s="450"/>
      <c r="J41" s="48" t="str">
        <f>IF(AND('MAPA DE RIESGO'!$Z$46="Baja",'MAPA DE RIESGO'!$AB$46="Leve"),CONCATENATE("R6C",'MAPA DE RIESGO'!$P$46),"")</f>
        <v/>
      </c>
      <c r="K41" s="49" t="str">
        <f>IF(AND('MAPA DE RIESGO'!$Z$47="Baja",'MAPA DE RIESGO'!$AB$47="Leve"),CONCATENATE("R6C",'MAPA DE RIESGO'!$P$47),"")</f>
        <v/>
      </c>
      <c r="L41" s="49" t="str">
        <f>IF(AND('MAPA DE RIESGO'!$Z$48="Baja",'MAPA DE RIESGO'!$AB$48="Leve"),CONCATENATE("R6C",'MAPA DE RIESGO'!$P$48),"")</f>
        <v/>
      </c>
      <c r="M41" s="49" t="str">
        <f>IF(AND('MAPA DE RIESGO'!$Z$49="Baja",'MAPA DE RIESGO'!$AB$49="Leve"),CONCATENATE("R6C",'MAPA DE RIESGO'!$P$49),"")</f>
        <v/>
      </c>
      <c r="N41" s="49" t="str">
        <f>IF(AND('MAPA DE RIESGO'!$Z$50="Baja",'MAPA DE RIESGO'!$AB$50="Leve"),CONCATENATE("R6C",'MAPA DE RIESGO'!$P$50),"")</f>
        <v/>
      </c>
      <c r="O41" s="50" t="str">
        <f>IF(AND('MAPA DE RIESGO'!$Z$51="Baja",'MAPA DE RIESGO'!$AB$51="Leve"),CONCATENATE("R6C",'MAPA DE RIESGO'!$P$51),"")</f>
        <v/>
      </c>
      <c r="P41" s="39" t="str">
        <f>IF(AND('MAPA DE RIESGO'!$Z$46="Baja",'MAPA DE RIESGO'!$AB$46="Menor"),CONCATENATE("R6C",'MAPA DE RIESGO'!$P$46),"")</f>
        <v/>
      </c>
      <c r="Q41" s="40" t="str">
        <f>IF(AND('MAPA DE RIESGO'!$Z$47="Baja",'MAPA DE RIESGO'!$AB$47="Menor"),CONCATENATE("R6C",'MAPA DE RIESGO'!$P$47),"")</f>
        <v/>
      </c>
      <c r="R41" s="40" t="str">
        <f>IF(AND('MAPA DE RIESGO'!$Z$48="Baja",'MAPA DE RIESGO'!$AB$48="Menor"),CONCATENATE("R6C",'MAPA DE RIESGO'!$P$48),"")</f>
        <v/>
      </c>
      <c r="S41" s="40" t="str">
        <f>IF(AND('MAPA DE RIESGO'!$Z$49="Baja",'MAPA DE RIESGO'!$AB$49="Menor"),CONCATENATE("R6C",'MAPA DE RIESGO'!$P$49),"")</f>
        <v/>
      </c>
      <c r="T41" s="40" t="str">
        <f>IF(AND('MAPA DE RIESGO'!$Z$50="Baja",'MAPA DE RIESGO'!$AB$50="Menor"),CONCATENATE("R6C",'MAPA DE RIESGO'!$P$50),"")</f>
        <v/>
      </c>
      <c r="U41" s="41" t="str">
        <f>IF(AND('MAPA DE RIESGO'!$Z$51="Baja",'MAPA DE RIESGO'!$AB$51="Menor"),CONCATENATE("R6C",'MAPA DE RIESGO'!$P$51),"")</f>
        <v/>
      </c>
      <c r="V41" s="39" t="str">
        <f>IF(AND('MAPA DE RIESGO'!$Z$46="Baja",'MAPA DE RIESGO'!$AB$46="Moderado"),CONCATENATE("R6C",'MAPA DE RIESGO'!$P$46),"")</f>
        <v/>
      </c>
      <c r="W41" s="40" t="str">
        <f>IF(AND('MAPA DE RIESGO'!$Z$47="Baja",'MAPA DE RIESGO'!$AB$47="Moderado"),CONCATENATE("R6C",'MAPA DE RIESGO'!$P$47),"")</f>
        <v/>
      </c>
      <c r="X41" s="40" t="str">
        <f>IF(AND('MAPA DE RIESGO'!$Z$48="Baja",'MAPA DE RIESGO'!$AB$48="Moderado"),CONCATENATE("R6C",'MAPA DE RIESGO'!$P$48),"")</f>
        <v/>
      </c>
      <c r="Y41" s="40" t="str">
        <f>IF(AND('MAPA DE RIESGO'!$Z$49="Baja",'MAPA DE RIESGO'!$AB$49="Moderado"),CONCATENATE("R6C",'MAPA DE RIESGO'!$P$49),"")</f>
        <v/>
      </c>
      <c r="Z41" s="40" t="str">
        <f>IF(AND('MAPA DE RIESGO'!$Z$50="Baja",'MAPA DE RIESGO'!$AB$50="Moderado"),CONCATENATE("R6C",'MAPA DE RIESGO'!$P$50),"")</f>
        <v/>
      </c>
      <c r="AA41" s="41" t="str">
        <f>IF(AND('MAPA DE RIESGO'!$Z$51="Baja",'MAPA DE RIESGO'!$AB$51="Moderado"),CONCATENATE("R6C",'MAPA DE RIESGO'!$P$51),"")</f>
        <v/>
      </c>
      <c r="AB41" s="23" t="str">
        <f>IF(AND('MAPA DE RIESGO'!$Z$46="Baja",'MAPA DE RIESGO'!$AB$46="Mayor"),CONCATENATE("R6C",'MAPA DE RIESGO'!$P$46),"")</f>
        <v/>
      </c>
      <c r="AC41" s="24" t="str">
        <f>IF(AND('MAPA DE RIESGO'!$Z$47="Baja",'MAPA DE RIESGO'!$AB$47="Mayor"),CONCATENATE("R6C",'MAPA DE RIESGO'!$P$47),"")</f>
        <v/>
      </c>
      <c r="AD41" s="29" t="str">
        <f>IF(AND('MAPA DE RIESGO'!$Z$48="Baja",'MAPA DE RIESGO'!$AB$48="Mayor"),CONCATENATE("R6C",'MAPA DE RIESGO'!$P$48),"")</f>
        <v/>
      </c>
      <c r="AE41" s="29" t="str">
        <f>IF(AND('MAPA DE RIESGO'!$Z$49="Baja",'MAPA DE RIESGO'!$AB$49="Mayor"),CONCATENATE("R6C",'MAPA DE RIESGO'!$P$49),"")</f>
        <v/>
      </c>
      <c r="AF41" s="29" t="str">
        <f>IF(AND('MAPA DE RIESGO'!$Z$50="Baja",'MAPA DE RIESGO'!$AB$50="Mayor"),CONCATENATE("R6C",'MAPA DE RIESGO'!$P$50),"")</f>
        <v/>
      </c>
      <c r="AG41" s="25" t="str">
        <f>IF(AND('MAPA DE RIESGO'!$Z$51="Baja",'MAPA DE RIESGO'!$AB$51="Mayor"),CONCATENATE("R6C",'MAPA DE RIESGO'!$P$51),"")</f>
        <v/>
      </c>
      <c r="AH41" s="26" t="str">
        <f>IF(AND('MAPA DE RIESGO'!$Z$46="Baja",'MAPA DE RIESGO'!$AB$46="Catastrófico"),CONCATENATE("R6C",'MAPA DE RIESGO'!$P$46),"")</f>
        <v/>
      </c>
      <c r="AI41" s="27" t="str">
        <f>IF(AND('MAPA DE RIESGO'!$Z$47="Baja",'MAPA DE RIESGO'!$AB$47="Catastrófico"),CONCATENATE("R6C",'MAPA DE RIESGO'!$P$47),"")</f>
        <v/>
      </c>
      <c r="AJ41" s="27" t="str">
        <f>IF(AND('MAPA DE RIESGO'!$Z$48="Baja",'MAPA DE RIESGO'!$AB$48="Catastrófico"),CONCATENATE("R6C",'MAPA DE RIESGO'!$P$48),"")</f>
        <v/>
      </c>
      <c r="AK41" s="27" t="str">
        <f>IF(AND('MAPA DE RIESGO'!$Z$49="Baja",'MAPA DE RIESGO'!$AB$49="Catastrófico"),CONCATENATE("R6C",'MAPA DE RIESGO'!$P$49),"")</f>
        <v/>
      </c>
      <c r="AL41" s="27" t="str">
        <f>IF(AND('MAPA DE RIESGO'!$Z$50="Baja",'MAPA DE RIESGO'!$AB$50="Catastrófico"),CONCATENATE("R6C",'MAPA DE RIESGO'!$P$50),"")</f>
        <v/>
      </c>
      <c r="AM41" s="28" t="str">
        <f>IF(AND('MAPA DE RIESGO'!$Z$51="Baja",'MAPA DE RIESGO'!$AB$51="Catastrófico"),CONCATENATE("R6C",'MAPA DE RIESGO'!$P$51),"")</f>
        <v/>
      </c>
      <c r="AN41" s="55"/>
      <c r="AO41" s="463"/>
      <c r="AP41" s="464"/>
      <c r="AQ41" s="464"/>
      <c r="AR41" s="464"/>
      <c r="AS41" s="464"/>
      <c r="AT41" s="465"/>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row>
    <row r="42" spans="1:80" ht="15" customHeight="1" x14ac:dyDescent="0.25">
      <c r="A42" s="55"/>
      <c r="B42" s="392"/>
      <c r="C42" s="392"/>
      <c r="D42" s="393"/>
      <c r="E42" s="433"/>
      <c r="F42" s="434"/>
      <c r="G42" s="434"/>
      <c r="H42" s="434"/>
      <c r="I42" s="450"/>
      <c r="J42" s="48" t="str">
        <f>IF(AND('MAPA DE RIESGO'!$Z$52="Baja",'MAPA DE RIESGO'!$AB$52="Leve"),CONCATENATE("R7C",'MAPA DE RIESGO'!$P$52),"")</f>
        <v/>
      </c>
      <c r="K42" s="49" t="str">
        <f>IF(AND('MAPA DE RIESGO'!$Z$53="Baja",'MAPA DE RIESGO'!$AB$53="Leve"),CONCATENATE("R7C",'MAPA DE RIESGO'!$P$53),"")</f>
        <v/>
      </c>
      <c r="L42" s="49" t="str">
        <f>IF(AND('MAPA DE RIESGO'!$Z$54="Baja",'MAPA DE RIESGO'!$AB$54="Leve"),CONCATENATE("R7C",'MAPA DE RIESGO'!$P$54),"")</f>
        <v/>
      </c>
      <c r="M42" s="49" t="str">
        <f>IF(AND('MAPA DE RIESGO'!$Z$55="Baja",'MAPA DE RIESGO'!$AB$55="Leve"),CONCATENATE("R7C",'MAPA DE RIESGO'!$P$55),"")</f>
        <v/>
      </c>
      <c r="N42" s="49" t="str">
        <f>IF(AND('MAPA DE RIESGO'!$Z$56="Baja",'MAPA DE RIESGO'!$AB$56="Leve"),CONCATENATE("R7C",'MAPA DE RIESGO'!$P$56),"")</f>
        <v/>
      </c>
      <c r="O42" s="50" t="str">
        <f>IF(AND('MAPA DE RIESGO'!$Z$57="Baja",'MAPA DE RIESGO'!$AB$57="Leve"),CONCATENATE("R7C",'MAPA DE RIESGO'!$P$57),"")</f>
        <v/>
      </c>
      <c r="P42" s="39" t="str">
        <f>IF(AND('MAPA DE RIESGO'!$Z$52="Baja",'MAPA DE RIESGO'!$AB$52="Menor"),CONCATENATE("R7C",'MAPA DE RIESGO'!$P$52),"")</f>
        <v/>
      </c>
      <c r="Q42" s="40" t="str">
        <f>IF(AND('MAPA DE RIESGO'!$Z$53="Baja",'MAPA DE RIESGO'!$AB$53="Menor"),CONCATENATE("R7C",'MAPA DE RIESGO'!$P$53),"")</f>
        <v/>
      </c>
      <c r="R42" s="40" t="str">
        <f>IF(AND('MAPA DE RIESGO'!$Z$54="Baja",'MAPA DE RIESGO'!$AB$54="Menor"),CONCATENATE("R7C",'MAPA DE RIESGO'!$P$54),"")</f>
        <v/>
      </c>
      <c r="S42" s="40" t="str">
        <f>IF(AND('MAPA DE RIESGO'!$Z$55="Baja",'MAPA DE RIESGO'!$AB$55="Menor"),CONCATENATE("R7C",'MAPA DE RIESGO'!$P$55),"")</f>
        <v/>
      </c>
      <c r="T42" s="40" t="str">
        <f>IF(AND('MAPA DE RIESGO'!$Z$56="Baja",'MAPA DE RIESGO'!$AB$56="Menor"),CONCATENATE("R7C",'MAPA DE RIESGO'!$P$56),"")</f>
        <v/>
      </c>
      <c r="U42" s="41" t="str">
        <f>IF(AND('MAPA DE RIESGO'!$Z$57="Baja",'MAPA DE RIESGO'!$AB$57="Menor"),CONCATENATE("R7C",'MAPA DE RIESGO'!$P$57),"")</f>
        <v/>
      </c>
      <c r="V42" s="39" t="str">
        <f>IF(AND('MAPA DE RIESGO'!$Z$52="Baja",'MAPA DE RIESGO'!$AB$52="Moderado"),CONCATENATE("R7C",'MAPA DE RIESGO'!$P$52),"")</f>
        <v/>
      </c>
      <c r="W42" s="40" t="str">
        <f>IF(AND('MAPA DE RIESGO'!$Z$53="Baja",'MAPA DE RIESGO'!$AB$53="Moderado"),CONCATENATE("R7C",'MAPA DE RIESGO'!$P$53),"")</f>
        <v/>
      </c>
      <c r="X42" s="40" t="str">
        <f>IF(AND('MAPA DE RIESGO'!$Z$54="Baja",'MAPA DE RIESGO'!$AB$54="Moderado"),CONCATENATE("R7C",'MAPA DE RIESGO'!$P$54),"")</f>
        <v/>
      </c>
      <c r="Y42" s="40" t="str">
        <f>IF(AND('MAPA DE RIESGO'!$Z$55="Baja",'MAPA DE RIESGO'!$AB$55="Moderado"),CONCATENATE("R7C",'MAPA DE RIESGO'!$P$55),"")</f>
        <v/>
      </c>
      <c r="Z42" s="40" t="str">
        <f>IF(AND('MAPA DE RIESGO'!$Z$56="Baja",'MAPA DE RIESGO'!$AB$56="Moderado"),CONCATENATE("R7C",'MAPA DE RIESGO'!$P$56),"")</f>
        <v/>
      </c>
      <c r="AA42" s="41" t="str">
        <f>IF(AND('MAPA DE RIESGO'!$Z$57="Baja",'MAPA DE RIESGO'!$AB$57="Moderado"),CONCATENATE("R7C",'MAPA DE RIESGO'!$P$57),"")</f>
        <v/>
      </c>
      <c r="AB42" s="23" t="str">
        <f>IF(AND('MAPA DE RIESGO'!$Z$52="Baja",'MAPA DE RIESGO'!$AB$52="Mayor"),CONCATENATE("R7C",'MAPA DE RIESGO'!$P$52),"")</f>
        <v/>
      </c>
      <c r="AC42" s="24" t="str">
        <f>IF(AND('MAPA DE RIESGO'!$Z$53="Baja",'MAPA DE RIESGO'!$AB$53="Mayor"),CONCATENATE("R7C",'MAPA DE RIESGO'!$P$53),"")</f>
        <v/>
      </c>
      <c r="AD42" s="29" t="str">
        <f>IF(AND('MAPA DE RIESGO'!$Z$54="Baja",'MAPA DE RIESGO'!$AB$54="Mayor"),CONCATENATE("R7C",'MAPA DE RIESGO'!$P$54),"")</f>
        <v/>
      </c>
      <c r="AE42" s="29" t="str">
        <f>IF(AND('MAPA DE RIESGO'!$Z$55="Baja",'MAPA DE RIESGO'!$AB$55="Mayor"),CONCATENATE("R7C",'MAPA DE RIESGO'!$P$55),"")</f>
        <v/>
      </c>
      <c r="AF42" s="29" t="str">
        <f>IF(AND('MAPA DE RIESGO'!$Z$56="Baja",'MAPA DE RIESGO'!$AB$56="Mayor"),CONCATENATE("R7C",'MAPA DE RIESGO'!$P$56),"")</f>
        <v/>
      </c>
      <c r="AG42" s="25" t="str">
        <f>IF(AND('MAPA DE RIESGO'!$Z$57="Baja",'MAPA DE RIESGO'!$AB$57="Mayor"),CONCATENATE("R7C",'MAPA DE RIESGO'!$P$57),"")</f>
        <v/>
      </c>
      <c r="AH42" s="26" t="str">
        <f>IF(AND('MAPA DE RIESGO'!$Z$52="Baja",'MAPA DE RIESGO'!$AB$52="Catastrófico"),CONCATENATE("R7C",'MAPA DE RIESGO'!$P$52),"")</f>
        <v/>
      </c>
      <c r="AI42" s="27" t="str">
        <f>IF(AND('MAPA DE RIESGO'!$Z$53="Baja",'MAPA DE RIESGO'!$AB$53="Catastrófico"),CONCATENATE("R7C",'MAPA DE RIESGO'!$P$53),"")</f>
        <v/>
      </c>
      <c r="AJ42" s="27" t="str">
        <f>IF(AND('MAPA DE RIESGO'!$Z$54="Baja",'MAPA DE RIESGO'!$AB$54="Catastrófico"),CONCATENATE("R7C",'MAPA DE RIESGO'!$P$54),"")</f>
        <v/>
      </c>
      <c r="AK42" s="27" t="str">
        <f>IF(AND('MAPA DE RIESGO'!$Z$55="Baja",'MAPA DE RIESGO'!$AB$55="Catastrófico"),CONCATENATE("R7C",'MAPA DE RIESGO'!$P$55),"")</f>
        <v/>
      </c>
      <c r="AL42" s="27" t="str">
        <f>IF(AND('MAPA DE RIESGO'!$Z$56="Baja",'MAPA DE RIESGO'!$AB$56="Catastrófico"),CONCATENATE("R7C",'MAPA DE RIESGO'!$P$56),"")</f>
        <v/>
      </c>
      <c r="AM42" s="28" t="str">
        <f>IF(AND('MAPA DE RIESGO'!$Z$57="Baja",'MAPA DE RIESGO'!$AB$57="Catastrófico"),CONCATENATE("R7C",'MAPA DE RIESGO'!$P$57),"")</f>
        <v/>
      </c>
      <c r="AN42" s="55"/>
      <c r="AO42" s="463"/>
      <c r="AP42" s="464"/>
      <c r="AQ42" s="464"/>
      <c r="AR42" s="464"/>
      <c r="AS42" s="464"/>
      <c r="AT42" s="46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row>
    <row r="43" spans="1:80" ht="15" customHeight="1" x14ac:dyDescent="0.25">
      <c r="A43" s="55"/>
      <c r="B43" s="392"/>
      <c r="C43" s="392"/>
      <c r="D43" s="393"/>
      <c r="E43" s="433"/>
      <c r="F43" s="434"/>
      <c r="G43" s="434"/>
      <c r="H43" s="434"/>
      <c r="I43" s="450"/>
      <c r="J43" s="48" t="str">
        <f>IF(AND('MAPA DE RIESGO'!$Z$58="Baja",'MAPA DE RIESGO'!$AB$58="Leve"),CONCATENATE("R8C",'MAPA DE RIESGO'!$P$58),"")</f>
        <v/>
      </c>
      <c r="K43" s="49" t="str">
        <f>IF(AND('MAPA DE RIESGO'!$Z$59="Baja",'MAPA DE RIESGO'!$AB$59="Leve"),CONCATENATE("R8C",'MAPA DE RIESGO'!$P$59),"")</f>
        <v/>
      </c>
      <c r="L43" s="49" t="str">
        <f>IF(AND('MAPA DE RIESGO'!$Z$60="Baja",'MAPA DE RIESGO'!$AB$60="Leve"),CONCATENATE("R8C",'MAPA DE RIESGO'!$P$60),"")</f>
        <v/>
      </c>
      <c r="M43" s="49" t="str">
        <f>IF(AND('MAPA DE RIESGO'!$Z$61="Baja",'MAPA DE RIESGO'!$AB$61="Leve"),CONCATENATE("R8C",'MAPA DE RIESGO'!$P$61),"")</f>
        <v/>
      </c>
      <c r="N43" s="49" t="str">
        <f>IF(AND('MAPA DE RIESGO'!$Z$62="Baja",'MAPA DE RIESGO'!$AB$62="Leve"),CONCATENATE("R8C",'MAPA DE RIESGO'!$P$62),"")</f>
        <v/>
      </c>
      <c r="O43" s="50" t="str">
        <f>IF(AND('MAPA DE RIESGO'!$Z$63="Baja",'MAPA DE RIESGO'!$AB$63="Leve"),CONCATENATE("R8C",'MAPA DE RIESGO'!$P$63),"")</f>
        <v/>
      </c>
      <c r="P43" s="39" t="str">
        <f>IF(AND('MAPA DE RIESGO'!$Z$58="Baja",'MAPA DE RIESGO'!$AB$58="Menor"),CONCATENATE("R8C",'MAPA DE RIESGO'!$P$58),"")</f>
        <v/>
      </c>
      <c r="Q43" s="40" t="str">
        <f>IF(AND('MAPA DE RIESGO'!$Z$59="Baja",'MAPA DE RIESGO'!$AB$59="Menor"),CONCATENATE("R8C",'MAPA DE RIESGO'!$P$59),"")</f>
        <v/>
      </c>
      <c r="R43" s="40" t="str">
        <f>IF(AND('MAPA DE RIESGO'!$Z$60="Baja",'MAPA DE RIESGO'!$AB$60="Menor"),CONCATENATE("R8C",'MAPA DE RIESGO'!$P$60),"")</f>
        <v/>
      </c>
      <c r="S43" s="40" t="str">
        <f>IF(AND('MAPA DE RIESGO'!$Z$61="Baja",'MAPA DE RIESGO'!$AB$61="Menor"),CONCATENATE("R8C",'MAPA DE RIESGO'!$P$61),"")</f>
        <v/>
      </c>
      <c r="T43" s="40" t="str">
        <f>IF(AND('MAPA DE RIESGO'!$Z$62="Baja",'MAPA DE RIESGO'!$AB$62="Menor"),CONCATENATE("R8C",'MAPA DE RIESGO'!$P$62),"")</f>
        <v/>
      </c>
      <c r="U43" s="41" t="str">
        <f>IF(AND('MAPA DE RIESGO'!$Z$63="Baja",'MAPA DE RIESGO'!$AB$63="Menor"),CONCATENATE("R8C",'MAPA DE RIESGO'!$P$63),"")</f>
        <v/>
      </c>
      <c r="V43" s="39" t="str">
        <f>IF(AND('MAPA DE RIESGO'!$Z$58="Baja",'MAPA DE RIESGO'!$AB$58="Moderado"),CONCATENATE("R8C",'MAPA DE RIESGO'!$P$58),"")</f>
        <v/>
      </c>
      <c r="W43" s="40" t="str">
        <f>IF(AND('MAPA DE RIESGO'!$Z$59="Baja",'MAPA DE RIESGO'!$AB$59="Moderado"),CONCATENATE("R8C",'MAPA DE RIESGO'!$P$59),"")</f>
        <v/>
      </c>
      <c r="X43" s="40" t="str">
        <f>IF(AND('MAPA DE RIESGO'!$Z$60="Baja",'MAPA DE RIESGO'!$AB$60="Moderado"),CONCATENATE("R8C",'MAPA DE RIESGO'!$P$60),"")</f>
        <v/>
      </c>
      <c r="Y43" s="40" t="str">
        <f>IF(AND('MAPA DE RIESGO'!$Z$61="Baja",'MAPA DE RIESGO'!$AB$61="Moderado"),CONCATENATE("R8C",'MAPA DE RIESGO'!$P$61),"")</f>
        <v/>
      </c>
      <c r="Z43" s="40" t="str">
        <f>IF(AND('MAPA DE RIESGO'!$Z$62="Baja",'MAPA DE RIESGO'!$AB$62="Moderado"),CONCATENATE("R8C",'MAPA DE RIESGO'!$P$62),"")</f>
        <v/>
      </c>
      <c r="AA43" s="41" t="str">
        <f>IF(AND('MAPA DE RIESGO'!$Z$63="Baja",'MAPA DE RIESGO'!$AB$63="Moderado"),CONCATENATE("R8C",'MAPA DE RIESGO'!$P$63),"")</f>
        <v/>
      </c>
      <c r="AB43" s="23" t="str">
        <f>IF(AND('MAPA DE RIESGO'!$Z$58="Baja",'MAPA DE RIESGO'!$AB$58="Mayor"),CONCATENATE("R8C",'MAPA DE RIESGO'!$P$58),"")</f>
        <v/>
      </c>
      <c r="AC43" s="24" t="str">
        <f>IF(AND('MAPA DE RIESGO'!$Z$59="Baja",'MAPA DE RIESGO'!$AB$59="Mayor"),CONCATENATE("R8C",'MAPA DE RIESGO'!$P$59),"")</f>
        <v/>
      </c>
      <c r="AD43" s="29" t="str">
        <f>IF(AND('MAPA DE RIESGO'!$Z$60="Baja",'MAPA DE RIESGO'!$AB$60="Mayor"),CONCATENATE("R8C",'MAPA DE RIESGO'!$P$60),"")</f>
        <v/>
      </c>
      <c r="AE43" s="29" t="str">
        <f>IF(AND('MAPA DE RIESGO'!$Z$61="Baja",'MAPA DE RIESGO'!$AB$61="Mayor"),CONCATENATE("R8C",'MAPA DE RIESGO'!$P$61),"")</f>
        <v/>
      </c>
      <c r="AF43" s="29" t="str">
        <f>IF(AND('MAPA DE RIESGO'!$Z$62="Baja",'MAPA DE RIESGO'!$AB$62="Mayor"),CONCATENATE("R8C",'MAPA DE RIESGO'!$P$62),"")</f>
        <v/>
      </c>
      <c r="AG43" s="25" t="str">
        <f>IF(AND('MAPA DE RIESGO'!$Z$63="Baja",'MAPA DE RIESGO'!$AB$63="Mayor"),CONCATENATE("R8C",'MAPA DE RIESGO'!$P$63),"")</f>
        <v/>
      </c>
      <c r="AH43" s="26" t="str">
        <f>IF(AND('MAPA DE RIESGO'!$Z$58="Baja",'MAPA DE RIESGO'!$AB$58="Catastrófico"),CONCATENATE("R8C",'MAPA DE RIESGO'!$P$58),"")</f>
        <v/>
      </c>
      <c r="AI43" s="27" t="str">
        <f>IF(AND('MAPA DE RIESGO'!$Z$59="Baja",'MAPA DE RIESGO'!$AB$59="Catastrófico"),CONCATENATE("R8C",'MAPA DE RIESGO'!$P$59),"")</f>
        <v/>
      </c>
      <c r="AJ43" s="27" t="str">
        <f>IF(AND('MAPA DE RIESGO'!$Z$60="Baja",'MAPA DE RIESGO'!$AB$60="Catastrófico"),CONCATENATE("R8C",'MAPA DE RIESGO'!$P$60),"")</f>
        <v/>
      </c>
      <c r="AK43" s="27" t="str">
        <f>IF(AND('MAPA DE RIESGO'!$Z$61="Baja",'MAPA DE RIESGO'!$AB$61="Catastrófico"),CONCATENATE("R8C",'MAPA DE RIESGO'!$P$61),"")</f>
        <v/>
      </c>
      <c r="AL43" s="27" t="str">
        <f>IF(AND('MAPA DE RIESGO'!$Z$62="Baja",'MAPA DE RIESGO'!$AB$62="Catastrófico"),CONCATENATE("R8C",'MAPA DE RIESGO'!$P$62),"")</f>
        <v/>
      </c>
      <c r="AM43" s="28" t="str">
        <f>IF(AND('MAPA DE RIESGO'!$Z$63="Baja",'MAPA DE RIESGO'!$AB$63="Catastrófico"),CONCATENATE("R8C",'MAPA DE RIESGO'!$P$63),"")</f>
        <v/>
      </c>
      <c r="AN43" s="55"/>
      <c r="AO43" s="463"/>
      <c r="AP43" s="464"/>
      <c r="AQ43" s="464"/>
      <c r="AR43" s="464"/>
      <c r="AS43" s="464"/>
      <c r="AT43" s="465"/>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row>
    <row r="44" spans="1:80" ht="15" customHeight="1" x14ac:dyDescent="0.25">
      <c r="A44" s="55"/>
      <c r="B44" s="392"/>
      <c r="C44" s="392"/>
      <c r="D44" s="393"/>
      <c r="E44" s="433"/>
      <c r="F44" s="434"/>
      <c r="G44" s="434"/>
      <c r="H44" s="434"/>
      <c r="I44" s="450"/>
      <c r="J44" s="48" t="str">
        <f>IF(AND('MAPA DE RIESGO'!$Z$64="Baja",'MAPA DE RIESGO'!$AB$64="Leve"),CONCATENATE("R9C",'MAPA DE RIESGO'!$P$64),"")</f>
        <v/>
      </c>
      <c r="K44" s="49" t="str">
        <f>IF(AND('MAPA DE RIESGO'!$Z$65="Baja",'MAPA DE RIESGO'!$AB$65="Leve"),CONCATENATE("R9C",'MAPA DE RIESGO'!$P$65),"")</f>
        <v/>
      </c>
      <c r="L44" s="49" t="str">
        <f>IF(AND('MAPA DE RIESGO'!$Z$66="Baja",'MAPA DE RIESGO'!$AB$66="Leve"),CONCATENATE("R9C",'MAPA DE RIESGO'!$P$66),"")</f>
        <v/>
      </c>
      <c r="M44" s="49" t="str">
        <f>IF(AND('MAPA DE RIESGO'!$Z$67="Baja",'MAPA DE RIESGO'!$AB$67="Leve"),CONCATENATE("R9C",'MAPA DE RIESGO'!$P$67),"")</f>
        <v/>
      </c>
      <c r="N44" s="49" t="str">
        <f>IF(AND('MAPA DE RIESGO'!$Z$68="Baja",'MAPA DE RIESGO'!$AB$68="Leve"),CONCATENATE("R9C",'MAPA DE RIESGO'!$P$68),"")</f>
        <v/>
      </c>
      <c r="O44" s="50" t="str">
        <f>IF(AND('MAPA DE RIESGO'!$Z$69="Baja",'MAPA DE RIESGO'!$AB$69="Leve"),CONCATENATE("R9C",'MAPA DE RIESGO'!$P$69),"")</f>
        <v/>
      </c>
      <c r="P44" s="39" t="str">
        <f>IF(AND('MAPA DE RIESGO'!$Z$64="Baja",'MAPA DE RIESGO'!$AB$64="Menor"),CONCATENATE("R9C",'MAPA DE RIESGO'!$P$64),"")</f>
        <v/>
      </c>
      <c r="Q44" s="40" t="str">
        <f>IF(AND('MAPA DE RIESGO'!$Z$65="Baja",'MAPA DE RIESGO'!$AB$65="Menor"),CONCATENATE("R9C",'MAPA DE RIESGO'!$P$65),"")</f>
        <v/>
      </c>
      <c r="R44" s="40" t="str">
        <f>IF(AND('MAPA DE RIESGO'!$Z$66="Baja",'MAPA DE RIESGO'!$AB$66="Menor"),CONCATENATE("R9C",'MAPA DE RIESGO'!$P$66),"")</f>
        <v/>
      </c>
      <c r="S44" s="40" t="str">
        <f>IF(AND('MAPA DE RIESGO'!$Z$67="Baja",'MAPA DE RIESGO'!$AB$67="Menor"),CONCATENATE("R9C",'MAPA DE RIESGO'!$P$67),"")</f>
        <v/>
      </c>
      <c r="T44" s="40" t="str">
        <f>IF(AND('MAPA DE RIESGO'!$Z$68="Baja",'MAPA DE RIESGO'!$AB$68="Menor"),CONCATENATE("R9C",'MAPA DE RIESGO'!$P$68),"")</f>
        <v/>
      </c>
      <c r="U44" s="41" t="str">
        <f>IF(AND('MAPA DE RIESGO'!$Z$69="Baja",'MAPA DE RIESGO'!$AB$69="Menor"),CONCATENATE("R9C",'MAPA DE RIESGO'!$P$69),"")</f>
        <v/>
      </c>
      <c r="V44" s="39" t="str">
        <f>IF(AND('MAPA DE RIESGO'!$Z$64="Baja",'MAPA DE RIESGO'!$AB$64="Moderado"),CONCATENATE("R9C",'MAPA DE RIESGO'!$P$64),"")</f>
        <v/>
      </c>
      <c r="W44" s="40" t="str">
        <f>IF(AND('MAPA DE RIESGO'!$Z$65="Baja",'MAPA DE RIESGO'!$AB$65="Moderado"),CONCATENATE("R9C",'MAPA DE RIESGO'!$P$65),"")</f>
        <v/>
      </c>
      <c r="X44" s="40" t="str">
        <f>IF(AND('MAPA DE RIESGO'!$Z$66="Baja",'MAPA DE RIESGO'!$AB$66="Moderado"),CONCATENATE("R9C",'MAPA DE RIESGO'!$P$66),"")</f>
        <v/>
      </c>
      <c r="Y44" s="40" t="str">
        <f>IF(AND('MAPA DE RIESGO'!$Z$67="Baja",'MAPA DE RIESGO'!$AB$67="Moderado"),CONCATENATE("R9C",'MAPA DE RIESGO'!$P$67),"")</f>
        <v/>
      </c>
      <c r="Z44" s="40" t="str">
        <f>IF(AND('MAPA DE RIESGO'!$Z$68="Baja",'MAPA DE RIESGO'!$AB$68="Moderado"),CONCATENATE("R9C",'MAPA DE RIESGO'!$P$68),"")</f>
        <v/>
      </c>
      <c r="AA44" s="41" t="str">
        <f>IF(AND('MAPA DE RIESGO'!$Z$69="Baja",'MAPA DE RIESGO'!$AB$69="Moderado"),CONCATENATE("R9C",'MAPA DE RIESGO'!$P$69),"")</f>
        <v/>
      </c>
      <c r="AB44" s="23" t="str">
        <f>IF(AND('MAPA DE RIESGO'!$Z$64="Baja",'MAPA DE RIESGO'!$AB$64="Mayor"),CONCATENATE("R9C",'MAPA DE RIESGO'!$P$64),"")</f>
        <v/>
      </c>
      <c r="AC44" s="24" t="str">
        <f>IF(AND('MAPA DE RIESGO'!$Z$65="Baja",'MAPA DE RIESGO'!$AB$65="Mayor"),CONCATENATE("R9C",'MAPA DE RIESGO'!$P$65),"")</f>
        <v/>
      </c>
      <c r="AD44" s="29" t="str">
        <f>IF(AND('MAPA DE RIESGO'!$Z$66="Baja",'MAPA DE RIESGO'!$AB$66="Mayor"),CONCATENATE("R9C",'MAPA DE RIESGO'!$P$66),"")</f>
        <v/>
      </c>
      <c r="AE44" s="29" t="str">
        <f>IF(AND('MAPA DE RIESGO'!$Z$67="Baja",'MAPA DE RIESGO'!$AB$67="Mayor"),CONCATENATE("R9C",'MAPA DE RIESGO'!$P$67),"")</f>
        <v/>
      </c>
      <c r="AF44" s="29" t="str">
        <f>IF(AND('MAPA DE RIESGO'!$Z$68="Baja",'MAPA DE RIESGO'!$AB$68="Mayor"),CONCATENATE("R9C",'MAPA DE RIESGO'!$P$68),"")</f>
        <v/>
      </c>
      <c r="AG44" s="25" t="str">
        <f>IF(AND('MAPA DE RIESGO'!$Z$69="Baja",'MAPA DE RIESGO'!$AB$69="Mayor"),CONCATENATE("R9C",'MAPA DE RIESGO'!$P$69),"")</f>
        <v/>
      </c>
      <c r="AH44" s="26" t="str">
        <f>IF(AND('MAPA DE RIESGO'!$Z$64="Baja",'MAPA DE RIESGO'!$AB$64="Catastrófico"),CONCATENATE("R9C",'MAPA DE RIESGO'!$P$64),"")</f>
        <v/>
      </c>
      <c r="AI44" s="27" t="str">
        <f>IF(AND('MAPA DE RIESGO'!$Z$65="Baja",'MAPA DE RIESGO'!$AB$65="Catastrófico"),CONCATENATE("R9C",'MAPA DE RIESGO'!$P$65),"")</f>
        <v/>
      </c>
      <c r="AJ44" s="27" t="str">
        <f>IF(AND('MAPA DE RIESGO'!$Z$66="Baja",'MAPA DE RIESGO'!$AB$66="Catastrófico"),CONCATENATE("R9C",'MAPA DE RIESGO'!$P$66),"")</f>
        <v/>
      </c>
      <c r="AK44" s="27" t="str">
        <f>IF(AND('MAPA DE RIESGO'!$Z$67="Baja",'MAPA DE RIESGO'!$AB$67="Catastrófico"),CONCATENATE("R9C",'MAPA DE RIESGO'!$P$67),"")</f>
        <v/>
      </c>
      <c r="AL44" s="27" t="str">
        <f>IF(AND('MAPA DE RIESGO'!$Z$68="Baja",'MAPA DE RIESGO'!$AB$68="Catastrófico"),CONCATENATE("R9C",'MAPA DE RIESGO'!$P$68),"")</f>
        <v/>
      </c>
      <c r="AM44" s="28" t="str">
        <f>IF(AND('MAPA DE RIESGO'!$Z$69="Baja",'MAPA DE RIESGO'!$AB$69="Catastrófico"),CONCATENATE("R9C",'MAPA DE RIESGO'!$P$69),"")</f>
        <v/>
      </c>
      <c r="AN44" s="55"/>
      <c r="AO44" s="463"/>
      <c r="AP44" s="464"/>
      <c r="AQ44" s="464"/>
      <c r="AR44" s="464"/>
      <c r="AS44" s="464"/>
      <c r="AT44" s="465"/>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row>
    <row r="45" spans="1:80" ht="15.75" customHeight="1" thickBot="1" x14ac:dyDescent="0.3">
      <c r="A45" s="55"/>
      <c r="B45" s="392"/>
      <c r="C45" s="392"/>
      <c r="D45" s="393"/>
      <c r="E45" s="436"/>
      <c r="F45" s="437"/>
      <c r="G45" s="437"/>
      <c r="H45" s="437"/>
      <c r="I45" s="437"/>
      <c r="J45" s="51" t="str">
        <f>IF(AND('MAPA DE RIESGO'!$Z$70="Baja",'MAPA DE RIESGO'!$AB$70="Leve"),CONCATENATE("R10C",'MAPA DE RIESGO'!$P$70),"")</f>
        <v/>
      </c>
      <c r="K45" s="52" t="str">
        <f>IF(AND('MAPA DE RIESGO'!$Z$71="Baja",'MAPA DE RIESGO'!$AB$71="Leve"),CONCATENATE("R10C",'MAPA DE RIESGO'!$P$71),"")</f>
        <v/>
      </c>
      <c r="L45" s="52" t="str">
        <f>IF(AND('MAPA DE RIESGO'!$Z$72="Baja",'MAPA DE RIESGO'!$AB$72="Leve"),CONCATENATE("R10C",'MAPA DE RIESGO'!$P$72),"")</f>
        <v/>
      </c>
      <c r="M45" s="52" t="str">
        <f>IF(AND('MAPA DE RIESGO'!$Z$73="Baja",'MAPA DE RIESGO'!$AB$73="Leve"),CONCATENATE("R10C",'MAPA DE RIESGO'!$P$73),"")</f>
        <v/>
      </c>
      <c r="N45" s="52" t="str">
        <f>IF(AND('MAPA DE RIESGO'!$Z$74="Baja",'MAPA DE RIESGO'!$AB$74="Leve"),CONCATENATE("R10C",'MAPA DE RIESGO'!$P$74),"")</f>
        <v/>
      </c>
      <c r="O45" s="53" t="str">
        <f>IF(AND('MAPA DE RIESGO'!$Z$75="Baja",'MAPA DE RIESGO'!$AB$75="Leve"),CONCATENATE("R10C",'MAPA DE RIESGO'!$P$75),"")</f>
        <v/>
      </c>
      <c r="P45" s="39" t="str">
        <f>IF(AND('MAPA DE RIESGO'!$Z$70="Baja",'MAPA DE RIESGO'!$AB$70="Menor"),CONCATENATE("R10C",'MAPA DE RIESGO'!$P$70),"")</f>
        <v/>
      </c>
      <c r="Q45" s="40" t="str">
        <f>IF(AND('MAPA DE RIESGO'!$Z$71="Baja",'MAPA DE RIESGO'!$AB$71="Menor"),CONCATENATE("R10C",'MAPA DE RIESGO'!$P$71),"")</f>
        <v/>
      </c>
      <c r="R45" s="40" t="str">
        <f>IF(AND('MAPA DE RIESGO'!$Z$72="Baja",'MAPA DE RIESGO'!$AB$72="Menor"),CONCATENATE("R10C",'MAPA DE RIESGO'!$P$72),"")</f>
        <v/>
      </c>
      <c r="S45" s="40" t="str">
        <f>IF(AND('MAPA DE RIESGO'!$Z$73="Baja",'MAPA DE RIESGO'!$AB$73="Menor"),CONCATENATE("R10C",'MAPA DE RIESGO'!$P$73),"")</f>
        <v/>
      </c>
      <c r="T45" s="40" t="str">
        <f>IF(AND('MAPA DE RIESGO'!$Z$74="Baja",'MAPA DE RIESGO'!$AB$74="Menor"),CONCATENATE("R10C",'MAPA DE RIESGO'!$P$74),"")</f>
        <v/>
      </c>
      <c r="U45" s="41" t="str">
        <f>IF(AND('MAPA DE RIESGO'!$Z$75="Baja",'MAPA DE RIESGO'!$AB$75="Menor"),CONCATENATE("R10C",'MAPA DE RIESGO'!$P$75),"")</f>
        <v/>
      </c>
      <c r="V45" s="42" t="str">
        <f>IF(AND('MAPA DE RIESGO'!$Z$70="Baja",'MAPA DE RIESGO'!$AB$70="Moderado"),CONCATENATE("R10C",'MAPA DE RIESGO'!$P$70),"")</f>
        <v/>
      </c>
      <c r="W45" s="43" t="str">
        <f>IF(AND('MAPA DE RIESGO'!$Z$71="Baja",'MAPA DE RIESGO'!$AB$71="Moderado"),CONCATENATE("R10C",'MAPA DE RIESGO'!$P$71),"")</f>
        <v/>
      </c>
      <c r="X45" s="43" t="str">
        <f>IF(AND('MAPA DE RIESGO'!$Z$72="Baja",'MAPA DE RIESGO'!$AB$72="Moderado"),CONCATENATE("R10C",'MAPA DE RIESGO'!$P$72),"")</f>
        <v/>
      </c>
      <c r="Y45" s="43" t="str">
        <f>IF(AND('MAPA DE RIESGO'!$Z$73="Baja",'MAPA DE RIESGO'!$AB$73="Moderado"),CONCATENATE("R10C",'MAPA DE RIESGO'!$P$73),"")</f>
        <v/>
      </c>
      <c r="Z45" s="43" t="str">
        <f>IF(AND('MAPA DE RIESGO'!$Z$74="Baja",'MAPA DE RIESGO'!$AB$74="Moderado"),CONCATENATE("R10C",'MAPA DE RIESGO'!$P$74),"")</f>
        <v/>
      </c>
      <c r="AA45" s="44" t="str">
        <f>IF(AND('MAPA DE RIESGO'!$Z$75="Baja",'MAPA DE RIESGO'!$AB$75="Moderado"),CONCATENATE("R10C",'MAPA DE RIESGO'!$P$75),"")</f>
        <v/>
      </c>
      <c r="AB45" s="30" t="str">
        <f>IF(AND('MAPA DE RIESGO'!$Z$70="Baja",'MAPA DE RIESGO'!$AB$70="Mayor"),CONCATENATE("R10C",'MAPA DE RIESGO'!$P$70),"")</f>
        <v/>
      </c>
      <c r="AC45" s="31" t="str">
        <f>IF(AND('MAPA DE RIESGO'!$Z$71="Baja",'MAPA DE RIESGO'!$AB$71="Mayor"),CONCATENATE("R10C",'MAPA DE RIESGO'!$P$71),"")</f>
        <v/>
      </c>
      <c r="AD45" s="31" t="str">
        <f>IF(AND('MAPA DE RIESGO'!$Z$72="Baja",'MAPA DE RIESGO'!$AB$72="Mayor"),CONCATENATE("R10C",'MAPA DE RIESGO'!$P$72),"")</f>
        <v/>
      </c>
      <c r="AE45" s="31" t="str">
        <f>IF(AND('MAPA DE RIESGO'!$Z$73="Baja",'MAPA DE RIESGO'!$AB$73="Mayor"),CONCATENATE("R10C",'MAPA DE RIESGO'!$P$73),"")</f>
        <v/>
      </c>
      <c r="AF45" s="31" t="str">
        <f>IF(AND('MAPA DE RIESGO'!$Z$74="Baja",'MAPA DE RIESGO'!$AB$74="Mayor"),CONCATENATE("R10C",'MAPA DE RIESGO'!$P$74),"")</f>
        <v/>
      </c>
      <c r="AG45" s="32" t="str">
        <f>IF(AND('MAPA DE RIESGO'!$Z$75="Baja",'MAPA DE RIESGO'!$AB$75="Mayor"),CONCATENATE("R10C",'MAPA DE RIESGO'!$P$75),"")</f>
        <v/>
      </c>
      <c r="AH45" s="33" t="str">
        <f>IF(AND('MAPA DE RIESGO'!$Z$70="Baja",'MAPA DE RIESGO'!$AB$70="Catastrófico"),CONCATENATE("R10C",'MAPA DE RIESGO'!$P$70),"")</f>
        <v/>
      </c>
      <c r="AI45" s="34" t="str">
        <f>IF(AND('MAPA DE RIESGO'!$Z$71="Baja",'MAPA DE RIESGO'!$AB$71="Catastrófico"),CONCATENATE("R10C",'MAPA DE RIESGO'!$P$71),"")</f>
        <v/>
      </c>
      <c r="AJ45" s="34" t="str">
        <f>IF(AND('MAPA DE RIESGO'!$Z$72="Baja",'MAPA DE RIESGO'!$AB$72="Catastrófico"),CONCATENATE("R10C",'MAPA DE RIESGO'!$P$72),"")</f>
        <v/>
      </c>
      <c r="AK45" s="34" t="str">
        <f>IF(AND('MAPA DE RIESGO'!$Z$73="Baja",'MAPA DE RIESGO'!$AB$73="Catastrófico"),CONCATENATE("R10C",'MAPA DE RIESGO'!$P$73),"")</f>
        <v/>
      </c>
      <c r="AL45" s="34" t="str">
        <f>IF(AND('MAPA DE RIESGO'!$Z$74="Baja",'MAPA DE RIESGO'!$AB$74="Catastrófico"),CONCATENATE("R10C",'MAPA DE RIESGO'!$P$74),"")</f>
        <v/>
      </c>
      <c r="AM45" s="35" t="str">
        <f>IF(AND('MAPA DE RIESGO'!$Z$75="Baja",'MAPA DE RIESGO'!$AB$75="Catastrófico"),CONCATENATE("R10C",'MAPA DE RIESGO'!$P$75),"")</f>
        <v/>
      </c>
      <c r="AN45" s="55"/>
      <c r="AO45" s="466"/>
      <c r="AP45" s="467"/>
      <c r="AQ45" s="467"/>
      <c r="AR45" s="467"/>
      <c r="AS45" s="467"/>
      <c r="AT45" s="468"/>
    </row>
    <row r="46" spans="1:80" ht="46.5" customHeight="1" x14ac:dyDescent="0.35">
      <c r="A46" s="55"/>
      <c r="B46" s="392"/>
      <c r="C46" s="392"/>
      <c r="D46" s="393"/>
      <c r="E46" s="430" t="s">
        <v>104</v>
      </c>
      <c r="F46" s="431"/>
      <c r="G46" s="431"/>
      <c r="H46" s="431"/>
      <c r="I46" s="432"/>
      <c r="J46" s="45" t="str">
        <f>IF(AND('MAPA DE RIESGO'!$Z$16="Muy Baja",'MAPA DE RIESGO'!$AB$16="Leve"),CONCATENATE("R1C",'MAPA DE RIESGO'!$P$16),"")</f>
        <v/>
      </c>
      <c r="K46" s="46" t="str">
        <f>IF(AND('MAPA DE RIESGO'!$Z$17="Muy Baja",'MAPA DE RIESGO'!$AB$17="Leve"),CONCATENATE("R1C",'MAPA DE RIESGO'!$P$17),"")</f>
        <v/>
      </c>
      <c r="L46" s="46" t="str">
        <f>IF(AND('MAPA DE RIESGO'!$Z$18="Muy Baja",'MAPA DE RIESGO'!$AB$18="Leve"),CONCATENATE("R1C",'MAPA DE RIESGO'!$P$18),"")</f>
        <v/>
      </c>
      <c r="M46" s="46" t="str">
        <f>IF(AND('MAPA DE RIESGO'!$Z$19="Muy Baja",'MAPA DE RIESGO'!$AB$19="Leve"),CONCATENATE("R1C",'MAPA DE RIESGO'!$P$19),"")</f>
        <v/>
      </c>
      <c r="N46" s="46" t="str">
        <f>IF(AND('MAPA DE RIESGO'!$Z$20="Muy Baja",'MAPA DE RIESGO'!$AB$20="Leve"),CONCATENATE("R1C",'MAPA DE RIESGO'!$P$20),"")</f>
        <v/>
      </c>
      <c r="O46" s="47" t="str">
        <f>IF(AND('MAPA DE RIESGO'!$Z$21="Muy Baja",'MAPA DE RIESGO'!$AB$21="Leve"),CONCATENATE("R1C",'MAPA DE RIESGO'!$P$21),"")</f>
        <v/>
      </c>
      <c r="P46" s="45" t="str">
        <f>IF(AND('MAPA DE RIESGO'!$Z$16="Muy Baja",'MAPA DE RIESGO'!$AB$16="Menor"),CONCATENATE("R1C",'MAPA DE RIESGO'!$P$16),"")</f>
        <v/>
      </c>
      <c r="Q46" s="46" t="str">
        <f>IF(AND('MAPA DE RIESGO'!$Z$17="Muy Baja",'MAPA DE RIESGO'!$AB$17="Menor"),CONCATENATE("R1C",'MAPA DE RIESGO'!$P$17),"")</f>
        <v/>
      </c>
      <c r="R46" s="46" t="str">
        <f>IF(AND('MAPA DE RIESGO'!$Z$18="Muy Baja",'MAPA DE RIESGO'!$AB$18="Menor"),CONCATENATE("R1C",'MAPA DE RIESGO'!$P$18),"")</f>
        <v/>
      </c>
      <c r="S46" s="46" t="str">
        <f>IF(AND('MAPA DE RIESGO'!$Z$19="Muy Baja",'MAPA DE RIESGO'!$AB$19="Menor"),CONCATENATE("R1C",'MAPA DE RIESGO'!$P$19),"")</f>
        <v/>
      </c>
      <c r="T46" s="46" t="str">
        <f>IF(AND('MAPA DE RIESGO'!$Z$20="Muy Baja",'MAPA DE RIESGO'!$AB$20="Menor"),CONCATENATE("R1C",'MAPA DE RIESGO'!$P$20),"")</f>
        <v/>
      </c>
      <c r="U46" s="47" t="str">
        <f>IF(AND('MAPA DE RIESGO'!$Z$21="Muy Baja",'MAPA DE RIESGO'!$AB$21="Menor"),CONCATENATE("R1C",'MAPA DE RIESGO'!$P$21),"")</f>
        <v/>
      </c>
      <c r="V46" s="36" t="str">
        <f>IF(AND('MAPA DE RIESGO'!$Z$16="Muy Baja",'MAPA DE RIESGO'!$AB$16="Moderado"),CONCATENATE("R1C",'MAPA DE RIESGO'!$P$16),"")</f>
        <v/>
      </c>
      <c r="W46" s="54" t="str">
        <f>IF(AND('MAPA DE RIESGO'!$Z$17="Muy Baja",'MAPA DE RIESGO'!$AB$17="Moderado"),CONCATENATE("R1C",'MAPA DE RIESGO'!$P$17),"")</f>
        <v/>
      </c>
      <c r="X46" s="37" t="str">
        <f>IF(AND('MAPA DE RIESGO'!$Z$18="Muy Baja",'MAPA DE RIESGO'!$AB$18="Moderado"),CONCATENATE("R1C",'MAPA DE RIESGO'!$P$18),"")</f>
        <v/>
      </c>
      <c r="Y46" s="37" t="str">
        <f>IF(AND('MAPA DE RIESGO'!$Z$19="Muy Baja",'MAPA DE RIESGO'!$AB$19="Moderado"),CONCATENATE("R1C",'MAPA DE RIESGO'!$P$19),"")</f>
        <v/>
      </c>
      <c r="Z46" s="37" t="str">
        <f>IF(AND('MAPA DE RIESGO'!$Z$20="Muy Baja",'MAPA DE RIESGO'!$AB$20="Moderado"),CONCATENATE("R1C",'MAPA DE RIESGO'!$P$20),"")</f>
        <v/>
      </c>
      <c r="AA46" s="38" t="str">
        <f>IF(AND('MAPA DE RIESGO'!$Z$21="Muy Baja",'MAPA DE RIESGO'!$AB$21="Moderado"),CONCATENATE("R1C",'MAPA DE RIESGO'!$P$21),"")</f>
        <v/>
      </c>
      <c r="AB46" s="17" t="str">
        <f>IF(AND('MAPA DE RIESGO'!$Z$16="Muy Baja",'MAPA DE RIESGO'!$AB$16="Mayor"),CONCATENATE("R1C",'MAPA DE RIESGO'!$P$16),"")</f>
        <v/>
      </c>
      <c r="AC46" s="18" t="str">
        <f>IF(AND('MAPA DE RIESGO'!$Z$17="Muy Baja",'MAPA DE RIESGO'!$AB$17="Mayor"),CONCATENATE("R1C",'MAPA DE RIESGO'!$P$17),"")</f>
        <v/>
      </c>
      <c r="AD46" s="18" t="str">
        <f>IF(AND('MAPA DE RIESGO'!$Z$18="Muy Baja",'MAPA DE RIESGO'!$AB$18="Mayor"),CONCATENATE("R1C",'MAPA DE RIESGO'!$P$18),"")</f>
        <v/>
      </c>
      <c r="AE46" s="18" t="str">
        <f>IF(AND('MAPA DE RIESGO'!$Z$19="Muy Baja",'MAPA DE RIESGO'!$AB$19="Mayor"),CONCATENATE("R1C",'MAPA DE RIESGO'!$P$19),"")</f>
        <v/>
      </c>
      <c r="AF46" s="18" t="str">
        <f>IF(AND('MAPA DE RIESGO'!$Z$20="Muy Baja",'MAPA DE RIESGO'!$AB$20="Mayor"),CONCATENATE("R1C",'MAPA DE RIESGO'!$P$20),"")</f>
        <v/>
      </c>
      <c r="AG46" s="19" t="str">
        <f>IF(AND('MAPA DE RIESGO'!$Z$21="Muy Baja",'MAPA DE RIESGO'!$AB$21="Mayor"),CONCATENATE("R1C",'MAPA DE RIESGO'!$P$21),"")</f>
        <v/>
      </c>
      <c r="AH46" s="20" t="str">
        <f>IF(AND('MAPA DE RIESGO'!$Z$16="Muy Baja",'MAPA DE RIESGO'!$AB$16="Catastrófico"),CONCATENATE("R1C",'MAPA DE RIESGO'!$P$16),"")</f>
        <v/>
      </c>
      <c r="AI46" s="21" t="str">
        <f>IF(AND('MAPA DE RIESGO'!$Z$17="Muy Baja",'MAPA DE RIESGO'!$AB$17="Catastrófico"),CONCATENATE("R1C",'MAPA DE RIESGO'!$P$17),"")</f>
        <v/>
      </c>
      <c r="AJ46" s="21" t="str">
        <f>IF(AND('MAPA DE RIESGO'!$Z$18="Muy Baja",'MAPA DE RIESGO'!$AB$18="Catastrófico"),CONCATENATE("R1C",'MAPA DE RIESGO'!$P$18),"")</f>
        <v/>
      </c>
      <c r="AK46" s="21" t="str">
        <f>IF(AND('MAPA DE RIESGO'!$Z$19="Muy Baja",'MAPA DE RIESGO'!$AB$19="Catastrófico"),CONCATENATE("R1C",'MAPA DE RIESGO'!$P$19),"")</f>
        <v/>
      </c>
      <c r="AL46" s="21" t="str">
        <f>IF(AND('MAPA DE RIESGO'!$Z$20="Muy Baja",'MAPA DE RIESGO'!$AB$20="Catastrófico"),CONCATENATE("R1C",'MAPA DE RIESGO'!$P$20),"")</f>
        <v/>
      </c>
      <c r="AM46" s="22" t="str">
        <f>IF(AND('MAPA DE RIESGO'!$Z$21="Muy Baja",'MAPA DE RIESGO'!$AB$21="Catastrófico"),CONCATENATE("R1C",'MAPA DE RIESGO'!$P$21),"")</f>
        <v/>
      </c>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row>
    <row r="47" spans="1:80" ht="46.5" customHeight="1" x14ac:dyDescent="0.25">
      <c r="A47" s="55"/>
      <c r="B47" s="392"/>
      <c r="C47" s="392"/>
      <c r="D47" s="393"/>
      <c r="E47" s="449"/>
      <c r="F47" s="450"/>
      <c r="G47" s="450"/>
      <c r="H47" s="450"/>
      <c r="I47" s="435"/>
      <c r="J47" s="48" t="str">
        <f>IF(AND('MAPA DE RIESGO'!$Z$22="Muy Baja",'MAPA DE RIESGO'!$AB$22="Leve"),CONCATENATE("R2C",'MAPA DE RIESGO'!$P$22),"")</f>
        <v/>
      </c>
      <c r="K47" s="49" t="str">
        <f>IF(AND('MAPA DE RIESGO'!$Z$23="Muy Baja",'MAPA DE RIESGO'!$AB$23="Leve"),CONCATENATE("R2C",'MAPA DE RIESGO'!$P$23),"")</f>
        <v/>
      </c>
      <c r="L47" s="49" t="str">
        <f>IF(AND('MAPA DE RIESGO'!$Z$24="Muy Baja",'MAPA DE RIESGO'!$AB$24="Leve"),CONCATENATE("R2C",'MAPA DE RIESGO'!$P$24),"")</f>
        <v/>
      </c>
      <c r="M47" s="49" t="str">
        <f>IF(AND('MAPA DE RIESGO'!$Z$25="Muy Baja",'MAPA DE RIESGO'!$AB$25="Leve"),CONCATENATE("R2C",'MAPA DE RIESGO'!$P$25),"")</f>
        <v/>
      </c>
      <c r="N47" s="49" t="str">
        <f>IF(AND('MAPA DE RIESGO'!$Z$26="Muy Baja",'MAPA DE RIESGO'!$AB$26="Leve"),CONCATENATE("R2C",'MAPA DE RIESGO'!$P$26),"")</f>
        <v/>
      </c>
      <c r="O47" s="50" t="str">
        <f>IF(AND('MAPA DE RIESGO'!$Z$27="Muy Baja",'MAPA DE RIESGO'!$AB$27="Leve"),CONCATENATE("R2C",'MAPA DE RIESGO'!$P$27),"")</f>
        <v/>
      </c>
      <c r="P47" s="48" t="str">
        <f>IF(AND('MAPA DE RIESGO'!$Z$22="Muy Baja",'MAPA DE RIESGO'!$AB$22="Menor"),CONCATENATE("R2C",'MAPA DE RIESGO'!$P$22),"")</f>
        <v/>
      </c>
      <c r="Q47" s="49" t="str">
        <f>IF(AND('MAPA DE RIESGO'!$Z$23="Muy Baja",'MAPA DE RIESGO'!$AB$23="Menor"),CONCATENATE("R2C",'MAPA DE RIESGO'!$P$23),"")</f>
        <v/>
      </c>
      <c r="R47" s="49" t="str">
        <f>IF(AND('MAPA DE RIESGO'!$Z$24="Muy Baja",'MAPA DE RIESGO'!$AB$24="Menor"),CONCATENATE("R2C",'MAPA DE RIESGO'!$P$24),"")</f>
        <v/>
      </c>
      <c r="S47" s="49" t="str">
        <f>IF(AND('MAPA DE RIESGO'!$Z$25="Muy Baja",'MAPA DE RIESGO'!$AB$25="Menor"),CONCATENATE("R2C",'MAPA DE RIESGO'!$P$25),"")</f>
        <v/>
      </c>
      <c r="T47" s="49" t="str">
        <f>IF(AND('MAPA DE RIESGO'!$Z$26="Muy Baja",'MAPA DE RIESGO'!$AB$26="Menor"),CONCATENATE("R2C",'MAPA DE RIESGO'!$P$26),"")</f>
        <v/>
      </c>
      <c r="U47" s="50" t="str">
        <f>IF(AND('MAPA DE RIESGO'!$Z$27="Muy Baja",'MAPA DE RIESGO'!$AB$27="Menor"),CONCATENATE("R2C",'MAPA DE RIESGO'!$P$27),"")</f>
        <v/>
      </c>
      <c r="V47" s="39" t="str">
        <f>IF(AND('MAPA DE RIESGO'!$Z$22="Muy Baja",'MAPA DE RIESGO'!$AB$22="Moderado"),CONCATENATE("R2C",'MAPA DE RIESGO'!$P$22),"")</f>
        <v/>
      </c>
      <c r="W47" s="40" t="str">
        <f>IF(AND('MAPA DE RIESGO'!$Z$23="Muy Baja",'MAPA DE RIESGO'!$AB$23="Moderado"),CONCATENATE("R2C",'MAPA DE RIESGO'!$P$23),"")</f>
        <v/>
      </c>
      <c r="X47" s="40" t="str">
        <f>IF(AND('MAPA DE RIESGO'!$Z$24="Muy Baja",'MAPA DE RIESGO'!$AB$24="Moderado"),CONCATENATE("R2C",'MAPA DE RIESGO'!$P$24),"")</f>
        <v/>
      </c>
      <c r="Y47" s="40" t="str">
        <f>IF(AND('MAPA DE RIESGO'!$Z$25="Muy Baja",'MAPA DE RIESGO'!$AB$25="Moderado"),CONCATENATE("R2C",'MAPA DE RIESGO'!$P$25),"")</f>
        <v/>
      </c>
      <c r="Z47" s="40" t="str">
        <f>IF(AND('MAPA DE RIESGO'!$Z$26="Muy Baja",'MAPA DE RIESGO'!$AB$26="Moderado"),CONCATENATE("R2C",'MAPA DE RIESGO'!$P$26),"")</f>
        <v/>
      </c>
      <c r="AA47" s="41" t="str">
        <f>IF(AND('MAPA DE RIESGO'!$Z$27="Muy Baja",'MAPA DE RIESGO'!$AB$27="Moderado"),CONCATENATE("R2C",'MAPA DE RIESGO'!$P$27),"")</f>
        <v/>
      </c>
      <c r="AB47" s="23" t="str">
        <f>IF(AND('MAPA DE RIESGO'!$Z$22="Muy Baja",'MAPA DE RIESGO'!$AB$22="Mayor"),CONCATENATE("R2C",'MAPA DE RIESGO'!$P$22),"")</f>
        <v/>
      </c>
      <c r="AC47" s="24" t="str">
        <f>IF(AND('MAPA DE RIESGO'!$Z$23="Muy Baja",'MAPA DE RIESGO'!$AB$23="Mayor"),CONCATENATE("R2C",'MAPA DE RIESGO'!$P$23),"")</f>
        <v/>
      </c>
      <c r="AD47" s="24" t="str">
        <f>IF(AND('MAPA DE RIESGO'!$Z$24="Muy Baja",'MAPA DE RIESGO'!$AB$24="Mayor"),CONCATENATE("R2C",'MAPA DE RIESGO'!$P$24),"")</f>
        <v/>
      </c>
      <c r="AE47" s="24" t="str">
        <f>IF(AND('MAPA DE RIESGO'!$Z$25="Muy Baja",'MAPA DE RIESGO'!$AB$25="Mayor"),CONCATENATE("R2C",'MAPA DE RIESGO'!$P$25),"")</f>
        <v/>
      </c>
      <c r="AF47" s="24" t="str">
        <f>IF(AND('MAPA DE RIESGO'!$Z$26="Muy Baja",'MAPA DE RIESGO'!$AB$26="Mayor"),CONCATENATE("R2C",'MAPA DE RIESGO'!$P$26),"")</f>
        <v/>
      </c>
      <c r="AG47" s="25" t="str">
        <f>IF(AND('MAPA DE RIESGO'!$Z$27="Muy Baja",'MAPA DE RIESGO'!$AB$27="Mayor"),CONCATENATE("R2C",'MAPA DE RIESGO'!$P$27),"")</f>
        <v/>
      </c>
      <c r="AH47" s="26" t="str">
        <f>IF(AND('MAPA DE RIESGO'!$Z$22="Muy Baja",'MAPA DE RIESGO'!$AB$22="Catastrófico"),CONCATENATE("R2C",'MAPA DE RIESGO'!$P$22),"")</f>
        <v/>
      </c>
      <c r="AI47" s="27" t="str">
        <f>IF(AND('MAPA DE RIESGO'!$Z$23="Muy Baja",'MAPA DE RIESGO'!$AB$23="Catastrófico"),CONCATENATE("R2C",'MAPA DE RIESGO'!$P$23),"")</f>
        <v/>
      </c>
      <c r="AJ47" s="27" t="str">
        <f>IF(AND('MAPA DE RIESGO'!$Z$24="Muy Baja",'MAPA DE RIESGO'!$AB$24="Catastrófico"),CONCATENATE("R2C",'MAPA DE RIESGO'!$P$24),"")</f>
        <v/>
      </c>
      <c r="AK47" s="27" t="str">
        <f>IF(AND('MAPA DE RIESGO'!$Z$25="Muy Baja",'MAPA DE RIESGO'!$AB$25="Catastrófico"),CONCATENATE("R2C",'MAPA DE RIESGO'!$P$25),"")</f>
        <v/>
      </c>
      <c r="AL47" s="27" t="str">
        <f>IF(AND('MAPA DE RIESGO'!$Z$26="Muy Baja",'MAPA DE RIESGO'!$AB$26="Catastrófico"),CONCATENATE("R2C",'MAPA DE RIESGO'!$P$26),"")</f>
        <v/>
      </c>
      <c r="AM47" s="28" t="str">
        <f>IF(AND('MAPA DE RIESGO'!$Z$27="Muy Baja",'MAPA DE RIESGO'!$AB$27="Catastrófico"),CONCATENATE("R2C",'MAPA DE RIESGO'!$P$27),"")</f>
        <v/>
      </c>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row>
    <row r="48" spans="1:80" ht="15" customHeight="1" x14ac:dyDescent="0.25">
      <c r="A48" s="55"/>
      <c r="B48" s="392"/>
      <c r="C48" s="392"/>
      <c r="D48" s="393"/>
      <c r="E48" s="449"/>
      <c r="F48" s="450"/>
      <c r="G48" s="450"/>
      <c r="H48" s="450"/>
      <c r="I48" s="435"/>
      <c r="J48" s="48" t="str">
        <f>IF(AND('MAPA DE RIESGO'!$Z$28="Muy Baja",'MAPA DE RIESGO'!$AB$28="Leve"),CONCATENATE("R3C",'MAPA DE RIESGO'!$P$28),"")</f>
        <v/>
      </c>
      <c r="K48" s="49" t="str">
        <f>IF(AND('MAPA DE RIESGO'!$Z$29="Muy Baja",'MAPA DE RIESGO'!$AB$29="Leve"),CONCATENATE("R3C",'MAPA DE RIESGO'!$P$29),"")</f>
        <v/>
      </c>
      <c r="L48" s="49" t="str">
        <f>IF(AND('MAPA DE RIESGO'!$Z$30="Muy Baja",'MAPA DE RIESGO'!$AB$30="Leve"),CONCATENATE("R3C",'MAPA DE RIESGO'!$P$30),"")</f>
        <v/>
      </c>
      <c r="M48" s="49" t="str">
        <f>IF(AND('MAPA DE RIESGO'!$Z$31="Muy Baja",'MAPA DE RIESGO'!$AB$31="Leve"),CONCATENATE("R3C",'MAPA DE RIESGO'!$P$31),"")</f>
        <v/>
      </c>
      <c r="N48" s="49" t="str">
        <f>IF(AND('MAPA DE RIESGO'!$Z$32="Muy Baja",'MAPA DE RIESGO'!$AB$32="Leve"),CONCATENATE("R3C",'MAPA DE RIESGO'!$P$32),"")</f>
        <v/>
      </c>
      <c r="O48" s="50" t="str">
        <f>IF(AND('MAPA DE RIESGO'!$Z$33="Muy Baja",'MAPA DE RIESGO'!$AB$33="Leve"),CONCATENATE("R3C",'MAPA DE RIESGO'!$P$33),"")</f>
        <v/>
      </c>
      <c r="P48" s="48" t="str">
        <f>IF(AND('MAPA DE RIESGO'!$Z$28="Muy Baja",'MAPA DE RIESGO'!$AB$28="Menor"),CONCATENATE("R3C",'MAPA DE RIESGO'!$P$28),"")</f>
        <v/>
      </c>
      <c r="Q48" s="49" t="str">
        <f>IF(AND('MAPA DE RIESGO'!$Z$29="Muy Baja",'MAPA DE RIESGO'!$AB$29="Menor"),CONCATENATE("R3C",'MAPA DE RIESGO'!$P$29),"")</f>
        <v/>
      </c>
      <c r="R48" s="49" t="str">
        <f>IF(AND('MAPA DE RIESGO'!$Z$30="Muy Baja",'MAPA DE RIESGO'!$AB$30="Menor"),CONCATENATE("R3C",'MAPA DE RIESGO'!$P$30),"")</f>
        <v/>
      </c>
      <c r="S48" s="49" t="str">
        <f>IF(AND('MAPA DE RIESGO'!$Z$31="Muy Baja",'MAPA DE RIESGO'!$AB$31="Menor"),CONCATENATE("R3C",'MAPA DE RIESGO'!$P$31),"")</f>
        <v/>
      </c>
      <c r="T48" s="49" t="str">
        <f>IF(AND('MAPA DE RIESGO'!$Z$32="Muy Baja",'MAPA DE RIESGO'!$AB$32="Menor"),CONCATENATE("R3C",'MAPA DE RIESGO'!$P$32),"")</f>
        <v/>
      </c>
      <c r="U48" s="50" t="str">
        <f>IF(AND('MAPA DE RIESGO'!$Z$33="Muy Baja",'MAPA DE RIESGO'!$AB$33="Menor"),CONCATENATE("R3C",'MAPA DE RIESGO'!$P$33),"")</f>
        <v/>
      </c>
      <c r="V48" s="39" t="str">
        <f>IF(AND('MAPA DE RIESGO'!$Z$28="Muy Baja",'MAPA DE RIESGO'!$AB$28="Moderado"),CONCATENATE("R3C",'MAPA DE RIESGO'!$P$28),"")</f>
        <v/>
      </c>
      <c r="W48" s="40" t="str">
        <f>IF(AND('MAPA DE RIESGO'!$Z$29="Muy Baja",'MAPA DE RIESGO'!$AB$29="Moderado"),CONCATENATE("R3C",'MAPA DE RIESGO'!$P$29),"")</f>
        <v>R3C2</v>
      </c>
      <c r="X48" s="40" t="str">
        <f>IF(AND('MAPA DE RIESGO'!$Z$30="Muy Baja",'MAPA DE RIESGO'!$AB$30="Moderado"),CONCATENATE("R3C",'MAPA DE RIESGO'!$P$30),"")</f>
        <v/>
      </c>
      <c r="Y48" s="40" t="str">
        <f>IF(AND('MAPA DE RIESGO'!$Z$31="Muy Baja",'MAPA DE RIESGO'!$AB$31="Moderado"),CONCATENATE("R3C",'MAPA DE RIESGO'!$P$31),"")</f>
        <v/>
      </c>
      <c r="Z48" s="40" t="str">
        <f>IF(AND('MAPA DE RIESGO'!$Z$32="Muy Baja",'MAPA DE RIESGO'!$AB$32="Moderado"),CONCATENATE("R3C",'MAPA DE RIESGO'!$P$32),"")</f>
        <v/>
      </c>
      <c r="AA48" s="41" t="str">
        <f>IF(AND('MAPA DE RIESGO'!$Z$33="Muy Baja",'MAPA DE RIESGO'!$AB$33="Moderado"),CONCATENATE("R3C",'MAPA DE RIESGO'!$P$33),"")</f>
        <v/>
      </c>
      <c r="AB48" s="23" t="str">
        <f>IF(AND('MAPA DE RIESGO'!$Z$28="Muy Baja",'MAPA DE RIESGO'!$AB$28="Mayor"),CONCATENATE("R3C",'MAPA DE RIESGO'!$P$28),"")</f>
        <v/>
      </c>
      <c r="AC48" s="24" t="str">
        <f>IF(AND('MAPA DE RIESGO'!$Z$29="Muy Baja",'MAPA DE RIESGO'!$AB$29="Mayor"),CONCATENATE("R3C",'MAPA DE RIESGO'!$P$29),"")</f>
        <v/>
      </c>
      <c r="AD48" s="24" t="str">
        <f>IF(AND('MAPA DE RIESGO'!$Z$30="Muy Baja",'MAPA DE RIESGO'!$AB$30="Mayor"),CONCATENATE("R3C",'MAPA DE RIESGO'!$P$30),"")</f>
        <v/>
      </c>
      <c r="AE48" s="24" t="str">
        <f>IF(AND('MAPA DE RIESGO'!$Z$31="Muy Baja",'MAPA DE RIESGO'!$AB$31="Mayor"),CONCATENATE("R3C",'MAPA DE RIESGO'!$P$31),"")</f>
        <v/>
      </c>
      <c r="AF48" s="24" t="str">
        <f>IF(AND('MAPA DE RIESGO'!$Z$32="Muy Baja",'MAPA DE RIESGO'!$AB$32="Mayor"),CONCATENATE("R3C",'MAPA DE RIESGO'!$P$32),"")</f>
        <v/>
      </c>
      <c r="AG48" s="25" t="str">
        <f>IF(AND('MAPA DE RIESGO'!$Z$33="Muy Baja",'MAPA DE RIESGO'!$AB$33="Mayor"),CONCATENATE("R3C",'MAPA DE RIESGO'!$P$33),"")</f>
        <v/>
      </c>
      <c r="AH48" s="26" t="str">
        <f>IF(AND('MAPA DE RIESGO'!$Z$28="Muy Baja",'MAPA DE RIESGO'!$AB$28="Catastrófico"),CONCATENATE("R3C",'MAPA DE RIESGO'!$P$28),"")</f>
        <v/>
      </c>
      <c r="AI48" s="27" t="str">
        <f>IF(AND('MAPA DE RIESGO'!$Z$29="Muy Baja",'MAPA DE RIESGO'!$AB$29="Catastrófico"),CONCATENATE("R3C",'MAPA DE RIESGO'!$P$29),"")</f>
        <v/>
      </c>
      <c r="AJ48" s="27" t="str">
        <f>IF(AND('MAPA DE RIESGO'!$Z$30="Muy Baja",'MAPA DE RIESGO'!$AB$30="Catastrófico"),CONCATENATE("R3C",'MAPA DE RIESGO'!$P$30),"")</f>
        <v/>
      </c>
      <c r="AK48" s="27" t="str">
        <f>IF(AND('MAPA DE RIESGO'!$Z$31="Muy Baja",'MAPA DE RIESGO'!$AB$31="Catastrófico"),CONCATENATE("R3C",'MAPA DE RIESGO'!$P$31),"")</f>
        <v/>
      </c>
      <c r="AL48" s="27" t="str">
        <f>IF(AND('MAPA DE RIESGO'!$Z$32="Muy Baja",'MAPA DE RIESGO'!$AB$32="Catastrófico"),CONCATENATE("R3C",'MAPA DE RIESGO'!$P$32),"")</f>
        <v/>
      </c>
      <c r="AM48" s="28" t="str">
        <f>IF(AND('MAPA DE RIESGO'!$Z$33="Muy Baja",'MAPA DE RIESGO'!$AB$33="Catastrófico"),CONCATENATE("R3C",'MAPA DE RIESGO'!$P$33),"")</f>
        <v/>
      </c>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row>
    <row r="49" spans="1:80" ht="15" customHeight="1" x14ac:dyDescent="0.25">
      <c r="A49" s="55"/>
      <c r="B49" s="392"/>
      <c r="C49" s="392"/>
      <c r="D49" s="393"/>
      <c r="E49" s="433"/>
      <c r="F49" s="434"/>
      <c r="G49" s="434"/>
      <c r="H49" s="434"/>
      <c r="I49" s="435"/>
      <c r="J49" s="48" t="str">
        <f>IF(AND('MAPA DE RIESGO'!$Z$34="Muy Baja",'MAPA DE RIESGO'!$AB$34="Leve"),CONCATENATE("R4C",'MAPA DE RIESGO'!$P$34),"")</f>
        <v/>
      </c>
      <c r="K49" s="49" t="str">
        <f>IF(AND('MAPA DE RIESGO'!$Z$35="Muy Baja",'MAPA DE RIESGO'!$AB$35="Leve"),CONCATENATE("R4C",'MAPA DE RIESGO'!$P$35),"")</f>
        <v/>
      </c>
      <c r="L49" s="49" t="str">
        <f>IF(AND('MAPA DE RIESGO'!$Z$36="Muy Baja",'MAPA DE RIESGO'!$AB$36="Leve"),CONCATENATE("R4C",'MAPA DE RIESGO'!$P$36),"")</f>
        <v/>
      </c>
      <c r="M49" s="49" t="str">
        <f>IF(AND('MAPA DE RIESGO'!$Z$37="Muy Baja",'MAPA DE RIESGO'!$AB$37="Leve"),CONCATENATE("R4C",'MAPA DE RIESGO'!$P$37),"")</f>
        <v/>
      </c>
      <c r="N49" s="49" t="str">
        <f>IF(AND('MAPA DE RIESGO'!$Z$38="Muy Baja",'MAPA DE RIESGO'!$AB$38="Leve"),CONCATENATE("R4C",'MAPA DE RIESGO'!$P$38),"")</f>
        <v/>
      </c>
      <c r="O49" s="50" t="str">
        <f>IF(AND('MAPA DE RIESGO'!$Z$39="Muy Baja",'MAPA DE RIESGO'!$AB$39="Leve"),CONCATENATE("R4C",'MAPA DE RIESGO'!$P$39),"")</f>
        <v/>
      </c>
      <c r="P49" s="48" t="str">
        <f>IF(AND('MAPA DE RIESGO'!$Z$34="Muy Baja",'MAPA DE RIESGO'!$AB$34="Menor"),CONCATENATE("R4C",'MAPA DE RIESGO'!$P$34),"")</f>
        <v/>
      </c>
      <c r="Q49" s="49" t="str">
        <f>IF(AND('MAPA DE RIESGO'!$Z$35="Muy Baja",'MAPA DE RIESGO'!$AB$35="Menor"),CONCATENATE("R4C",'MAPA DE RIESGO'!$P$35),"")</f>
        <v/>
      </c>
      <c r="R49" s="49" t="str">
        <f>IF(AND('MAPA DE RIESGO'!$Z$36="Muy Baja",'MAPA DE RIESGO'!$AB$36="Menor"),CONCATENATE("R4C",'MAPA DE RIESGO'!$P$36),"")</f>
        <v/>
      </c>
      <c r="S49" s="49" t="str">
        <f>IF(AND('MAPA DE RIESGO'!$Z$37="Muy Baja",'MAPA DE RIESGO'!$AB$37="Menor"),CONCATENATE("R4C",'MAPA DE RIESGO'!$P$37),"")</f>
        <v/>
      </c>
      <c r="T49" s="49" t="str">
        <f>IF(AND('MAPA DE RIESGO'!$Z$38="Muy Baja",'MAPA DE RIESGO'!$AB$38="Menor"),CONCATENATE("R4C",'MAPA DE RIESGO'!$P$38),"")</f>
        <v/>
      </c>
      <c r="U49" s="50" t="str">
        <f>IF(AND('MAPA DE RIESGO'!$Z$39="Muy Baja",'MAPA DE RIESGO'!$AB$39="Menor"),CONCATENATE("R4C",'MAPA DE RIESGO'!$P$39),"")</f>
        <v/>
      </c>
      <c r="V49" s="39" t="str">
        <f>IF(AND('MAPA DE RIESGO'!$Z$34="Muy Baja",'MAPA DE RIESGO'!$AB$34="Moderado"),CONCATENATE("R4C",'MAPA DE RIESGO'!$P$34),"")</f>
        <v/>
      </c>
      <c r="W49" s="40" t="str">
        <f>IF(AND('MAPA DE RIESGO'!$Z$35="Muy Baja",'MAPA DE RIESGO'!$AB$35="Moderado"),CONCATENATE("R4C",'MAPA DE RIESGO'!$P$35),"")</f>
        <v/>
      </c>
      <c r="X49" s="40" t="str">
        <f>IF(AND('MAPA DE RIESGO'!$Z$36="Muy Baja",'MAPA DE RIESGO'!$AB$36="Moderado"),CONCATENATE("R4C",'MAPA DE RIESGO'!$P$36),"")</f>
        <v/>
      </c>
      <c r="Y49" s="40" t="str">
        <f>IF(AND('MAPA DE RIESGO'!$Z$37="Muy Baja",'MAPA DE RIESGO'!$AB$37="Moderado"),CONCATENATE("R4C",'MAPA DE RIESGO'!$P$37),"")</f>
        <v/>
      </c>
      <c r="Z49" s="40" t="str">
        <f>IF(AND('MAPA DE RIESGO'!$Z$38="Muy Baja",'MAPA DE RIESGO'!$AB$38="Moderado"),CONCATENATE("R4C",'MAPA DE RIESGO'!$P$38),"")</f>
        <v/>
      </c>
      <c r="AA49" s="41" t="str">
        <f>IF(AND('MAPA DE RIESGO'!$Z$39="Muy Baja",'MAPA DE RIESGO'!$AB$39="Moderado"),CONCATENATE("R4C",'MAPA DE RIESGO'!$P$39),"")</f>
        <v/>
      </c>
      <c r="AB49" s="23" t="str">
        <f>IF(AND('MAPA DE RIESGO'!$Z$34="Muy Baja",'MAPA DE RIESGO'!$AB$34="Mayor"),CONCATENATE("R4C",'MAPA DE RIESGO'!$P$34),"")</f>
        <v/>
      </c>
      <c r="AC49" s="24" t="str">
        <f>IF(AND('MAPA DE RIESGO'!$Z$35="Muy Baja",'MAPA DE RIESGO'!$AB$35="Mayor"),CONCATENATE("R4C",'MAPA DE RIESGO'!$P$35),"")</f>
        <v/>
      </c>
      <c r="AD49" s="24" t="str">
        <f>IF(AND('MAPA DE RIESGO'!$Z$36="Muy Baja",'MAPA DE RIESGO'!$AB$36="Mayor"),CONCATENATE("R4C",'MAPA DE RIESGO'!$P$36),"")</f>
        <v/>
      </c>
      <c r="AE49" s="24" t="str">
        <f>IF(AND('MAPA DE RIESGO'!$Z$37="Muy Baja",'MAPA DE RIESGO'!$AB$37="Mayor"),CONCATENATE("R4C",'MAPA DE RIESGO'!$P$37),"")</f>
        <v/>
      </c>
      <c r="AF49" s="24" t="str">
        <f>IF(AND('MAPA DE RIESGO'!$Z$38="Muy Baja",'MAPA DE RIESGO'!$AB$38="Mayor"),CONCATENATE("R4C",'MAPA DE RIESGO'!$P$38),"")</f>
        <v/>
      </c>
      <c r="AG49" s="25" t="str">
        <f>IF(AND('MAPA DE RIESGO'!$Z$39="Muy Baja",'MAPA DE RIESGO'!$AB$39="Mayor"),CONCATENATE("R4C",'MAPA DE RIESGO'!$P$39),"")</f>
        <v/>
      </c>
      <c r="AH49" s="26" t="str">
        <f>IF(AND('MAPA DE RIESGO'!$Z$34="Muy Baja",'MAPA DE RIESGO'!$AB$34="Catastrófico"),CONCATENATE("R4C",'MAPA DE RIESGO'!$P$34),"")</f>
        <v/>
      </c>
      <c r="AI49" s="27" t="str">
        <f>IF(AND('MAPA DE RIESGO'!$Z$35="Muy Baja",'MAPA DE RIESGO'!$AB$35="Catastrófico"),CONCATENATE("R4C",'MAPA DE RIESGO'!$P$35),"")</f>
        <v/>
      </c>
      <c r="AJ49" s="27" t="str">
        <f>IF(AND('MAPA DE RIESGO'!$Z$36="Muy Baja",'MAPA DE RIESGO'!$AB$36="Catastrófico"),CONCATENATE("R4C",'MAPA DE RIESGO'!$P$36),"")</f>
        <v/>
      </c>
      <c r="AK49" s="27" t="str">
        <f>IF(AND('MAPA DE RIESGO'!$Z$37="Muy Baja",'MAPA DE RIESGO'!$AB$37="Catastrófico"),CONCATENATE("R4C",'MAPA DE RIESGO'!$P$37),"")</f>
        <v/>
      </c>
      <c r="AL49" s="27" t="str">
        <f>IF(AND('MAPA DE RIESGO'!$Z$38="Muy Baja",'MAPA DE RIESGO'!$AB$38="Catastrófico"),CONCATENATE("R4C",'MAPA DE RIESGO'!$P$38),"")</f>
        <v/>
      </c>
      <c r="AM49" s="28" t="str">
        <f>IF(AND('MAPA DE RIESGO'!$Z$39="Muy Baja",'MAPA DE RIESGO'!$AB$39="Catastrófico"),CONCATENATE("R4C",'MAPA DE RIESGO'!$P$39),"")</f>
        <v/>
      </c>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row>
    <row r="50" spans="1:80" ht="15" customHeight="1" x14ac:dyDescent="0.25">
      <c r="A50" s="55"/>
      <c r="B50" s="392"/>
      <c r="C50" s="392"/>
      <c r="D50" s="393"/>
      <c r="E50" s="433"/>
      <c r="F50" s="434"/>
      <c r="G50" s="434"/>
      <c r="H50" s="434"/>
      <c r="I50" s="435"/>
      <c r="J50" s="48" t="str">
        <f>IF(AND('MAPA DE RIESGO'!$Z$40="Muy Baja",'MAPA DE RIESGO'!$AB$40="Leve"),CONCATENATE("R5C",'MAPA DE RIESGO'!$P$40),"")</f>
        <v/>
      </c>
      <c r="K50" s="49" t="str">
        <f>IF(AND('MAPA DE RIESGO'!$Z$41="Muy Baja",'MAPA DE RIESGO'!$AB$41="Leve"),CONCATENATE("R5C",'MAPA DE RIESGO'!$P$41),"")</f>
        <v/>
      </c>
      <c r="L50" s="49" t="str">
        <f>IF(AND('MAPA DE RIESGO'!$Z$42="Muy Baja",'MAPA DE RIESGO'!$AB$42="Leve"),CONCATENATE("R5C",'MAPA DE RIESGO'!$P$42),"")</f>
        <v/>
      </c>
      <c r="M50" s="49" t="str">
        <f>IF(AND('MAPA DE RIESGO'!$Z$43="Muy Baja",'MAPA DE RIESGO'!$AB$43="Leve"),CONCATENATE("R5C",'MAPA DE RIESGO'!$P$43),"")</f>
        <v/>
      </c>
      <c r="N50" s="49" t="str">
        <f>IF(AND('MAPA DE RIESGO'!$Z$44="Muy Baja",'MAPA DE RIESGO'!$AB$44="Leve"),CONCATENATE("R5C",'MAPA DE RIESGO'!$P$44),"")</f>
        <v/>
      </c>
      <c r="O50" s="50" t="str">
        <f>IF(AND('MAPA DE RIESGO'!$Z$45="Muy Baja",'MAPA DE RIESGO'!$AB$45="Leve"),CONCATENATE("R5C",'MAPA DE RIESGO'!$P$45),"")</f>
        <v/>
      </c>
      <c r="P50" s="48" t="str">
        <f>IF(AND('MAPA DE RIESGO'!$Z$40="Muy Baja",'MAPA DE RIESGO'!$AB$40="Menor"),CONCATENATE("R5C",'MAPA DE RIESGO'!$P$40),"")</f>
        <v/>
      </c>
      <c r="Q50" s="49" t="str">
        <f>IF(AND('MAPA DE RIESGO'!$Z$41="Muy Baja",'MAPA DE RIESGO'!$AB$41="Menor"),CONCATENATE("R5C",'MAPA DE RIESGO'!$P$41),"")</f>
        <v/>
      </c>
      <c r="R50" s="49" t="str">
        <f>IF(AND('MAPA DE RIESGO'!$Z$42="Muy Baja",'MAPA DE RIESGO'!$AB$42="Menor"),CONCATENATE("R5C",'MAPA DE RIESGO'!$P$42),"")</f>
        <v/>
      </c>
      <c r="S50" s="49" t="str">
        <f>IF(AND('MAPA DE RIESGO'!$Z$43="Muy Baja",'MAPA DE RIESGO'!$AB$43="Menor"),CONCATENATE("R5C",'MAPA DE RIESGO'!$P$43),"")</f>
        <v/>
      </c>
      <c r="T50" s="49" t="str">
        <f>IF(AND('MAPA DE RIESGO'!$Z$44="Muy Baja",'MAPA DE RIESGO'!$AB$44="Menor"),CONCATENATE("R5C",'MAPA DE RIESGO'!$P$44),"")</f>
        <v/>
      </c>
      <c r="U50" s="50" t="str">
        <f>IF(AND('MAPA DE RIESGO'!$Z$45="Muy Baja",'MAPA DE RIESGO'!$AB$45="Menor"),CONCATENATE("R5C",'MAPA DE RIESGO'!$P$45),"")</f>
        <v/>
      </c>
      <c r="V50" s="39" t="str">
        <f>IF(AND('MAPA DE RIESGO'!$Z$40="Muy Baja",'MAPA DE RIESGO'!$AB$40="Moderado"),CONCATENATE("R5C",'MAPA DE RIESGO'!$P$40),"")</f>
        <v/>
      </c>
      <c r="W50" s="40" t="str">
        <f>IF(AND('MAPA DE RIESGO'!$Z$41="Muy Baja",'MAPA DE RIESGO'!$AB$41="Moderado"),CONCATENATE("R5C",'MAPA DE RIESGO'!$P$41),"")</f>
        <v/>
      </c>
      <c r="X50" s="40" t="str">
        <f>IF(AND('MAPA DE RIESGO'!$Z$42="Muy Baja",'MAPA DE RIESGO'!$AB$42="Moderado"),CONCATENATE("R5C",'MAPA DE RIESGO'!$P$42),"")</f>
        <v/>
      </c>
      <c r="Y50" s="40" t="str">
        <f>IF(AND('MAPA DE RIESGO'!$Z$43="Muy Baja",'MAPA DE RIESGO'!$AB$43="Moderado"),CONCATENATE("R5C",'MAPA DE RIESGO'!$P$43),"")</f>
        <v/>
      </c>
      <c r="Z50" s="40" t="str">
        <f>IF(AND('MAPA DE RIESGO'!$Z$44="Muy Baja",'MAPA DE RIESGO'!$AB$44="Moderado"),CONCATENATE("R5C",'MAPA DE RIESGO'!$P$44),"")</f>
        <v/>
      </c>
      <c r="AA50" s="41" t="str">
        <f>IF(AND('MAPA DE RIESGO'!$Z$45="Muy Baja",'MAPA DE RIESGO'!$AB$45="Moderado"),CONCATENATE("R5C",'MAPA DE RIESGO'!$P$45),"")</f>
        <v/>
      </c>
      <c r="AB50" s="23" t="str">
        <f>IF(AND('MAPA DE RIESGO'!$Z$40="Muy Baja",'MAPA DE RIESGO'!$AB$40="Mayor"),CONCATENATE("R5C",'MAPA DE RIESGO'!$P$40),"")</f>
        <v/>
      </c>
      <c r="AC50" s="24" t="str">
        <f>IF(AND('MAPA DE RIESGO'!$Z$41="Muy Baja",'MAPA DE RIESGO'!$AB$41="Mayor"),CONCATENATE("R5C",'MAPA DE RIESGO'!$P$41),"")</f>
        <v/>
      </c>
      <c r="AD50" s="29" t="str">
        <f>IF(AND('MAPA DE RIESGO'!$Z$42="Muy Baja",'MAPA DE RIESGO'!$AB$42="Mayor"),CONCATENATE("R5C",'MAPA DE RIESGO'!$P$42),"")</f>
        <v/>
      </c>
      <c r="AE50" s="29" t="str">
        <f>IF(AND('MAPA DE RIESGO'!$Z$43="Muy Baja",'MAPA DE RIESGO'!$AB$43="Mayor"),CONCATENATE("R5C",'MAPA DE RIESGO'!$P$43),"")</f>
        <v/>
      </c>
      <c r="AF50" s="29" t="str">
        <f>IF(AND('MAPA DE RIESGO'!$Z$44="Muy Baja",'MAPA DE RIESGO'!$AB$44="Mayor"),CONCATENATE("R5C",'MAPA DE RIESGO'!$P$44),"")</f>
        <v/>
      </c>
      <c r="AG50" s="25" t="str">
        <f>IF(AND('MAPA DE RIESGO'!$Z$45="Muy Baja",'MAPA DE RIESGO'!$AB$45="Mayor"),CONCATENATE("R5C",'MAPA DE RIESGO'!$P$45),"")</f>
        <v/>
      </c>
      <c r="AH50" s="26" t="str">
        <f>IF(AND('MAPA DE RIESGO'!$Z$40="Muy Baja",'MAPA DE RIESGO'!$AB$40="Catastrófico"),CONCATENATE("R5C",'MAPA DE RIESGO'!$P$40),"")</f>
        <v/>
      </c>
      <c r="AI50" s="27" t="str">
        <f>IF(AND('MAPA DE RIESGO'!$Z$41="Muy Baja",'MAPA DE RIESGO'!$AB$41="Catastrófico"),CONCATENATE("R5C",'MAPA DE RIESGO'!$P$41),"")</f>
        <v/>
      </c>
      <c r="AJ50" s="27" t="str">
        <f>IF(AND('MAPA DE RIESGO'!$Z$42="Muy Baja",'MAPA DE RIESGO'!$AB$42="Catastrófico"),CONCATENATE("R5C",'MAPA DE RIESGO'!$P$42),"")</f>
        <v/>
      </c>
      <c r="AK50" s="27" t="str">
        <f>IF(AND('MAPA DE RIESGO'!$Z$43="Muy Baja",'MAPA DE RIESGO'!$AB$43="Catastrófico"),CONCATENATE("R5C",'MAPA DE RIESGO'!$P$43),"")</f>
        <v/>
      </c>
      <c r="AL50" s="27" t="str">
        <f>IF(AND('MAPA DE RIESGO'!$Z$44="Muy Baja",'MAPA DE RIESGO'!$AB$44="Catastrófico"),CONCATENATE("R5C",'MAPA DE RIESGO'!$P$44),"")</f>
        <v/>
      </c>
      <c r="AM50" s="28" t="str">
        <f>IF(AND('MAPA DE RIESGO'!$Z$45="Muy Baja",'MAPA DE RIESGO'!$AB$45="Catastrófico"),CONCATENATE("R5C",'MAPA DE RIESGO'!$P$45),"")</f>
        <v/>
      </c>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row>
    <row r="51" spans="1:80" ht="15" customHeight="1" x14ac:dyDescent="0.25">
      <c r="A51" s="55"/>
      <c r="B51" s="392"/>
      <c r="C51" s="392"/>
      <c r="D51" s="393"/>
      <c r="E51" s="433"/>
      <c r="F51" s="434"/>
      <c r="G51" s="434"/>
      <c r="H51" s="434"/>
      <c r="I51" s="435"/>
      <c r="J51" s="48" t="str">
        <f>IF(AND('MAPA DE RIESGO'!$Z$46="Muy Baja",'MAPA DE RIESGO'!$AB$46="Leve"),CONCATENATE("R6C",'MAPA DE RIESGO'!$P$46),"")</f>
        <v/>
      </c>
      <c r="K51" s="49" t="str">
        <f>IF(AND('MAPA DE RIESGO'!$Z$47="Muy Baja",'MAPA DE RIESGO'!$AB$47="Leve"),CONCATENATE("R6C",'MAPA DE RIESGO'!$P$47),"")</f>
        <v/>
      </c>
      <c r="L51" s="49" t="str">
        <f>IF(AND('MAPA DE RIESGO'!$Z$48="Muy Baja",'MAPA DE RIESGO'!$AB$48="Leve"),CONCATENATE("R6C",'MAPA DE RIESGO'!$P$48),"")</f>
        <v/>
      </c>
      <c r="M51" s="49" t="str">
        <f>IF(AND('MAPA DE RIESGO'!$Z$49="Muy Baja",'MAPA DE RIESGO'!$AB$49="Leve"),CONCATENATE("R6C",'MAPA DE RIESGO'!$P$49),"")</f>
        <v/>
      </c>
      <c r="N51" s="49" t="str">
        <f>IF(AND('MAPA DE RIESGO'!$Z$50="Muy Baja",'MAPA DE RIESGO'!$AB$50="Leve"),CONCATENATE("R6C",'MAPA DE RIESGO'!$P$50),"")</f>
        <v/>
      </c>
      <c r="O51" s="50" t="str">
        <f>IF(AND('MAPA DE RIESGO'!$Z$51="Muy Baja",'MAPA DE RIESGO'!$AB$51="Leve"),CONCATENATE("R6C",'MAPA DE RIESGO'!$P$51),"")</f>
        <v/>
      </c>
      <c r="P51" s="48" t="str">
        <f>IF(AND('MAPA DE RIESGO'!$Z$46="Muy Baja",'MAPA DE RIESGO'!$AB$46="Menor"),CONCATENATE("R6C",'MAPA DE RIESGO'!$P$46),"")</f>
        <v/>
      </c>
      <c r="Q51" s="49" t="str">
        <f>IF(AND('MAPA DE RIESGO'!$Z$47="Muy Baja",'MAPA DE RIESGO'!$AB$47="Menor"),CONCATENATE("R6C",'MAPA DE RIESGO'!$P$47),"")</f>
        <v/>
      </c>
      <c r="R51" s="49" t="str">
        <f>IF(AND('MAPA DE RIESGO'!$Z$48="Muy Baja",'MAPA DE RIESGO'!$AB$48="Menor"),CONCATENATE("R6C",'MAPA DE RIESGO'!$P$48),"")</f>
        <v/>
      </c>
      <c r="S51" s="49" t="str">
        <f>IF(AND('MAPA DE RIESGO'!$Z$49="Muy Baja",'MAPA DE RIESGO'!$AB$49="Menor"),CONCATENATE("R6C",'MAPA DE RIESGO'!$P$49),"")</f>
        <v/>
      </c>
      <c r="T51" s="49" t="str">
        <f>IF(AND('MAPA DE RIESGO'!$Z$50="Muy Baja",'MAPA DE RIESGO'!$AB$50="Menor"),CONCATENATE("R6C",'MAPA DE RIESGO'!$P$50),"")</f>
        <v/>
      </c>
      <c r="U51" s="50" t="str">
        <f>IF(AND('MAPA DE RIESGO'!$Z$51="Muy Baja",'MAPA DE RIESGO'!$AB$51="Menor"),CONCATENATE("R6C",'MAPA DE RIESGO'!$P$51),"")</f>
        <v/>
      </c>
      <c r="V51" s="39" t="str">
        <f>IF(AND('MAPA DE RIESGO'!$Z$46="Muy Baja",'MAPA DE RIESGO'!$AB$46="Moderado"),CONCATENATE("R6C",'MAPA DE RIESGO'!$P$46),"")</f>
        <v/>
      </c>
      <c r="W51" s="40" t="str">
        <f>IF(AND('MAPA DE RIESGO'!$Z$47="Muy Baja",'MAPA DE RIESGO'!$AB$47="Moderado"),CONCATENATE("R6C",'MAPA DE RIESGO'!$P$47),"")</f>
        <v/>
      </c>
      <c r="X51" s="40" t="str">
        <f>IF(AND('MAPA DE RIESGO'!$Z$48="Muy Baja",'MAPA DE RIESGO'!$AB$48="Moderado"),CONCATENATE("R6C",'MAPA DE RIESGO'!$P$48),"")</f>
        <v/>
      </c>
      <c r="Y51" s="40" t="str">
        <f>IF(AND('MAPA DE RIESGO'!$Z$49="Muy Baja",'MAPA DE RIESGO'!$AB$49="Moderado"),CONCATENATE("R6C",'MAPA DE RIESGO'!$P$49),"")</f>
        <v/>
      </c>
      <c r="Z51" s="40" t="str">
        <f>IF(AND('MAPA DE RIESGO'!$Z$50="Muy Baja",'MAPA DE RIESGO'!$AB$50="Moderado"),CONCATENATE("R6C",'MAPA DE RIESGO'!$P$50),"")</f>
        <v/>
      </c>
      <c r="AA51" s="41" t="str">
        <f>IF(AND('MAPA DE RIESGO'!$Z$51="Muy Baja",'MAPA DE RIESGO'!$AB$51="Moderado"),CONCATENATE("R6C",'MAPA DE RIESGO'!$P$51),"")</f>
        <v/>
      </c>
      <c r="AB51" s="23" t="str">
        <f>IF(AND('MAPA DE RIESGO'!$Z$46="Muy Baja",'MAPA DE RIESGO'!$AB$46="Mayor"),CONCATENATE("R6C",'MAPA DE RIESGO'!$P$46),"")</f>
        <v/>
      </c>
      <c r="AC51" s="24" t="str">
        <f>IF(AND('MAPA DE RIESGO'!$Z$47="Muy Baja",'MAPA DE RIESGO'!$AB$47="Mayor"),CONCATENATE("R6C",'MAPA DE RIESGO'!$P$47),"")</f>
        <v/>
      </c>
      <c r="AD51" s="29" t="str">
        <f>IF(AND('MAPA DE RIESGO'!$Z$48="Muy Baja",'MAPA DE RIESGO'!$AB$48="Mayor"),CONCATENATE("R6C",'MAPA DE RIESGO'!$P$48),"")</f>
        <v/>
      </c>
      <c r="AE51" s="29" t="str">
        <f>IF(AND('MAPA DE RIESGO'!$Z$49="Muy Baja",'MAPA DE RIESGO'!$AB$49="Mayor"),CONCATENATE("R6C",'MAPA DE RIESGO'!$P$49),"")</f>
        <v/>
      </c>
      <c r="AF51" s="29" t="str">
        <f>IF(AND('MAPA DE RIESGO'!$Z$50="Muy Baja",'MAPA DE RIESGO'!$AB$50="Mayor"),CONCATENATE("R6C",'MAPA DE RIESGO'!$P$50),"")</f>
        <v/>
      </c>
      <c r="AG51" s="25" t="str">
        <f>IF(AND('MAPA DE RIESGO'!$Z$51="Muy Baja",'MAPA DE RIESGO'!$AB$51="Mayor"),CONCATENATE("R6C",'MAPA DE RIESGO'!$P$51),"")</f>
        <v/>
      </c>
      <c r="AH51" s="26" t="str">
        <f>IF(AND('MAPA DE RIESGO'!$Z$46="Muy Baja",'MAPA DE RIESGO'!$AB$46="Catastrófico"),CONCATENATE("R6C",'MAPA DE RIESGO'!$P$46),"")</f>
        <v/>
      </c>
      <c r="AI51" s="27" t="str">
        <f>IF(AND('MAPA DE RIESGO'!$Z$47="Muy Baja",'MAPA DE RIESGO'!$AB$47="Catastrófico"),CONCATENATE("R6C",'MAPA DE RIESGO'!$P$47),"")</f>
        <v/>
      </c>
      <c r="AJ51" s="27" t="str">
        <f>IF(AND('MAPA DE RIESGO'!$Z$48="Muy Baja",'MAPA DE RIESGO'!$AB$48="Catastrófico"),CONCATENATE("R6C",'MAPA DE RIESGO'!$P$48),"")</f>
        <v/>
      </c>
      <c r="AK51" s="27" t="str">
        <f>IF(AND('MAPA DE RIESGO'!$Z$49="Muy Baja",'MAPA DE RIESGO'!$AB$49="Catastrófico"),CONCATENATE("R6C",'MAPA DE RIESGO'!$P$49),"")</f>
        <v/>
      </c>
      <c r="AL51" s="27" t="str">
        <f>IF(AND('MAPA DE RIESGO'!$Z$50="Muy Baja",'MAPA DE RIESGO'!$AB$50="Catastrófico"),CONCATENATE("R6C",'MAPA DE RIESGO'!$P$50),"")</f>
        <v/>
      </c>
      <c r="AM51" s="28" t="str">
        <f>IF(AND('MAPA DE RIESGO'!$Z$51="Muy Baja",'MAPA DE RIESGO'!$AB$51="Catastrófico"),CONCATENATE("R6C",'MAPA DE RIESGO'!$P$51),"")</f>
        <v/>
      </c>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row>
    <row r="52" spans="1:80" ht="15" customHeight="1" x14ac:dyDescent="0.25">
      <c r="A52" s="55"/>
      <c r="B52" s="392"/>
      <c r="C52" s="392"/>
      <c r="D52" s="393"/>
      <c r="E52" s="433"/>
      <c r="F52" s="434"/>
      <c r="G52" s="434"/>
      <c r="H52" s="434"/>
      <c r="I52" s="435"/>
      <c r="J52" s="48" t="str">
        <f>IF(AND('MAPA DE RIESGO'!$Z$52="Muy Baja",'MAPA DE RIESGO'!$AB$52="Leve"),CONCATENATE("R7C",'MAPA DE RIESGO'!$P$52),"")</f>
        <v/>
      </c>
      <c r="K52" s="49" t="str">
        <f>IF(AND('MAPA DE RIESGO'!$Z$53="Muy Baja",'MAPA DE RIESGO'!$AB$53="Leve"),CONCATENATE("R7C",'MAPA DE RIESGO'!$P$53),"")</f>
        <v/>
      </c>
      <c r="L52" s="49" t="str">
        <f>IF(AND('MAPA DE RIESGO'!$Z$54="Muy Baja",'MAPA DE RIESGO'!$AB$54="Leve"),CONCATENATE("R7C",'MAPA DE RIESGO'!$P$54),"")</f>
        <v/>
      </c>
      <c r="M52" s="49" t="str">
        <f>IF(AND('MAPA DE RIESGO'!$Z$55="Muy Baja",'MAPA DE RIESGO'!$AB$55="Leve"),CONCATENATE("R7C",'MAPA DE RIESGO'!$P$55),"")</f>
        <v/>
      </c>
      <c r="N52" s="49" t="str">
        <f>IF(AND('MAPA DE RIESGO'!$Z$56="Muy Baja",'MAPA DE RIESGO'!$AB$56="Leve"),CONCATENATE("R7C",'MAPA DE RIESGO'!$P$56),"")</f>
        <v/>
      </c>
      <c r="O52" s="50" t="str">
        <f>IF(AND('MAPA DE RIESGO'!$Z$57="Muy Baja",'MAPA DE RIESGO'!$AB$57="Leve"),CONCATENATE("R7C",'MAPA DE RIESGO'!$P$57),"")</f>
        <v/>
      </c>
      <c r="P52" s="48" t="str">
        <f>IF(AND('MAPA DE RIESGO'!$Z$52="Muy Baja",'MAPA DE RIESGO'!$AB$52="Menor"),CONCATENATE("R7C",'MAPA DE RIESGO'!$P$52),"")</f>
        <v/>
      </c>
      <c r="Q52" s="49" t="str">
        <f>IF(AND('MAPA DE RIESGO'!$Z$53="Muy Baja",'MAPA DE RIESGO'!$AB$53="Menor"),CONCATENATE("R7C",'MAPA DE RIESGO'!$P$53),"")</f>
        <v/>
      </c>
      <c r="R52" s="49" t="str">
        <f>IF(AND('MAPA DE RIESGO'!$Z$54="Muy Baja",'MAPA DE RIESGO'!$AB$54="Menor"),CONCATENATE("R7C",'MAPA DE RIESGO'!$P$54),"")</f>
        <v/>
      </c>
      <c r="S52" s="49" t="str">
        <f>IF(AND('MAPA DE RIESGO'!$Z$55="Muy Baja",'MAPA DE RIESGO'!$AB$55="Menor"),CONCATENATE("R7C",'MAPA DE RIESGO'!$P$55),"")</f>
        <v/>
      </c>
      <c r="T52" s="49" t="str">
        <f>IF(AND('MAPA DE RIESGO'!$Z$56="Muy Baja",'MAPA DE RIESGO'!$AB$56="Menor"),CONCATENATE("R7C",'MAPA DE RIESGO'!$P$56),"")</f>
        <v/>
      </c>
      <c r="U52" s="50" t="str">
        <f>IF(AND('MAPA DE RIESGO'!$Z$57="Muy Baja",'MAPA DE RIESGO'!$AB$57="Menor"),CONCATENATE("R7C",'MAPA DE RIESGO'!$P$57),"")</f>
        <v/>
      </c>
      <c r="V52" s="39" t="str">
        <f>IF(AND('MAPA DE RIESGO'!$Z$52="Muy Baja",'MAPA DE RIESGO'!$AB$52="Moderado"),CONCATENATE("R7C",'MAPA DE RIESGO'!$P$52),"")</f>
        <v/>
      </c>
      <c r="W52" s="40" t="str">
        <f>IF(AND('MAPA DE RIESGO'!$Z$53="Muy Baja",'MAPA DE RIESGO'!$AB$53="Moderado"),CONCATENATE("R7C",'MAPA DE RIESGO'!$P$53),"")</f>
        <v/>
      </c>
      <c r="X52" s="40" t="str">
        <f>IF(AND('MAPA DE RIESGO'!$Z$54="Muy Baja",'MAPA DE RIESGO'!$AB$54="Moderado"),CONCATENATE("R7C",'MAPA DE RIESGO'!$P$54),"")</f>
        <v/>
      </c>
      <c r="Y52" s="40" t="str">
        <f>IF(AND('MAPA DE RIESGO'!$Z$55="Muy Baja",'MAPA DE RIESGO'!$AB$55="Moderado"),CONCATENATE("R7C",'MAPA DE RIESGO'!$P$55),"")</f>
        <v/>
      </c>
      <c r="Z52" s="40" t="str">
        <f>IF(AND('MAPA DE RIESGO'!$Z$56="Muy Baja",'MAPA DE RIESGO'!$AB$56="Moderado"),CONCATENATE("R7C",'MAPA DE RIESGO'!$P$56),"")</f>
        <v/>
      </c>
      <c r="AA52" s="41" t="str">
        <f>IF(AND('MAPA DE RIESGO'!$Z$57="Muy Baja",'MAPA DE RIESGO'!$AB$57="Moderado"),CONCATENATE("R7C",'MAPA DE RIESGO'!$P$57),"")</f>
        <v/>
      </c>
      <c r="AB52" s="23" t="str">
        <f>IF(AND('MAPA DE RIESGO'!$Z$52="Muy Baja",'MAPA DE RIESGO'!$AB$52="Mayor"),CONCATENATE("R7C",'MAPA DE RIESGO'!$P$52),"")</f>
        <v/>
      </c>
      <c r="AC52" s="24" t="str">
        <f>IF(AND('MAPA DE RIESGO'!$Z$53="Muy Baja",'MAPA DE RIESGO'!$AB$53="Mayor"),CONCATENATE("R7C",'MAPA DE RIESGO'!$P$53),"")</f>
        <v/>
      </c>
      <c r="AD52" s="29" t="str">
        <f>IF(AND('MAPA DE RIESGO'!$Z$54="Muy Baja",'MAPA DE RIESGO'!$AB$54="Mayor"),CONCATENATE("R7C",'MAPA DE RIESGO'!$P$54),"")</f>
        <v/>
      </c>
      <c r="AE52" s="29" t="str">
        <f>IF(AND('MAPA DE RIESGO'!$Z$55="Muy Baja",'MAPA DE RIESGO'!$AB$55="Mayor"),CONCATENATE("R7C",'MAPA DE RIESGO'!$P$55),"")</f>
        <v/>
      </c>
      <c r="AF52" s="29" t="str">
        <f>IF(AND('MAPA DE RIESGO'!$Z$56="Muy Baja",'MAPA DE RIESGO'!$AB$56="Mayor"),CONCATENATE("R7C",'MAPA DE RIESGO'!$P$56),"")</f>
        <v/>
      </c>
      <c r="AG52" s="25" t="str">
        <f>IF(AND('MAPA DE RIESGO'!$Z$57="Muy Baja",'MAPA DE RIESGO'!$AB$57="Mayor"),CONCATENATE("R7C",'MAPA DE RIESGO'!$P$57),"")</f>
        <v/>
      </c>
      <c r="AH52" s="26" t="str">
        <f>IF(AND('MAPA DE RIESGO'!$Z$52="Muy Baja",'MAPA DE RIESGO'!$AB$52="Catastrófico"),CONCATENATE("R7C",'MAPA DE RIESGO'!$P$52),"")</f>
        <v/>
      </c>
      <c r="AI52" s="27" t="str">
        <f>IF(AND('MAPA DE RIESGO'!$Z$53="Muy Baja",'MAPA DE RIESGO'!$AB$53="Catastrófico"),CONCATENATE("R7C",'MAPA DE RIESGO'!$P$53),"")</f>
        <v/>
      </c>
      <c r="AJ52" s="27" t="str">
        <f>IF(AND('MAPA DE RIESGO'!$Z$54="Muy Baja",'MAPA DE RIESGO'!$AB$54="Catastrófico"),CONCATENATE("R7C",'MAPA DE RIESGO'!$P$54),"")</f>
        <v/>
      </c>
      <c r="AK52" s="27" t="str">
        <f>IF(AND('MAPA DE RIESGO'!$Z$55="Muy Baja",'MAPA DE RIESGO'!$AB$55="Catastrófico"),CONCATENATE("R7C",'MAPA DE RIESGO'!$P$55),"")</f>
        <v/>
      </c>
      <c r="AL52" s="27" t="str">
        <f>IF(AND('MAPA DE RIESGO'!$Z$56="Muy Baja",'MAPA DE RIESGO'!$AB$56="Catastrófico"),CONCATENATE("R7C",'MAPA DE RIESGO'!$P$56),"")</f>
        <v/>
      </c>
      <c r="AM52" s="28" t="str">
        <f>IF(AND('MAPA DE RIESGO'!$Z$57="Muy Baja",'MAPA DE RIESGO'!$AB$57="Catastrófico"),CONCATENATE("R7C",'MAPA DE RIESGO'!$P$57),"")</f>
        <v/>
      </c>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row>
    <row r="53" spans="1:80" ht="15" customHeight="1" x14ac:dyDescent="0.25">
      <c r="A53" s="55"/>
      <c r="B53" s="392"/>
      <c r="C53" s="392"/>
      <c r="D53" s="393"/>
      <c r="E53" s="433"/>
      <c r="F53" s="434"/>
      <c r="G53" s="434"/>
      <c r="H53" s="434"/>
      <c r="I53" s="435"/>
      <c r="J53" s="48" t="str">
        <f>IF(AND('MAPA DE RIESGO'!$Z$58="Muy Baja",'MAPA DE RIESGO'!$AB$58="Leve"),CONCATENATE("R8C",'MAPA DE RIESGO'!$P$58),"")</f>
        <v/>
      </c>
      <c r="K53" s="49" t="str">
        <f>IF(AND('MAPA DE RIESGO'!$Z$59="Muy Baja",'MAPA DE RIESGO'!$AB$59="Leve"),CONCATENATE("R8C",'MAPA DE RIESGO'!$P$59),"")</f>
        <v/>
      </c>
      <c r="L53" s="49" t="str">
        <f>IF(AND('MAPA DE RIESGO'!$Z$60="Muy Baja",'MAPA DE RIESGO'!$AB$60="Leve"),CONCATENATE("R8C",'MAPA DE RIESGO'!$P$60),"")</f>
        <v/>
      </c>
      <c r="M53" s="49" t="str">
        <f>IF(AND('MAPA DE RIESGO'!$Z$61="Muy Baja",'MAPA DE RIESGO'!$AB$61="Leve"),CONCATENATE("R8C",'MAPA DE RIESGO'!$P$61),"")</f>
        <v/>
      </c>
      <c r="N53" s="49" t="str">
        <f>IF(AND('MAPA DE RIESGO'!$Z$62="Muy Baja",'MAPA DE RIESGO'!$AB$62="Leve"),CONCATENATE("R8C",'MAPA DE RIESGO'!$P$62),"")</f>
        <v/>
      </c>
      <c r="O53" s="50" t="str">
        <f>IF(AND('MAPA DE RIESGO'!$Z$63="Muy Baja",'MAPA DE RIESGO'!$AB$63="Leve"),CONCATENATE("R8C",'MAPA DE RIESGO'!$P$63),"")</f>
        <v/>
      </c>
      <c r="P53" s="48" t="str">
        <f>IF(AND('MAPA DE RIESGO'!$Z$58="Muy Baja",'MAPA DE RIESGO'!$AB$58="Menor"),CONCATENATE("R8C",'MAPA DE RIESGO'!$P$58),"")</f>
        <v/>
      </c>
      <c r="Q53" s="49" t="str">
        <f>IF(AND('MAPA DE RIESGO'!$Z$59="Muy Baja",'MAPA DE RIESGO'!$AB$59="Menor"),CONCATENATE("R8C",'MAPA DE RIESGO'!$P$59),"")</f>
        <v/>
      </c>
      <c r="R53" s="49" t="str">
        <f>IF(AND('MAPA DE RIESGO'!$Z$60="Muy Baja",'MAPA DE RIESGO'!$AB$60="Menor"),CONCATENATE("R8C",'MAPA DE RIESGO'!$P$60),"")</f>
        <v/>
      </c>
      <c r="S53" s="49" t="str">
        <f>IF(AND('MAPA DE RIESGO'!$Z$61="Muy Baja",'MAPA DE RIESGO'!$AB$61="Menor"),CONCATENATE("R8C",'MAPA DE RIESGO'!$P$61),"")</f>
        <v/>
      </c>
      <c r="T53" s="49" t="str">
        <f>IF(AND('MAPA DE RIESGO'!$Z$62="Muy Baja",'MAPA DE RIESGO'!$AB$62="Menor"),CONCATENATE("R8C",'MAPA DE RIESGO'!$P$62),"")</f>
        <v/>
      </c>
      <c r="U53" s="50" t="str">
        <f>IF(AND('MAPA DE RIESGO'!$Z$63="Muy Baja",'MAPA DE RIESGO'!$AB$63="Menor"),CONCATENATE("R8C",'MAPA DE RIESGO'!$P$63),"")</f>
        <v/>
      </c>
      <c r="V53" s="39" t="str">
        <f>IF(AND('MAPA DE RIESGO'!$Z$58="Muy Baja",'MAPA DE RIESGO'!$AB$58="Moderado"),CONCATENATE("R8C",'MAPA DE RIESGO'!$P$58),"")</f>
        <v/>
      </c>
      <c r="W53" s="40" t="str">
        <f>IF(AND('MAPA DE RIESGO'!$Z$59="Muy Baja",'MAPA DE RIESGO'!$AB$59="Moderado"),CONCATENATE("R8C",'MAPA DE RIESGO'!$P$59),"")</f>
        <v/>
      </c>
      <c r="X53" s="40" t="str">
        <f>IF(AND('MAPA DE RIESGO'!$Z$60="Muy Baja",'MAPA DE RIESGO'!$AB$60="Moderado"),CONCATENATE("R8C",'MAPA DE RIESGO'!$P$60),"")</f>
        <v/>
      </c>
      <c r="Y53" s="40" t="str">
        <f>IF(AND('MAPA DE RIESGO'!$Z$61="Muy Baja",'MAPA DE RIESGO'!$AB$61="Moderado"),CONCATENATE("R8C",'MAPA DE RIESGO'!$P$61),"")</f>
        <v/>
      </c>
      <c r="Z53" s="40" t="str">
        <f>IF(AND('MAPA DE RIESGO'!$Z$62="Muy Baja",'MAPA DE RIESGO'!$AB$62="Moderado"),CONCATENATE("R8C",'MAPA DE RIESGO'!$P$62),"")</f>
        <v/>
      </c>
      <c r="AA53" s="41" t="str">
        <f>IF(AND('MAPA DE RIESGO'!$Z$63="Muy Baja",'MAPA DE RIESGO'!$AB$63="Moderado"),CONCATENATE("R8C",'MAPA DE RIESGO'!$P$63),"")</f>
        <v/>
      </c>
      <c r="AB53" s="23" t="str">
        <f>IF(AND('MAPA DE RIESGO'!$Z$58="Muy Baja",'MAPA DE RIESGO'!$AB$58="Mayor"),CONCATENATE("R8C",'MAPA DE RIESGO'!$P$58),"")</f>
        <v/>
      </c>
      <c r="AC53" s="24" t="str">
        <f>IF(AND('MAPA DE RIESGO'!$Z$59="Muy Baja",'MAPA DE RIESGO'!$AB$59="Mayor"),CONCATENATE("R8C",'MAPA DE RIESGO'!$P$59),"")</f>
        <v/>
      </c>
      <c r="AD53" s="29" t="str">
        <f>IF(AND('MAPA DE RIESGO'!$Z$60="Muy Baja",'MAPA DE RIESGO'!$AB$60="Mayor"),CONCATENATE("R8C",'MAPA DE RIESGO'!$P$60),"")</f>
        <v/>
      </c>
      <c r="AE53" s="29" t="str">
        <f>IF(AND('MAPA DE RIESGO'!$Z$61="Muy Baja",'MAPA DE RIESGO'!$AB$61="Mayor"),CONCATENATE("R8C",'MAPA DE RIESGO'!$P$61),"")</f>
        <v/>
      </c>
      <c r="AF53" s="29" t="str">
        <f>IF(AND('MAPA DE RIESGO'!$Z$62="Muy Baja",'MAPA DE RIESGO'!$AB$62="Mayor"),CONCATENATE("R8C",'MAPA DE RIESGO'!$P$62),"")</f>
        <v/>
      </c>
      <c r="AG53" s="25" t="str">
        <f>IF(AND('MAPA DE RIESGO'!$Z$63="Muy Baja",'MAPA DE RIESGO'!$AB$63="Mayor"),CONCATENATE("R8C",'MAPA DE RIESGO'!$P$63),"")</f>
        <v/>
      </c>
      <c r="AH53" s="26" t="str">
        <f>IF(AND('MAPA DE RIESGO'!$Z$58="Muy Baja",'MAPA DE RIESGO'!$AB$58="Catastrófico"),CONCATENATE("R8C",'MAPA DE RIESGO'!$P$58),"")</f>
        <v/>
      </c>
      <c r="AI53" s="27" t="str">
        <f>IF(AND('MAPA DE RIESGO'!$Z$59="Muy Baja",'MAPA DE RIESGO'!$AB$59="Catastrófico"),CONCATENATE("R8C",'MAPA DE RIESGO'!$P$59),"")</f>
        <v/>
      </c>
      <c r="AJ53" s="27" t="str">
        <f>IF(AND('MAPA DE RIESGO'!$Z$60="Muy Baja",'MAPA DE RIESGO'!$AB$60="Catastrófico"),CONCATENATE("R8C",'MAPA DE RIESGO'!$P$60),"")</f>
        <v/>
      </c>
      <c r="AK53" s="27" t="str">
        <f>IF(AND('MAPA DE RIESGO'!$Z$61="Muy Baja",'MAPA DE RIESGO'!$AB$61="Catastrófico"),CONCATENATE("R8C",'MAPA DE RIESGO'!$P$61),"")</f>
        <v/>
      </c>
      <c r="AL53" s="27" t="str">
        <f>IF(AND('MAPA DE RIESGO'!$Z$62="Muy Baja",'MAPA DE RIESGO'!$AB$62="Catastrófico"),CONCATENATE("R8C",'MAPA DE RIESGO'!$P$62),"")</f>
        <v/>
      </c>
      <c r="AM53" s="28" t="str">
        <f>IF(AND('MAPA DE RIESGO'!$Z$63="Muy Baja",'MAPA DE RIESGO'!$AB$63="Catastrófico"),CONCATENATE("R8C",'MAPA DE RIESGO'!$P$63),"")</f>
        <v/>
      </c>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row>
    <row r="54" spans="1:80" ht="15" customHeight="1" x14ac:dyDescent="0.25">
      <c r="A54" s="55"/>
      <c r="B54" s="392"/>
      <c r="C54" s="392"/>
      <c r="D54" s="393"/>
      <c r="E54" s="433"/>
      <c r="F54" s="434"/>
      <c r="G54" s="434"/>
      <c r="H54" s="434"/>
      <c r="I54" s="435"/>
      <c r="J54" s="48" t="str">
        <f>IF(AND('MAPA DE RIESGO'!$Z$64="Muy Baja",'MAPA DE RIESGO'!$AB$64="Leve"),CONCATENATE("R9C",'MAPA DE RIESGO'!$P$64),"")</f>
        <v/>
      </c>
      <c r="K54" s="49" t="str">
        <f>IF(AND('MAPA DE RIESGO'!$Z$65="Muy Baja",'MAPA DE RIESGO'!$AB$65="Leve"),CONCATENATE("R9C",'MAPA DE RIESGO'!$P$65),"")</f>
        <v/>
      </c>
      <c r="L54" s="49" t="str">
        <f>IF(AND('MAPA DE RIESGO'!$Z$66="Muy Baja",'MAPA DE RIESGO'!$AB$66="Leve"),CONCATENATE("R9C",'MAPA DE RIESGO'!$P$66),"")</f>
        <v/>
      </c>
      <c r="M54" s="49" t="str">
        <f>IF(AND('MAPA DE RIESGO'!$Z$67="Muy Baja",'MAPA DE RIESGO'!$AB$67="Leve"),CONCATENATE("R9C",'MAPA DE RIESGO'!$P$67),"")</f>
        <v/>
      </c>
      <c r="N54" s="49" t="str">
        <f>IF(AND('MAPA DE RIESGO'!$Z$68="Muy Baja",'MAPA DE RIESGO'!$AB$68="Leve"),CONCATENATE("R9C",'MAPA DE RIESGO'!$P$68),"")</f>
        <v/>
      </c>
      <c r="O54" s="50" t="str">
        <f>IF(AND('MAPA DE RIESGO'!$Z$69="Muy Baja",'MAPA DE RIESGO'!$AB$69="Leve"),CONCATENATE("R9C",'MAPA DE RIESGO'!$P$69),"")</f>
        <v/>
      </c>
      <c r="P54" s="48" t="str">
        <f>IF(AND('MAPA DE RIESGO'!$Z$64="Muy Baja",'MAPA DE RIESGO'!$AB$64="Menor"),CONCATENATE("R9C",'MAPA DE RIESGO'!$P$64),"")</f>
        <v/>
      </c>
      <c r="Q54" s="49" t="str">
        <f>IF(AND('MAPA DE RIESGO'!$Z$65="Muy Baja",'MAPA DE RIESGO'!$AB$65="Menor"),CONCATENATE("R9C",'MAPA DE RIESGO'!$P$65),"")</f>
        <v/>
      </c>
      <c r="R54" s="49" t="str">
        <f>IF(AND('MAPA DE RIESGO'!$Z$66="Muy Baja",'MAPA DE RIESGO'!$AB$66="Menor"),CONCATENATE("R9C",'MAPA DE RIESGO'!$P$66),"")</f>
        <v/>
      </c>
      <c r="S54" s="49" t="str">
        <f>IF(AND('MAPA DE RIESGO'!$Z$67="Muy Baja",'MAPA DE RIESGO'!$AB$67="Menor"),CONCATENATE("R9C",'MAPA DE RIESGO'!$P$67),"")</f>
        <v/>
      </c>
      <c r="T54" s="49" t="str">
        <f>IF(AND('MAPA DE RIESGO'!$Z$68="Muy Baja",'MAPA DE RIESGO'!$AB$68="Menor"),CONCATENATE("R9C",'MAPA DE RIESGO'!$P$68),"")</f>
        <v/>
      </c>
      <c r="U54" s="50" t="str">
        <f>IF(AND('MAPA DE RIESGO'!$Z$69="Muy Baja",'MAPA DE RIESGO'!$AB$69="Menor"),CONCATENATE("R9C",'MAPA DE RIESGO'!$P$69),"")</f>
        <v/>
      </c>
      <c r="V54" s="39" t="str">
        <f>IF(AND('MAPA DE RIESGO'!$Z$64="Muy Baja",'MAPA DE RIESGO'!$AB$64="Moderado"),CONCATENATE("R9C",'MAPA DE RIESGO'!$P$64),"")</f>
        <v/>
      </c>
      <c r="W54" s="40" t="str">
        <f>IF(AND('MAPA DE RIESGO'!$Z$65="Muy Baja",'MAPA DE RIESGO'!$AB$65="Moderado"),CONCATENATE("R9C",'MAPA DE RIESGO'!$P$65),"")</f>
        <v/>
      </c>
      <c r="X54" s="40" t="str">
        <f>IF(AND('MAPA DE RIESGO'!$Z$66="Muy Baja",'MAPA DE RIESGO'!$AB$66="Moderado"),CONCATENATE("R9C",'MAPA DE RIESGO'!$P$66),"")</f>
        <v/>
      </c>
      <c r="Y54" s="40" t="str">
        <f>IF(AND('MAPA DE RIESGO'!$Z$67="Muy Baja",'MAPA DE RIESGO'!$AB$67="Moderado"),CONCATENATE("R9C",'MAPA DE RIESGO'!$P$67),"")</f>
        <v/>
      </c>
      <c r="Z54" s="40" t="str">
        <f>IF(AND('MAPA DE RIESGO'!$Z$68="Muy Baja",'MAPA DE RIESGO'!$AB$68="Moderado"),CONCATENATE("R9C",'MAPA DE RIESGO'!$P$68),"")</f>
        <v/>
      </c>
      <c r="AA54" s="41" t="str">
        <f>IF(AND('MAPA DE RIESGO'!$Z$69="Muy Baja",'MAPA DE RIESGO'!$AB$69="Moderado"),CONCATENATE("R9C",'MAPA DE RIESGO'!$P$69),"")</f>
        <v/>
      </c>
      <c r="AB54" s="23" t="str">
        <f>IF(AND('MAPA DE RIESGO'!$Z$64="Muy Baja",'MAPA DE RIESGO'!$AB$64="Mayor"),CONCATENATE("R9C",'MAPA DE RIESGO'!$P$64),"")</f>
        <v/>
      </c>
      <c r="AC54" s="24" t="str">
        <f>IF(AND('MAPA DE RIESGO'!$Z$65="Muy Baja",'MAPA DE RIESGO'!$AB$65="Mayor"),CONCATENATE("R9C",'MAPA DE RIESGO'!$P$65),"")</f>
        <v/>
      </c>
      <c r="AD54" s="29" t="str">
        <f>IF(AND('MAPA DE RIESGO'!$Z$66="Muy Baja",'MAPA DE RIESGO'!$AB$66="Mayor"),CONCATENATE("R9C",'MAPA DE RIESGO'!$P$66),"")</f>
        <v/>
      </c>
      <c r="AE54" s="29" t="str">
        <f>IF(AND('MAPA DE RIESGO'!$Z$67="Muy Baja",'MAPA DE RIESGO'!$AB$67="Mayor"),CONCATENATE("R9C",'MAPA DE RIESGO'!$P$67),"")</f>
        <v/>
      </c>
      <c r="AF54" s="29" t="str">
        <f>IF(AND('MAPA DE RIESGO'!$Z$68="Muy Baja",'MAPA DE RIESGO'!$AB$68="Mayor"),CONCATENATE("R9C",'MAPA DE RIESGO'!$P$68),"")</f>
        <v/>
      </c>
      <c r="AG54" s="25" t="str">
        <f>IF(AND('MAPA DE RIESGO'!$Z$69="Muy Baja",'MAPA DE RIESGO'!$AB$69="Mayor"),CONCATENATE("R9C",'MAPA DE RIESGO'!$P$69),"")</f>
        <v/>
      </c>
      <c r="AH54" s="26" t="str">
        <f>IF(AND('MAPA DE RIESGO'!$Z$64="Muy Baja",'MAPA DE RIESGO'!$AB$64="Catastrófico"),CONCATENATE("R9C",'MAPA DE RIESGO'!$P$64),"")</f>
        <v/>
      </c>
      <c r="AI54" s="27" t="str">
        <f>IF(AND('MAPA DE RIESGO'!$Z$65="Muy Baja",'MAPA DE RIESGO'!$AB$65="Catastrófico"),CONCATENATE("R9C",'MAPA DE RIESGO'!$P$65),"")</f>
        <v/>
      </c>
      <c r="AJ54" s="27" t="str">
        <f>IF(AND('MAPA DE RIESGO'!$Z$66="Muy Baja",'MAPA DE RIESGO'!$AB$66="Catastrófico"),CONCATENATE("R9C",'MAPA DE RIESGO'!$P$66),"")</f>
        <v/>
      </c>
      <c r="AK54" s="27" t="str">
        <f>IF(AND('MAPA DE RIESGO'!$Z$67="Muy Baja",'MAPA DE RIESGO'!$AB$67="Catastrófico"),CONCATENATE("R9C",'MAPA DE RIESGO'!$P$67),"")</f>
        <v/>
      </c>
      <c r="AL54" s="27" t="str">
        <f>IF(AND('MAPA DE RIESGO'!$Z$68="Muy Baja",'MAPA DE RIESGO'!$AB$68="Catastrófico"),CONCATENATE("R9C",'MAPA DE RIESGO'!$P$68),"")</f>
        <v/>
      </c>
      <c r="AM54" s="28" t="str">
        <f>IF(AND('MAPA DE RIESGO'!$Z$69="Muy Baja",'MAPA DE RIESGO'!$AB$69="Catastrófico"),CONCATENATE("R9C",'MAPA DE RIESGO'!$P$69),"")</f>
        <v/>
      </c>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row>
    <row r="55" spans="1:80" ht="15.75" customHeight="1" thickBot="1" x14ac:dyDescent="0.3">
      <c r="A55" s="55"/>
      <c r="B55" s="392"/>
      <c r="C55" s="392"/>
      <c r="D55" s="393"/>
      <c r="E55" s="436"/>
      <c r="F55" s="437"/>
      <c r="G55" s="437"/>
      <c r="H55" s="437"/>
      <c r="I55" s="438"/>
      <c r="J55" s="51" t="str">
        <f>IF(AND('MAPA DE RIESGO'!$Z$70="Muy Baja",'MAPA DE RIESGO'!$AB$70="Leve"),CONCATENATE("R10C",'MAPA DE RIESGO'!$P$70),"")</f>
        <v/>
      </c>
      <c r="K55" s="52" t="str">
        <f>IF(AND('MAPA DE RIESGO'!$Z$71="Muy Baja",'MAPA DE RIESGO'!$AB$71="Leve"),CONCATENATE("R10C",'MAPA DE RIESGO'!$P$71),"")</f>
        <v/>
      </c>
      <c r="L55" s="52" t="str">
        <f>IF(AND('MAPA DE RIESGO'!$Z$72="Muy Baja",'MAPA DE RIESGO'!$AB$72="Leve"),CONCATENATE("R10C",'MAPA DE RIESGO'!$P$72),"")</f>
        <v/>
      </c>
      <c r="M55" s="52" t="str">
        <f>IF(AND('MAPA DE RIESGO'!$Z$73="Muy Baja",'MAPA DE RIESGO'!$AB$73="Leve"),CONCATENATE("R10C",'MAPA DE RIESGO'!$P$73),"")</f>
        <v/>
      </c>
      <c r="N55" s="52" t="str">
        <f>IF(AND('MAPA DE RIESGO'!$Z$74="Muy Baja",'MAPA DE RIESGO'!$AB$74="Leve"),CONCATENATE("R10C",'MAPA DE RIESGO'!$P$74),"")</f>
        <v/>
      </c>
      <c r="O55" s="53" t="str">
        <f>IF(AND('MAPA DE RIESGO'!$Z$75="Muy Baja",'MAPA DE RIESGO'!$AB$75="Leve"),CONCATENATE("R10C",'MAPA DE RIESGO'!$P$75),"")</f>
        <v/>
      </c>
      <c r="P55" s="51" t="str">
        <f>IF(AND('MAPA DE RIESGO'!$Z$70="Muy Baja",'MAPA DE RIESGO'!$AB$70="Menor"),CONCATENATE("R10C",'MAPA DE RIESGO'!$P$70),"")</f>
        <v/>
      </c>
      <c r="Q55" s="52" t="str">
        <f>IF(AND('MAPA DE RIESGO'!$Z$71="Muy Baja",'MAPA DE RIESGO'!$AB$71="Menor"),CONCATENATE("R10C",'MAPA DE RIESGO'!$P$71),"")</f>
        <v/>
      </c>
      <c r="R55" s="52" t="str">
        <f>IF(AND('MAPA DE RIESGO'!$Z$72="Muy Baja",'MAPA DE RIESGO'!$AB$72="Menor"),CONCATENATE("R10C",'MAPA DE RIESGO'!$P$72),"")</f>
        <v/>
      </c>
      <c r="S55" s="52" t="str">
        <f>IF(AND('MAPA DE RIESGO'!$Z$73="Muy Baja",'MAPA DE RIESGO'!$AB$73="Menor"),CONCATENATE("R10C",'MAPA DE RIESGO'!$P$73),"")</f>
        <v/>
      </c>
      <c r="T55" s="52" t="str">
        <f>IF(AND('MAPA DE RIESGO'!$Z$74="Muy Baja",'MAPA DE RIESGO'!$AB$74="Menor"),CONCATENATE("R10C",'MAPA DE RIESGO'!$P$74),"")</f>
        <v/>
      </c>
      <c r="U55" s="53" t="str">
        <f>IF(AND('MAPA DE RIESGO'!$Z$75="Muy Baja",'MAPA DE RIESGO'!$AB$75="Menor"),CONCATENATE("R10C",'MAPA DE RIESGO'!$P$75),"")</f>
        <v/>
      </c>
      <c r="V55" s="42" t="str">
        <f>IF(AND('MAPA DE RIESGO'!$Z$70="Muy Baja",'MAPA DE RIESGO'!$AB$70="Moderado"),CONCATENATE("R10C",'MAPA DE RIESGO'!$P$70),"")</f>
        <v/>
      </c>
      <c r="W55" s="43" t="str">
        <f>IF(AND('MAPA DE RIESGO'!$Z$71="Muy Baja",'MAPA DE RIESGO'!$AB$71="Moderado"),CONCATENATE("R10C",'MAPA DE RIESGO'!$P$71),"")</f>
        <v/>
      </c>
      <c r="X55" s="43" t="str">
        <f>IF(AND('MAPA DE RIESGO'!$Z$72="Muy Baja",'MAPA DE RIESGO'!$AB$72="Moderado"),CONCATENATE("R10C",'MAPA DE RIESGO'!$P$72),"")</f>
        <v/>
      </c>
      <c r="Y55" s="43" t="str">
        <f>IF(AND('MAPA DE RIESGO'!$Z$73="Muy Baja",'MAPA DE RIESGO'!$AB$73="Moderado"),CONCATENATE("R10C",'MAPA DE RIESGO'!$P$73),"")</f>
        <v/>
      </c>
      <c r="Z55" s="43" t="str">
        <f>IF(AND('MAPA DE RIESGO'!$Z$74="Muy Baja",'MAPA DE RIESGO'!$AB$74="Moderado"),CONCATENATE("R10C",'MAPA DE RIESGO'!$P$74),"")</f>
        <v/>
      </c>
      <c r="AA55" s="44" t="str">
        <f>IF(AND('MAPA DE RIESGO'!$Z$75="Muy Baja",'MAPA DE RIESGO'!$AB$75="Moderado"),CONCATENATE("R10C",'MAPA DE RIESGO'!$P$75),"")</f>
        <v/>
      </c>
      <c r="AB55" s="30" t="str">
        <f>IF(AND('MAPA DE RIESGO'!$Z$70="Muy Baja",'MAPA DE RIESGO'!$AB$70="Mayor"),CONCATENATE("R10C",'MAPA DE RIESGO'!$P$70),"")</f>
        <v/>
      </c>
      <c r="AC55" s="31" t="str">
        <f>IF(AND('MAPA DE RIESGO'!$Z$71="Muy Baja",'MAPA DE RIESGO'!$AB$71="Mayor"),CONCATENATE("R10C",'MAPA DE RIESGO'!$P$71),"")</f>
        <v/>
      </c>
      <c r="AD55" s="31" t="str">
        <f>IF(AND('MAPA DE RIESGO'!$Z$72="Muy Baja",'MAPA DE RIESGO'!$AB$72="Mayor"),CONCATENATE("R10C",'MAPA DE RIESGO'!$P$72),"")</f>
        <v/>
      </c>
      <c r="AE55" s="31" t="str">
        <f>IF(AND('MAPA DE RIESGO'!$Z$73="Muy Baja",'MAPA DE RIESGO'!$AB$73="Mayor"),CONCATENATE("R10C",'MAPA DE RIESGO'!$P$73),"")</f>
        <v/>
      </c>
      <c r="AF55" s="31" t="str">
        <f>IF(AND('MAPA DE RIESGO'!$Z$74="Muy Baja",'MAPA DE RIESGO'!$AB$74="Mayor"),CONCATENATE("R10C",'MAPA DE RIESGO'!$P$74),"")</f>
        <v/>
      </c>
      <c r="AG55" s="32" t="str">
        <f>IF(AND('MAPA DE RIESGO'!$Z$75="Muy Baja",'MAPA DE RIESGO'!$AB$75="Mayor"),CONCATENATE("R10C",'MAPA DE RIESGO'!$P$75),"")</f>
        <v/>
      </c>
      <c r="AH55" s="33" t="str">
        <f>IF(AND('MAPA DE RIESGO'!$Z$70="Muy Baja",'MAPA DE RIESGO'!$AB$70="Catastrófico"),CONCATENATE("R10C",'MAPA DE RIESGO'!$P$70),"")</f>
        <v/>
      </c>
      <c r="AI55" s="34" t="str">
        <f>IF(AND('MAPA DE RIESGO'!$Z$71="Muy Baja",'MAPA DE RIESGO'!$AB$71="Catastrófico"),CONCATENATE("R10C",'MAPA DE RIESGO'!$P$71),"")</f>
        <v/>
      </c>
      <c r="AJ55" s="34" t="str">
        <f>IF(AND('MAPA DE RIESGO'!$Z$72="Muy Baja",'MAPA DE RIESGO'!$AB$72="Catastrófico"),CONCATENATE("R10C",'MAPA DE RIESGO'!$P$72),"")</f>
        <v/>
      </c>
      <c r="AK55" s="34" t="str">
        <f>IF(AND('MAPA DE RIESGO'!$Z$73="Muy Baja",'MAPA DE RIESGO'!$AB$73="Catastrófico"),CONCATENATE("R10C",'MAPA DE RIESGO'!$P$73),"")</f>
        <v/>
      </c>
      <c r="AL55" s="34" t="str">
        <f>IF(AND('MAPA DE RIESGO'!$Z$74="Muy Baja",'MAPA DE RIESGO'!$AB$74="Catastrófico"),CONCATENATE("R10C",'MAPA DE RIESGO'!$P$74),"")</f>
        <v/>
      </c>
      <c r="AM55" s="35" t="str">
        <f>IF(AND('MAPA DE RIESGO'!$Z$75="Muy Baja",'MAPA DE RIESGO'!$AB$75="Catastrófico"),CONCATENATE("R10C",'MAPA DE RIESGO'!$P$75),"")</f>
        <v/>
      </c>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row>
    <row r="56" spans="1:80" x14ac:dyDescent="0.25">
      <c r="A56" s="55"/>
      <c r="B56" s="55"/>
      <c r="C56" s="55"/>
      <c r="D56" s="55"/>
      <c r="E56" s="55"/>
      <c r="F56" s="55"/>
      <c r="G56" s="55"/>
      <c r="H56" s="55"/>
      <c r="I56" s="55"/>
      <c r="J56" s="430" t="s">
        <v>103</v>
      </c>
      <c r="K56" s="431"/>
      <c r="L56" s="431"/>
      <c r="M56" s="431"/>
      <c r="N56" s="431"/>
      <c r="O56" s="432"/>
      <c r="P56" s="430" t="s">
        <v>102</v>
      </c>
      <c r="Q56" s="431"/>
      <c r="R56" s="431"/>
      <c r="S56" s="431"/>
      <c r="T56" s="431"/>
      <c r="U56" s="432"/>
      <c r="V56" s="430" t="s">
        <v>101</v>
      </c>
      <c r="W56" s="431"/>
      <c r="X56" s="431"/>
      <c r="Y56" s="431"/>
      <c r="Z56" s="431"/>
      <c r="AA56" s="432"/>
      <c r="AB56" s="430" t="s">
        <v>100</v>
      </c>
      <c r="AC56" s="439"/>
      <c r="AD56" s="431"/>
      <c r="AE56" s="431"/>
      <c r="AF56" s="431"/>
      <c r="AG56" s="432"/>
      <c r="AH56" s="430" t="s">
        <v>99</v>
      </c>
      <c r="AI56" s="431"/>
      <c r="AJ56" s="431"/>
      <c r="AK56" s="431"/>
      <c r="AL56" s="431"/>
      <c r="AM56" s="432"/>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c r="BY56" s="55"/>
      <c r="BZ56" s="55"/>
      <c r="CA56" s="55"/>
      <c r="CB56" s="55"/>
    </row>
    <row r="57" spans="1:80" x14ac:dyDescent="0.25">
      <c r="A57" s="55"/>
      <c r="B57" s="55"/>
      <c r="C57" s="55"/>
      <c r="D57" s="55"/>
      <c r="E57" s="55"/>
      <c r="F57" s="55"/>
      <c r="G57" s="55"/>
      <c r="H57" s="55"/>
      <c r="I57" s="55"/>
      <c r="J57" s="433"/>
      <c r="K57" s="434"/>
      <c r="L57" s="434"/>
      <c r="M57" s="434"/>
      <c r="N57" s="434"/>
      <c r="O57" s="435"/>
      <c r="P57" s="433"/>
      <c r="Q57" s="434"/>
      <c r="R57" s="434"/>
      <c r="S57" s="434"/>
      <c r="T57" s="434"/>
      <c r="U57" s="435"/>
      <c r="V57" s="433"/>
      <c r="W57" s="434"/>
      <c r="X57" s="434"/>
      <c r="Y57" s="434"/>
      <c r="Z57" s="434"/>
      <c r="AA57" s="435"/>
      <c r="AB57" s="433"/>
      <c r="AC57" s="434"/>
      <c r="AD57" s="434"/>
      <c r="AE57" s="434"/>
      <c r="AF57" s="434"/>
      <c r="AG57" s="435"/>
      <c r="AH57" s="433"/>
      <c r="AI57" s="434"/>
      <c r="AJ57" s="434"/>
      <c r="AK57" s="434"/>
      <c r="AL57" s="434"/>
      <c r="AM57" s="435"/>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row>
    <row r="58" spans="1:80" x14ac:dyDescent="0.25">
      <c r="A58" s="55"/>
      <c r="B58" s="55"/>
      <c r="C58" s="55"/>
      <c r="D58" s="55"/>
      <c r="E58" s="55"/>
      <c r="F58" s="55"/>
      <c r="G58" s="55"/>
      <c r="H58" s="55"/>
      <c r="I58" s="55"/>
      <c r="J58" s="433"/>
      <c r="K58" s="434"/>
      <c r="L58" s="434"/>
      <c r="M58" s="434"/>
      <c r="N58" s="434"/>
      <c r="O58" s="435"/>
      <c r="P58" s="433"/>
      <c r="Q58" s="434"/>
      <c r="R58" s="434"/>
      <c r="S58" s="434"/>
      <c r="T58" s="434"/>
      <c r="U58" s="435"/>
      <c r="V58" s="433"/>
      <c r="W58" s="434"/>
      <c r="X58" s="434"/>
      <c r="Y58" s="434"/>
      <c r="Z58" s="434"/>
      <c r="AA58" s="435"/>
      <c r="AB58" s="433"/>
      <c r="AC58" s="434"/>
      <c r="AD58" s="434"/>
      <c r="AE58" s="434"/>
      <c r="AF58" s="434"/>
      <c r="AG58" s="435"/>
      <c r="AH58" s="433"/>
      <c r="AI58" s="434"/>
      <c r="AJ58" s="434"/>
      <c r="AK58" s="434"/>
      <c r="AL58" s="434"/>
      <c r="AM58" s="435"/>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c r="CB58" s="55"/>
    </row>
    <row r="59" spans="1:80" x14ac:dyDescent="0.25">
      <c r="A59" s="55"/>
      <c r="B59" s="55"/>
      <c r="C59" s="55"/>
      <c r="D59" s="55"/>
      <c r="E59" s="55"/>
      <c r="F59" s="55"/>
      <c r="G59" s="55"/>
      <c r="H59" s="55"/>
      <c r="I59" s="55"/>
      <c r="J59" s="433"/>
      <c r="K59" s="434"/>
      <c r="L59" s="434"/>
      <c r="M59" s="434"/>
      <c r="N59" s="434"/>
      <c r="O59" s="435"/>
      <c r="P59" s="433"/>
      <c r="Q59" s="434"/>
      <c r="R59" s="434"/>
      <c r="S59" s="434"/>
      <c r="T59" s="434"/>
      <c r="U59" s="435"/>
      <c r="V59" s="433"/>
      <c r="W59" s="434"/>
      <c r="X59" s="434"/>
      <c r="Y59" s="434"/>
      <c r="Z59" s="434"/>
      <c r="AA59" s="435"/>
      <c r="AB59" s="433"/>
      <c r="AC59" s="434"/>
      <c r="AD59" s="434"/>
      <c r="AE59" s="434"/>
      <c r="AF59" s="434"/>
      <c r="AG59" s="435"/>
      <c r="AH59" s="433"/>
      <c r="AI59" s="434"/>
      <c r="AJ59" s="434"/>
      <c r="AK59" s="434"/>
      <c r="AL59" s="434"/>
      <c r="AM59" s="435"/>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row>
    <row r="60" spans="1:80" x14ac:dyDescent="0.25">
      <c r="A60" s="55"/>
      <c r="B60" s="55"/>
      <c r="C60" s="55"/>
      <c r="D60" s="55"/>
      <c r="E60" s="55"/>
      <c r="F60" s="55"/>
      <c r="G60" s="55"/>
      <c r="H60" s="55"/>
      <c r="I60" s="55"/>
      <c r="J60" s="433"/>
      <c r="K60" s="434"/>
      <c r="L60" s="434"/>
      <c r="M60" s="434"/>
      <c r="N60" s="434"/>
      <c r="O60" s="435"/>
      <c r="P60" s="433"/>
      <c r="Q60" s="434"/>
      <c r="R60" s="434"/>
      <c r="S60" s="434"/>
      <c r="T60" s="434"/>
      <c r="U60" s="435"/>
      <c r="V60" s="433"/>
      <c r="W60" s="434"/>
      <c r="X60" s="434"/>
      <c r="Y60" s="434"/>
      <c r="Z60" s="434"/>
      <c r="AA60" s="435"/>
      <c r="AB60" s="433"/>
      <c r="AC60" s="434"/>
      <c r="AD60" s="434"/>
      <c r="AE60" s="434"/>
      <c r="AF60" s="434"/>
      <c r="AG60" s="435"/>
      <c r="AH60" s="433"/>
      <c r="AI60" s="434"/>
      <c r="AJ60" s="434"/>
      <c r="AK60" s="434"/>
      <c r="AL60" s="434"/>
      <c r="AM60" s="435"/>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row>
    <row r="61" spans="1:80" ht="15.75" thickBot="1" x14ac:dyDescent="0.3">
      <c r="A61" s="55"/>
      <c r="B61" s="55"/>
      <c r="C61" s="55"/>
      <c r="D61" s="55"/>
      <c r="E61" s="55"/>
      <c r="F61" s="55"/>
      <c r="G61" s="55"/>
      <c r="H61" s="55"/>
      <c r="I61" s="55"/>
      <c r="J61" s="436"/>
      <c r="K61" s="437"/>
      <c r="L61" s="437"/>
      <c r="M61" s="437"/>
      <c r="N61" s="437"/>
      <c r="O61" s="438"/>
      <c r="P61" s="436"/>
      <c r="Q61" s="437"/>
      <c r="R61" s="437"/>
      <c r="S61" s="437"/>
      <c r="T61" s="437"/>
      <c r="U61" s="438"/>
      <c r="V61" s="436"/>
      <c r="W61" s="437"/>
      <c r="X61" s="437"/>
      <c r="Y61" s="437"/>
      <c r="Z61" s="437"/>
      <c r="AA61" s="438"/>
      <c r="AB61" s="436"/>
      <c r="AC61" s="437"/>
      <c r="AD61" s="437"/>
      <c r="AE61" s="437"/>
      <c r="AF61" s="437"/>
      <c r="AG61" s="438"/>
      <c r="AH61" s="436"/>
      <c r="AI61" s="437"/>
      <c r="AJ61" s="437"/>
      <c r="AK61" s="437"/>
      <c r="AL61" s="437"/>
      <c r="AM61" s="438"/>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5"/>
    </row>
    <row r="62" spans="1:80" x14ac:dyDescent="0.25">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row>
    <row r="63" spans="1:80" ht="15" customHeight="1" x14ac:dyDescent="0.25">
      <c r="A63" s="55"/>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c r="AL63" s="59"/>
      <c r="AM63" s="59"/>
      <c r="AN63" s="59"/>
      <c r="AO63" s="59"/>
      <c r="AP63" s="59"/>
      <c r="AQ63" s="59"/>
      <c r="AR63" s="59"/>
      <c r="AS63" s="59"/>
      <c r="AT63" s="59"/>
      <c r="AU63" s="55"/>
      <c r="AV63" s="55"/>
      <c r="AW63" s="55"/>
      <c r="AX63" s="55"/>
      <c r="AY63" s="55"/>
      <c r="AZ63" s="55"/>
      <c r="BA63" s="55"/>
      <c r="BB63" s="55"/>
      <c r="BC63" s="55"/>
      <c r="BD63" s="55"/>
      <c r="BE63" s="55"/>
      <c r="BF63" s="55"/>
      <c r="BG63" s="55"/>
      <c r="BH63" s="55"/>
    </row>
    <row r="64" spans="1:80" ht="15" customHeight="1" x14ac:dyDescent="0.25">
      <c r="A64" s="55"/>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59"/>
      <c r="AO64" s="59"/>
      <c r="AP64" s="59"/>
      <c r="AQ64" s="59"/>
      <c r="AR64" s="59"/>
      <c r="AS64" s="59"/>
      <c r="AT64" s="59"/>
      <c r="AU64" s="55"/>
      <c r="AV64" s="55"/>
      <c r="AW64" s="55"/>
      <c r="AX64" s="55"/>
      <c r="AY64" s="55"/>
      <c r="AZ64" s="55"/>
      <c r="BA64" s="55"/>
      <c r="BB64" s="55"/>
      <c r="BC64" s="55"/>
      <c r="BD64" s="55"/>
      <c r="BE64" s="55"/>
      <c r="BF64" s="55"/>
      <c r="BG64" s="55"/>
      <c r="BH64" s="55"/>
    </row>
    <row r="65" spans="1:60" x14ac:dyDescent="0.2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row>
    <row r="66" spans="1:60" x14ac:dyDescent="0.2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row>
    <row r="67" spans="1:60" x14ac:dyDescent="0.2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row>
    <row r="68" spans="1:60" x14ac:dyDescent="0.2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row>
    <row r="69" spans="1:60" x14ac:dyDescent="0.2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row>
    <row r="70" spans="1:60" x14ac:dyDescent="0.25">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row>
    <row r="71" spans="1:60" x14ac:dyDescent="0.25">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row>
    <row r="72" spans="1:60" x14ac:dyDescent="0.25">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row>
    <row r="73" spans="1:60" x14ac:dyDescent="0.25">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row>
    <row r="74" spans="1:60" x14ac:dyDescent="0.25">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row>
    <row r="75" spans="1:60" x14ac:dyDescent="0.25">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row>
    <row r="76" spans="1:60" x14ac:dyDescent="0.25">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row>
    <row r="77" spans="1:60" x14ac:dyDescent="0.25">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row>
    <row r="78" spans="1:60" x14ac:dyDescent="0.25">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row>
    <row r="79" spans="1:60" x14ac:dyDescent="0.25">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5"/>
      <c r="BH79" s="55"/>
    </row>
    <row r="80" spans="1:60" x14ac:dyDescent="0.25">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row>
    <row r="81" spans="1:60" x14ac:dyDescent="0.25">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row>
    <row r="82" spans="1:60" x14ac:dyDescent="0.25">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c r="BG82" s="55"/>
      <c r="BH82" s="55"/>
    </row>
    <row r="83" spans="1:60" x14ac:dyDescent="0.25">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55"/>
      <c r="BF83" s="55"/>
      <c r="BG83" s="55"/>
      <c r="BH83" s="55"/>
    </row>
    <row r="84" spans="1:60" x14ac:dyDescent="0.25">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row>
    <row r="85" spans="1:60" x14ac:dyDescent="0.25">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c r="BF85" s="55"/>
      <c r="BG85" s="55"/>
      <c r="BH85" s="55"/>
    </row>
    <row r="86" spans="1:60" x14ac:dyDescent="0.25">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c r="BD86" s="55"/>
      <c r="BE86" s="55"/>
      <c r="BF86" s="55"/>
      <c r="BG86" s="55"/>
      <c r="BH86" s="55"/>
    </row>
    <row r="87" spans="1:60" x14ac:dyDescent="0.25">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55"/>
      <c r="AY87" s="55"/>
      <c r="AZ87" s="55"/>
      <c r="BA87" s="55"/>
      <c r="BB87" s="55"/>
      <c r="BC87" s="55"/>
      <c r="BD87" s="55"/>
      <c r="BE87" s="55"/>
      <c r="BF87" s="55"/>
      <c r="BG87" s="55"/>
      <c r="BH87" s="55"/>
    </row>
    <row r="88" spans="1:60" x14ac:dyDescent="0.25">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5"/>
      <c r="BE88" s="55"/>
      <c r="BF88" s="55"/>
      <c r="BG88" s="55"/>
      <c r="BH88" s="55"/>
    </row>
    <row r="89" spans="1:60" x14ac:dyDescent="0.25">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row>
    <row r="90" spans="1:60" x14ac:dyDescent="0.25">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row>
    <row r="91" spans="1:60" x14ac:dyDescent="0.25">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c r="BF91" s="55"/>
      <c r="BG91" s="55"/>
      <c r="BH91" s="55"/>
    </row>
    <row r="92" spans="1:60" x14ac:dyDescent="0.25">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row>
    <row r="93" spans="1:60" x14ac:dyDescent="0.25">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row>
    <row r="94" spans="1:60" x14ac:dyDescent="0.25">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row>
    <row r="95" spans="1:60" x14ac:dyDescent="0.25">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c r="BE95" s="55"/>
      <c r="BF95" s="55"/>
      <c r="BG95" s="55"/>
      <c r="BH95" s="55"/>
    </row>
    <row r="96" spans="1:60" x14ac:dyDescent="0.25">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row>
    <row r="97" spans="1:60" x14ac:dyDescent="0.25">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row>
    <row r="98" spans="1:60" x14ac:dyDescent="0.25">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row>
    <row r="99" spans="1:60" x14ac:dyDescent="0.25">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c r="BE99" s="55"/>
      <c r="BF99" s="55"/>
      <c r="BG99" s="55"/>
      <c r="BH99" s="55"/>
    </row>
    <row r="100" spans="1:60" x14ac:dyDescent="0.25">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c r="BG100" s="55"/>
      <c r="BH100" s="55"/>
    </row>
    <row r="101" spans="1:60" x14ac:dyDescent="0.25">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c r="BE101" s="55"/>
      <c r="BF101" s="55"/>
      <c r="BG101" s="55"/>
      <c r="BH101" s="55"/>
    </row>
    <row r="102" spans="1:60" x14ac:dyDescent="0.25">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row>
    <row r="103" spans="1:60" x14ac:dyDescent="0.25">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c r="BE103" s="55"/>
      <c r="BF103" s="55"/>
      <c r="BG103" s="55"/>
      <c r="BH103" s="55"/>
    </row>
    <row r="104" spans="1:60" x14ac:dyDescent="0.25">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55"/>
      <c r="BE104" s="55"/>
      <c r="BF104" s="55"/>
      <c r="BG104" s="55"/>
      <c r="BH104" s="55"/>
    </row>
    <row r="105" spans="1:60" x14ac:dyDescent="0.25">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c r="BD105" s="55"/>
      <c r="BE105" s="55"/>
      <c r="BF105" s="55"/>
      <c r="BG105" s="55"/>
      <c r="BH105" s="55"/>
    </row>
    <row r="106" spans="1:60" x14ac:dyDescent="0.25">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c r="BD106" s="55"/>
      <c r="BE106" s="55"/>
      <c r="BF106" s="55"/>
      <c r="BG106" s="55"/>
      <c r="BH106" s="55"/>
    </row>
    <row r="107" spans="1:60" x14ac:dyDescent="0.25">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5"/>
      <c r="BE107" s="55"/>
      <c r="BF107" s="55"/>
      <c r="BG107" s="55"/>
      <c r="BH107" s="55"/>
    </row>
    <row r="108" spans="1:60" x14ac:dyDescent="0.25">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55"/>
      <c r="AR108" s="55"/>
      <c r="AS108" s="55"/>
      <c r="AT108" s="55"/>
      <c r="AU108" s="55"/>
      <c r="AV108" s="55"/>
      <c r="AW108" s="55"/>
      <c r="AX108" s="55"/>
      <c r="AY108" s="55"/>
      <c r="AZ108" s="55"/>
      <c r="BA108" s="55"/>
      <c r="BB108" s="55"/>
      <c r="BC108" s="55"/>
      <c r="BD108" s="55"/>
      <c r="BE108" s="55"/>
      <c r="BF108" s="55"/>
      <c r="BG108" s="55"/>
      <c r="BH108" s="55"/>
    </row>
    <row r="109" spans="1:60" x14ac:dyDescent="0.25">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c r="BE109" s="55"/>
      <c r="BF109" s="55"/>
      <c r="BG109" s="55"/>
      <c r="BH109" s="55"/>
    </row>
    <row r="110" spans="1:60" x14ac:dyDescent="0.25">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55"/>
      <c r="AR110" s="55"/>
      <c r="AS110" s="55"/>
      <c r="AT110" s="55"/>
      <c r="AU110" s="55"/>
      <c r="AV110" s="55"/>
      <c r="AW110" s="55"/>
      <c r="AX110" s="55"/>
      <c r="AY110" s="55"/>
      <c r="AZ110" s="55"/>
      <c r="BA110" s="55"/>
      <c r="BB110" s="55"/>
      <c r="BC110" s="55"/>
      <c r="BD110" s="55"/>
      <c r="BE110" s="55"/>
      <c r="BF110" s="55"/>
      <c r="BG110" s="55"/>
      <c r="BH110" s="55"/>
    </row>
    <row r="111" spans="1:60" x14ac:dyDescent="0.25">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c r="AM111" s="55"/>
      <c r="AN111" s="55"/>
      <c r="AO111" s="55"/>
      <c r="AP111" s="55"/>
      <c r="AQ111" s="55"/>
      <c r="AR111" s="55"/>
      <c r="AS111" s="55"/>
      <c r="AT111" s="55"/>
      <c r="AU111" s="55"/>
      <c r="AV111" s="55"/>
      <c r="AW111" s="55"/>
      <c r="AX111" s="55"/>
      <c r="AY111" s="55"/>
      <c r="AZ111" s="55"/>
      <c r="BA111" s="55"/>
      <c r="BB111" s="55"/>
      <c r="BC111" s="55"/>
      <c r="BD111" s="55"/>
      <c r="BE111" s="55"/>
      <c r="BF111" s="55"/>
      <c r="BG111" s="55"/>
      <c r="BH111" s="55"/>
    </row>
    <row r="112" spans="1:60" x14ac:dyDescent="0.25">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c r="AM112" s="55"/>
      <c r="AN112" s="55"/>
      <c r="AO112" s="55"/>
      <c r="AP112" s="55"/>
      <c r="AQ112" s="55"/>
      <c r="AR112" s="55"/>
      <c r="AS112" s="55"/>
      <c r="AT112" s="55"/>
      <c r="AU112" s="55"/>
      <c r="AV112" s="55"/>
      <c r="AW112" s="55"/>
      <c r="AX112" s="55"/>
      <c r="AY112" s="55"/>
      <c r="AZ112" s="55"/>
      <c r="BA112" s="55"/>
      <c r="BB112" s="55"/>
      <c r="BC112" s="55"/>
      <c r="BD112" s="55"/>
      <c r="BE112" s="55"/>
      <c r="BF112" s="55"/>
      <c r="BG112" s="55"/>
      <c r="BH112" s="55"/>
    </row>
    <row r="113" spans="1:60" x14ac:dyDescent="0.25">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55"/>
      <c r="BC113" s="55"/>
      <c r="BD113" s="55"/>
      <c r="BE113" s="55"/>
      <c r="BF113" s="55"/>
      <c r="BG113" s="55"/>
      <c r="BH113" s="55"/>
    </row>
    <row r="114" spans="1:60" x14ac:dyDescent="0.25">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55"/>
      <c r="BD114" s="55"/>
      <c r="BE114" s="55"/>
      <c r="BF114" s="55"/>
      <c r="BG114" s="55"/>
      <c r="BH114" s="55"/>
    </row>
    <row r="115" spans="1:60" x14ac:dyDescent="0.25">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5"/>
      <c r="AM115" s="55"/>
      <c r="AN115" s="55"/>
      <c r="AO115" s="55"/>
      <c r="AP115" s="55"/>
      <c r="AQ115" s="55"/>
      <c r="AR115" s="55"/>
      <c r="AS115" s="55"/>
      <c r="AT115" s="55"/>
      <c r="AU115" s="55"/>
      <c r="AV115" s="55"/>
      <c r="AW115" s="55"/>
      <c r="AX115" s="55"/>
      <c r="AY115" s="55"/>
      <c r="AZ115" s="55"/>
      <c r="BA115" s="55"/>
      <c r="BB115" s="55"/>
      <c r="BC115" s="55"/>
      <c r="BD115" s="55"/>
      <c r="BE115" s="55"/>
      <c r="BF115" s="55"/>
      <c r="BG115" s="55"/>
      <c r="BH115" s="55"/>
    </row>
    <row r="116" spans="1:60" x14ac:dyDescent="0.25">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55"/>
      <c r="BD116" s="55"/>
      <c r="BE116" s="55"/>
      <c r="BF116" s="55"/>
      <c r="BG116" s="55"/>
      <c r="BH116" s="55"/>
    </row>
    <row r="117" spans="1:60" x14ac:dyDescent="0.25">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5"/>
      <c r="AM117" s="55"/>
      <c r="AN117" s="55"/>
      <c r="AO117" s="55"/>
      <c r="AP117" s="55"/>
      <c r="AQ117" s="55"/>
      <c r="AR117" s="55"/>
      <c r="AS117" s="55"/>
      <c r="AT117" s="55"/>
      <c r="AU117" s="55"/>
      <c r="AV117" s="55"/>
      <c r="AW117" s="55"/>
      <c r="AX117" s="55"/>
      <c r="AY117" s="55"/>
      <c r="AZ117" s="55"/>
      <c r="BA117" s="55"/>
      <c r="BB117" s="55"/>
      <c r="BC117" s="55"/>
      <c r="BD117" s="55"/>
      <c r="BE117" s="55"/>
      <c r="BF117" s="55"/>
      <c r="BG117" s="55"/>
      <c r="BH117" s="55"/>
    </row>
    <row r="118" spans="1:60" x14ac:dyDescent="0.25">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5"/>
      <c r="BE118" s="55"/>
      <c r="BF118" s="55"/>
      <c r="BG118" s="55"/>
      <c r="BH118" s="55"/>
    </row>
    <row r="119" spans="1:60" x14ac:dyDescent="0.25">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c r="BE119" s="55"/>
      <c r="BF119" s="55"/>
      <c r="BG119" s="55"/>
      <c r="BH119" s="55"/>
    </row>
    <row r="120" spans="1:60" x14ac:dyDescent="0.25">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c r="BE120" s="55"/>
      <c r="BF120" s="55"/>
      <c r="BG120" s="55"/>
      <c r="BH120" s="55"/>
    </row>
    <row r="121" spans="1:60" x14ac:dyDescent="0.25">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55"/>
      <c r="BD121" s="55"/>
      <c r="BE121" s="55"/>
      <c r="BF121" s="55"/>
      <c r="BG121" s="55"/>
      <c r="BH121" s="55"/>
    </row>
    <row r="122" spans="1:60" x14ac:dyDescent="0.25">
      <c r="A122" s="5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c r="AL122" s="55"/>
      <c r="AM122" s="55"/>
      <c r="AN122" s="55"/>
      <c r="AO122" s="55"/>
      <c r="AP122" s="55"/>
      <c r="AQ122" s="55"/>
      <c r="AR122" s="55"/>
      <c r="AS122" s="55"/>
      <c r="AT122" s="55"/>
      <c r="AU122" s="55"/>
      <c r="AV122" s="55"/>
      <c r="AW122" s="55"/>
      <c r="AX122" s="55"/>
      <c r="AY122" s="55"/>
      <c r="AZ122" s="55"/>
      <c r="BA122" s="55"/>
      <c r="BB122" s="55"/>
      <c r="BC122" s="55"/>
      <c r="BD122" s="55"/>
      <c r="BE122" s="55"/>
      <c r="BF122" s="55"/>
      <c r="BG122" s="55"/>
      <c r="BH122" s="55"/>
    </row>
    <row r="123" spans="1:60" x14ac:dyDescent="0.25">
      <c r="A123" s="5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c r="BE123" s="55"/>
      <c r="BF123" s="55"/>
      <c r="BG123" s="55"/>
      <c r="BH123" s="55"/>
    </row>
    <row r="124" spans="1:60" x14ac:dyDescent="0.25">
      <c r="A124" s="5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c r="AK124" s="55"/>
      <c r="AL124" s="55"/>
      <c r="AM124" s="55"/>
      <c r="AN124" s="55"/>
      <c r="AO124" s="55"/>
      <c r="AP124" s="55"/>
      <c r="AQ124" s="55"/>
      <c r="AR124" s="55"/>
      <c r="AS124" s="55"/>
      <c r="AT124" s="55"/>
      <c r="AU124" s="55"/>
      <c r="AV124" s="55"/>
      <c r="AW124" s="55"/>
      <c r="AX124" s="55"/>
      <c r="AY124" s="55"/>
      <c r="AZ124" s="55"/>
      <c r="BA124" s="55"/>
      <c r="BB124" s="55"/>
      <c r="BC124" s="55"/>
      <c r="BD124" s="55"/>
      <c r="BE124" s="55"/>
      <c r="BF124" s="55"/>
      <c r="BG124" s="55"/>
      <c r="BH124" s="55"/>
    </row>
    <row r="125" spans="1:60" x14ac:dyDescent="0.25">
      <c r="A125" s="5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55"/>
      <c r="BD125" s="55"/>
      <c r="BE125" s="55"/>
      <c r="BF125" s="55"/>
      <c r="BG125" s="55"/>
      <c r="BH125" s="55"/>
    </row>
    <row r="126" spans="1:60" x14ac:dyDescent="0.25">
      <c r="A126" s="5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c r="AL126" s="55"/>
      <c r="AM126" s="55"/>
      <c r="AN126" s="55"/>
      <c r="AO126" s="55"/>
      <c r="AP126" s="55"/>
      <c r="AQ126" s="55"/>
      <c r="AR126" s="55"/>
      <c r="AS126" s="55"/>
      <c r="AT126" s="55"/>
      <c r="AU126" s="55"/>
      <c r="AV126" s="55"/>
      <c r="AW126" s="55"/>
      <c r="AX126" s="55"/>
      <c r="AY126" s="55"/>
      <c r="AZ126" s="55"/>
      <c r="BA126" s="55"/>
      <c r="BB126" s="55"/>
      <c r="BC126" s="55"/>
      <c r="BD126" s="55"/>
      <c r="BE126" s="55"/>
      <c r="BF126" s="55"/>
      <c r="BG126" s="55"/>
      <c r="BH126" s="55"/>
    </row>
    <row r="127" spans="1:60" x14ac:dyDescent="0.25">
      <c r="A127" s="5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55"/>
      <c r="AI127" s="55"/>
      <c r="AJ127" s="55"/>
      <c r="AK127" s="55"/>
      <c r="AL127" s="55"/>
      <c r="AM127" s="55"/>
      <c r="AN127" s="55"/>
      <c r="AO127" s="55"/>
      <c r="AP127" s="55"/>
      <c r="AQ127" s="55"/>
      <c r="AR127" s="55"/>
      <c r="AS127" s="55"/>
      <c r="AT127" s="55"/>
      <c r="AU127" s="55"/>
      <c r="AV127" s="55"/>
      <c r="AW127" s="55"/>
      <c r="AX127" s="55"/>
      <c r="AY127" s="55"/>
      <c r="AZ127" s="55"/>
      <c r="BA127" s="55"/>
      <c r="BB127" s="55"/>
      <c r="BC127" s="55"/>
      <c r="BD127" s="55"/>
      <c r="BE127" s="55"/>
      <c r="BF127" s="55"/>
      <c r="BG127" s="55"/>
      <c r="BH127" s="55"/>
    </row>
    <row r="128" spans="1:60" x14ac:dyDescent="0.25">
      <c r="A128" s="5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c r="AK128" s="55"/>
      <c r="AL128" s="55"/>
      <c r="AM128" s="55"/>
      <c r="AN128" s="55"/>
      <c r="AO128" s="55"/>
      <c r="AP128" s="55"/>
      <c r="AQ128" s="55"/>
      <c r="AR128" s="55"/>
      <c r="AS128" s="55"/>
      <c r="AT128" s="55"/>
      <c r="AU128" s="55"/>
      <c r="AV128" s="55"/>
      <c r="AW128" s="55"/>
      <c r="AX128" s="55"/>
      <c r="AY128" s="55"/>
      <c r="AZ128" s="55"/>
      <c r="BA128" s="55"/>
      <c r="BB128" s="55"/>
      <c r="BC128" s="55"/>
      <c r="BD128" s="55"/>
      <c r="BE128" s="55"/>
      <c r="BF128" s="55"/>
      <c r="BG128" s="55"/>
      <c r="BH128" s="55"/>
    </row>
    <row r="129" spans="1:60" x14ac:dyDescent="0.25">
      <c r="A129" s="5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c r="AM129" s="55"/>
      <c r="AN129" s="55"/>
      <c r="AO129" s="55"/>
      <c r="AP129" s="55"/>
      <c r="AQ129" s="55"/>
      <c r="AR129" s="55"/>
      <c r="AS129" s="55"/>
      <c r="AT129" s="55"/>
      <c r="AU129" s="55"/>
      <c r="AV129" s="55"/>
      <c r="AW129" s="55"/>
      <c r="AX129" s="55"/>
      <c r="AY129" s="55"/>
      <c r="AZ129" s="55"/>
      <c r="BA129" s="55"/>
      <c r="BB129" s="55"/>
      <c r="BC129" s="55"/>
      <c r="BD129" s="55"/>
      <c r="BE129" s="55"/>
      <c r="BF129" s="55"/>
      <c r="BG129" s="55"/>
      <c r="BH129" s="55"/>
    </row>
    <row r="130" spans="1:60" x14ac:dyDescent="0.25">
      <c r="A130" s="5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c r="AL130" s="55"/>
      <c r="AM130" s="55"/>
      <c r="AN130" s="55"/>
      <c r="AO130" s="55"/>
      <c r="AP130" s="55"/>
      <c r="AQ130" s="55"/>
      <c r="AR130" s="55"/>
      <c r="AS130" s="55"/>
      <c r="AT130" s="55"/>
      <c r="AU130" s="55"/>
      <c r="AV130" s="55"/>
      <c r="AW130" s="55"/>
      <c r="AX130" s="55"/>
      <c r="AY130" s="55"/>
      <c r="AZ130" s="55"/>
      <c r="BA130" s="55"/>
      <c r="BB130" s="55"/>
      <c r="BC130" s="55"/>
      <c r="BD130" s="55"/>
      <c r="BE130" s="55"/>
      <c r="BF130" s="55"/>
      <c r="BG130" s="55"/>
      <c r="BH130" s="55"/>
    </row>
    <row r="131" spans="1:60" x14ac:dyDescent="0.25">
      <c r="A131" s="5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c r="AM131" s="55"/>
      <c r="AN131" s="55"/>
      <c r="AO131" s="55"/>
      <c r="AP131" s="55"/>
      <c r="AQ131" s="55"/>
      <c r="AR131" s="55"/>
      <c r="AS131" s="55"/>
      <c r="AT131" s="55"/>
      <c r="AU131" s="55"/>
      <c r="AV131" s="55"/>
      <c r="AW131" s="55"/>
      <c r="AX131" s="55"/>
      <c r="AY131" s="55"/>
      <c r="AZ131" s="55"/>
      <c r="BA131" s="55"/>
      <c r="BB131" s="55"/>
      <c r="BC131" s="55"/>
      <c r="BD131" s="55"/>
      <c r="BE131" s="55"/>
      <c r="BF131" s="55"/>
      <c r="BG131" s="55"/>
      <c r="BH131" s="55"/>
    </row>
    <row r="132" spans="1:60" x14ac:dyDescent="0.25">
      <c r="A132" s="5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55"/>
      <c r="AP132" s="55"/>
      <c r="AQ132" s="55"/>
      <c r="AR132" s="55"/>
      <c r="AS132" s="55"/>
      <c r="AT132" s="55"/>
      <c r="AU132" s="55"/>
      <c r="AV132" s="55"/>
      <c r="AW132" s="55"/>
      <c r="AX132" s="55"/>
      <c r="AY132" s="55"/>
      <c r="AZ132" s="55"/>
      <c r="BA132" s="55"/>
      <c r="BB132" s="55"/>
      <c r="BC132" s="55"/>
      <c r="BD132" s="55"/>
      <c r="BE132" s="55"/>
      <c r="BF132" s="55"/>
      <c r="BG132" s="55"/>
      <c r="BH132" s="55"/>
    </row>
    <row r="133" spans="1:60" x14ac:dyDescent="0.25">
      <c r="A133" s="5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55"/>
      <c r="AN133" s="55"/>
      <c r="AO133" s="55"/>
      <c r="AP133" s="55"/>
      <c r="AQ133" s="55"/>
      <c r="AR133" s="55"/>
      <c r="AS133" s="55"/>
      <c r="AT133" s="55"/>
      <c r="AU133" s="55"/>
      <c r="AV133" s="55"/>
      <c r="AW133" s="55"/>
      <c r="AX133" s="55"/>
      <c r="AY133" s="55"/>
      <c r="AZ133" s="55"/>
      <c r="BA133" s="55"/>
      <c r="BB133" s="55"/>
      <c r="BC133" s="55"/>
      <c r="BD133" s="55"/>
      <c r="BE133" s="55"/>
      <c r="BF133" s="55"/>
      <c r="BG133" s="55"/>
      <c r="BH133" s="55"/>
    </row>
    <row r="134" spans="1:60" x14ac:dyDescent="0.25">
      <c r="A134" s="5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c r="AM134" s="55"/>
      <c r="AN134" s="55"/>
      <c r="AO134" s="55"/>
      <c r="AP134" s="55"/>
      <c r="AQ134" s="55"/>
      <c r="AR134" s="55"/>
      <c r="AS134" s="55"/>
      <c r="AT134" s="55"/>
      <c r="AU134" s="55"/>
      <c r="AV134" s="55"/>
      <c r="AW134" s="55"/>
      <c r="AX134" s="55"/>
      <c r="AY134" s="55"/>
      <c r="AZ134" s="55"/>
      <c r="BA134" s="55"/>
      <c r="BB134" s="55"/>
      <c r="BC134" s="55"/>
      <c r="BD134" s="55"/>
      <c r="BE134" s="55"/>
      <c r="BF134" s="55"/>
      <c r="BG134" s="55"/>
      <c r="BH134" s="55"/>
    </row>
    <row r="135" spans="1:60" x14ac:dyDescent="0.25">
      <c r="A135" s="5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c r="AL135" s="55"/>
      <c r="AM135" s="55"/>
      <c r="AN135" s="55"/>
      <c r="AO135" s="55"/>
      <c r="AP135" s="55"/>
      <c r="AQ135" s="55"/>
      <c r="AR135" s="55"/>
      <c r="AS135" s="55"/>
      <c r="AT135" s="55"/>
      <c r="AU135" s="55"/>
      <c r="AV135" s="55"/>
      <c r="AW135" s="55"/>
      <c r="AX135" s="55"/>
      <c r="AY135" s="55"/>
      <c r="AZ135" s="55"/>
      <c r="BA135" s="55"/>
      <c r="BB135" s="55"/>
      <c r="BC135" s="55"/>
      <c r="BD135" s="55"/>
      <c r="BE135" s="55"/>
      <c r="BF135" s="55"/>
      <c r="BG135" s="55"/>
      <c r="BH135" s="55"/>
    </row>
    <row r="136" spans="1:60" x14ac:dyDescent="0.25">
      <c r="A136" s="5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5"/>
      <c r="AM136" s="55"/>
      <c r="AN136" s="55"/>
      <c r="AO136" s="55"/>
      <c r="AP136" s="55"/>
      <c r="AQ136" s="55"/>
      <c r="AR136" s="55"/>
      <c r="AS136" s="55"/>
      <c r="AT136" s="55"/>
      <c r="AU136" s="55"/>
      <c r="AV136" s="55"/>
      <c r="AW136" s="55"/>
      <c r="AX136" s="55"/>
      <c r="AY136" s="55"/>
      <c r="AZ136" s="55"/>
      <c r="BA136" s="55"/>
      <c r="BB136" s="55"/>
      <c r="BC136" s="55"/>
      <c r="BD136" s="55"/>
      <c r="BE136" s="55"/>
      <c r="BF136" s="55"/>
      <c r="BG136" s="55"/>
      <c r="BH136" s="55"/>
    </row>
    <row r="137" spans="1:60" x14ac:dyDescent="0.25">
      <c r="A137" s="55"/>
      <c r="B137" s="55"/>
      <c r="C137" s="55"/>
      <c r="D137" s="55"/>
      <c r="E137" s="55"/>
      <c r="F137" s="55"/>
      <c r="G137" s="55"/>
      <c r="H137" s="55"/>
      <c r="I137" s="55"/>
      <c r="J137" s="55"/>
      <c r="K137" s="55"/>
      <c r="L137" s="55"/>
      <c r="M137" s="55"/>
      <c r="N137" s="55"/>
      <c r="O137" s="55"/>
      <c r="P137" s="55"/>
      <c r="Q137" s="55"/>
      <c r="R137" s="55"/>
      <c r="S137" s="55"/>
      <c r="T137" s="55"/>
      <c r="U137" s="55"/>
      <c r="V137" s="55"/>
      <c r="W137" s="55"/>
      <c r="X137" s="55"/>
      <c r="Y137" s="55"/>
      <c r="Z137" s="55"/>
      <c r="AA137" s="55"/>
      <c r="AB137" s="55"/>
      <c r="AC137" s="55"/>
      <c r="AD137" s="55"/>
      <c r="AE137" s="55"/>
      <c r="AF137" s="55"/>
      <c r="AG137" s="55"/>
      <c r="AH137" s="55"/>
      <c r="AI137" s="55"/>
      <c r="AJ137" s="55"/>
      <c r="AK137" s="55"/>
      <c r="AL137" s="55"/>
      <c r="AM137" s="55"/>
      <c r="AN137" s="55"/>
      <c r="AO137" s="55"/>
      <c r="AP137" s="55"/>
      <c r="AQ137" s="55"/>
      <c r="AR137" s="55"/>
      <c r="AS137" s="55"/>
      <c r="AT137" s="55"/>
      <c r="AU137" s="55"/>
      <c r="AV137" s="55"/>
      <c r="AW137" s="55"/>
      <c r="AX137" s="55"/>
      <c r="AY137" s="55"/>
      <c r="AZ137" s="55"/>
      <c r="BA137" s="55"/>
      <c r="BB137" s="55"/>
      <c r="BC137" s="55"/>
      <c r="BD137" s="55"/>
      <c r="BE137" s="55"/>
      <c r="BF137" s="55"/>
      <c r="BG137" s="55"/>
      <c r="BH137" s="55"/>
    </row>
    <row r="138" spans="1:60" x14ac:dyDescent="0.25">
      <c r="A138" s="55"/>
      <c r="B138" s="55"/>
      <c r="C138" s="55"/>
      <c r="D138" s="55"/>
      <c r="E138" s="55"/>
      <c r="F138" s="55"/>
      <c r="G138" s="55"/>
      <c r="H138" s="55"/>
      <c r="I138" s="55"/>
      <c r="J138" s="55"/>
      <c r="K138" s="55"/>
      <c r="L138" s="55"/>
      <c r="M138" s="55"/>
      <c r="N138" s="55"/>
      <c r="O138" s="55"/>
      <c r="P138" s="55"/>
      <c r="Q138" s="55"/>
      <c r="R138" s="55"/>
      <c r="S138" s="55"/>
      <c r="T138" s="55"/>
      <c r="U138" s="55"/>
      <c r="V138" s="55"/>
      <c r="W138" s="55"/>
      <c r="X138" s="55"/>
      <c r="Y138" s="55"/>
      <c r="Z138" s="55"/>
      <c r="AA138" s="55"/>
      <c r="AB138" s="55"/>
      <c r="AC138" s="55"/>
      <c r="AD138" s="55"/>
      <c r="AE138" s="55"/>
      <c r="AF138" s="55"/>
      <c r="AG138" s="55"/>
      <c r="AH138" s="55"/>
      <c r="AI138" s="55"/>
      <c r="AJ138" s="55"/>
      <c r="AK138" s="55"/>
      <c r="AL138" s="55"/>
      <c r="AM138" s="55"/>
      <c r="AN138" s="55"/>
      <c r="AO138" s="55"/>
      <c r="AP138" s="55"/>
      <c r="AQ138" s="55"/>
      <c r="AR138" s="55"/>
      <c r="AS138" s="55"/>
      <c r="AT138" s="55"/>
      <c r="AU138" s="55"/>
      <c r="AV138" s="55"/>
      <c r="AW138" s="55"/>
      <c r="AX138" s="55"/>
      <c r="AY138" s="55"/>
      <c r="AZ138" s="55"/>
      <c r="BA138" s="55"/>
      <c r="BB138" s="55"/>
      <c r="BC138" s="55"/>
      <c r="BD138" s="55"/>
      <c r="BE138" s="55"/>
      <c r="BF138" s="55"/>
      <c r="BG138" s="55"/>
      <c r="BH138" s="55"/>
    </row>
    <row r="139" spans="1:60" x14ac:dyDescent="0.25">
      <c r="A139" s="55"/>
      <c r="B139" s="55"/>
      <c r="C139" s="55"/>
      <c r="D139" s="55"/>
      <c r="E139" s="55"/>
      <c r="F139" s="55"/>
      <c r="G139" s="55"/>
      <c r="H139" s="55"/>
      <c r="I139" s="55"/>
      <c r="J139" s="55"/>
      <c r="K139" s="55"/>
      <c r="L139" s="55"/>
      <c r="M139" s="55"/>
      <c r="N139" s="55"/>
      <c r="O139" s="55"/>
      <c r="P139" s="55"/>
      <c r="Q139" s="55"/>
      <c r="R139" s="55"/>
      <c r="S139" s="55"/>
      <c r="T139" s="55"/>
      <c r="U139" s="55"/>
      <c r="V139" s="55"/>
      <c r="W139" s="55"/>
      <c r="X139" s="55"/>
      <c r="Y139" s="55"/>
      <c r="Z139" s="55"/>
      <c r="AA139" s="55"/>
      <c r="AB139" s="55"/>
      <c r="AC139" s="55"/>
      <c r="AD139" s="55"/>
      <c r="AE139" s="55"/>
      <c r="AF139" s="55"/>
      <c r="AG139" s="55"/>
      <c r="AH139" s="55"/>
      <c r="AI139" s="55"/>
      <c r="AJ139" s="55"/>
      <c r="AK139" s="55"/>
      <c r="AL139" s="55"/>
      <c r="AM139" s="55"/>
      <c r="AN139" s="55"/>
      <c r="AO139" s="55"/>
      <c r="AP139" s="55"/>
      <c r="AQ139" s="55"/>
      <c r="AR139" s="55"/>
      <c r="AS139" s="55"/>
      <c r="AT139" s="55"/>
      <c r="AU139" s="55"/>
      <c r="AV139" s="55"/>
      <c r="AW139" s="55"/>
      <c r="AX139" s="55"/>
      <c r="AY139" s="55"/>
      <c r="AZ139" s="55"/>
      <c r="BA139" s="55"/>
      <c r="BB139" s="55"/>
      <c r="BC139" s="55"/>
      <c r="BD139" s="55"/>
      <c r="BE139" s="55"/>
      <c r="BF139" s="55"/>
      <c r="BG139" s="55"/>
      <c r="BH139" s="55"/>
    </row>
    <row r="140" spans="1:60" x14ac:dyDescent="0.25">
      <c r="A140" s="55"/>
      <c r="B140" s="55"/>
      <c r="C140" s="55"/>
      <c r="D140" s="55"/>
      <c r="E140" s="55"/>
      <c r="F140" s="55"/>
      <c r="G140" s="55"/>
      <c r="H140" s="55"/>
      <c r="I140" s="55"/>
      <c r="J140" s="55"/>
      <c r="K140" s="55"/>
      <c r="L140" s="55"/>
      <c r="M140" s="55"/>
      <c r="N140" s="55"/>
      <c r="O140" s="55"/>
      <c r="P140" s="55"/>
      <c r="Q140" s="55"/>
      <c r="R140" s="55"/>
      <c r="S140" s="55"/>
      <c r="T140" s="55"/>
      <c r="U140" s="55"/>
      <c r="V140" s="55"/>
      <c r="W140" s="55"/>
      <c r="X140" s="55"/>
      <c r="Y140" s="55"/>
      <c r="Z140" s="55"/>
      <c r="AA140" s="55"/>
      <c r="AB140" s="55"/>
      <c r="AC140" s="55"/>
      <c r="AD140" s="55"/>
      <c r="AE140" s="55"/>
      <c r="AF140" s="55"/>
      <c r="AG140" s="55"/>
      <c r="AH140" s="55"/>
      <c r="AI140" s="55"/>
      <c r="AJ140" s="55"/>
      <c r="AK140" s="55"/>
      <c r="AL140" s="55"/>
      <c r="AM140" s="55"/>
      <c r="AN140" s="55"/>
      <c r="AO140" s="55"/>
      <c r="AP140" s="55"/>
      <c r="AQ140" s="55"/>
      <c r="AR140" s="55"/>
      <c r="AS140" s="55"/>
      <c r="AT140" s="55"/>
      <c r="AU140" s="55"/>
      <c r="AV140" s="55"/>
      <c r="AW140" s="55"/>
      <c r="AX140" s="55"/>
      <c r="AY140" s="55"/>
      <c r="AZ140" s="55"/>
      <c r="BA140" s="55"/>
      <c r="BB140" s="55"/>
      <c r="BC140" s="55"/>
      <c r="BD140" s="55"/>
      <c r="BE140" s="55"/>
      <c r="BF140" s="55"/>
      <c r="BG140" s="55"/>
      <c r="BH140" s="55"/>
    </row>
    <row r="141" spans="1:60" x14ac:dyDescent="0.25">
      <c r="A141" s="55"/>
      <c r="B141" s="55"/>
      <c r="C141" s="55"/>
      <c r="D141" s="55"/>
      <c r="E141" s="55"/>
      <c r="F141" s="55"/>
      <c r="G141" s="55"/>
      <c r="H141" s="55"/>
      <c r="I141" s="55"/>
      <c r="J141" s="55"/>
      <c r="K141" s="55"/>
      <c r="L141" s="55"/>
      <c r="M141" s="55"/>
      <c r="N141" s="55"/>
      <c r="O141" s="55"/>
      <c r="P141" s="55"/>
      <c r="Q141" s="55"/>
      <c r="R141" s="55"/>
      <c r="S141" s="55"/>
      <c r="T141" s="55"/>
      <c r="U141" s="55"/>
      <c r="V141" s="55"/>
      <c r="W141" s="55"/>
      <c r="X141" s="55"/>
      <c r="Y141" s="55"/>
      <c r="Z141" s="55"/>
      <c r="AA141" s="55"/>
      <c r="AB141" s="55"/>
      <c r="AC141" s="55"/>
      <c r="AD141" s="55"/>
      <c r="AE141" s="55"/>
      <c r="AF141" s="55"/>
      <c r="AG141" s="55"/>
      <c r="AH141" s="55"/>
      <c r="AI141" s="55"/>
      <c r="AJ141" s="55"/>
      <c r="AK141" s="55"/>
      <c r="AL141" s="55"/>
      <c r="AM141" s="55"/>
      <c r="AN141" s="55"/>
      <c r="AO141" s="55"/>
      <c r="AP141" s="55"/>
      <c r="AQ141" s="55"/>
      <c r="AR141" s="55"/>
      <c r="AS141" s="55"/>
      <c r="AT141" s="55"/>
      <c r="AU141" s="55"/>
      <c r="AV141" s="55"/>
      <c r="AW141" s="55"/>
      <c r="AX141" s="55"/>
      <c r="AY141" s="55"/>
      <c r="AZ141" s="55"/>
      <c r="BA141" s="55"/>
      <c r="BB141" s="55"/>
      <c r="BC141" s="55"/>
      <c r="BD141" s="55"/>
      <c r="BE141" s="55"/>
      <c r="BF141" s="55"/>
      <c r="BG141" s="55"/>
      <c r="BH141" s="55"/>
    </row>
    <row r="142" spans="1:60" x14ac:dyDescent="0.25">
      <c r="A142" s="55"/>
      <c r="B142" s="55"/>
      <c r="C142" s="55"/>
      <c r="D142" s="55"/>
      <c r="E142" s="55"/>
      <c r="F142" s="55"/>
      <c r="G142" s="55"/>
      <c r="H142" s="55"/>
      <c r="I142" s="55"/>
      <c r="J142" s="55"/>
      <c r="K142" s="55"/>
      <c r="L142" s="55"/>
      <c r="M142" s="55"/>
      <c r="N142" s="55"/>
      <c r="O142" s="55"/>
      <c r="P142" s="55"/>
      <c r="Q142" s="55"/>
      <c r="R142" s="55"/>
      <c r="S142" s="55"/>
      <c r="T142" s="55"/>
      <c r="U142" s="55"/>
      <c r="V142" s="55"/>
      <c r="W142" s="55"/>
      <c r="X142" s="55"/>
      <c r="Y142" s="55"/>
      <c r="Z142" s="55"/>
      <c r="AA142" s="55"/>
      <c r="AB142" s="55"/>
      <c r="AC142" s="55"/>
      <c r="AD142" s="55"/>
      <c r="AE142" s="55"/>
      <c r="AF142" s="55"/>
      <c r="AG142" s="55"/>
      <c r="AH142" s="55"/>
      <c r="AI142" s="55"/>
      <c r="AJ142" s="55"/>
      <c r="AK142" s="55"/>
      <c r="AL142" s="55"/>
      <c r="AM142" s="55"/>
      <c r="AN142" s="55"/>
      <c r="AO142" s="55"/>
      <c r="AP142" s="55"/>
      <c r="AQ142" s="55"/>
      <c r="AR142" s="55"/>
      <c r="AS142" s="55"/>
      <c r="AT142" s="55"/>
      <c r="AU142" s="55"/>
      <c r="AV142" s="55"/>
      <c r="AW142" s="55"/>
      <c r="AX142" s="55"/>
      <c r="AY142" s="55"/>
      <c r="AZ142" s="55"/>
      <c r="BA142" s="55"/>
      <c r="BB142" s="55"/>
      <c r="BC142" s="55"/>
      <c r="BD142" s="55"/>
      <c r="BE142" s="55"/>
      <c r="BF142" s="55"/>
      <c r="BG142" s="55"/>
      <c r="BH142" s="55"/>
    </row>
    <row r="143" spans="1:60" x14ac:dyDescent="0.25">
      <c r="A143" s="55"/>
      <c r="B143" s="55"/>
      <c r="C143" s="55"/>
      <c r="D143" s="55"/>
      <c r="E143" s="55"/>
      <c r="F143" s="55"/>
      <c r="G143" s="55"/>
      <c r="H143" s="55"/>
      <c r="I143" s="55"/>
      <c r="J143" s="55"/>
      <c r="K143" s="55"/>
      <c r="L143" s="55"/>
      <c r="M143" s="55"/>
      <c r="N143" s="55"/>
      <c r="O143" s="55"/>
      <c r="P143" s="55"/>
      <c r="Q143" s="55"/>
      <c r="R143" s="55"/>
      <c r="S143" s="55"/>
      <c r="T143" s="55"/>
      <c r="U143" s="55"/>
      <c r="V143" s="55"/>
      <c r="W143" s="55"/>
      <c r="X143" s="55"/>
      <c r="Y143" s="55"/>
      <c r="Z143" s="55"/>
      <c r="AA143" s="55"/>
      <c r="AB143" s="55"/>
      <c r="AC143" s="55"/>
      <c r="AD143" s="55"/>
      <c r="AE143" s="55"/>
      <c r="AF143" s="55"/>
      <c r="AG143" s="55"/>
      <c r="AH143" s="55"/>
      <c r="AI143" s="55"/>
      <c r="AJ143" s="55"/>
      <c r="AK143" s="55"/>
      <c r="AL143" s="55"/>
      <c r="AM143" s="55"/>
      <c r="AN143" s="55"/>
      <c r="AO143" s="55"/>
      <c r="AP143" s="55"/>
      <c r="AQ143" s="55"/>
      <c r="AR143" s="55"/>
      <c r="AS143" s="55"/>
      <c r="AT143" s="55"/>
      <c r="AU143" s="55"/>
      <c r="AV143" s="55"/>
      <c r="AW143" s="55"/>
      <c r="AX143" s="55"/>
      <c r="AY143" s="55"/>
      <c r="AZ143" s="55"/>
      <c r="BA143" s="55"/>
      <c r="BB143" s="55"/>
      <c r="BC143" s="55"/>
      <c r="BD143" s="55"/>
      <c r="BE143" s="55"/>
      <c r="BF143" s="55"/>
      <c r="BG143" s="55"/>
      <c r="BH143" s="55"/>
    </row>
    <row r="144" spans="1:60" x14ac:dyDescent="0.25">
      <c r="A144" s="55"/>
      <c r="B144" s="55"/>
      <c r="C144" s="55"/>
      <c r="D144" s="55"/>
      <c r="E144" s="55"/>
      <c r="F144" s="55"/>
      <c r="G144" s="55"/>
      <c r="H144" s="55"/>
      <c r="I144" s="55"/>
      <c r="J144" s="55"/>
      <c r="K144" s="55"/>
      <c r="L144" s="55"/>
      <c r="M144" s="55"/>
      <c r="N144" s="55"/>
      <c r="O144" s="55"/>
      <c r="P144" s="55"/>
      <c r="Q144" s="55"/>
      <c r="R144" s="55"/>
      <c r="S144" s="55"/>
      <c r="T144" s="55"/>
      <c r="U144" s="55"/>
      <c r="V144" s="55"/>
      <c r="W144" s="55"/>
      <c r="X144" s="55"/>
      <c r="Y144" s="55"/>
      <c r="Z144" s="55"/>
      <c r="AA144" s="55"/>
      <c r="AB144" s="55"/>
      <c r="AC144" s="55"/>
      <c r="AD144" s="55"/>
      <c r="AE144" s="55"/>
      <c r="AF144" s="55"/>
      <c r="AG144" s="55"/>
      <c r="AH144" s="55"/>
      <c r="AI144" s="55"/>
      <c r="AJ144" s="55"/>
      <c r="AK144" s="55"/>
      <c r="AL144" s="55"/>
      <c r="AM144" s="55"/>
      <c r="AN144" s="55"/>
      <c r="AO144" s="55"/>
      <c r="AP144" s="55"/>
      <c r="AQ144" s="55"/>
      <c r="AR144" s="55"/>
      <c r="AS144" s="55"/>
      <c r="AT144" s="55"/>
      <c r="AU144" s="55"/>
      <c r="AV144" s="55"/>
      <c r="AW144" s="55"/>
      <c r="AX144" s="55"/>
      <c r="AY144" s="55"/>
      <c r="AZ144" s="55"/>
      <c r="BA144" s="55"/>
      <c r="BB144" s="55"/>
      <c r="BC144" s="55"/>
      <c r="BD144" s="55"/>
      <c r="BE144" s="55"/>
      <c r="BF144" s="55"/>
      <c r="BG144" s="55"/>
      <c r="BH144" s="55"/>
    </row>
    <row r="145" spans="1:60" x14ac:dyDescent="0.25">
      <c r="A145" s="55"/>
      <c r="B145" s="55"/>
      <c r="C145" s="55"/>
      <c r="D145" s="55"/>
      <c r="E145" s="55"/>
      <c r="F145" s="55"/>
      <c r="G145" s="55"/>
      <c r="H145" s="55"/>
      <c r="I145" s="55"/>
      <c r="J145" s="55"/>
      <c r="K145" s="55"/>
      <c r="L145" s="55"/>
      <c r="M145" s="55"/>
      <c r="N145" s="55"/>
      <c r="O145" s="55"/>
      <c r="P145" s="55"/>
      <c r="Q145" s="55"/>
      <c r="R145" s="55"/>
      <c r="S145" s="55"/>
      <c r="T145" s="55"/>
      <c r="U145" s="55"/>
      <c r="V145" s="55"/>
      <c r="W145" s="55"/>
      <c r="X145" s="55"/>
      <c r="Y145" s="55"/>
      <c r="Z145" s="55"/>
      <c r="AA145" s="55"/>
      <c r="AB145" s="55"/>
      <c r="AC145" s="55"/>
      <c r="AD145" s="55"/>
      <c r="AE145" s="55"/>
      <c r="AF145" s="55"/>
      <c r="AG145" s="55"/>
      <c r="AH145" s="55"/>
      <c r="AI145" s="55"/>
      <c r="AJ145" s="55"/>
      <c r="AK145" s="55"/>
      <c r="AL145" s="55"/>
      <c r="AM145" s="55"/>
      <c r="AN145" s="55"/>
      <c r="AO145" s="55"/>
      <c r="AP145" s="55"/>
      <c r="AQ145" s="55"/>
      <c r="AR145" s="55"/>
      <c r="AS145" s="55"/>
      <c r="AT145" s="55"/>
      <c r="AU145" s="55"/>
      <c r="AV145" s="55"/>
      <c r="AW145" s="55"/>
      <c r="AX145" s="55"/>
      <c r="AY145" s="55"/>
      <c r="AZ145" s="55"/>
      <c r="BA145" s="55"/>
      <c r="BB145" s="55"/>
      <c r="BC145" s="55"/>
      <c r="BD145" s="55"/>
      <c r="BE145" s="55"/>
      <c r="BF145" s="55"/>
      <c r="BG145" s="55"/>
      <c r="BH145" s="55"/>
    </row>
    <row r="146" spans="1:60" x14ac:dyDescent="0.25">
      <c r="A146" s="55"/>
      <c r="B146" s="55"/>
      <c r="C146" s="55"/>
      <c r="D146" s="55"/>
      <c r="E146" s="55"/>
      <c r="F146" s="55"/>
      <c r="G146" s="55"/>
      <c r="H146" s="55"/>
      <c r="I146" s="55"/>
      <c r="J146" s="55"/>
      <c r="K146" s="55"/>
      <c r="L146" s="55"/>
      <c r="M146" s="55"/>
      <c r="N146" s="55"/>
      <c r="O146" s="55"/>
      <c r="P146" s="55"/>
      <c r="Q146" s="55"/>
      <c r="R146" s="55"/>
      <c r="S146" s="55"/>
      <c r="T146" s="55"/>
      <c r="U146" s="55"/>
      <c r="V146" s="55"/>
      <c r="W146" s="55"/>
      <c r="X146" s="55"/>
      <c r="Y146" s="55"/>
      <c r="Z146" s="55"/>
      <c r="AA146" s="55"/>
      <c r="AB146" s="55"/>
      <c r="AC146" s="55"/>
      <c r="AD146" s="55"/>
      <c r="AE146" s="55"/>
      <c r="AF146" s="55"/>
      <c r="AG146" s="55"/>
      <c r="AH146" s="55"/>
      <c r="AI146" s="55"/>
      <c r="AJ146" s="55"/>
      <c r="AK146" s="55"/>
      <c r="AL146" s="55"/>
      <c r="AM146" s="55"/>
      <c r="AN146" s="55"/>
      <c r="AO146" s="55"/>
      <c r="AP146" s="55"/>
      <c r="AQ146" s="55"/>
      <c r="AR146" s="55"/>
      <c r="AS146" s="55"/>
      <c r="AT146" s="55"/>
      <c r="AU146" s="55"/>
      <c r="AV146" s="55"/>
      <c r="AW146" s="55"/>
      <c r="AX146" s="55"/>
      <c r="AY146" s="55"/>
      <c r="AZ146" s="55"/>
      <c r="BA146" s="55"/>
      <c r="BB146" s="55"/>
      <c r="BC146" s="55"/>
      <c r="BD146" s="55"/>
      <c r="BE146" s="55"/>
      <c r="BF146" s="55"/>
      <c r="BG146" s="55"/>
      <c r="BH146" s="55"/>
    </row>
    <row r="147" spans="1:60" x14ac:dyDescent="0.25">
      <c r="A147" s="55"/>
      <c r="B147" s="55"/>
      <c r="C147" s="55"/>
      <c r="D147" s="55"/>
      <c r="E147" s="55"/>
      <c r="F147" s="55"/>
      <c r="G147" s="55"/>
      <c r="H147" s="55"/>
      <c r="I147" s="55"/>
      <c r="J147" s="55"/>
      <c r="K147" s="55"/>
      <c r="L147" s="55"/>
      <c r="M147" s="55"/>
      <c r="N147" s="55"/>
      <c r="O147" s="55"/>
      <c r="P147" s="55"/>
      <c r="Q147" s="55"/>
      <c r="R147" s="55"/>
      <c r="S147" s="55"/>
      <c r="T147" s="55"/>
      <c r="U147" s="55"/>
      <c r="V147" s="55"/>
      <c r="W147" s="55"/>
      <c r="X147" s="55"/>
      <c r="Y147" s="55"/>
      <c r="Z147" s="55"/>
      <c r="AA147" s="55"/>
      <c r="AB147" s="55"/>
      <c r="AC147" s="55"/>
      <c r="AD147" s="55"/>
      <c r="AE147" s="55"/>
      <c r="AF147" s="55"/>
      <c r="AG147" s="55"/>
      <c r="AH147" s="55"/>
      <c r="AI147" s="55"/>
      <c r="AJ147" s="55"/>
      <c r="AK147" s="55"/>
      <c r="AL147" s="55"/>
      <c r="AM147" s="55"/>
      <c r="AN147" s="55"/>
      <c r="AO147" s="55"/>
      <c r="AP147" s="55"/>
      <c r="AQ147" s="55"/>
      <c r="AR147" s="55"/>
      <c r="AS147" s="55"/>
      <c r="AT147" s="55"/>
      <c r="AU147" s="55"/>
      <c r="AV147" s="55"/>
      <c r="AW147" s="55"/>
      <c r="AX147" s="55"/>
      <c r="AY147" s="55"/>
      <c r="AZ147" s="55"/>
      <c r="BA147" s="55"/>
      <c r="BB147" s="55"/>
      <c r="BC147" s="55"/>
      <c r="BD147" s="55"/>
      <c r="BE147" s="55"/>
      <c r="BF147" s="55"/>
      <c r="BG147" s="55"/>
      <c r="BH147" s="55"/>
    </row>
    <row r="148" spans="1:60" x14ac:dyDescent="0.25">
      <c r="A148" s="55"/>
      <c r="B148" s="55"/>
      <c r="C148" s="55"/>
      <c r="D148" s="55"/>
      <c r="E148" s="55"/>
      <c r="F148" s="55"/>
      <c r="G148" s="55"/>
      <c r="H148" s="55"/>
      <c r="I148" s="55"/>
      <c r="J148" s="55"/>
      <c r="K148" s="55"/>
      <c r="L148" s="55"/>
      <c r="M148" s="55"/>
      <c r="N148" s="55"/>
      <c r="O148" s="55"/>
      <c r="P148" s="55"/>
      <c r="Q148" s="55"/>
      <c r="R148" s="55"/>
      <c r="S148" s="55"/>
      <c r="T148" s="55"/>
      <c r="U148" s="55"/>
      <c r="V148" s="55"/>
      <c r="W148" s="55"/>
      <c r="X148" s="55"/>
      <c r="Y148" s="55"/>
      <c r="Z148" s="55"/>
      <c r="AA148" s="55"/>
      <c r="AB148" s="55"/>
      <c r="AC148" s="55"/>
      <c r="AD148" s="55"/>
      <c r="AE148" s="55"/>
      <c r="AF148" s="55"/>
      <c r="AG148" s="55"/>
      <c r="AH148" s="55"/>
      <c r="AI148" s="55"/>
      <c r="AJ148" s="55"/>
      <c r="AK148" s="55"/>
      <c r="AL148" s="55"/>
      <c r="AM148" s="55"/>
      <c r="AN148" s="55"/>
      <c r="AO148" s="55"/>
      <c r="AP148" s="55"/>
      <c r="AQ148" s="55"/>
      <c r="AR148" s="55"/>
      <c r="AS148" s="55"/>
      <c r="AT148" s="55"/>
      <c r="AU148" s="55"/>
      <c r="AV148" s="55"/>
      <c r="AW148" s="55"/>
      <c r="AX148" s="55"/>
      <c r="AY148" s="55"/>
      <c r="AZ148" s="55"/>
      <c r="BA148" s="55"/>
      <c r="BB148" s="55"/>
      <c r="BC148" s="55"/>
      <c r="BD148" s="55"/>
      <c r="BE148" s="55"/>
      <c r="BF148" s="55"/>
      <c r="BG148" s="55"/>
      <c r="BH148" s="55"/>
    </row>
    <row r="149" spans="1:60" x14ac:dyDescent="0.25">
      <c r="A149" s="55"/>
      <c r="B149" s="55"/>
      <c r="C149" s="55"/>
      <c r="D149" s="55"/>
      <c r="E149" s="55"/>
      <c r="F149" s="55"/>
      <c r="G149" s="55"/>
      <c r="H149" s="55"/>
      <c r="I149" s="55"/>
      <c r="J149" s="55"/>
      <c r="K149" s="55"/>
      <c r="L149" s="55"/>
      <c r="M149" s="55"/>
      <c r="N149" s="55"/>
      <c r="O149" s="55"/>
      <c r="P149" s="55"/>
      <c r="Q149" s="55"/>
      <c r="R149" s="55"/>
      <c r="S149" s="55"/>
      <c r="T149" s="55"/>
      <c r="U149" s="55"/>
      <c r="V149" s="55"/>
      <c r="W149" s="55"/>
      <c r="X149" s="55"/>
      <c r="Y149" s="55"/>
      <c r="Z149" s="55"/>
      <c r="AA149" s="55"/>
      <c r="AB149" s="55"/>
      <c r="AC149" s="55"/>
      <c r="AD149" s="55"/>
      <c r="AE149" s="55"/>
      <c r="AF149" s="55"/>
      <c r="AG149" s="55"/>
      <c r="AH149" s="55"/>
      <c r="AI149" s="55"/>
      <c r="AJ149" s="55"/>
      <c r="AK149" s="55"/>
      <c r="AL149" s="55"/>
      <c r="AM149" s="55"/>
      <c r="AN149" s="55"/>
      <c r="AO149" s="55"/>
      <c r="AP149" s="55"/>
      <c r="AQ149" s="55"/>
      <c r="AR149" s="55"/>
      <c r="AS149" s="55"/>
      <c r="AT149" s="55"/>
      <c r="AU149" s="55"/>
      <c r="AV149" s="55"/>
      <c r="AW149" s="55"/>
      <c r="AX149" s="55"/>
      <c r="AY149" s="55"/>
      <c r="AZ149" s="55"/>
      <c r="BA149" s="55"/>
      <c r="BB149" s="55"/>
      <c r="BC149" s="55"/>
      <c r="BD149" s="55"/>
      <c r="BE149" s="55"/>
      <c r="BF149" s="55"/>
      <c r="BG149" s="55"/>
      <c r="BH149" s="55"/>
    </row>
    <row r="150" spans="1:60" x14ac:dyDescent="0.25">
      <c r="A150" s="55"/>
      <c r="B150" s="55"/>
      <c r="C150" s="55"/>
      <c r="D150" s="55"/>
      <c r="E150" s="55"/>
      <c r="F150" s="55"/>
      <c r="G150" s="55"/>
      <c r="H150" s="55"/>
      <c r="I150" s="55"/>
      <c r="J150" s="55"/>
      <c r="K150" s="55"/>
      <c r="L150" s="55"/>
      <c r="M150" s="55"/>
      <c r="N150" s="55"/>
      <c r="O150" s="55"/>
      <c r="P150" s="55"/>
      <c r="Q150" s="55"/>
      <c r="R150" s="55"/>
      <c r="S150" s="55"/>
      <c r="T150" s="55"/>
      <c r="U150" s="55"/>
      <c r="V150" s="55"/>
      <c r="W150" s="55"/>
      <c r="X150" s="55"/>
      <c r="Y150" s="55"/>
      <c r="Z150" s="55"/>
      <c r="AA150" s="55"/>
      <c r="AB150" s="55"/>
      <c r="AC150" s="55"/>
      <c r="AD150" s="55"/>
      <c r="AE150" s="55"/>
      <c r="AF150" s="55"/>
      <c r="AG150" s="55"/>
      <c r="AH150" s="55"/>
      <c r="AI150" s="55"/>
      <c r="AJ150" s="55"/>
      <c r="AK150" s="55"/>
      <c r="AL150" s="55"/>
      <c r="AM150" s="55"/>
      <c r="AN150" s="55"/>
      <c r="AO150" s="55"/>
      <c r="AP150" s="55"/>
      <c r="AQ150" s="55"/>
      <c r="AR150" s="55"/>
      <c r="AS150" s="55"/>
      <c r="AT150" s="55"/>
      <c r="AU150" s="55"/>
      <c r="AV150" s="55"/>
      <c r="AW150" s="55"/>
      <c r="AX150" s="55"/>
      <c r="AY150" s="55"/>
      <c r="AZ150" s="55"/>
      <c r="BA150" s="55"/>
      <c r="BB150" s="55"/>
      <c r="BC150" s="55"/>
      <c r="BD150" s="55"/>
      <c r="BE150" s="55"/>
      <c r="BF150" s="55"/>
      <c r="BG150" s="55"/>
      <c r="BH150" s="55"/>
    </row>
    <row r="151" spans="1:60" x14ac:dyDescent="0.25">
      <c r="A151" s="55"/>
      <c r="B151" s="55"/>
      <c r="C151" s="55"/>
      <c r="D151" s="55"/>
      <c r="E151" s="55"/>
      <c r="F151" s="55"/>
      <c r="G151" s="55"/>
      <c r="H151" s="55"/>
      <c r="I151" s="55"/>
      <c r="J151" s="55"/>
      <c r="K151" s="55"/>
      <c r="L151" s="55"/>
      <c r="M151" s="55"/>
      <c r="N151" s="55"/>
      <c r="O151" s="55"/>
      <c r="P151" s="55"/>
      <c r="Q151" s="55"/>
      <c r="R151" s="55"/>
      <c r="S151" s="55"/>
      <c r="T151" s="55"/>
      <c r="U151" s="55"/>
      <c r="V151" s="55"/>
      <c r="W151" s="55"/>
      <c r="X151" s="55"/>
      <c r="Y151" s="55"/>
      <c r="Z151" s="55"/>
      <c r="AA151" s="55"/>
      <c r="AB151" s="55"/>
      <c r="AC151" s="55"/>
      <c r="AD151" s="55"/>
      <c r="AE151" s="55"/>
      <c r="AF151" s="55"/>
      <c r="AG151" s="55"/>
      <c r="AH151" s="55"/>
      <c r="AI151" s="55"/>
      <c r="AJ151" s="55"/>
      <c r="AK151" s="55"/>
      <c r="AL151" s="55"/>
      <c r="AM151" s="55"/>
      <c r="AN151" s="55"/>
      <c r="AO151" s="55"/>
      <c r="AP151" s="55"/>
      <c r="AQ151" s="55"/>
      <c r="AR151" s="55"/>
      <c r="AS151" s="55"/>
      <c r="AT151" s="55"/>
      <c r="AU151" s="55"/>
      <c r="AV151" s="55"/>
      <c r="AW151" s="55"/>
      <c r="AX151" s="55"/>
      <c r="AY151" s="55"/>
      <c r="AZ151" s="55"/>
      <c r="BA151" s="55"/>
      <c r="BB151" s="55"/>
      <c r="BC151" s="55"/>
      <c r="BD151" s="55"/>
      <c r="BE151" s="55"/>
      <c r="BF151" s="55"/>
      <c r="BG151" s="55"/>
      <c r="BH151" s="55"/>
    </row>
    <row r="152" spans="1:60" x14ac:dyDescent="0.25">
      <c r="A152" s="55"/>
      <c r="B152" s="55"/>
      <c r="C152" s="55"/>
      <c r="D152" s="55"/>
      <c r="E152" s="55"/>
      <c r="F152" s="55"/>
      <c r="G152" s="55"/>
      <c r="H152" s="55"/>
      <c r="I152" s="55"/>
      <c r="J152" s="55"/>
      <c r="K152" s="55"/>
      <c r="L152" s="55"/>
      <c r="M152" s="55"/>
      <c r="N152" s="55"/>
      <c r="O152" s="55"/>
      <c r="P152" s="55"/>
      <c r="Q152" s="55"/>
      <c r="R152" s="55"/>
      <c r="S152" s="55"/>
      <c r="T152" s="55"/>
      <c r="U152" s="55"/>
      <c r="V152" s="55"/>
      <c r="W152" s="55"/>
      <c r="X152" s="55"/>
      <c r="Y152" s="55"/>
      <c r="Z152" s="55"/>
      <c r="AA152" s="55"/>
      <c r="AB152" s="55"/>
      <c r="AC152" s="55"/>
      <c r="AD152" s="55"/>
      <c r="AE152" s="55"/>
      <c r="AF152" s="55"/>
      <c r="AG152" s="55"/>
      <c r="AH152" s="55"/>
      <c r="AI152" s="55"/>
      <c r="AJ152" s="55"/>
      <c r="AK152" s="55"/>
      <c r="AL152" s="55"/>
      <c r="AM152" s="55"/>
      <c r="AN152" s="55"/>
      <c r="AO152" s="55"/>
      <c r="AP152" s="55"/>
      <c r="AQ152" s="55"/>
      <c r="AR152" s="55"/>
      <c r="AS152" s="55"/>
      <c r="AT152" s="55"/>
      <c r="AU152" s="55"/>
      <c r="AV152" s="55"/>
      <c r="AW152" s="55"/>
      <c r="AX152" s="55"/>
      <c r="AY152" s="55"/>
      <c r="AZ152" s="55"/>
      <c r="BA152" s="55"/>
      <c r="BB152" s="55"/>
      <c r="BC152" s="55"/>
      <c r="BD152" s="55"/>
      <c r="BE152" s="55"/>
      <c r="BF152" s="55"/>
      <c r="BG152" s="55"/>
      <c r="BH152" s="55"/>
    </row>
    <row r="153" spans="1:60" x14ac:dyDescent="0.25">
      <c r="A153" s="55"/>
      <c r="B153" s="55"/>
      <c r="C153" s="55"/>
      <c r="D153" s="55"/>
      <c r="E153" s="55"/>
      <c r="F153" s="55"/>
      <c r="G153" s="55"/>
      <c r="H153" s="55"/>
      <c r="I153" s="55"/>
      <c r="J153" s="55"/>
      <c r="K153" s="55"/>
      <c r="L153" s="55"/>
      <c r="M153" s="55"/>
      <c r="N153" s="55"/>
      <c r="O153" s="55"/>
      <c r="P153" s="55"/>
      <c r="Q153" s="55"/>
      <c r="R153" s="55"/>
      <c r="S153" s="55"/>
      <c r="T153" s="55"/>
      <c r="U153" s="55"/>
      <c r="V153" s="55"/>
      <c r="W153" s="55"/>
      <c r="X153" s="55"/>
      <c r="Y153" s="55"/>
      <c r="Z153" s="55"/>
      <c r="AA153" s="55"/>
      <c r="AB153" s="55"/>
      <c r="AC153" s="55"/>
      <c r="AD153" s="55"/>
      <c r="AE153" s="55"/>
      <c r="AF153" s="55"/>
      <c r="AG153" s="55"/>
      <c r="AH153" s="55"/>
      <c r="AI153" s="55"/>
      <c r="AJ153" s="55"/>
      <c r="AK153" s="55"/>
      <c r="AL153" s="55"/>
      <c r="AM153" s="55"/>
      <c r="AN153" s="55"/>
      <c r="AO153" s="55"/>
      <c r="AP153" s="55"/>
      <c r="AQ153" s="55"/>
      <c r="AR153" s="55"/>
      <c r="AS153" s="55"/>
      <c r="AT153" s="55"/>
      <c r="AU153" s="55"/>
      <c r="AV153" s="55"/>
      <c r="AW153" s="55"/>
      <c r="AX153" s="55"/>
      <c r="AY153" s="55"/>
      <c r="AZ153" s="55"/>
      <c r="BA153" s="55"/>
      <c r="BB153" s="55"/>
      <c r="BC153" s="55"/>
      <c r="BD153" s="55"/>
      <c r="BE153" s="55"/>
      <c r="BF153" s="55"/>
      <c r="BG153" s="55"/>
      <c r="BH153" s="55"/>
    </row>
    <row r="154" spans="1:60" x14ac:dyDescent="0.25">
      <c r="A154" s="55"/>
      <c r="B154" s="55"/>
      <c r="C154" s="55"/>
      <c r="D154" s="55"/>
      <c r="E154" s="55"/>
      <c r="F154" s="55"/>
      <c r="G154" s="55"/>
      <c r="H154" s="55"/>
      <c r="I154" s="55"/>
      <c r="J154" s="55"/>
      <c r="K154" s="55"/>
      <c r="L154" s="55"/>
      <c r="M154" s="55"/>
      <c r="N154" s="55"/>
      <c r="O154" s="55"/>
      <c r="P154" s="55"/>
      <c r="Q154" s="55"/>
      <c r="R154" s="55"/>
      <c r="S154" s="55"/>
      <c r="T154" s="55"/>
      <c r="U154" s="55"/>
      <c r="V154" s="55"/>
      <c r="W154" s="55"/>
      <c r="X154" s="55"/>
      <c r="Y154" s="55"/>
      <c r="Z154" s="55"/>
      <c r="AA154" s="55"/>
      <c r="AB154" s="55"/>
      <c r="AC154" s="55"/>
      <c r="AD154" s="55"/>
      <c r="AE154" s="55"/>
      <c r="AF154" s="55"/>
      <c r="AG154" s="55"/>
      <c r="AH154" s="55"/>
      <c r="AI154" s="55"/>
      <c r="AJ154" s="55"/>
      <c r="AK154" s="55"/>
      <c r="AL154" s="55"/>
      <c r="AM154" s="55"/>
      <c r="AN154" s="55"/>
      <c r="AO154" s="55"/>
      <c r="AP154" s="55"/>
      <c r="AQ154" s="55"/>
      <c r="AR154" s="55"/>
      <c r="AS154" s="55"/>
      <c r="AT154" s="55"/>
      <c r="AU154" s="55"/>
      <c r="AV154" s="55"/>
      <c r="AW154" s="55"/>
      <c r="AX154" s="55"/>
      <c r="AY154" s="55"/>
      <c r="AZ154" s="55"/>
      <c r="BA154" s="55"/>
      <c r="BB154" s="55"/>
      <c r="BC154" s="55"/>
      <c r="BD154" s="55"/>
      <c r="BE154" s="55"/>
      <c r="BF154" s="55"/>
      <c r="BG154" s="55"/>
      <c r="BH154" s="55"/>
    </row>
    <row r="155" spans="1:60" x14ac:dyDescent="0.25">
      <c r="A155" s="55"/>
      <c r="B155" s="55"/>
      <c r="C155" s="55"/>
      <c r="D155" s="55"/>
      <c r="E155" s="55"/>
      <c r="F155" s="55"/>
      <c r="G155" s="55"/>
      <c r="H155" s="55"/>
      <c r="I155" s="55"/>
      <c r="J155" s="55"/>
      <c r="K155" s="55"/>
      <c r="L155" s="55"/>
      <c r="M155" s="55"/>
      <c r="N155" s="55"/>
      <c r="O155" s="55"/>
      <c r="P155" s="55"/>
      <c r="Q155" s="55"/>
      <c r="R155" s="55"/>
      <c r="S155" s="55"/>
      <c r="T155" s="55"/>
      <c r="U155" s="55"/>
      <c r="V155" s="55"/>
      <c r="W155" s="55"/>
      <c r="X155" s="55"/>
      <c r="Y155" s="55"/>
      <c r="Z155" s="55"/>
      <c r="AA155" s="55"/>
      <c r="AB155" s="55"/>
      <c r="AC155" s="55"/>
      <c r="AD155" s="55"/>
      <c r="AE155" s="55"/>
      <c r="AF155" s="55"/>
      <c r="AG155" s="55"/>
      <c r="AH155" s="55"/>
      <c r="AI155" s="55"/>
      <c r="AJ155" s="55"/>
      <c r="AK155" s="55"/>
      <c r="AL155" s="55"/>
      <c r="AM155" s="55"/>
      <c r="AN155" s="55"/>
      <c r="AO155" s="55"/>
      <c r="AP155" s="55"/>
      <c r="AQ155" s="55"/>
      <c r="AR155" s="55"/>
      <c r="AS155" s="55"/>
      <c r="AT155" s="55"/>
      <c r="AU155" s="55"/>
      <c r="AV155" s="55"/>
      <c r="AW155" s="55"/>
      <c r="AX155" s="55"/>
      <c r="AY155" s="55"/>
      <c r="AZ155" s="55"/>
      <c r="BA155" s="55"/>
      <c r="BB155" s="55"/>
      <c r="BC155" s="55"/>
      <c r="BD155" s="55"/>
      <c r="BE155" s="55"/>
      <c r="BF155" s="55"/>
      <c r="BG155" s="55"/>
      <c r="BH155" s="55"/>
    </row>
    <row r="156" spans="1:60" x14ac:dyDescent="0.25">
      <c r="A156" s="55"/>
      <c r="B156" s="55"/>
      <c r="C156" s="55"/>
      <c r="D156" s="55"/>
      <c r="E156" s="55"/>
      <c r="F156" s="55"/>
      <c r="G156" s="55"/>
      <c r="H156" s="55"/>
      <c r="I156" s="55"/>
      <c r="J156" s="55"/>
      <c r="K156" s="55"/>
      <c r="L156" s="55"/>
      <c r="M156" s="55"/>
      <c r="N156" s="55"/>
      <c r="O156" s="55"/>
      <c r="P156" s="55"/>
      <c r="Q156" s="55"/>
      <c r="R156" s="55"/>
      <c r="S156" s="55"/>
      <c r="T156" s="55"/>
      <c r="U156" s="55"/>
      <c r="V156" s="55"/>
      <c r="W156" s="55"/>
      <c r="X156" s="55"/>
      <c r="Y156" s="55"/>
      <c r="Z156" s="55"/>
      <c r="AA156" s="55"/>
      <c r="AB156" s="55"/>
      <c r="AC156" s="55"/>
      <c r="AD156" s="55"/>
      <c r="AE156" s="55"/>
      <c r="AF156" s="55"/>
      <c r="AG156" s="55"/>
      <c r="AH156" s="55"/>
      <c r="AI156" s="55"/>
      <c r="AJ156" s="55"/>
      <c r="AK156" s="55"/>
      <c r="AL156" s="55"/>
      <c r="AM156" s="55"/>
      <c r="AN156" s="55"/>
      <c r="AO156" s="55"/>
      <c r="AP156" s="55"/>
      <c r="AQ156" s="55"/>
      <c r="AR156" s="55"/>
      <c r="AS156" s="55"/>
      <c r="AT156" s="55"/>
      <c r="AU156" s="55"/>
      <c r="AV156" s="55"/>
      <c r="AW156" s="55"/>
      <c r="AX156" s="55"/>
      <c r="AY156" s="55"/>
      <c r="AZ156" s="55"/>
      <c r="BA156" s="55"/>
      <c r="BB156" s="55"/>
      <c r="BC156" s="55"/>
      <c r="BD156" s="55"/>
      <c r="BE156" s="55"/>
      <c r="BF156" s="55"/>
      <c r="BG156" s="55"/>
      <c r="BH156" s="55"/>
    </row>
    <row r="157" spans="1:60" x14ac:dyDescent="0.25">
      <c r="A157" s="55"/>
      <c r="B157" s="55"/>
      <c r="C157" s="55"/>
      <c r="D157" s="55"/>
      <c r="E157" s="55"/>
      <c r="F157" s="55"/>
      <c r="G157" s="55"/>
      <c r="H157" s="55"/>
      <c r="I157" s="55"/>
      <c r="J157" s="55"/>
      <c r="K157" s="55"/>
      <c r="L157" s="55"/>
      <c r="M157" s="55"/>
      <c r="N157" s="55"/>
      <c r="O157" s="55"/>
      <c r="P157" s="55"/>
      <c r="Q157" s="55"/>
      <c r="R157" s="55"/>
      <c r="S157" s="55"/>
      <c r="T157" s="55"/>
      <c r="U157" s="55"/>
      <c r="V157" s="55"/>
      <c r="W157" s="55"/>
      <c r="X157" s="55"/>
      <c r="Y157" s="55"/>
      <c r="Z157" s="55"/>
      <c r="AA157" s="55"/>
      <c r="AB157" s="55"/>
      <c r="AC157" s="55"/>
      <c r="AD157" s="55"/>
      <c r="AE157" s="55"/>
      <c r="AF157" s="55"/>
      <c r="AG157" s="55"/>
      <c r="AH157" s="55"/>
      <c r="AI157" s="55"/>
      <c r="AJ157" s="55"/>
      <c r="AK157" s="55"/>
      <c r="AL157" s="55"/>
      <c r="AM157" s="55"/>
      <c r="AN157" s="55"/>
      <c r="AO157" s="55"/>
      <c r="AP157" s="55"/>
      <c r="AQ157" s="55"/>
      <c r="AR157" s="55"/>
      <c r="AS157" s="55"/>
      <c r="AT157" s="55"/>
      <c r="AU157" s="55"/>
      <c r="AV157" s="55"/>
      <c r="AW157" s="55"/>
      <c r="AX157" s="55"/>
      <c r="AY157" s="55"/>
      <c r="AZ157" s="55"/>
      <c r="BA157" s="55"/>
      <c r="BB157" s="55"/>
      <c r="BC157" s="55"/>
      <c r="BD157" s="55"/>
      <c r="BE157" s="55"/>
      <c r="BF157" s="55"/>
      <c r="BG157" s="55"/>
      <c r="BH157" s="55"/>
    </row>
    <row r="158" spans="1:60" x14ac:dyDescent="0.25">
      <c r="A158" s="55"/>
      <c r="B158" s="55"/>
      <c r="C158" s="55"/>
      <c r="D158" s="55"/>
      <c r="E158" s="55"/>
      <c r="F158" s="55"/>
      <c r="G158" s="55"/>
      <c r="H158" s="55"/>
      <c r="I158" s="55"/>
      <c r="J158" s="55"/>
      <c r="K158" s="55"/>
      <c r="L158" s="55"/>
      <c r="M158" s="55"/>
      <c r="N158" s="55"/>
      <c r="O158" s="55"/>
      <c r="P158" s="55"/>
      <c r="Q158" s="55"/>
      <c r="R158" s="55"/>
      <c r="S158" s="55"/>
      <c r="T158" s="55"/>
      <c r="U158" s="55"/>
      <c r="V158" s="55"/>
      <c r="W158" s="55"/>
      <c r="X158" s="55"/>
      <c r="Y158" s="55"/>
      <c r="Z158" s="55"/>
      <c r="AA158" s="55"/>
      <c r="AB158" s="55"/>
      <c r="AC158" s="55"/>
      <c r="AD158" s="55"/>
      <c r="AE158" s="55"/>
      <c r="AF158" s="55"/>
      <c r="AG158" s="55"/>
      <c r="AH158" s="55"/>
      <c r="AI158" s="55"/>
      <c r="AJ158" s="55"/>
      <c r="AK158" s="55"/>
      <c r="AL158" s="55"/>
      <c r="AM158" s="55"/>
      <c r="AN158" s="55"/>
      <c r="AO158" s="55"/>
      <c r="AP158" s="55"/>
      <c r="AQ158" s="55"/>
      <c r="AR158" s="55"/>
      <c r="AS158" s="55"/>
      <c r="AT158" s="55"/>
      <c r="AU158" s="55"/>
      <c r="AV158" s="55"/>
      <c r="AW158" s="55"/>
      <c r="AX158" s="55"/>
      <c r="AY158" s="55"/>
      <c r="AZ158" s="55"/>
      <c r="BA158" s="55"/>
      <c r="BB158" s="55"/>
      <c r="BC158" s="55"/>
      <c r="BD158" s="55"/>
      <c r="BE158" s="55"/>
      <c r="BF158" s="55"/>
      <c r="BG158" s="55"/>
      <c r="BH158" s="55"/>
    </row>
    <row r="159" spans="1:60" x14ac:dyDescent="0.25">
      <c r="A159" s="55"/>
      <c r="B159" s="55"/>
      <c r="C159" s="55"/>
      <c r="D159" s="55"/>
      <c r="E159" s="55"/>
      <c r="F159" s="55"/>
      <c r="G159" s="55"/>
      <c r="H159" s="55"/>
      <c r="I159" s="55"/>
      <c r="J159" s="55"/>
      <c r="K159" s="55"/>
      <c r="L159" s="55"/>
      <c r="M159" s="55"/>
      <c r="N159" s="55"/>
      <c r="O159" s="55"/>
      <c r="P159" s="55"/>
      <c r="Q159" s="55"/>
      <c r="R159" s="55"/>
      <c r="S159" s="55"/>
      <c r="T159" s="55"/>
      <c r="U159" s="55"/>
      <c r="V159" s="55"/>
      <c r="W159" s="55"/>
      <c r="X159" s="55"/>
      <c r="Y159" s="55"/>
      <c r="Z159" s="55"/>
      <c r="AA159" s="55"/>
      <c r="AB159" s="55"/>
      <c r="AC159" s="55"/>
      <c r="AD159" s="55"/>
      <c r="AE159" s="55"/>
      <c r="AF159" s="55"/>
      <c r="AG159" s="55"/>
      <c r="AH159" s="55"/>
      <c r="AI159" s="55"/>
      <c r="AJ159" s="55"/>
      <c r="AK159" s="55"/>
      <c r="AL159" s="55"/>
      <c r="AM159" s="55"/>
      <c r="AN159" s="55"/>
      <c r="AO159" s="55"/>
      <c r="AP159" s="55"/>
      <c r="AQ159" s="55"/>
      <c r="AR159" s="55"/>
      <c r="AS159" s="55"/>
      <c r="AT159" s="55"/>
      <c r="AU159" s="55"/>
      <c r="AV159" s="55"/>
      <c r="AW159" s="55"/>
      <c r="AX159" s="55"/>
      <c r="AY159" s="55"/>
      <c r="AZ159" s="55"/>
      <c r="BA159" s="55"/>
      <c r="BB159" s="55"/>
      <c r="BC159" s="55"/>
      <c r="BD159" s="55"/>
      <c r="BE159" s="55"/>
      <c r="BF159" s="55"/>
      <c r="BG159" s="55"/>
      <c r="BH159" s="55"/>
    </row>
    <row r="160" spans="1:60" x14ac:dyDescent="0.25">
      <c r="A160" s="55"/>
      <c r="B160" s="55"/>
      <c r="C160" s="55"/>
      <c r="D160" s="55"/>
      <c r="E160" s="55"/>
      <c r="F160" s="55"/>
      <c r="G160" s="55"/>
      <c r="H160" s="55"/>
      <c r="I160" s="55"/>
      <c r="J160" s="55"/>
      <c r="K160" s="55"/>
      <c r="L160" s="55"/>
      <c r="M160" s="55"/>
      <c r="N160" s="55"/>
      <c r="O160" s="55"/>
      <c r="P160" s="55"/>
      <c r="Q160" s="55"/>
      <c r="R160" s="55"/>
      <c r="S160" s="55"/>
      <c r="T160" s="55"/>
      <c r="U160" s="55"/>
      <c r="V160" s="55"/>
      <c r="W160" s="55"/>
      <c r="X160" s="55"/>
      <c r="Y160" s="55"/>
      <c r="Z160" s="55"/>
      <c r="AA160" s="55"/>
      <c r="AB160" s="55"/>
      <c r="AC160" s="55"/>
      <c r="AD160" s="55"/>
      <c r="AE160" s="55"/>
      <c r="AF160" s="55"/>
      <c r="AG160" s="55"/>
      <c r="AH160" s="55"/>
      <c r="AI160" s="55"/>
      <c r="AJ160" s="55"/>
      <c r="AK160" s="55"/>
      <c r="AL160" s="55"/>
      <c r="AM160" s="55"/>
      <c r="AN160" s="55"/>
      <c r="AO160" s="55"/>
      <c r="AP160" s="55"/>
      <c r="AQ160" s="55"/>
      <c r="AR160" s="55"/>
      <c r="AS160" s="55"/>
      <c r="AT160" s="55"/>
      <c r="AU160" s="55"/>
      <c r="AV160" s="55"/>
      <c r="AW160" s="55"/>
      <c r="AX160" s="55"/>
      <c r="AY160" s="55"/>
      <c r="AZ160" s="55"/>
      <c r="BA160" s="55"/>
      <c r="BB160" s="55"/>
      <c r="BC160" s="55"/>
      <c r="BD160" s="55"/>
      <c r="BE160" s="55"/>
      <c r="BF160" s="55"/>
      <c r="BG160" s="55"/>
      <c r="BH160" s="55"/>
    </row>
    <row r="161" spans="1:60" x14ac:dyDescent="0.25">
      <c r="A161" s="55"/>
      <c r="B161" s="55"/>
      <c r="C161" s="55"/>
      <c r="D161" s="55"/>
      <c r="E161" s="55"/>
      <c r="F161" s="55"/>
      <c r="G161" s="55"/>
      <c r="H161" s="55"/>
      <c r="I161" s="55"/>
      <c r="J161" s="55"/>
      <c r="K161" s="55"/>
      <c r="L161" s="55"/>
      <c r="M161" s="55"/>
      <c r="N161" s="55"/>
      <c r="O161" s="55"/>
      <c r="P161" s="55"/>
      <c r="Q161" s="55"/>
      <c r="R161" s="55"/>
      <c r="S161" s="55"/>
      <c r="T161" s="55"/>
      <c r="U161" s="55"/>
      <c r="V161" s="55"/>
      <c r="W161" s="55"/>
      <c r="X161" s="55"/>
      <c r="Y161" s="55"/>
      <c r="Z161" s="55"/>
      <c r="AA161" s="55"/>
      <c r="AB161" s="55"/>
      <c r="AC161" s="55"/>
      <c r="AD161" s="55"/>
      <c r="AE161" s="55"/>
      <c r="AF161" s="55"/>
      <c r="AG161" s="55"/>
      <c r="AH161" s="55"/>
      <c r="AI161" s="55"/>
      <c r="AJ161" s="55"/>
      <c r="AK161" s="55"/>
      <c r="AL161" s="55"/>
      <c r="AM161" s="55"/>
      <c r="AN161" s="55"/>
      <c r="AO161" s="55"/>
      <c r="AP161" s="55"/>
      <c r="AQ161" s="55"/>
      <c r="AR161" s="55"/>
      <c r="AS161" s="55"/>
      <c r="AT161" s="55"/>
      <c r="AU161" s="55"/>
      <c r="AV161" s="55"/>
      <c r="AW161" s="55"/>
      <c r="AX161" s="55"/>
      <c r="AY161" s="55"/>
      <c r="AZ161" s="55"/>
      <c r="BA161" s="55"/>
      <c r="BB161" s="55"/>
      <c r="BC161" s="55"/>
      <c r="BD161" s="55"/>
      <c r="BE161" s="55"/>
      <c r="BF161" s="55"/>
      <c r="BG161" s="55"/>
      <c r="BH161" s="55"/>
    </row>
    <row r="162" spans="1:60" x14ac:dyDescent="0.25">
      <c r="A162" s="55"/>
      <c r="B162" s="55"/>
      <c r="C162" s="55"/>
      <c r="D162" s="55"/>
      <c r="E162" s="55"/>
      <c r="F162" s="55"/>
      <c r="G162" s="55"/>
      <c r="H162" s="55"/>
      <c r="I162" s="55"/>
      <c r="J162" s="55"/>
      <c r="K162" s="55"/>
      <c r="L162" s="55"/>
      <c r="M162" s="55"/>
      <c r="N162" s="55"/>
      <c r="O162" s="55"/>
      <c r="P162" s="55"/>
      <c r="Q162" s="55"/>
      <c r="R162" s="55"/>
      <c r="S162" s="55"/>
      <c r="T162" s="55"/>
      <c r="U162" s="55"/>
      <c r="V162" s="55"/>
      <c r="W162" s="55"/>
      <c r="X162" s="55"/>
      <c r="Y162" s="55"/>
      <c r="Z162" s="55"/>
      <c r="AA162" s="55"/>
      <c r="AB162" s="55"/>
      <c r="AC162" s="55"/>
      <c r="AD162" s="55"/>
      <c r="AE162" s="55"/>
      <c r="AF162" s="55"/>
      <c r="AG162" s="55"/>
      <c r="AH162" s="55"/>
      <c r="AI162" s="55"/>
      <c r="AJ162" s="55"/>
      <c r="AK162" s="55"/>
      <c r="AL162" s="55"/>
      <c r="AM162" s="55"/>
      <c r="AN162" s="55"/>
      <c r="AO162" s="55"/>
      <c r="AP162" s="55"/>
      <c r="AQ162" s="55"/>
      <c r="AR162" s="55"/>
      <c r="AS162" s="55"/>
      <c r="AT162" s="55"/>
      <c r="AU162" s="55"/>
      <c r="AV162" s="55"/>
      <c r="AW162" s="55"/>
      <c r="AX162" s="55"/>
      <c r="AY162" s="55"/>
      <c r="AZ162" s="55"/>
      <c r="BA162" s="55"/>
      <c r="BB162" s="55"/>
      <c r="BC162" s="55"/>
      <c r="BD162" s="55"/>
      <c r="BE162" s="55"/>
      <c r="BF162" s="55"/>
      <c r="BG162" s="55"/>
      <c r="BH162" s="55"/>
    </row>
    <row r="163" spans="1:60" x14ac:dyDescent="0.25">
      <c r="A163" s="55"/>
      <c r="B163" s="55"/>
      <c r="C163" s="55"/>
      <c r="D163" s="55"/>
      <c r="E163" s="55"/>
      <c r="F163" s="55"/>
      <c r="G163" s="55"/>
      <c r="H163" s="55"/>
      <c r="I163" s="55"/>
      <c r="J163" s="55"/>
      <c r="K163" s="55"/>
      <c r="L163" s="55"/>
      <c r="M163" s="55"/>
      <c r="N163" s="55"/>
      <c r="O163" s="55"/>
      <c r="P163" s="55"/>
      <c r="Q163" s="55"/>
      <c r="R163" s="55"/>
      <c r="S163" s="55"/>
      <c r="T163" s="55"/>
      <c r="U163" s="55"/>
      <c r="V163" s="55"/>
      <c r="W163" s="55"/>
      <c r="X163" s="55"/>
      <c r="Y163" s="55"/>
      <c r="Z163" s="55"/>
      <c r="AA163" s="55"/>
      <c r="AB163" s="55"/>
      <c r="AC163" s="55"/>
      <c r="AD163" s="55"/>
      <c r="AE163" s="55"/>
      <c r="AF163" s="55"/>
      <c r="AG163" s="55"/>
      <c r="AH163" s="55"/>
      <c r="AI163" s="55"/>
      <c r="AJ163" s="55"/>
      <c r="AK163" s="55"/>
      <c r="AL163" s="55"/>
      <c r="AM163" s="55"/>
      <c r="AN163" s="55"/>
      <c r="AO163" s="55"/>
      <c r="AP163" s="55"/>
      <c r="AQ163" s="55"/>
      <c r="AR163" s="55"/>
      <c r="AS163" s="55"/>
      <c r="AT163" s="55"/>
      <c r="AU163" s="55"/>
      <c r="AV163" s="55"/>
      <c r="AW163" s="55"/>
      <c r="AX163" s="55"/>
      <c r="AY163" s="55"/>
      <c r="AZ163" s="55"/>
      <c r="BA163" s="55"/>
      <c r="BB163" s="55"/>
      <c r="BC163" s="55"/>
      <c r="BD163" s="55"/>
      <c r="BE163" s="55"/>
      <c r="BF163" s="55"/>
      <c r="BG163" s="55"/>
      <c r="BH163" s="55"/>
    </row>
    <row r="164" spans="1:60" x14ac:dyDescent="0.25">
      <c r="A164" s="55"/>
      <c r="B164" s="55"/>
      <c r="C164" s="55"/>
      <c r="D164" s="55"/>
      <c r="E164" s="55"/>
      <c r="F164" s="55"/>
      <c r="G164" s="55"/>
      <c r="H164" s="55"/>
      <c r="I164" s="55"/>
      <c r="J164" s="55"/>
      <c r="K164" s="55"/>
      <c r="L164" s="55"/>
      <c r="M164" s="55"/>
      <c r="N164" s="55"/>
      <c r="O164" s="55"/>
      <c r="P164" s="55"/>
      <c r="Q164" s="55"/>
      <c r="R164" s="55"/>
      <c r="S164" s="55"/>
      <c r="T164" s="55"/>
      <c r="U164" s="55"/>
      <c r="V164" s="55"/>
      <c r="W164" s="55"/>
      <c r="X164" s="55"/>
      <c r="Y164" s="55"/>
      <c r="Z164" s="55"/>
      <c r="AA164" s="55"/>
      <c r="AB164" s="55"/>
      <c r="AC164" s="55"/>
      <c r="AD164" s="55"/>
      <c r="AE164" s="55"/>
      <c r="AF164" s="55"/>
      <c r="AG164" s="55"/>
      <c r="AH164" s="55"/>
      <c r="AI164" s="55"/>
      <c r="AJ164" s="55"/>
      <c r="AK164" s="55"/>
      <c r="AL164" s="55"/>
      <c r="AM164" s="55"/>
      <c r="AN164" s="55"/>
      <c r="AO164" s="55"/>
      <c r="AP164" s="55"/>
      <c r="AQ164" s="55"/>
      <c r="AR164" s="55"/>
      <c r="AS164" s="55"/>
      <c r="AT164" s="55"/>
      <c r="AU164" s="55"/>
      <c r="AV164" s="55"/>
      <c r="AW164" s="55"/>
      <c r="AX164" s="55"/>
      <c r="AY164" s="55"/>
      <c r="AZ164" s="55"/>
      <c r="BA164" s="55"/>
      <c r="BB164" s="55"/>
      <c r="BC164" s="55"/>
      <c r="BD164" s="55"/>
      <c r="BE164" s="55"/>
      <c r="BF164" s="55"/>
      <c r="BG164" s="55"/>
      <c r="BH164" s="55"/>
    </row>
    <row r="165" spans="1:60" x14ac:dyDescent="0.25">
      <c r="A165" s="55"/>
      <c r="B165" s="55"/>
      <c r="C165" s="55"/>
      <c r="D165" s="55"/>
      <c r="E165" s="55"/>
      <c r="F165" s="55"/>
      <c r="G165" s="55"/>
      <c r="H165" s="55"/>
      <c r="I165" s="55"/>
      <c r="J165" s="55"/>
      <c r="K165" s="55"/>
      <c r="L165" s="55"/>
      <c r="M165" s="55"/>
      <c r="N165" s="55"/>
      <c r="O165" s="55"/>
      <c r="P165" s="55"/>
      <c r="Q165" s="55"/>
      <c r="R165" s="55"/>
      <c r="S165" s="55"/>
      <c r="T165" s="55"/>
      <c r="U165" s="55"/>
      <c r="V165" s="55"/>
      <c r="W165" s="55"/>
      <c r="X165" s="55"/>
      <c r="Y165" s="55"/>
      <c r="Z165" s="55"/>
      <c r="AA165" s="55"/>
      <c r="AB165" s="55"/>
      <c r="AC165" s="55"/>
      <c r="AD165" s="55"/>
      <c r="AE165" s="55"/>
      <c r="AF165" s="55"/>
      <c r="AG165" s="55"/>
      <c r="AH165" s="55"/>
      <c r="AI165" s="55"/>
      <c r="AJ165" s="55"/>
      <c r="AK165" s="55"/>
      <c r="AL165" s="55"/>
      <c r="AM165" s="55"/>
      <c r="AN165" s="55"/>
      <c r="AO165" s="55"/>
      <c r="AP165" s="55"/>
      <c r="AQ165" s="55"/>
      <c r="AR165" s="55"/>
      <c r="AS165" s="55"/>
      <c r="AT165" s="55"/>
      <c r="AU165" s="55"/>
      <c r="AV165" s="55"/>
      <c r="AW165" s="55"/>
      <c r="AX165" s="55"/>
      <c r="AY165" s="55"/>
      <c r="AZ165" s="55"/>
      <c r="BA165" s="55"/>
      <c r="BB165" s="55"/>
      <c r="BC165" s="55"/>
      <c r="BD165" s="55"/>
      <c r="BE165" s="55"/>
      <c r="BF165" s="55"/>
      <c r="BG165" s="55"/>
      <c r="BH165" s="55"/>
    </row>
    <row r="166" spans="1:60" x14ac:dyDescent="0.25">
      <c r="A166" s="55"/>
      <c r="B166" s="55"/>
      <c r="C166" s="55"/>
      <c r="D166" s="55"/>
      <c r="E166" s="55"/>
      <c r="F166" s="55"/>
      <c r="G166" s="55"/>
      <c r="H166" s="55"/>
      <c r="I166" s="55"/>
      <c r="J166" s="55"/>
      <c r="K166" s="55"/>
      <c r="L166" s="55"/>
      <c r="M166" s="55"/>
      <c r="N166" s="55"/>
      <c r="O166" s="55"/>
      <c r="P166" s="55"/>
      <c r="Q166" s="55"/>
      <c r="R166" s="55"/>
      <c r="S166" s="55"/>
      <c r="T166" s="55"/>
      <c r="U166" s="55"/>
      <c r="V166" s="55"/>
      <c r="W166" s="55"/>
      <c r="X166" s="55"/>
      <c r="Y166" s="55"/>
      <c r="Z166" s="55"/>
      <c r="AA166" s="55"/>
      <c r="AB166" s="55"/>
      <c r="AC166" s="55"/>
      <c r="AD166" s="55"/>
      <c r="AE166" s="55"/>
      <c r="AF166" s="55"/>
      <c r="AG166" s="55"/>
      <c r="AH166" s="55"/>
      <c r="AI166" s="55"/>
      <c r="AJ166" s="55"/>
      <c r="AK166" s="55"/>
      <c r="AL166" s="55"/>
      <c r="AM166" s="55"/>
      <c r="AN166" s="55"/>
      <c r="AO166" s="55"/>
      <c r="AP166" s="55"/>
      <c r="AQ166" s="55"/>
      <c r="AR166" s="55"/>
      <c r="AS166" s="55"/>
      <c r="AT166" s="55"/>
      <c r="AU166" s="55"/>
      <c r="AV166" s="55"/>
      <c r="AW166" s="55"/>
      <c r="AX166" s="55"/>
      <c r="AY166" s="55"/>
      <c r="AZ166" s="55"/>
      <c r="BA166" s="55"/>
      <c r="BB166" s="55"/>
      <c r="BC166" s="55"/>
      <c r="BD166" s="55"/>
      <c r="BE166" s="55"/>
      <c r="BF166" s="55"/>
      <c r="BG166" s="55"/>
      <c r="BH166" s="55"/>
    </row>
    <row r="167" spans="1:60" x14ac:dyDescent="0.25">
      <c r="A167" s="55"/>
      <c r="B167" s="55"/>
      <c r="C167" s="55"/>
      <c r="D167" s="55"/>
      <c r="E167" s="55"/>
      <c r="F167" s="55"/>
      <c r="G167" s="55"/>
      <c r="H167" s="55"/>
      <c r="I167" s="55"/>
      <c r="J167" s="55"/>
      <c r="K167" s="55"/>
      <c r="L167" s="55"/>
      <c r="M167" s="55"/>
      <c r="N167" s="55"/>
      <c r="O167" s="55"/>
      <c r="P167" s="55"/>
      <c r="Q167" s="55"/>
      <c r="R167" s="55"/>
      <c r="S167" s="55"/>
      <c r="T167" s="55"/>
      <c r="U167" s="55"/>
      <c r="V167" s="55"/>
      <c r="W167" s="55"/>
      <c r="X167" s="55"/>
      <c r="Y167" s="55"/>
      <c r="Z167" s="55"/>
      <c r="AA167" s="55"/>
      <c r="AB167" s="55"/>
      <c r="AC167" s="55"/>
      <c r="AD167" s="55"/>
      <c r="AE167" s="55"/>
      <c r="AF167" s="55"/>
      <c r="AG167" s="55"/>
      <c r="AH167" s="55"/>
      <c r="AI167" s="55"/>
      <c r="AJ167" s="55"/>
      <c r="AK167" s="55"/>
      <c r="AL167" s="55"/>
      <c r="AM167" s="55"/>
      <c r="AN167" s="55"/>
      <c r="AO167" s="55"/>
      <c r="AP167" s="55"/>
      <c r="AQ167" s="55"/>
      <c r="AR167" s="55"/>
      <c r="AS167" s="55"/>
      <c r="AT167" s="55"/>
      <c r="AU167" s="55"/>
      <c r="AV167" s="55"/>
      <c r="AW167" s="55"/>
      <c r="AX167" s="55"/>
      <c r="AY167" s="55"/>
      <c r="AZ167" s="55"/>
      <c r="BA167" s="55"/>
      <c r="BB167" s="55"/>
      <c r="BC167" s="55"/>
      <c r="BD167" s="55"/>
      <c r="BE167" s="55"/>
      <c r="BF167" s="55"/>
      <c r="BG167" s="55"/>
      <c r="BH167" s="55"/>
    </row>
    <row r="168" spans="1:60" x14ac:dyDescent="0.25">
      <c r="A168" s="55"/>
      <c r="B168" s="55"/>
      <c r="C168" s="55"/>
      <c r="D168" s="55"/>
      <c r="E168" s="55"/>
      <c r="F168" s="55"/>
      <c r="G168" s="55"/>
      <c r="H168" s="55"/>
      <c r="I168" s="55"/>
      <c r="J168" s="55"/>
      <c r="K168" s="55"/>
      <c r="L168" s="55"/>
      <c r="M168" s="55"/>
      <c r="N168" s="55"/>
      <c r="O168" s="55"/>
      <c r="P168" s="55"/>
      <c r="Q168" s="55"/>
      <c r="R168" s="55"/>
      <c r="S168" s="55"/>
      <c r="T168" s="55"/>
      <c r="U168" s="55"/>
      <c r="V168" s="55"/>
      <c r="W168" s="55"/>
      <c r="X168" s="55"/>
      <c r="Y168" s="55"/>
      <c r="Z168" s="55"/>
      <c r="AA168" s="55"/>
      <c r="AB168" s="55"/>
      <c r="AC168" s="55"/>
      <c r="AD168" s="55"/>
      <c r="AE168" s="55"/>
      <c r="AF168" s="55"/>
      <c r="AG168" s="55"/>
      <c r="AH168" s="55"/>
      <c r="AI168" s="55"/>
      <c r="AJ168" s="55"/>
      <c r="AK168" s="55"/>
      <c r="AL168" s="55"/>
      <c r="AM168" s="55"/>
      <c r="AN168" s="55"/>
      <c r="AO168" s="55"/>
      <c r="AP168" s="55"/>
      <c r="AQ168" s="55"/>
      <c r="AR168" s="55"/>
      <c r="AS168" s="55"/>
      <c r="AT168" s="55"/>
      <c r="AU168" s="55"/>
      <c r="AV168" s="55"/>
      <c r="AW168" s="55"/>
      <c r="AX168" s="55"/>
      <c r="AY168" s="55"/>
      <c r="AZ168" s="55"/>
      <c r="BA168" s="55"/>
      <c r="BB168" s="55"/>
      <c r="BC168" s="55"/>
      <c r="BD168" s="55"/>
      <c r="BE168" s="55"/>
      <c r="BF168" s="55"/>
      <c r="BG168" s="55"/>
      <c r="BH168" s="55"/>
    </row>
    <row r="169" spans="1:60" x14ac:dyDescent="0.25">
      <c r="A169" s="55"/>
      <c r="B169" s="55"/>
      <c r="C169" s="55"/>
      <c r="D169" s="55"/>
      <c r="E169" s="55"/>
      <c r="F169" s="55"/>
      <c r="G169" s="55"/>
      <c r="H169" s="55"/>
      <c r="I169" s="55"/>
      <c r="J169" s="55"/>
      <c r="K169" s="55"/>
      <c r="L169" s="55"/>
      <c r="M169" s="55"/>
      <c r="N169" s="55"/>
      <c r="O169" s="55"/>
      <c r="P169" s="55"/>
      <c r="Q169" s="55"/>
      <c r="R169" s="55"/>
      <c r="S169" s="55"/>
      <c r="T169" s="55"/>
      <c r="U169" s="55"/>
      <c r="V169" s="55"/>
      <c r="W169" s="55"/>
      <c r="X169" s="55"/>
      <c r="Y169" s="55"/>
      <c r="Z169" s="55"/>
      <c r="AA169" s="55"/>
      <c r="AB169" s="55"/>
      <c r="AC169" s="55"/>
      <c r="AD169" s="55"/>
      <c r="AE169" s="55"/>
      <c r="AF169" s="55"/>
      <c r="AG169" s="55"/>
      <c r="AH169" s="55"/>
      <c r="AI169" s="55"/>
      <c r="AJ169" s="55"/>
      <c r="AK169" s="55"/>
      <c r="AL169" s="55"/>
      <c r="AM169" s="55"/>
      <c r="AN169" s="55"/>
      <c r="AO169" s="55"/>
      <c r="AP169" s="55"/>
      <c r="AQ169" s="55"/>
      <c r="AR169" s="55"/>
      <c r="AS169" s="55"/>
      <c r="AT169" s="55"/>
      <c r="AU169" s="55"/>
      <c r="AV169" s="55"/>
      <c r="AW169" s="55"/>
      <c r="AX169" s="55"/>
      <c r="AY169" s="55"/>
      <c r="AZ169" s="55"/>
      <c r="BA169" s="55"/>
      <c r="BB169" s="55"/>
      <c r="BC169" s="55"/>
      <c r="BD169" s="55"/>
      <c r="BE169" s="55"/>
      <c r="BF169" s="55"/>
      <c r="BG169" s="55"/>
      <c r="BH169" s="55"/>
    </row>
    <row r="170" spans="1:60" x14ac:dyDescent="0.25">
      <c r="A170" s="55"/>
      <c r="B170" s="55"/>
      <c r="C170" s="55"/>
      <c r="D170" s="55"/>
      <c r="E170" s="55"/>
      <c r="F170" s="55"/>
      <c r="G170" s="55"/>
      <c r="H170" s="55"/>
      <c r="I170" s="55"/>
      <c r="J170" s="55"/>
      <c r="K170" s="55"/>
      <c r="L170" s="55"/>
      <c r="M170" s="55"/>
      <c r="N170" s="55"/>
      <c r="O170" s="55"/>
      <c r="P170" s="55"/>
      <c r="Q170" s="55"/>
      <c r="R170" s="55"/>
      <c r="S170" s="55"/>
      <c r="T170" s="55"/>
      <c r="U170" s="55"/>
      <c r="V170" s="55"/>
      <c r="W170" s="55"/>
      <c r="X170" s="55"/>
      <c r="Y170" s="55"/>
      <c r="Z170" s="55"/>
      <c r="AA170" s="55"/>
      <c r="AB170" s="55"/>
      <c r="AC170" s="55"/>
      <c r="AD170" s="55"/>
      <c r="AE170" s="55"/>
      <c r="AF170" s="55"/>
      <c r="AG170" s="55"/>
      <c r="AH170" s="55"/>
      <c r="AI170" s="55"/>
      <c r="AJ170" s="55"/>
      <c r="AK170" s="55"/>
      <c r="AL170" s="55"/>
      <c r="AM170" s="55"/>
      <c r="AN170" s="55"/>
      <c r="AO170" s="55"/>
      <c r="AP170" s="55"/>
      <c r="AQ170" s="55"/>
      <c r="AR170" s="55"/>
      <c r="AS170" s="55"/>
      <c r="AT170" s="55"/>
      <c r="AU170" s="55"/>
      <c r="AV170" s="55"/>
      <c r="AW170" s="55"/>
      <c r="AX170" s="55"/>
      <c r="AY170" s="55"/>
      <c r="AZ170" s="55"/>
      <c r="BA170" s="55"/>
      <c r="BB170" s="55"/>
      <c r="BC170" s="55"/>
      <c r="BD170" s="55"/>
      <c r="BE170" s="55"/>
      <c r="BF170" s="55"/>
      <c r="BG170" s="55"/>
      <c r="BH170" s="55"/>
    </row>
    <row r="171" spans="1:60" x14ac:dyDescent="0.25">
      <c r="A171" s="55"/>
      <c r="B171" s="55"/>
      <c r="C171" s="55"/>
      <c r="D171" s="55"/>
      <c r="E171" s="55"/>
      <c r="F171" s="55"/>
      <c r="G171" s="55"/>
      <c r="H171" s="55"/>
      <c r="I171" s="55"/>
      <c r="J171" s="55"/>
      <c r="K171" s="55"/>
      <c r="L171" s="55"/>
      <c r="M171" s="55"/>
      <c r="N171" s="55"/>
      <c r="O171" s="55"/>
      <c r="P171" s="55"/>
      <c r="Q171" s="55"/>
      <c r="R171" s="55"/>
      <c r="S171" s="55"/>
      <c r="T171" s="55"/>
      <c r="U171" s="55"/>
      <c r="V171" s="55"/>
      <c r="W171" s="55"/>
      <c r="X171" s="55"/>
      <c r="Y171" s="55"/>
      <c r="Z171" s="55"/>
      <c r="AA171" s="55"/>
      <c r="AB171" s="55"/>
      <c r="AC171" s="55"/>
      <c r="AD171" s="55"/>
      <c r="AE171" s="55"/>
      <c r="AF171" s="55"/>
      <c r="AG171" s="55"/>
      <c r="AH171" s="55"/>
      <c r="AI171" s="55"/>
      <c r="AJ171" s="55"/>
      <c r="AK171" s="55"/>
      <c r="AL171" s="55"/>
      <c r="AM171" s="55"/>
      <c r="AN171" s="55"/>
      <c r="AO171" s="55"/>
      <c r="AP171" s="55"/>
      <c r="AQ171" s="55"/>
      <c r="AR171" s="55"/>
      <c r="AS171" s="55"/>
      <c r="AT171" s="55"/>
      <c r="AU171" s="55"/>
      <c r="AV171" s="55"/>
      <c r="AW171" s="55"/>
      <c r="AX171" s="55"/>
      <c r="AY171" s="55"/>
      <c r="AZ171" s="55"/>
      <c r="BA171" s="55"/>
      <c r="BB171" s="55"/>
      <c r="BC171" s="55"/>
      <c r="BD171" s="55"/>
      <c r="BE171" s="55"/>
      <c r="BF171" s="55"/>
      <c r="BG171" s="55"/>
      <c r="BH171" s="55"/>
    </row>
    <row r="172" spans="1:60" x14ac:dyDescent="0.25">
      <c r="A172" s="55"/>
      <c r="B172" s="55"/>
      <c r="C172" s="55"/>
      <c r="D172" s="55"/>
      <c r="E172" s="55"/>
      <c r="F172" s="55"/>
      <c r="G172" s="55"/>
      <c r="H172" s="55"/>
      <c r="I172" s="55"/>
      <c r="J172" s="55"/>
      <c r="K172" s="55"/>
      <c r="L172" s="55"/>
      <c r="M172" s="55"/>
      <c r="N172" s="55"/>
      <c r="O172" s="55"/>
      <c r="P172" s="55"/>
      <c r="Q172" s="55"/>
      <c r="R172" s="55"/>
      <c r="S172" s="55"/>
      <c r="T172" s="55"/>
      <c r="U172" s="55"/>
      <c r="V172" s="55"/>
      <c r="W172" s="55"/>
      <c r="X172" s="55"/>
      <c r="Y172" s="55"/>
      <c r="Z172" s="55"/>
      <c r="AA172" s="55"/>
      <c r="AB172" s="55"/>
      <c r="AC172" s="55"/>
      <c r="AD172" s="55"/>
      <c r="AE172" s="55"/>
      <c r="AF172" s="55"/>
      <c r="AG172" s="55"/>
      <c r="AH172" s="55"/>
      <c r="AI172" s="55"/>
      <c r="AJ172" s="55"/>
      <c r="AK172" s="55"/>
      <c r="AL172" s="55"/>
      <c r="AM172" s="55"/>
      <c r="AN172" s="55"/>
      <c r="AO172" s="55"/>
      <c r="AP172" s="55"/>
      <c r="AQ172" s="55"/>
      <c r="AR172" s="55"/>
      <c r="AS172" s="55"/>
      <c r="AT172" s="55"/>
      <c r="AU172" s="55"/>
      <c r="AV172" s="55"/>
      <c r="AW172" s="55"/>
      <c r="AX172" s="55"/>
      <c r="AY172" s="55"/>
      <c r="AZ172" s="55"/>
      <c r="BA172" s="55"/>
      <c r="BB172" s="55"/>
      <c r="BC172" s="55"/>
      <c r="BD172" s="55"/>
      <c r="BE172" s="55"/>
      <c r="BF172" s="55"/>
      <c r="BG172" s="55"/>
      <c r="BH172" s="55"/>
    </row>
    <row r="173" spans="1:60" x14ac:dyDescent="0.25">
      <c r="A173" s="55"/>
      <c r="B173" s="55"/>
      <c r="C173" s="55"/>
      <c r="D173" s="55"/>
      <c r="E173" s="55"/>
      <c r="F173" s="55"/>
      <c r="G173" s="55"/>
      <c r="H173" s="55"/>
      <c r="I173" s="55"/>
      <c r="J173" s="55"/>
      <c r="K173" s="55"/>
      <c r="L173" s="55"/>
      <c r="M173" s="55"/>
      <c r="N173" s="55"/>
      <c r="O173" s="55"/>
      <c r="P173" s="55"/>
      <c r="Q173" s="55"/>
      <c r="R173" s="55"/>
      <c r="S173" s="55"/>
      <c r="T173" s="55"/>
      <c r="U173" s="55"/>
      <c r="V173" s="55"/>
      <c r="W173" s="55"/>
      <c r="X173" s="55"/>
      <c r="Y173" s="55"/>
      <c r="Z173" s="55"/>
      <c r="AA173" s="55"/>
      <c r="AB173" s="55"/>
      <c r="AC173" s="55"/>
      <c r="AD173" s="55"/>
      <c r="AE173" s="55"/>
      <c r="AF173" s="55"/>
      <c r="AG173" s="55"/>
      <c r="AH173" s="55"/>
      <c r="AI173" s="55"/>
      <c r="AJ173" s="55"/>
      <c r="AK173" s="55"/>
      <c r="AL173" s="55"/>
      <c r="AM173" s="55"/>
      <c r="AN173" s="55"/>
      <c r="AO173" s="55"/>
      <c r="AP173" s="55"/>
      <c r="AQ173" s="55"/>
      <c r="AR173" s="55"/>
      <c r="AS173" s="55"/>
      <c r="AT173" s="55"/>
      <c r="AU173" s="55"/>
      <c r="AV173" s="55"/>
      <c r="AW173" s="55"/>
      <c r="AX173" s="55"/>
      <c r="AY173" s="55"/>
      <c r="AZ173" s="55"/>
      <c r="BA173" s="55"/>
      <c r="BB173" s="55"/>
      <c r="BC173" s="55"/>
      <c r="BD173" s="55"/>
      <c r="BE173" s="55"/>
      <c r="BF173" s="55"/>
      <c r="BG173" s="55"/>
      <c r="BH173" s="55"/>
    </row>
    <row r="174" spans="1:60" x14ac:dyDescent="0.25">
      <c r="A174" s="55"/>
      <c r="B174" s="55"/>
      <c r="C174" s="55"/>
      <c r="D174" s="55"/>
      <c r="E174" s="55"/>
      <c r="F174" s="55"/>
      <c r="G174" s="55"/>
      <c r="H174" s="55"/>
      <c r="I174" s="55"/>
      <c r="J174" s="55"/>
      <c r="K174" s="55"/>
      <c r="L174" s="55"/>
      <c r="M174" s="55"/>
      <c r="N174" s="55"/>
      <c r="O174" s="55"/>
      <c r="P174" s="55"/>
      <c r="Q174" s="55"/>
      <c r="R174" s="55"/>
      <c r="S174" s="55"/>
      <c r="T174" s="55"/>
      <c r="U174" s="55"/>
      <c r="V174" s="55"/>
      <c r="W174" s="55"/>
      <c r="X174" s="55"/>
      <c r="Y174" s="55"/>
      <c r="Z174" s="55"/>
      <c r="AA174" s="55"/>
      <c r="AB174" s="55"/>
      <c r="AC174" s="55"/>
      <c r="AD174" s="55"/>
      <c r="AE174" s="55"/>
      <c r="AF174" s="55"/>
      <c r="AG174" s="55"/>
      <c r="AH174" s="55"/>
      <c r="AI174" s="55"/>
      <c r="AJ174" s="55"/>
      <c r="AK174" s="55"/>
      <c r="AL174" s="55"/>
      <c r="AM174" s="55"/>
      <c r="AN174" s="55"/>
      <c r="AO174" s="55"/>
      <c r="AP174" s="55"/>
      <c r="AQ174" s="55"/>
      <c r="AR174" s="55"/>
      <c r="AS174" s="55"/>
      <c r="AT174" s="55"/>
      <c r="AU174" s="55"/>
      <c r="AV174" s="55"/>
      <c r="AW174" s="55"/>
      <c r="AX174" s="55"/>
      <c r="AY174" s="55"/>
      <c r="AZ174" s="55"/>
      <c r="BA174" s="55"/>
      <c r="BB174" s="55"/>
      <c r="BC174" s="55"/>
      <c r="BD174" s="55"/>
      <c r="BE174" s="55"/>
      <c r="BF174" s="55"/>
      <c r="BG174" s="55"/>
      <c r="BH174" s="55"/>
    </row>
    <row r="175" spans="1:60" x14ac:dyDescent="0.25">
      <c r="A175" s="55"/>
      <c r="B175" s="55"/>
      <c r="C175" s="55"/>
      <c r="D175" s="55"/>
      <c r="E175" s="55"/>
      <c r="F175" s="55"/>
      <c r="G175" s="55"/>
      <c r="H175" s="55"/>
      <c r="I175" s="55"/>
      <c r="J175" s="55"/>
      <c r="K175" s="55"/>
      <c r="L175" s="55"/>
      <c r="M175" s="55"/>
      <c r="N175" s="55"/>
      <c r="O175" s="55"/>
      <c r="P175" s="55"/>
      <c r="Q175" s="55"/>
      <c r="R175" s="55"/>
      <c r="S175" s="55"/>
      <c r="T175" s="55"/>
      <c r="U175" s="55"/>
      <c r="V175" s="55"/>
      <c r="W175" s="55"/>
      <c r="X175" s="55"/>
      <c r="Y175" s="55"/>
      <c r="Z175" s="55"/>
      <c r="AA175" s="55"/>
      <c r="AB175" s="55"/>
      <c r="AC175" s="55"/>
      <c r="AD175" s="55"/>
      <c r="AE175" s="55"/>
      <c r="AF175" s="55"/>
      <c r="AG175" s="55"/>
      <c r="AH175" s="55"/>
      <c r="AI175" s="55"/>
      <c r="AJ175" s="55"/>
      <c r="AK175" s="55"/>
      <c r="AL175" s="55"/>
      <c r="AM175" s="55"/>
      <c r="AN175" s="55"/>
      <c r="AO175" s="55"/>
      <c r="AP175" s="55"/>
      <c r="AQ175" s="55"/>
      <c r="AR175" s="55"/>
      <c r="AS175" s="55"/>
      <c r="AT175" s="55"/>
      <c r="AU175" s="55"/>
      <c r="AV175" s="55"/>
      <c r="AW175" s="55"/>
      <c r="AX175" s="55"/>
      <c r="AY175" s="55"/>
      <c r="AZ175" s="55"/>
      <c r="BA175" s="55"/>
      <c r="BB175" s="55"/>
      <c r="BC175" s="55"/>
      <c r="BD175" s="55"/>
      <c r="BE175" s="55"/>
      <c r="BF175" s="55"/>
      <c r="BG175" s="55"/>
      <c r="BH175" s="55"/>
    </row>
    <row r="176" spans="1:60" x14ac:dyDescent="0.25">
      <c r="A176" s="55"/>
      <c r="B176" s="55"/>
      <c r="C176" s="55"/>
      <c r="D176" s="55"/>
      <c r="E176" s="55"/>
      <c r="F176" s="55"/>
      <c r="G176" s="55"/>
      <c r="H176" s="55"/>
      <c r="I176" s="55"/>
      <c r="J176" s="55"/>
      <c r="K176" s="55"/>
      <c r="L176" s="55"/>
      <c r="M176" s="55"/>
      <c r="N176" s="55"/>
      <c r="O176" s="55"/>
      <c r="P176" s="55"/>
      <c r="Q176" s="55"/>
      <c r="R176" s="55"/>
      <c r="S176" s="55"/>
      <c r="T176" s="55"/>
      <c r="U176" s="55"/>
      <c r="V176" s="55"/>
      <c r="W176" s="55"/>
      <c r="X176" s="55"/>
      <c r="Y176" s="55"/>
      <c r="Z176" s="55"/>
      <c r="AA176" s="55"/>
      <c r="AB176" s="55"/>
      <c r="AC176" s="55"/>
      <c r="AD176" s="55"/>
      <c r="AE176" s="55"/>
      <c r="AF176" s="55"/>
      <c r="AG176" s="55"/>
      <c r="AH176" s="55"/>
      <c r="AI176" s="55"/>
      <c r="AJ176" s="55"/>
      <c r="AK176" s="55"/>
      <c r="AL176" s="55"/>
      <c r="AM176" s="55"/>
      <c r="AN176" s="55"/>
      <c r="AO176" s="55"/>
      <c r="AP176" s="55"/>
      <c r="AQ176" s="55"/>
      <c r="AR176" s="55"/>
      <c r="AS176" s="55"/>
      <c r="AT176" s="55"/>
      <c r="AU176" s="55"/>
      <c r="AV176" s="55"/>
      <c r="AW176" s="55"/>
      <c r="AX176" s="55"/>
      <c r="AY176" s="55"/>
      <c r="AZ176" s="55"/>
      <c r="BA176" s="55"/>
      <c r="BB176" s="55"/>
      <c r="BC176" s="55"/>
      <c r="BD176" s="55"/>
      <c r="BE176" s="55"/>
      <c r="BF176" s="55"/>
      <c r="BG176" s="55"/>
      <c r="BH176" s="55"/>
    </row>
    <row r="177" spans="1:60" x14ac:dyDescent="0.25">
      <c r="A177" s="55"/>
      <c r="B177" s="55"/>
      <c r="C177" s="55"/>
      <c r="D177" s="55"/>
      <c r="E177" s="55"/>
      <c r="F177" s="55"/>
      <c r="G177" s="55"/>
      <c r="H177" s="55"/>
      <c r="I177" s="55"/>
      <c r="J177" s="55"/>
      <c r="K177" s="55"/>
      <c r="L177" s="55"/>
      <c r="M177" s="55"/>
      <c r="N177" s="55"/>
      <c r="O177" s="55"/>
      <c r="P177" s="55"/>
      <c r="Q177" s="55"/>
      <c r="R177" s="55"/>
      <c r="S177" s="55"/>
      <c r="T177" s="55"/>
      <c r="U177" s="55"/>
      <c r="V177" s="55"/>
      <c r="W177" s="55"/>
      <c r="X177" s="55"/>
      <c r="Y177" s="55"/>
      <c r="Z177" s="55"/>
      <c r="AA177" s="55"/>
      <c r="AB177" s="55"/>
      <c r="AC177" s="55"/>
      <c r="AD177" s="55"/>
      <c r="AE177" s="55"/>
      <c r="AF177" s="55"/>
      <c r="AG177" s="55"/>
      <c r="AH177" s="55"/>
      <c r="AI177" s="55"/>
      <c r="AJ177" s="55"/>
      <c r="AK177" s="55"/>
      <c r="AL177" s="55"/>
      <c r="AM177" s="55"/>
      <c r="AN177" s="55"/>
      <c r="AO177" s="55"/>
      <c r="AP177" s="55"/>
      <c r="AQ177" s="55"/>
      <c r="AR177" s="55"/>
      <c r="AS177" s="55"/>
      <c r="AT177" s="55"/>
      <c r="AU177" s="55"/>
      <c r="AV177" s="55"/>
      <c r="AW177" s="55"/>
      <c r="AX177" s="55"/>
      <c r="AY177" s="55"/>
      <c r="AZ177" s="55"/>
      <c r="BA177" s="55"/>
      <c r="BB177" s="55"/>
      <c r="BC177" s="55"/>
      <c r="BD177" s="55"/>
      <c r="BE177" s="55"/>
      <c r="BF177" s="55"/>
      <c r="BG177" s="55"/>
      <c r="BH177" s="55"/>
    </row>
    <row r="178" spans="1:60" x14ac:dyDescent="0.25">
      <c r="A178" s="55"/>
      <c r="B178" s="55"/>
      <c r="C178" s="55"/>
      <c r="D178" s="55"/>
      <c r="E178" s="55"/>
      <c r="F178" s="55"/>
      <c r="G178" s="55"/>
      <c r="H178" s="55"/>
      <c r="I178" s="55"/>
      <c r="J178" s="55"/>
      <c r="K178" s="55"/>
      <c r="L178" s="55"/>
      <c r="M178" s="55"/>
      <c r="N178" s="55"/>
      <c r="O178" s="55"/>
      <c r="P178" s="55"/>
      <c r="Q178" s="55"/>
      <c r="R178" s="55"/>
      <c r="S178" s="55"/>
      <c r="T178" s="55"/>
      <c r="U178" s="55"/>
      <c r="V178" s="55"/>
      <c r="W178" s="55"/>
      <c r="X178" s="55"/>
      <c r="Y178" s="55"/>
      <c r="Z178" s="55"/>
      <c r="AA178" s="55"/>
      <c r="AB178" s="55"/>
      <c r="AC178" s="55"/>
      <c r="AD178" s="55"/>
      <c r="AE178" s="55"/>
      <c r="AF178" s="55"/>
      <c r="AG178" s="55"/>
      <c r="AH178" s="55"/>
      <c r="AI178" s="55"/>
      <c r="AJ178" s="55"/>
      <c r="AK178" s="55"/>
      <c r="AL178" s="55"/>
      <c r="AM178" s="55"/>
      <c r="AN178" s="55"/>
      <c r="AO178" s="55"/>
      <c r="AP178" s="55"/>
      <c r="AQ178" s="55"/>
      <c r="AR178" s="55"/>
      <c r="AS178" s="55"/>
      <c r="AT178" s="55"/>
      <c r="AU178" s="55"/>
      <c r="AV178" s="55"/>
      <c r="AW178" s="55"/>
      <c r="AX178" s="55"/>
      <c r="AY178" s="55"/>
      <c r="AZ178" s="55"/>
      <c r="BA178" s="55"/>
      <c r="BB178" s="55"/>
      <c r="BC178" s="55"/>
      <c r="BD178" s="55"/>
      <c r="BE178" s="55"/>
      <c r="BF178" s="55"/>
      <c r="BG178" s="55"/>
      <c r="BH178" s="55"/>
    </row>
    <row r="179" spans="1:60" x14ac:dyDescent="0.25">
      <c r="A179" s="55"/>
      <c r="B179" s="55"/>
      <c r="C179" s="55"/>
      <c r="D179" s="55"/>
      <c r="E179" s="55"/>
      <c r="F179" s="55"/>
      <c r="G179" s="55"/>
      <c r="H179" s="55"/>
      <c r="I179" s="55"/>
      <c r="J179" s="55"/>
      <c r="K179" s="55"/>
      <c r="L179" s="55"/>
      <c r="M179" s="55"/>
      <c r="N179" s="55"/>
      <c r="O179" s="55"/>
      <c r="P179" s="55"/>
      <c r="Q179" s="55"/>
      <c r="R179" s="55"/>
      <c r="S179" s="55"/>
      <c r="T179" s="55"/>
      <c r="U179" s="55"/>
      <c r="V179" s="55"/>
      <c r="W179" s="55"/>
      <c r="X179" s="55"/>
      <c r="Y179" s="55"/>
      <c r="Z179" s="55"/>
      <c r="AA179" s="55"/>
      <c r="AB179" s="55"/>
      <c r="AC179" s="55"/>
      <c r="AD179" s="55"/>
      <c r="AE179" s="55"/>
      <c r="AF179" s="55"/>
      <c r="AG179" s="55"/>
      <c r="AH179" s="55"/>
      <c r="AI179" s="55"/>
      <c r="AJ179" s="55"/>
      <c r="AK179" s="55"/>
      <c r="AL179" s="55"/>
      <c r="AM179" s="55"/>
      <c r="AN179" s="55"/>
      <c r="AO179" s="55"/>
      <c r="AP179" s="55"/>
      <c r="AQ179" s="55"/>
      <c r="AR179" s="55"/>
      <c r="AS179" s="55"/>
      <c r="AT179" s="55"/>
      <c r="AU179" s="55"/>
      <c r="AV179" s="55"/>
      <c r="AW179" s="55"/>
      <c r="AX179" s="55"/>
      <c r="AY179" s="55"/>
      <c r="AZ179" s="55"/>
      <c r="BA179" s="55"/>
      <c r="BB179" s="55"/>
      <c r="BC179" s="55"/>
      <c r="BD179" s="55"/>
      <c r="BE179" s="55"/>
      <c r="BF179" s="55"/>
      <c r="BG179" s="55"/>
      <c r="BH179" s="55"/>
    </row>
    <row r="180" spans="1:60" x14ac:dyDescent="0.25">
      <c r="A180" s="55"/>
      <c r="B180" s="55"/>
      <c r="C180" s="55"/>
      <c r="D180" s="55"/>
      <c r="E180" s="55"/>
      <c r="F180" s="55"/>
      <c r="G180" s="55"/>
      <c r="H180" s="55"/>
      <c r="I180" s="55"/>
      <c r="J180" s="55"/>
      <c r="K180" s="55"/>
      <c r="L180" s="55"/>
      <c r="M180" s="55"/>
      <c r="N180" s="55"/>
      <c r="O180" s="55"/>
      <c r="P180" s="55"/>
      <c r="Q180" s="55"/>
      <c r="R180" s="55"/>
      <c r="S180" s="55"/>
      <c r="T180" s="55"/>
      <c r="U180" s="55"/>
      <c r="V180" s="55"/>
      <c r="W180" s="55"/>
      <c r="X180" s="55"/>
      <c r="Y180" s="55"/>
      <c r="Z180" s="55"/>
      <c r="AA180" s="55"/>
      <c r="AB180" s="55"/>
      <c r="AC180" s="55"/>
      <c r="AD180" s="55"/>
      <c r="AE180" s="55"/>
      <c r="AF180" s="55"/>
      <c r="AG180" s="55"/>
      <c r="AH180" s="55"/>
      <c r="AI180" s="55"/>
      <c r="AJ180" s="55"/>
      <c r="AK180" s="55"/>
      <c r="AL180" s="55"/>
      <c r="AM180" s="55"/>
      <c r="AN180" s="55"/>
      <c r="AO180" s="55"/>
      <c r="AP180" s="55"/>
      <c r="AQ180" s="55"/>
      <c r="AR180" s="55"/>
      <c r="AS180" s="55"/>
      <c r="AT180" s="55"/>
      <c r="AU180" s="55"/>
      <c r="AV180" s="55"/>
      <c r="AW180" s="55"/>
      <c r="AX180" s="55"/>
      <c r="AY180" s="55"/>
      <c r="AZ180" s="55"/>
      <c r="BA180" s="55"/>
      <c r="BB180" s="55"/>
      <c r="BC180" s="55"/>
      <c r="BD180" s="55"/>
      <c r="BE180" s="55"/>
      <c r="BF180" s="55"/>
      <c r="BG180" s="55"/>
      <c r="BH180" s="55"/>
    </row>
    <row r="181" spans="1:60" x14ac:dyDescent="0.25">
      <c r="A181" s="55"/>
      <c r="B181" s="55"/>
      <c r="C181" s="55"/>
      <c r="D181" s="55"/>
      <c r="E181" s="55"/>
      <c r="F181" s="55"/>
      <c r="G181" s="55"/>
      <c r="H181" s="55"/>
      <c r="I181" s="55"/>
      <c r="J181" s="55"/>
      <c r="K181" s="55"/>
      <c r="L181" s="55"/>
      <c r="M181" s="55"/>
      <c r="N181" s="55"/>
      <c r="O181" s="55"/>
      <c r="P181" s="55"/>
      <c r="Q181" s="55"/>
      <c r="R181" s="55"/>
      <c r="S181" s="55"/>
      <c r="T181" s="55"/>
      <c r="U181" s="55"/>
      <c r="V181" s="55"/>
      <c r="W181" s="55"/>
      <c r="X181" s="55"/>
      <c r="Y181" s="55"/>
      <c r="Z181" s="55"/>
      <c r="AA181" s="55"/>
      <c r="AB181" s="55"/>
      <c r="AC181" s="55"/>
      <c r="AD181" s="55"/>
      <c r="AE181" s="55"/>
      <c r="AF181" s="55"/>
      <c r="AG181" s="55"/>
      <c r="AH181" s="55"/>
      <c r="AI181" s="55"/>
      <c r="AJ181" s="55"/>
      <c r="AK181" s="55"/>
      <c r="AL181" s="55"/>
      <c r="AM181" s="55"/>
      <c r="AN181" s="55"/>
      <c r="AO181" s="55"/>
      <c r="AP181" s="55"/>
      <c r="AQ181" s="55"/>
      <c r="AR181" s="55"/>
      <c r="AS181" s="55"/>
      <c r="AT181" s="55"/>
      <c r="AU181" s="55"/>
      <c r="AV181" s="55"/>
      <c r="AW181" s="55"/>
      <c r="AX181" s="55"/>
      <c r="AY181" s="55"/>
      <c r="AZ181" s="55"/>
      <c r="BA181" s="55"/>
      <c r="BB181" s="55"/>
      <c r="BC181" s="55"/>
      <c r="BD181" s="55"/>
      <c r="BE181" s="55"/>
      <c r="BF181" s="55"/>
      <c r="BG181" s="55"/>
      <c r="BH181" s="55"/>
    </row>
    <row r="182" spans="1:60" x14ac:dyDescent="0.25">
      <c r="A182" s="55"/>
      <c r="B182" s="55"/>
      <c r="C182" s="55"/>
      <c r="D182" s="55"/>
      <c r="E182" s="55"/>
      <c r="F182" s="55"/>
      <c r="G182" s="55"/>
      <c r="H182" s="55"/>
      <c r="I182" s="55"/>
      <c r="J182" s="55"/>
      <c r="K182" s="55"/>
      <c r="L182" s="55"/>
      <c r="M182" s="55"/>
      <c r="N182" s="55"/>
      <c r="O182" s="55"/>
      <c r="P182" s="55"/>
      <c r="Q182" s="55"/>
      <c r="R182" s="55"/>
      <c r="S182" s="55"/>
      <c r="T182" s="55"/>
      <c r="U182" s="55"/>
      <c r="V182" s="55"/>
      <c r="W182" s="55"/>
      <c r="X182" s="55"/>
      <c r="Y182" s="55"/>
      <c r="Z182" s="55"/>
      <c r="AA182" s="55"/>
      <c r="AB182" s="55"/>
      <c r="AC182" s="55"/>
      <c r="AD182" s="55"/>
      <c r="AE182" s="55"/>
      <c r="AF182" s="55"/>
      <c r="AG182" s="55"/>
      <c r="AH182" s="55"/>
      <c r="AI182" s="55"/>
      <c r="AJ182" s="55"/>
      <c r="AK182" s="55"/>
      <c r="AL182" s="55"/>
      <c r="AM182" s="55"/>
      <c r="AN182" s="55"/>
      <c r="AO182" s="55"/>
      <c r="AP182" s="55"/>
      <c r="AQ182" s="55"/>
      <c r="AR182" s="55"/>
      <c r="AS182" s="55"/>
      <c r="AT182" s="55"/>
      <c r="AU182" s="55"/>
      <c r="AV182" s="55"/>
      <c r="AW182" s="55"/>
      <c r="AX182" s="55"/>
      <c r="AY182" s="55"/>
      <c r="AZ182" s="55"/>
      <c r="BA182" s="55"/>
      <c r="BB182" s="55"/>
      <c r="BC182" s="55"/>
      <c r="BD182" s="55"/>
      <c r="BE182" s="55"/>
      <c r="BF182" s="55"/>
      <c r="BG182" s="55"/>
      <c r="BH182" s="55"/>
    </row>
    <row r="183" spans="1:60" x14ac:dyDescent="0.25">
      <c r="A183" s="55"/>
      <c r="B183" s="55"/>
      <c r="C183" s="55"/>
      <c r="D183" s="55"/>
      <c r="E183" s="55"/>
      <c r="F183" s="55"/>
      <c r="G183" s="55"/>
      <c r="H183" s="55"/>
      <c r="I183" s="55"/>
      <c r="J183" s="55"/>
      <c r="K183" s="55"/>
      <c r="L183" s="55"/>
      <c r="M183" s="55"/>
      <c r="N183" s="55"/>
      <c r="O183" s="55"/>
      <c r="P183" s="55"/>
      <c r="Q183" s="55"/>
      <c r="R183" s="55"/>
      <c r="S183" s="55"/>
      <c r="T183" s="55"/>
      <c r="U183" s="55"/>
      <c r="V183" s="55"/>
      <c r="W183" s="55"/>
      <c r="X183" s="55"/>
      <c r="Y183" s="55"/>
      <c r="Z183" s="55"/>
      <c r="AA183" s="55"/>
      <c r="AB183" s="55"/>
      <c r="AC183" s="55"/>
      <c r="AD183" s="55"/>
      <c r="AE183" s="55"/>
      <c r="AF183" s="55"/>
      <c r="AG183" s="55"/>
      <c r="AH183" s="55"/>
      <c r="AI183" s="55"/>
      <c r="AJ183" s="55"/>
      <c r="AK183" s="55"/>
      <c r="AL183" s="55"/>
      <c r="AM183" s="55"/>
      <c r="AN183" s="55"/>
      <c r="AO183" s="55"/>
      <c r="AP183" s="55"/>
      <c r="AQ183" s="55"/>
      <c r="AR183" s="55"/>
      <c r="AS183" s="55"/>
      <c r="AT183" s="55"/>
      <c r="AU183" s="55"/>
      <c r="AV183" s="55"/>
      <c r="AW183" s="55"/>
      <c r="AX183" s="55"/>
      <c r="AY183" s="55"/>
      <c r="AZ183" s="55"/>
      <c r="BA183" s="55"/>
      <c r="BB183" s="55"/>
      <c r="BC183" s="55"/>
      <c r="BD183" s="55"/>
      <c r="BE183" s="55"/>
      <c r="BF183" s="55"/>
      <c r="BG183" s="55"/>
      <c r="BH183" s="55"/>
    </row>
    <row r="184" spans="1:60" x14ac:dyDescent="0.25">
      <c r="A184" s="55"/>
      <c r="B184" s="55"/>
      <c r="C184" s="55"/>
      <c r="D184" s="55"/>
      <c r="E184" s="55"/>
      <c r="F184" s="55"/>
      <c r="G184" s="55"/>
      <c r="H184" s="55"/>
      <c r="I184" s="55"/>
      <c r="J184" s="55"/>
      <c r="K184" s="55"/>
      <c r="L184" s="55"/>
      <c r="M184" s="55"/>
      <c r="N184" s="55"/>
      <c r="O184" s="55"/>
      <c r="P184" s="55"/>
      <c r="Q184" s="55"/>
      <c r="R184" s="55"/>
      <c r="S184" s="55"/>
      <c r="T184" s="55"/>
      <c r="U184" s="55"/>
      <c r="V184" s="55"/>
      <c r="W184" s="55"/>
      <c r="X184" s="55"/>
      <c r="Y184" s="55"/>
      <c r="Z184" s="55"/>
      <c r="AA184" s="55"/>
      <c r="AB184" s="55"/>
      <c r="AC184" s="55"/>
      <c r="AD184" s="55"/>
      <c r="AE184" s="55"/>
      <c r="AF184" s="55"/>
      <c r="AG184" s="55"/>
      <c r="AH184" s="55"/>
      <c r="AI184" s="55"/>
      <c r="AJ184" s="55"/>
      <c r="AK184" s="55"/>
      <c r="AL184" s="55"/>
      <c r="AM184" s="55"/>
      <c r="AN184" s="55"/>
      <c r="AO184" s="55"/>
      <c r="AP184" s="55"/>
      <c r="AQ184" s="55"/>
      <c r="AR184" s="55"/>
      <c r="AS184" s="55"/>
      <c r="AT184" s="55"/>
      <c r="AU184" s="55"/>
      <c r="AV184" s="55"/>
      <c r="AW184" s="55"/>
      <c r="AX184" s="55"/>
      <c r="AY184" s="55"/>
      <c r="AZ184" s="55"/>
      <c r="BA184" s="55"/>
      <c r="BB184" s="55"/>
      <c r="BC184" s="55"/>
      <c r="BD184" s="55"/>
      <c r="BE184" s="55"/>
      <c r="BF184" s="55"/>
      <c r="BG184" s="55"/>
      <c r="BH184" s="55"/>
    </row>
    <row r="185" spans="1:60" x14ac:dyDescent="0.25">
      <c r="A185" s="55"/>
      <c r="B185" s="55"/>
      <c r="C185" s="55"/>
      <c r="D185" s="55"/>
      <c r="E185" s="55"/>
      <c r="F185" s="55"/>
      <c r="G185" s="55"/>
      <c r="H185" s="55"/>
      <c r="I185" s="55"/>
      <c r="J185" s="55"/>
      <c r="K185" s="55"/>
      <c r="L185" s="55"/>
      <c r="M185" s="55"/>
      <c r="N185" s="55"/>
      <c r="O185" s="55"/>
      <c r="P185" s="55"/>
      <c r="Q185" s="55"/>
      <c r="R185" s="55"/>
      <c r="S185" s="55"/>
      <c r="T185" s="55"/>
      <c r="U185" s="55"/>
      <c r="V185" s="55"/>
      <c r="W185" s="55"/>
      <c r="X185" s="55"/>
      <c r="Y185" s="55"/>
      <c r="Z185" s="55"/>
      <c r="AA185" s="55"/>
      <c r="AB185" s="55"/>
      <c r="AC185" s="55"/>
      <c r="AD185" s="55"/>
      <c r="AE185" s="55"/>
      <c r="AF185" s="55"/>
      <c r="AG185" s="55"/>
      <c r="AH185" s="55"/>
      <c r="AI185" s="55"/>
      <c r="AJ185" s="55"/>
      <c r="AK185" s="55"/>
      <c r="AL185" s="55"/>
      <c r="AM185" s="55"/>
      <c r="AN185" s="55"/>
      <c r="AO185" s="55"/>
      <c r="AP185" s="55"/>
      <c r="AQ185" s="55"/>
      <c r="AR185" s="55"/>
      <c r="AS185" s="55"/>
      <c r="AT185" s="55"/>
      <c r="AU185" s="55"/>
      <c r="AV185" s="55"/>
      <c r="AW185" s="55"/>
      <c r="AX185" s="55"/>
      <c r="AY185" s="55"/>
      <c r="AZ185" s="55"/>
      <c r="BA185" s="55"/>
      <c r="BB185" s="55"/>
      <c r="BC185" s="55"/>
      <c r="BD185" s="55"/>
      <c r="BE185" s="55"/>
      <c r="BF185" s="55"/>
      <c r="BG185" s="55"/>
      <c r="BH185" s="55"/>
    </row>
    <row r="186" spans="1:60" x14ac:dyDescent="0.25">
      <c r="A186" s="55"/>
      <c r="B186" s="55"/>
      <c r="C186" s="55"/>
      <c r="D186" s="55"/>
      <c r="E186" s="55"/>
      <c r="F186" s="55"/>
      <c r="G186" s="55"/>
      <c r="H186" s="55"/>
      <c r="I186" s="55"/>
      <c r="J186" s="55"/>
      <c r="K186" s="55"/>
      <c r="L186" s="55"/>
      <c r="M186" s="55"/>
      <c r="N186" s="55"/>
      <c r="O186" s="55"/>
      <c r="P186" s="55"/>
      <c r="Q186" s="55"/>
      <c r="R186" s="55"/>
      <c r="S186" s="55"/>
      <c r="T186" s="55"/>
      <c r="U186" s="55"/>
      <c r="V186" s="55"/>
      <c r="W186" s="55"/>
      <c r="X186" s="55"/>
      <c r="Y186" s="55"/>
      <c r="Z186" s="55"/>
      <c r="AA186" s="55"/>
      <c r="AB186" s="55"/>
      <c r="AC186" s="55"/>
      <c r="AD186" s="55"/>
      <c r="AE186" s="55"/>
      <c r="AF186" s="55"/>
      <c r="AG186" s="55"/>
      <c r="AH186" s="55"/>
      <c r="AI186" s="55"/>
      <c r="AJ186" s="55"/>
      <c r="AK186" s="55"/>
      <c r="AL186" s="55"/>
      <c r="AM186" s="55"/>
      <c r="AN186" s="55"/>
      <c r="AO186" s="55"/>
      <c r="AP186" s="55"/>
      <c r="AQ186" s="55"/>
      <c r="AR186" s="55"/>
      <c r="AS186" s="55"/>
      <c r="AT186" s="55"/>
      <c r="AU186" s="55"/>
      <c r="AV186" s="55"/>
      <c r="AW186" s="55"/>
      <c r="AX186" s="55"/>
      <c r="AY186" s="55"/>
      <c r="AZ186" s="55"/>
      <c r="BA186" s="55"/>
      <c r="BB186" s="55"/>
      <c r="BC186" s="55"/>
      <c r="BD186" s="55"/>
      <c r="BE186" s="55"/>
      <c r="BF186" s="55"/>
      <c r="BG186" s="55"/>
      <c r="BH186" s="55"/>
    </row>
    <row r="187" spans="1:60" x14ac:dyDescent="0.25">
      <c r="A187" s="55"/>
      <c r="B187" s="55"/>
      <c r="C187" s="55"/>
      <c r="D187" s="55"/>
      <c r="E187" s="55"/>
      <c r="F187" s="55"/>
      <c r="G187" s="55"/>
      <c r="H187" s="55"/>
      <c r="I187" s="55"/>
      <c r="J187" s="55"/>
      <c r="K187" s="55"/>
      <c r="L187" s="55"/>
      <c r="M187" s="55"/>
      <c r="N187" s="55"/>
      <c r="O187" s="55"/>
      <c r="P187" s="55"/>
      <c r="Q187" s="55"/>
      <c r="R187" s="55"/>
      <c r="S187" s="55"/>
      <c r="T187" s="55"/>
      <c r="U187" s="55"/>
      <c r="V187" s="55"/>
      <c r="W187" s="55"/>
      <c r="X187" s="55"/>
      <c r="Y187" s="55"/>
      <c r="Z187" s="55"/>
      <c r="AA187" s="55"/>
      <c r="AB187" s="55"/>
      <c r="AC187" s="55"/>
      <c r="AD187" s="55"/>
      <c r="AE187" s="55"/>
      <c r="AF187" s="55"/>
      <c r="AG187" s="55"/>
      <c r="AH187" s="55"/>
      <c r="AI187" s="55"/>
      <c r="AJ187" s="55"/>
      <c r="AK187" s="55"/>
      <c r="AL187" s="55"/>
      <c r="AM187" s="55"/>
      <c r="AN187" s="55"/>
      <c r="AO187" s="55"/>
      <c r="AP187" s="55"/>
      <c r="AQ187" s="55"/>
      <c r="AR187" s="55"/>
      <c r="AS187" s="55"/>
      <c r="AT187" s="55"/>
      <c r="AU187" s="55"/>
      <c r="AV187" s="55"/>
      <c r="AW187" s="55"/>
      <c r="AX187" s="55"/>
      <c r="AY187" s="55"/>
      <c r="AZ187" s="55"/>
      <c r="BA187" s="55"/>
      <c r="BB187" s="55"/>
      <c r="BC187" s="55"/>
      <c r="BD187" s="55"/>
      <c r="BE187" s="55"/>
      <c r="BF187" s="55"/>
      <c r="BG187" s="55"/>
      <c r="BH187" s="55"/>
    </row>
    <row r="188" spans="1:60" x14ac:dyDescent="0.25">
      <c r="A188" s="55"/>
      <c r="B188" s="55"/>
      <c r="C188" s="55"/>
      <c r="D188" s="55"/>
      <c r="E188" s="55"/>
      <c r="F188" s="55"/>
      <c r="G188" s="55"/>
      <c r="H188" s="55"/>
      <c r="I188" s="55"/>
      <c r="J188" s="55"/>
      <c r="K188" s="55"/>
      <c r="L188" s="55"/>
      <c r="M188" s="55"/>
      <c r="N188" s="55"/>
      <c r="O188" s="55"/>
      <c r="P188" s="55"/>
      <c r="Q188" s="55"/>
      <c r="R188" s="55"/>
      <c r="S188" s="55"/>
      <c r="T188" s="55"/>
      <c r="U188" s="55"/>
      <c r="V188" s="55"/>
      <c r="W188" s="55"/>
      <c r="X188" s="55"/>
      <c r="Y188" s="55"/>
      <c r="Z188" s="55"/>
      <c r="AA188" s="55"/>
      <c r="AB188" s="55"/>
      <c r="AC188" s="55"/>
      <c r="AD188" s="55"/>
      <c r="AE188" s="55"/>
      <c r="AF188" s="55"/>
      <c r="AG188" s="55"/>
      <c r="AH188" s="55"/>
      <c r="AI188" s="55"/>
      <c r="AJ188" s="55"/>
      <c r="AK188" s="55"/>
      <c r="AL188" s="55"/>
      <c r="AM188" s="55"/>
      <c r="AN188" s="55"/>
      <c r="AO188" s="55"/>
      <c r="AP188" s="55"/>
      <c r="AQ188" s="55"/>
      <c r="AR188" s="55"/>
      <c r="AS188" s="55"/>
      <c r="AT188" s="55"/>
      <c r="AU188" s="55"/>
      <c r="AV188" s="55"/>
      <c r="AW188" s="55"/>
      <c r="AX188" s="55"/>
      <c r="AY188" s="55"/>
      <c r="AZ188" s="55"/>
      <c r="BA188" s="55"/>
      <c r="BB188" s="55"/>
      <c r="BC188" s="55"/>
      <c r="BD188" s="55"/>
      <c r="BE188" s="55"/>
      <c r="BF188" s="55"/>
      <c r="BG188" s="55"/>
      <c r="BH188" s="55"/>
    </row>
    <row r="189" spans="1:60" x14ac:dyDescent="0.25">
      <c r="A189" s="55"/>
      <c r="B189" s="55"/>
      <c r="C189" s="55"/>
      <c r="D189" s="55"/>
      <c r="E189" s="55"/>
      <c r="F189" s="55"/>
      <c r="G189" s="55"/>
      <c r="H189" s="55"/>
      <c r="I189" s="55"/>
      <c r="J189" s="55"/>
      <c r="K189" s="55"/>
      <c r="L189" s="55"/>
      <c r="M189" s="55"/>
      <c r="N189" s="55"/>
      <c r="O189" s="55"/>
      <c r="P189" s="55"/>
      <c r="Q189" s="55"/>
      <c r="R189" s="55"/>
      <c r="S189" s="55"/>
      <c r="T189" s="55"/>
      <c r="U189" s="55"/>
      <c r="V189" s="55"/>
      <c r="W189" s="55"/>
      <c r="X189" s="55"/>
      <c r="Y189" s="55"/>
      <c r="Z189" s="55"/>
      <c r="AA189" s="55"/>
      <c r="AB189" s="55"/>
      <c r="AC189" s="55"/>
      <c r="AD189" s="55"/>
      <c r="AE189" s="55"/>
      <c r="AF189" s="55"/>
      <c r="AG189" s="55"/>
      <c r="AH189" s="55"/>
      <c r="AI189" s="55"/>
      <c r="AJ189" s="55"/>
      <c r="AK189" s="55"/>
      <c r="AL189" s="55"/>
      <c r="AM189" s="55"/>
      <c r="AN189" s="55"/>
      <c r="AO189" s="55"/>
      <c r="AP189" s="55"/>
      <c r="AQ189" s="55"/>
      <c r="AR189" s="55"/>
      <c r="AS189" s="55"/>
      <c r="AT189" s="55"/>
      <c r="AU189" s="55"/>
      <c r="AV189" s="55"/>
      <c r="AW189" s="55"/>
      <c r="AX189" s="55"/>
      <c r="AY189" s="55"/>
      <c r="AZ189" s="55"/>
      <c r="BA189" s="55"/>
      <c r="BB189" s="55"/>
      <c r="BC189" s="55"/>
      <c r="BD189" s="55"/>
      <c r="BE189" s="55"/>
      <c r="BF189" s="55"/>
      <c r="BG189" s="55"/>
      <c r="BH189" s="55"/>
    </row>
    <row r="190" spans="1:60" x14ac:dyDescent="0.25">
      <c r="A190" s="55"/>
      <c r="B190" s="55"/>
      <c r="C190" s="55"/>
      <c r="D190" s="55"/>
      <c r="E190" s="55"/>
      <c r="F190" s="55"/>
      <c r="G190" s="55"/>
      <c r="H190" s="55"/>
      <c r="I190" s="55"/>
      <c r="J190" s="55"/>
      <c r="K190" s="55"/>
      <c r="L190" s="55"/>
      <c r="M190" s="55"/>
      <c r="N190" s="55"/>
      <c r="O190" s="55"/>
      <c r="P190" s="55"/>
      <c r="Q190" s="55"/>
      <c r="R190" s="55"/>
      <c r="S190" s="55"/>
      <c r="T190" s="55"/>
      <c r="U190" s="55"/>
      <c r="V190" s="55"/>
      <c r="W190" s="55"/>
      <c r="X190" s="55"/>
      <c r="Y190" s="55"/>
      <c r="Z190" s="55"/>
      <c r="AA190" s="55"/>
      <c r="AB190" s="55"/>
      <c r="AC190" s="55"/>
      <c r="AD190" s="55"/>
      <c r="AE190" s="55"/>
      <c r="AF190" s="55"/>
      <c r="AG190" s="55"/>
      <c r="AH190" s="55"/>
      <c r="AI190" s="55"/>
      <c r="AJ190" s="55"/>
      <c r="AK190" s="55"/>
      <c r="AL190" s="55"/>
      <c r="AM190" s="55"/>
      <c r="AN190" s="55"/>
      <c r="AO190" s="55"/>
      <c r="AP190" s="55"/>
      <c r="AQ190" s="55"/>
      <c r="AR190" s="55"/>
      <c r="AS190" s="55"/>
      <c r="AT190" s="55"/>
      <c r="AU190" s="55"/>
      <c r="AV190" s="55"/>
      <c r="AW190" s="55"/>
      <c r="AX190" s="55"/>
      <c r="AY190" s="55"/>
      <c r="AZ190" s="55"/>
      <c r="BA190" s="55"/>
      <c r="BB190" s="55"/>
      <c r="BC190" s="55"/>
      <c r="BD190" s="55"/>
      <c r="BE190" s="55"/>
      <c r="BF190" s="55"/>
      <c r="BG190" s="55"/>
      <c r="BH190" s="55"/>
    </row>
    <row r="191" spans="1:60" x14ac:dyDescent="0.25">
      <c r="A191" s="55"/>
      <c r="J191" s="55"/>
      <c r="K191" s="55"/>
      <c r="L191" s="55"/>
      <c r="M191" s="55"/>
      <c r="N191" s="55"/>
      <c r="O191" s="55"/>
      <c r="P191" s="55"/>
      <c r="Q191" s="55"/>
      <c r="R191" s="55"/>
      <c r="S191" s="55"/>
      <c r="T191" s="55"/>
      <c r="U191" s="55"/>
      <c r="V191" s="55"/>
      <c r="W191" s="55"/>
      <c r="X191" s="55"/>
      <c r="Y191" s="55"/>
      <c r="Z191" s="55"/>
      <c r="AA191" s="55"/>
      <c r="AB191" s="55"/>
      <c r="AC191" s="55"/>
      <c r="AD191" s="55"/>
      <c r="AE191" s="55"/>
      <c r="AF191" s="55"/>
      <c r="AG191" s="55"/>
      <c r="AH191" s="55"/>
      <c r="AI191" s="55"/>
      <c r="AJ191" s="55"/>
      <c r="AK191" s="55"/>
      <c r="AL191" s="55"/>
      <c r="AM191" s="55"/>
      <c r="AN191" s="55"/>
      <c r="AO191" s="55"/>
      <c r="AP191" s="55"/>
      <c r="AQ191" s="55"/>
      <c r="AR191" s="55"/>
      <c r="AS191" s="55"/>
      <c r="AT191" s="55"/>
      <c r="AU191" s="55"/>
      <c r="AV191" s="55"/>
      <c r="AW191" s="55"/>
      <c r="AX191" s="55"/>
      <c r="AY191" s="55"/>
      <c r="AZ191" s="55"/>
      <c r="BA191" s="55"/>
      <c r="BB191" s="55"/>
      <c r="BC191" s="55"/>
      <c r="BD191" s="55"/>
      <c r="BE191" s="55"/>
      <c r="BF191" s="55"/>
      <c r="BG191" s="55"/>
      <c r="BH191" s="55"/>
    </row>
    <row r="192" spans="1:60" x14ac:dyDescent="0.25">
      <c r="A192" s="55"/>
      <c r="J192" s="55"/>
      <c r="K192" s="55"/>
      <c r="L192" s="55"/>
      <c r="M192" s="55"/>
      <c r="N192" s="55"/>
      <c r="O192" s="55"/>
      <c r="P192" s="55"/>
      <c r="Q192" s="55"/>
      <c r="R192" s="55"/>
      <c r="S192" s="55"/>
      <c r="T192" s="55"/>
      <c r="U192" s="55"/>
      <c r="V192" s="55"/>
      <c r="W192" s="55"/>
      <c r="X192" s="55"/>
      <c r="Y192" s="55"/>
      <c r="Z192" s="55"/>
      <c r="AA192" s="55"/>
      <c r="AB192" s="55"/>
      <c r="AC192" s="55"/>
      <c r="AD192" s="55"/>
      <c r="AE192" s="55"/>
      <c r="AF192" s="55"/>
      <c r="AG192" s="55"/>
      <c r="AH192" s="55"/>
      <c r="AI192" s="55"/>
      <c r="AJ192" s="55"/>
      <c r="AK192" s="55"/>
      <c r="AL192" s="55"/>
      <c r="AM192" s="55"/>
      <c r="AN192" s="55"/>
      <c r="AO192" s="55"/>
      <c r="AP192" s="55"/>
      <c r="AQ192" s="55"/>
      <c r="AR192" s="55"/>
      <c r="AS192" s="55"/>
      <c r="AT192" s="55"/>
      <c r="AU192" s="55"/>
      <c r="AV192" s="55"/>
      <c r="AW192" s="55"/>
      <c r="AX192" s="55"/>
      <c r="AY192" s="55"/>
      <c r="AZ192" s="55"/>
      <c r="BA192" s="55"/>
      <c r="BB192" s="55"/>
      <c r="BC192" s="55"/>
      <c r="BD192" s="55"/>
      <c r="BE192" s="55"/>
      <c r="BF192" s="55"/>
      <c r="BG192" s="55"/>
      <c r="BH192" s="55"/>
    </row>
    <row r="193" spans="1:60" x14ac:dyDescent="0.25">
      <c r="A193" s="55"/>
      <c r="J193" s="55"/>
      <c r="K193" s="55"/>
      <c r="L193" s="55"/>
      <c r="M193" s="55"/>
      <c r="N193" s="55"/>
      <c r="O193" s="55"/>
      <c r="P193" s="55"/>
      <c r="Q193" s="55"/>
      <c r="R193" s="55"/>
      <c r="S193" s="55"/>
      <c r="T193" s="55"/>
      <c r="U193" s="55"/>
      <c r="V193" s="55"/>
      <c r="W193" s="55"/>
      <c r="X193" s="55"/>
      <c r="Y193" s="55"/>
      <c r="Z193" s="55"/>
      <c r="AA193" s="55"/>
      <c r="AB193" s="55"/>
      <c r="AC193" s="55"/>
      <c r="AD193" s="55"/>
      <c r="AE193" s="55"/>
      <c r="AF193" s="55"/>
      <c r="AG193" s="55"/>
      <c r="AH193" s="55"/>
      <c r="AI193" s="55"/>
      <c r="AJ193" s="55"/>
      <c r="AK193" s="55"/>
      <c r="AL193" s="55"/>
      <c r="AM193" s="55"/>
      <c r="AN193" s="55"/>
      <c r="AO193" s="55"/>
      <c r="AP193" s="55"/>
      <c r="AQ193" s="55"/>
      <c r="AR193" s="55"/>
      <c r="AS193" s="55"/>
      <c r="AT193" s="55"/>
      <c r="AU193" s="55"/>
      <c r="AV193" s="55"/>
      <c r="AW193" s="55"/>
      <c r="AX193" s="55"/>
      <c r="AY193" s="55"/>
      <c r="AZ193" s="55"/>
      <c r="BA193" s="55"/>
      <c r="BB193" s="55"/>
      <c r="BC193" s="55"/>
      <c r="BD193" s="55"/>
      <c r="BE193" s="55"/>
      <c r="BF193" s="55"/>
      <c r="BG193" s="55"/>
      <c r="BH193" s="55"/>
    </row>
    <row r="194" spans="1:60" x14ac:dyDescent="0.25">
      <c r="A194" s="55"/>
      <c r="J194" s="55"/>
      <c r="K194" s="55"/>
      <c r="L194" s="55"/>
      <c r="M194" s="55"/>
      <c r="N194" s="55"/>
      <c r="O194" s="55"/>
      <c r="P194" s="55"/>
      <c r="Q194" s="55"/>
      <c r="R194" s="55"/>
      <c r="S194" s="55"/>
      <c r="T194" s="55"/>
      <c r="U194" s="55"/>
      <c r="V194" s="55"/>
      <c r="W194" s="55"/>
      <c r="X194" s="55"/>
      <c r="Y194" s="55"/>
      <c r="Z194" s="55"/>
      <c r="AA194" s="55"/>
      <c r="AB194" s="55"/>
      <c r="AC194" s="55"/>
      <c r="AD194" s="55"/>
      <c r="AE194" s="55"/>
      <c r="AF194" s="55"/>
      <c r="AG194" s="55"/>
      <c r="AH194" s="55"/>
      <c r="AI194" s="55"/>
      <c r="AJ194" s="55"/>
      <c r="AK194" s="55"/>
      <c r="AL194" s="55"/>
      <c r="AM194" s="55"/>
      <c r="AN194" s="55"/>
      <c r="AO194" s="55"/>
      <c r="AP194" s="55"/>
      <c r="AQ194" s="55"/>
      <c r="AR194" s="55"/>
      <c r="AS194" s="55"/>
      <c r="AT194" s="55"/>
      <c r="AU194" s="55"/>
      <c r="AV194" s="55"/>
      <c r="AW194" s="55"/>
      <c r="AX194" s="55"/>
      <c r="AY194" s="55"/>
      <c r="AZ194" s="55"/>
      <c r="BA194" s="55"/>
      <c r="BB194" s="55"/>
      <c r="BC194" s="55"/>
      <c r="BD194" s="55"/>
      <c r="BE194" s="55"/>
      <c r="BF194" s="55"/>
      <c r="BG194" s="55"/>
      <c r="BH194" s="55"/>
    </row>
    <row r="195" spans="1:60" x14ac:dyDescent="0.25">
      <c r="A195" s="55"/>
      <c r="J195" s="55"/>
      <c r="K195" s="55"/>
      <c r="L195" s="55"/>
      <c r="M195" s="55"/>
      <c r="N195" s="55"/>
      <c r="O195" s="55"/>
      <c r="P195" s="55"/>
      <c r="Q195" s="55"/>
      <c r="R195" s="55"/>
      <c r="S195" s="55"/>
      <c r="T195" s="55"/>
      <c r="U195" s="55"/>
      <c r="V195" s="55"/>
      <c r="W195" s="55"/>
      <c r="X195" s="55"/>
      <c r="Y195" s="55"/>
      <c r="Z195" s="55"/>
      <c r="AA195" s="55"/>
      <c r="AB195" s="55"/>
      <c r="AC195" s="55"/>
      <c r="AD195" s="55"/>
      <c r="AE195" s="55"/>
      <c r="AF195" s="55"/>
      <c r="AG195" s="55"/>
      <c r="AH195" s="55"/>
      <c r="AI195" s="55"/>
      <c r="AJ195" s="55"/>
      <c r="AK195" s="55"/>
      <c r="AL195" s="55"/>
      <c r="AM195" s="55"/>
      <c r="AN195" s="55"/>
      <c r="AO195" s="55"/>
      <c r="AP195" s="55"/>
      <c r="AQ195" s="55"/>
      <c r="AR195" s="55"/>
      <c r="AS195" s="55"/>
      <c r="AT195" s="55"/>
      <c r="AU195" s="55"/>
      <c r="AV195" s="55"/>
      <c r="AW195" s="55"/>
      <c r="AX195" s="55"/>
      <c r="AY195" s="55"/>
      <c r="AZ195" s="55"/>
      <c r="BA195" s="55"/>
      <c r="BB195" s="55"/>
      <c r="BC195" s="55"/>
      <c r="BD195" s="55"/>
      <c r="BE195" s="55"/>
      <c r="BF195" s="55"/>
      <c r="BG195" s="55"/>
      <c r="BH195" s="55"/>
    </row>
    <row r="196" spans="1:60" x14ac:dyDescent="0.25">
      <c r="A196" s="55"/>
      <c r="J196" s="55"/>
      <c r="K196" s="55"/>
      <c r="L196" s="55"/>
      <c r="M196" s="55"/>
      <c r="N196" s="55"/>
      <c r="O196" s="55"/>
      <c r="P196" s="55"/>
      <c r="Q196" s="55"/>
      <c r="R196" s="55"/>
      <c r="S196" s="55"/>
      <c r="T196" s="55"/>
      <c r="U196" s="55"/>
      <c r="V196" s="55"/>
      <c r="W196" s="55"/>
      <c r="X196" s="55"/>
      <c r="Y196" s="55"/>
      <c r="Z196" s="55"/>
      <c r="AA196" s="55"/>
      <c r="AB196" s="55"/>
      <c r="AC196" s="55"/>
      <c r="AD196" s="55"/>
      <c r="AE196" s="55"/>
      <c r="AF196" s="55"/>
      <c r="AG196" s="55"/>
      <c r="AH196" s="55"/>
      <c r="AI196" s="55"/>
      <c r="AJ196" s="55"/>
      <c r="AK196" s="55"/>
      <c r="AL196" s="55"/>
      <c r="AM196" s="55"/>
      <c r="AN196" s="55"/>
      <c r="AO196" s="55"/>
      <c r="AP196" s="55"/>
      <c r="AQ196" s="55"/>
      <c r="AR196" s="55"/>
      <c r="AS196" s="55"/>
      <c r="AT196" s="55"/>
      <c r="AU196" s="55"/>
      <c r="AV196" s="55"/>
      <c r="AW196" s="55"/>
      <c r="AX196" s="55"/>
      <c r="AY196" s="55"/>
      <c r="AZ196" s="55"/>
      <c r="BA196" s="55"/>
      <c r="BB196" s="55"/>
      <c r="BC196" s="55"/>
      <c r="BD196" s="55"/>
      <c r="BE196" s="55"/>
      <c r="BF196" s="55"/>
      <c r="BG196" s="55"/>
      <c r="BH196" s="55"/>
    </row>
    <row r="197" spans="1:60" x14ac:dyDescent="0.25">
      <c r="A197" s="55"/>
      <c r="J197" s="55"/>
      <c r="K197" s="55"/>
      <c r="L197" s="55"/>
      <c r="M197" s="55"/>
      <c r="N197" s="55"/>
      <c r="O197" s="55"/>
      <c r="P197" s="55"/>
      <c r="Q197" s="55"/>
      <c r="R197" s="55"/>
      <c r="S197" s="55"/>
      <c r="T197" s="55"/>
      <c r="U197" s="55"/>
      <c r="V197" s="55"/>
      <c r="W197" s="55"/>
      <c r="X197" s="55"/>
      <c r="Y197" s="55"/>
      <c r="Z197" s="55"/>
      <c r="AA197" s="55"/>
      <c r="AB197" s="55"/>
      <c r="AC197" s="55"/>
      <c r="AD197" s="55"/>
      <c r="AE197" s="55"/>
      <c r="AF197" s="55"/>
      <c r="AG197" s="55"/>
      <c r="AH197" s="55"/>
      <c r="AI197" s="55"/>
      <c r="AJ197" s="55"/>
      <c r="AK197" s="55"/>
      <c r="AL197" s="55"/>
      <c r="AM197" s="55"/>
      <c r="AN197" s="55"/>
      <c r="AO197" s="55"/>
      <c r="AP197" s="55"/>
      <c r="AQ197" s="55"/>
      <c r="AR197" s="55"/>
      <c r="AS197" s="55"/>
      <c r="AT197" s="55"/>
      <c r="AU197" s="55"/>
      <c r="AV197" s="55"/>
      <c r="AW197" s="55"/>
      <c r="AX197" s="55"/>
      <c r="AY197" s="55"/>
      <c r="AZ197" s="55"/>
      <c r="BA197" s="55"/>
      <c r="BB197" s="55"/>
      <c r="BC197" s="55"/>
      <c r="BD197" s="55"/>
      <c r="BE197" s="55"/>
      <c r="BF197" s="55"/>
      <c r="BG197" s="55"/>
      <c r="BH197" s="55"/>
    </row>
    <row r="198" spans="1:60" x14ac:dyDescent="0.25">
      <c r="A198" s="55"/>
      <c r="J198" s="55"/>
      <c r="K198" s="55"/>
      <c r="L198" s="55"/>
      <c r="M198" s="55"/>
      <c r="N198" s="55"/>
      <c r="O198" s="55"/>
      <c r="P198" s="55"/>
      <c r="Q198" s="55"/>
      <c r="R198" s="55"/>
      <c r="S198" s="55"/>
      <c r="T198" s="55"/>
      <c r="U198" s="55"/>
      <c r="V198" s="55"/>
      <c r="W198" s="55"/>
      <c r="X198" s="55"/>
      <c r="Y198" s="55"/>
      <c r="Z198" s="55"/>
      <c r="AA198" s="55"/>
      <c r="AB198" s="55"/>
      <c r="AC198" s="55"/>
      <c r="AD198" s="55"/>
      <c r="AE198" s="55"/>
      <c r="AF198" s="55"/>
      <c r="AG198" s="55"/>
      <c r="AH198" s="55"/>
      <c r="AI198" s="55"/>
      <c r="AJ198" s="55"/>
      <c r="AK198" s="55"/>
      <c r="AL198" s="55"/>
      <c r="AM198" s="55"/>
      <c r="AN198" s="55"/>
      <c r="AO198" s="55"/>
      <c r="AP198" s="55"/>
      <c r="AQ198" s="55"/>
      <c r="AR198" s="55"/>
      <c r="AS198" s="55"/>
      <c r="AT198" s="55"/>
      <c r="AU198" s="55"/>
      <c r="AV198" s="55"/>
      <c r="AW198" s="55"/>
      <c r="AX198" s="55"/>
      <c r="AY198" s="55"/>
      <c r="AZ198" s="55"/>
      <c r="BA198" s="55"/>
      <c r="BB198" s="55"/>
      <c r="BC198" s="55"/>
      <c r="BD198" s="55"/>
      <c r="BE198" s="55"/>
      <c r="BF198" s="55"/>
      <c r="BG198" s="55"/>
      <c r="BH198" s="55"/>
    </row>
    <row r="199" spans="1:60" x14ac:dyDescent="0.25">
      <c r="A199" s="55"/>
      <c r="J199" s="55"/>
      <c r="K199" s="55"/>
      <c r="L199" s="55"/>
      <c r="M199" s="55"/>
      <c r="N199" s="55"/>
      <c r="O199" s="55"/>
      <c r="P199" s="55"/>
      <c r="Q199" s="55"/>
      <c r="R199" s="55"/>
      <c r="S199" s="55"/>
      <c r="T199" s="55"/>
      <c r="U199" s="55"/>
      <c r="V199" s="55"/>
      <c r="W199" s="55"/>
      <c r="X199" s="55"/>
      <c r="Y199" s="55"/>
      <c r="Z199" s="55"/>
      <c r="AA199" s="55"/>
      <c r="AB199" s="55"/>
      <c r="AC199" s="55"/>
      <c r="AD199" s="55"/>
      <c r="AE199" s="55"/>
      <c r="AF199" s="55"/>
      <c r="AG199" s="55"/>
      <c r="AH199" s="55"/>
      <c r="AI199" s="55"/>
      <c r="AJ199" s="55"/>
      <c r="AK199" s="55"/>
      <c r="AL199" s="55"/>
      <c r="AM199" s="55"/>
      <c r="AN199" s="55"/>
      <c r="AO199" s="55"/>
      <c r="AP199" s="55"/>
      <c r="AQ199" s="55"/>
      <c r="AR199" s="55"/>
      <c r="AS199" s="55"/>
      <c r="AT199" s="55"/>
      <c r="AU199" s="55"/>
      <c r="AV199" s="55"/>
      <c r="AW199" s="55"/>
      <c r="AX199" s="55"/>
      <c r="AY199" s="55"/>
      <c r="AZ199" s="55"/>
      <c r="BA199" s="55"/>
      <c r="BB199" s="55"/>
      <c r="BC199" s="55"/>
      <c r="BD199" s="55"/>
      <c r="BE199" s="55"/>
      <c r="BF199" s="55"/>
      <c r="BG199" s="55"/>
      <c r="BH199" s="55"/>
    </row>
    <row r="200" spans="1:60" x14ac:dyDescent="0.25">
      <c r="A200" s="55"/>
      <c r="J200" s="55"/>
      <c r="K200" s="55"/>
      <c r="L200" s="55"/>
      <c r="M200" s="55"/>
      <c r="N200" s="55"/>
      <c r="O200" s="55"/>
      <c r="P200" s="55"/>
      <c r="Q200" s="55"/>
      <c r="R200" s="55"/>
      <c r="S200" s="55"/>
      <c r="T200" s="55"/>
      <c r="U200" s="55"/>
      <c r="V200" s="55"/>
      <c r="W200" s="55"/>
      <c r="X200" s="55"/>
      <c r="Y200" s="55"/>
      <c r="Z200" s="55"/>
      <c r="AA200" s="55"/>
      <c r="AB200" s="55"/>
      <c r="AC200" s="55"/>
      <c r="AD200" s="55"/>
      <c r="AE200" s="55"/>
      <c r="AF200" s="55"/>
      <c r="AG200" s="55"/>
      <c r="AH200" s="55"/>
      <c r="AI200" s="55"/>
      <c r="AJ200" s="55"/>
      <c r="AK200" s="55"/>
      <c r="AL200" s="55"/>
      <c r="AM200" s="55"/>
      <c r="AN200" s="55"/>
      <c r="AO200" s="55"/>
      <c r="AP200" s="55"/>
      <c r="AQ200" s="55"/>
      <c r="AR200" s="55"/>
      <c r="AS200" s="55"/>
      <c r="AT200" s="55"/>
      <c r="AU200" s="55"/>
      <c r="AV200" s="55"/>
      <c r="AW200" s="55"/>
      <c r="AX200" s="55"/>
      <c r="AY200" s="55"/>
      <c r="AZ200" s="55"/>
      <c r="BA200" s="55"/>
      <c r="BB200" s="55"/>
      <c r="BC200" s="55"/>
      <c r="BD200" s="55"/>
      <c r="BE200" s="55"/>
      <c r="BF200" s="55"/>
      <c r="BG200" s="55"/>
      <c r="BH200" s="55"/>
    </row>
    <row r="201" spans="1:60" x14ac:dyDescent="0.25">
      <c r="A201" s="55"/>
      <c r="J201" s="55"/>
      <c r="K201" s="55"/>
      <c r="L201" s="55"/>
      <c r="M201" s="55"/>
      <c r="N201" s="55"/>
      <c r="O201" s="55"/>
      <c r="P201" s="55"/>
      <c r="Q201" s="55"/>
      <c r="R201" s="55"/>
      <c r="S201" s="55"/>
      <c r="T201" s="55"/>
      <c r="U201" s="55"/>
      <c r="V201" s="55"/>
      <c r="W201" s="55"/>
      <c r="X201" s="55"/>
      <c r="Y201" s="55"/>
      <c r="Z201" s="55"/>
      <c r="AA201" s="55"/>
      <c r="AB201" s="55"/>
      <c r="AC201" s="55"/>
      <c r="AD201" s="55"/>
      <c r="AE201" s="55"/>
      <c r="AF201" s="55"/>
      <c r="AG201" s="55"/>
      <c r="AH201" s="55"/>
      <c r="AI201" s="55"/>
      <c r="AJ201" s="55"/>
      <c r="AK201" s="55"/>
      <c r="AL201" s="55"/>
      <c r="AM201" s="55"/>
      <c r="AN201" s="55"/>
      <c r="AO201" s="55"/>
      <c r="AP201" s="55"/>
      <c r="AQ201" s="55"/>
      <c r="AR201" s="55"/>
      <c r="AS201" s="55"/>
      <c r="AT201" s="55"/>
      <c r="AU201" s="55"/>
      <c r="AV201" s="55"/>
      <c r="AW201" s="55"/>
      <c r="AX201" s="55"/>
      <c r="AY201" s="55"/>
      <c r="AZ201" s="55"/>
      <c r="BA201" s="55"/>
      <c r="BB201" s="55"/>
      <c r="BC201" s="55"/>
      <c r="BD201" s="55"/>
      <c r="BE201" s="55"/>
      <c r="BF201" s="55"/>
      <c r="BG201" s="55"/>
      <c r="BH201" s="55"/>
    </row>
    <row r="202" spans="1:60" x14ac:dyDescent="0.25">
      <c r="A202" s="55"/>
      <c r="J202" s="55"/>
      <c r="K202" s="55"/>
      <c r="L202" s="55"/>
      <c r="M202" s="55"/>
      <c r="N202" s="55"/>
      <c r="O202" s="55"/>
      <c r="P202" s="55"/>
      <c r="Q202" s="55"/>
      <c r="R202" s="55"/>
      <c r="S202" s="55"/>
      <c r="T202" s="55"/>
      <c r="U202" s="55"/>
      <c r="V202" s="55"/>
      <c r="W202" s="55"/>
      <c r="X202" s="55"/>
      <c r="Y202" s="55"/>
      <c r="Z202" s="55"/>
      <c r="AA202" s="55"/>
      <c r="AB202" s="55"/>
      <c r="AC202" s="55"/>
      <c r="AD202" s="55"/>
      <c r="AE202" s="55"/>
      <c r="AF202" s="55"/>
      <c r="AG202" s="55"/>
      <c r="AH202" s="55"/>
      <c r="AI202" s="55"/>
      <c r="AJ202" s="55"/>
      <c r="AK202" s="55"/>
      <c r="AL202" s="55"/>
      <c r="AM202" s="55"/>
      <c r="AN202" s="55"/>
      <c r="AO202" s="55"/>
      <c r="AP202" s="55"/>
      <c r="AQ202" s="55"/>
      <c r="AR202" s="55"/>
      <c r="AS202" s="55"/>
      <c r="AT202" s="55"/>
      <c r="AU202" s="55"/>
      <c r="AV202" s="55"/>
      <c r="AW202" s="55"/>
      <c r="AX202" s="55"/>
      <c r="AY202" s="55"/>
      <c r="AZ202" s="55"/>
      <c r="BA202" s="55"/>
      <c r="BB202" s="55"/>
      <c r="BC202" s="55"/>
      <c r="BD202" s="55"/>
      <c r="BE202" s="55"/>
      <c r="BF202" s="55"/>
      <c r="BG202" s="55"/>
      <c r="BH202" s="55"/>
    </row>
    <row r="203" spans="1:60" x14ac:dyDescent="0.25">
      <c r="A203" s="55"/>
      <c r="J203" s="55"/>
      <c r="K203" s="55"/>
      <c r="L203" s="55"/>
      <c r="M203" s="55"/>
      <c r="N203" s="55"/>
      <c r="O203" s="55"/>
      <c r="P203" s="55"/>
      <c r="Q203" s="55"/>
      <c r="R203" s="55"/>
      <c r="S203" s="55"/>
      <c r="T203" s="55"/>
      <c r="U203" s="55"/>
      <c r="V203" s="55"/>
      <c r="W203" s="55"/>
      <c r="X203" s="55"/>
      <c r="Y203" s="55"/>
      <c r="Z203" s="55"/>
      <c r="AA203" s="55"/>
      <c r="AB203" s="55"/>
      <c r="AC203" s="55"/>
      <c r="AD203" s="55"/>
      <c r="AE203" s="55"/>
      <c r="AF203" s="55"/>
      <c r="AG203" s="55"/>
      <c r="AH203" s="55"/>
      <c r="AI203" s="55"/>
      <c r="AJ203" s="55"/>
      <c r="AK203" s="55"/>
      <c r="AL203" s="55"/>
      <c r="AM203" s="55"/>
      <c r="AN203" s="55"/>
      <c r="AO203" s="55"/>
      <c r="AP203" s="55"/>
      <c r="AQ203" s="55"/>
      <c r="AR203" s="55"/>
      <c r="AS203" s="55"/>
      <c r="AT203" s="55"/>
      <c r="AU203" s="55"/>
      <c r="AV203" s="55"/>
      <c r="AW203" s="55"/>
      <c r="AX203" s="55"/>
      <c r="AY203" s="55"/>
      <c r="AZ203" s="55"/>
      <c r="BA203" s="55"/>
      <c r="BB203" s="55"/>
      <c r="BC203" s="55"/>
      <c r="BD203" s="55"/>
      <c r="BE203" s="55"/>
      <c r="BF203" s="55"/>
      <c r="BG203" s="55"/>
      <c r="BH203" s="55"/>
    </row>
    <row r="204" spans="1:60" x14ac:dyDescent="0.25">
      <c r="A204" s="55"/>
      <c r="J204" s="55"/>
      <c r="K204" s="55"/>
      <c r="L204" s="55"/>
      <c r="M204" s="55"/>
      <c r="N204" s="55"/>
      <c r="O204" s="55"/>
      <c r="P204" s="55"/>
      <c r="Q204" s="55"/>
      <c r="R204" s="55"/>
      <c r="S204" s="55"/>
      <c r="T204" s="55"/>
      <c r="U204" s="55"/>
      <c r="V204" s="55"/>
      <c r="W204" s="55"/>
      <c r="X204" s="55"/>
      <c r="Y204" s="55"/>
      <c r="Z204" s="55"/>
      <c r="AA204" s="55"/>
      <c r="AB204" s="55"/>
      <c r="AC204" s="55"/>
      <c r="AD204" s="55"/>
      <c r="AE204" s="55"/>
      <c r="AF204" s="55"/>
      <c r="AG204" s="55"/>
      <c r="AH204" s="55"/>
      <c r="AI204" s="55"/>
      <c r="AJ204" s="55"/>
      <c r="AK204" s="55"/>
      <c r="AL204" s="55"/>
      <c r="AM204" s="55"/>
      <c r="AN204" s="55"/>
      <c r="AO204" s="55"/>
      <c r="AP204" s="55"/>
      <c r="AQ204" s="55"/>
      <c r="AR204" s="55"/>
      <c r="AS204" s="55"/>
      <c r="AT204" s="55"/>
      <c r="AU204" s="55"/>
      <c r="AV204" s="55"/>
      <c r="AW204" s="55"/>
      <c r="AX204" s="55"/>
      <c r="AY204" s="55"/>
      <c r="AZ204" s="55"/>
      <c r="BA204" s="55"/>
      <c r="BB204" s="55"/>
      <c r="BC204" s="55"/>
      <c r="BD204" s="55"/>
      <c r="BE204" s="55"/>
      <c r="BF204" s="55"/>
      <c r="BG204" s="55"/>
      <c r="BH204" s="55"/>
    </row>
    <row r="205" spans="1:60" x14ac:dyDescent="0.25">
      <c r="A205" s="55"/>
      <c r="J205" s="55"/>
      <c r="K205" s="55"/>
      <c r="L205" s="55"/>
      <c r="M205" s="55"/>
      <c r="N205" s="55"/>
      <c r="O205" s="55"/>
      <c r="P205" s="55"/>
      <c r="Q205" s="55"/>
      <c r="R205" s="55"/>
      <c r="S205" s="55"/>
      <c r="T205" s="55"/>
      <c r="U205" s="55"/>
      <c r="V205" s="55"/>
      <c r="W205" s="55"/>
      <c r="X205" s="55"/>
      <c r="Y205" s="55"/>
      <c r="Z205" s="55"/>
      <c r="AA205" s="55"/>
      <c r="AB205" s="55"/>
      <c r="AC205" s="55"/>
      <c r="AD205" s="55"/>
      <c r="AE205" s="55"/>
      <c r="AF205" s="55"/>
      <c r="AG205" s="55"/>
      <c r="AH205" s="55"/>
      <c r="AI205" s="55"/>
      <c r="AJ205" s="55"/>
      <c r="AK205" s="55"/>
      <c r="AL205" s="55"/>
      <c r="AM205" s="55"/>
      <c r="AN205" s="55"/>
      <c r="AO205" s="55"/>
      <c r="AP205" s="55"/>
      <c r="AQ205" s="55"/>
      <c r="AR205" s="55"/>
      <c r="AS205" s="55"/>
      <c r="AT205" s="55"/>
      <c r="AU205" s="55"/>
      <c r="AV205" s="55"/>
      <c r="AW205" s="55"/>
      <c r="AX205" s="55"/>
      <c r="AY205" s="55"/>
      <c r="AZ205" s="55"/>
      <c r="BA205" s="55"/>
      <c r="BB205" s="55"/>
      <c r="BC205" s="55"/>
      <c r="BD205" s="55"/>
      <c r="BE205" s="55"/>
      <c r="BF205" s="55"/>
      <c r="BG205" s="55"/>
      <c r="BH205" s="55"/>
    </row>
    <row r="206" spans="1:60" x14ac:dyDescent="0.25">
      <c r="A206" s="55"/>
      <c r="J206" s="55"/>
      <c r="K206" s="55"/>
      <c r="L206" s="55"/>
      <c r="M206" s="55"/>
      <c r="N206" s="55"/>
      <c r="O206" s="55"/>
      <c r="P206" s="55"/>
      <c r="Q206" s="55"/>
      <c r="R206" s="55"/>
      <c r="S206" s="55"/>
      <c r="T206" s="55"/>
      <c r="U206" s="55"/>
      <c r="V206" s="55"/>
      <c r="W206" s="55"/>
      <c r="X206" s="55"/>
      <c r="Y206" s="55"/>
      <c r="Z206" s="55"/>
      <c r="AA206" s="55"/>
      <c r="AB206" s="55"/>
      <c r="AC206" s="55"/>
      <c r="AD206" s="55"/>
      <c r="AE206" s="55"/>
      <c r="AF206" s="55"/>
      <c r="AG206" s="55"/>
      <c r="AH206" s="55"/>
      <c r="AI206" s="55"/>
      <c r="AJ206" s="55"/>
      <c r="AK206" s="55"/>
      <c r="AL206" s="55"/>
      <c r="AM206" s="55"/>
      <c r="AN206" s="55"/>
      <c r="AO206" s="55"/>
      <c r="AP206" s="55"/>
      <c r="AQ206" s="55"/>
      <c r="AR206" s="55"/>
      <c r="AS206" s="55"/>
      <c r="AT206" s="55"/>
      <c r="AU206" s="55"/>
      <c r="AV206" s="55"/>
      <c r="AW206" s="55"/>
      <c r="AX206" s="55"/>
      <c r="AY206" s="55"/>
      <c r="AZ206" s="55"/>
      <c r="BA206" s="55"/>
      <c r="BB206" s="55"/>
      <c r="BC206" s="55"/>
      <c r="BD206" s="55"/>
      <c r="BE206" s="55"/>
      <c r="BF206" s="55"/>
      <c r="BG206" s="55"/>
      <c r="BH206" s="55"/>
    </row>
    <row r="207" spans="1:60" x14ac:dyDescent="0.25">
      <c r="A207" s="55"/>
      <c r="J207" s="55"/>
      <c r="K207" s="55"/>
      <c r="L207" s="55"/>
      <c r="M207" s="55"/>
      <c r="N207" s="55"/>
      <c r="O207" s="55"/>
      <c r="P207" s="55"/>
      <c r="Q207" s="55"/>
      <c r="R207" s="55"/>
      <c r="S207" s="55"/>
      <c r="T207" s="55"/>
      <c r="U207" s="55"/>
      <c r="V207" s="55"/>
      <c r="W207" s="55"/>
      <c r="X207" s="55"/>
      <c r="Y207" s="55"/>
      <c r="Z207" s="55"/>
      <c r="AA207" s="55"/>
      <c r="AB207" s="55"/>
      <c r="AC207" s="55"/>
      <c r="AD207" s="55"/>
      <c r="AE207" s="55"/>
      <c r="AF207" s="55"/>
      <c r="AG207" s="55"/>
      <c r="AH207" s="55"/>
      <c r="AI207" s="55"/>
      <c r="AJ207" s="55"/>
      <c r="AK207" s="55"/>
      <c r="AL207" s="55"/>
      <c r="AM207" s="55"/>
      <c r="AN207" s="55"/>
      <c r="AO207" s="55"/>
      <c r="AP207" s="55"/>
      <c r="AQ207" s="55"/>
      <c r="AR207" s="55"/>
      <c r="AS207" s="55"/>
      <c r="AT207" s="55"/>
      <c r="AU207" s="55"/>
      <c r="AV207" s="55"/>
      <c r="AW207" s="55"/>
      <c r="AX207" s="55"/>
      <c r="AY207" s="55"/>
      <c r="AZ207" s="55"/>
      <c r="BA207" s="55"/>
      <c r="BB207" s="55"/>
      <c r="BC207" s="55"/>
      <c r="BD207" s="55"/>
      <c r="BE207" s="55"/>
      <c r="BF207" s="55"/>
      <c r="BG207" s="55"/>
      <c r="BH207" s="55"/>
    </row>
    <row r="208" spans="1:60" x14ac:dyDescent="0.25">
      <c r="A208" s="55"/>
      <c r="J208" s="55"/>
      <c r="K208" s="55"/>
      <c r="L208" s="55"/>
      <c r="M208" s="55"/>
      <c r="N208" s="55"/>
      <c r="O208" s="55"/>
      <c r="P208" s="55"/>
      <c r="Q208" s="55"/>
      <c r="R208" s="55"/>
      <c r="S208" s="55"/>
      <c r="T208" s="55"/>
      <c r="U208" s="55"/>
      <c r="V208" s="55"/>
      <c r="W208" s="55"/>
      <c r="X208" s="55"/>
      <c r="Y208" s="55"/>
      <c r="Z208" s="55"/>
      <c r="AA208" s="55"/>
      <c r="AB208" s="55"/>
      <c r="AC208" s="55"/>
      <c r="AD208" s="55"/>
      <c r="AE208" s="55"/>
      <c r="AF208" s="55"/>
      <c r="AG208" s="55"/>
      <c r="AH208" s="55"/>
      <c r="AI208" s="55"/>
      <c r="AJ208" s="55"/>
      <c r="AK208" s="55"/>
      <c r="AL208" s="55"/>
      <c r="AM208" s="55"/>
      <c r="AN208" s="55"/>
      <c r="AO208" s="55"/>
      <c r="AP208" s="55"/>
      <c r="AQ208" s="55"/>
      <c r="AR208" s="55"/>
      <c r="AS208" s="55"/>
      <c r="AT208" s="55"/>
      <c r="AU208" s="55"/>
      <c r="AV208" s="55"/>
      <c r="AW208" s="55"/>
      <c r="AX208" s="55"/>
      <c r="AY208" s="55"/>
      <c r="AZ208" s="55"/>
      <c r="BA208" s="55"/>
      <c r="BB208" s="55"/>
      <c r="BC208" s="55"/>
      <c r="BD208" s="55"/>
      <c r="BE208" s="55"/>
      <c r="BF208" s="55"/>
      <c r="BG208" s="55"/>
      <c r="BH208" s="55"/>
    </row>
    <row r="209" spans="1:60" x14ac:dyDescent="0.25">
      <c r="A209" s="55"/>
      <c r="J209" s="55"/>
      <c r="K209" s="55"/>
      <c r="L209" s="55"/>
      <c r="M209" s="55"/>
      <c r="N209" s="55"/>
      <c r="O209" s="55"/>
      <c r="P209" s="55"/>
      <c r="Q209" s="55"/>
      <c r="R209" s="55"/>
      <c r="S209" s="55"/>
      <c r="T209" s="55"/>
      <c r="U209" s="55"/>
      <c r="V209" s="55"/>
      <c r="W209" s="55"/>
      <c r="X209" s="55"/>
      <c r="Y209" s="55"/>
      <c r="Z209" s="55"/>
      <c r="AA209" s="55"/>
      <c r="AB209" s="55"/>
      <c r="AC209" s="55"/>
      <c r="AD209" s="55"/>
      <c r="AE209" s="55"/>
      <c r="AF209" s="55"/>
      <c r="AG209" s="55"/>
      <c r="AH209" s="55"/>
      <c r="AI209" s="55"/>
      <c r="AJ209" s="55"/>
      <c r="AK209" s="55"/>
      <c r="AL209" s="55"/>
      <c r="AM209" s="55"/>
      <c r="AN209" s="55"/>
      <c r="AO209" s="55"/>
      <c r="AP209" s="55"/>
      <c r="AQ209" s="55"/>
      <c r="AR209" s="55"/>
      <c r="AS209" s="55"/>
      <c r="AT209" s="55"/>
      <c r="AU209" s="55"/>
      <c r="AV209" s="55"/>
      <c r="AW209" s="55"/>
      <c r="AX209" s="55"/>
      <c r="AY209" s="55"/>
      <c r="AZ209" s="55"/>
      <c r="BA209" s="55"/>
      <c r="BB209" s="55"/>
      <c r="BC209" s="55"/>
      <c r="BD209" s="55"/>
      <c r="BE209" s="55"/>
      <c r="BF209" s="55"/>
      <c r="BG209" s="55"/>
      <c r="BH209" s="55"/>
    </row>
    <row r="210" spans="1:60" x14ac:dyDescent="0.25">
      <c r="A210" s="55"/>
      <c r="J210" s="55"/>
      <c r="K210" s="55"/>
      <c r="L210" s="55"/>
      <c r="M210" s="55"/>
      <c r="N210" s="55"/>
      <c r="O210" s="55"/>
      <c r="P210" s="55"/>
      <c r="Q210" s="55"/>
      <c r="R210" s="55"/>
      <c r="S210" s="55"/>
      <c r="T210" s="55"/>
      <c r="U210" s="55"/>
      <c r="V210" s="55"/>
      <c r="W210" s="55"/>
      <c r="X210" s="55"/>
      <c r="Y210" s="55"/>
      <c r="Z210" s="55"/>
      <c r="AA210" s="55"/>
      <c r="AB210" s="55"/>
      <c r="AC210" s="55"/>
      <c r="AD210" s="55"/>
      <c r="AE210" s="55"/>
      <c r="AF210" s="55"/>
      <c r="AG210" s="55"/>
      <c r="AH210" s="55"/>
      <c r="AI210" s="55"/>
      <c r="AJ210" s="55"/>
      <c r="AK210" s="55"/>
      <c r="AL210" s="55"/>
      <c r="AM210" s="55"/>
      <c r="AN210" s="55"/>
      <c r="AO210" s="55"/>
      <c r="AP210" s="55"/>
      <c r="AQ210" s="55"/>
      <c r="AR210" s="55"/>
      <c r="AS210" s="55"/>
      <c r="AT210" s="55"/>
      <c r="AU210" s="55"/>
      <c r="AV210" s="55"/>
      <c r="AW210" s="55"/>
      <c r="AX210" s="55"/>
      <c r="AY210" s="55"/>
      <c r="AZ210" s="55"/>
      <c r="BA210" s="55"/>
      <c r="BB210" s="55"/>
      <c r="BC210" s="55"/>
      <c r="BD210" s="55"/>
      <c r="BE210" s="55"/>
      <c r="BF210" s="55"/>
      <c r="BG210" s="55"/>
      <c r="BH210" s="55"/>
    </row>
    <row r="211" spans="1:60" x14ac:dyDescent="0.25">
      <c r="A211" s="55"/>
      <c r="J211" s="55"/>
      <c r="K211" s="55"/>
      <c r="L211" s="55"/>
      <c r="M211" s="55"/>
      <c r="N211" s="55"/>
      <c r="O211" s="55"/>
      <c r="P211" s="55"/>
      <c r="Q211" s="55"/>
      <c r="R211" s="55"/>
      <c r="S211" s="55"/>
      <c r="T211" s="55"/>
      <c r="U211" s="55"/>
      <c r="V211" s="55"/>
      <c r="W211" s="55"/>
      <c r="X211" s="55"/>
      <c r="Y211" s="55"/>
      <c r="Z211" s="55"/>
      <c r="AA211" s="55"/>
      <c r="AB211" s="55"/>
      <c r="AC211" s="55"/>
      <c r="AD211" s="55"/>
      <c r="AE211" s="55"/>
      <c r="AF211" s="55"/>
      <c r="AG211" s="55"/>
      <c r="AH211" s="55"/>
      <c r="AI211" s="55"/>
      <c r="AJ211" s="55"/>
      <c r="AK211" s="55"/>
      <c r="AL211" s="55"/>
      <c r="AM211" s="55"/>
      <c r="AN211" s="55"/>
      <c r="AO211" s="55"/>
      <c r="AP211" s="55"/>
      <c r="AQ211" s="55"/>
      <c r="AR211" s="55"/>
      <c r="AS211" s="55"/>
      <c r="AT211" s="55"/>
      <c r="AU211" s="55"/>
      <c r="AV211" s="55"/>
      <c r="AW211" s="55"/>
      <c r="AX211" s="55"/>
      <c r="AY211" s="55"/>
      <c r="AZ211" s="55"/>
      <c r="BA211" s="55"/>
      <c r="BB211" s="55"/>
      <c r="BC211" s="55"/>
      <c r="BD211" s="55"/>
      <c r="BE211" s="55"/>
      <c r="BF211" s="55"/>
      <c r="BG211" s="55"/>
      <c r="BH211" s="55"/>
    </row>
    <row r="212" spans="1:60" x14ac:dyDescent="0.25">
      <c r="A212" s="55"/>
      <c r="J212" s="55"/>
      <c r="K212" s="55"/>
      <c r="L212" s="55"/>
      <c r="M212" s="55"/>
      <c r="N212" s="55"/>
      <c r="O212" s="55"/>
      <c r="P212" s="55"/>
      <c r="Q212" s="55"/>
      <c r="R212" s="55"/>
      <c r="S212" s="55"/>
      <c r="T212" s="55"/>
      <c r="U212" s="55"/>
      <c r="V212" s="55"/>
      <c r="W212" s="55"/>
      <c r="X212" s="55"/>
      <c r="Y212" s="55"/>
      <c r="Z212" s="55"/>
      <c r="AA212" s="55"/>
      <c r="AB212" s="55"/>
      <c r="AC212" s="55"/>
      <c r="AD212" s="55"/>
      <c r="AE212" s="55"/>
      <c r="AF212" s="55"/>
      <c r="AG212" s="55"/>
      <c r="AH212" s="55"/>
      <c r="AI212" s="55"/>
      <c r="AJ212" s="55"/>
      <c r="AK212" s="55"/>
      <c r="AL212" s="55"/>
      <c r="AM212" s="55"/>
      <c r="AN212" s="55"/>
      <c r="AO212" s="55"/>
      <c r="AP212" s="55"/>
      <c r="AQ212" s="55"/>
      <c r="AR212" s="55"/>
      <c r="AS212" s="55"/>
      <c r="AT212" s="55"/>
      <c r="AU212" s="55"/>
      <c r="AV212" s="55"/>
      <c r="AW212" s="55"/>
      <c r="AX212" s="55"/>
      <c r="AY212" s="55"/>
      <c r="AZ212" s="55"/>
      <c r="BA212" s="55"/>
      <c r="BB212" s="55"/>
      <c r="BC212" s="55"/>
      <c r="BD212" s="55"/>
      <c r="BE212" s="55"/>
      <c r="BF212" s="55"/>
      <c r="BG212" s="55"/>
      <c r="BH212" s="55"/>
    </row>
    <row r="213" spans="1:60" x14ac:dyDescent="0.25">
      <c r="A213" s="55"/>
      <c r="J213" s="55"/>
      <c r="K213" s="55"/>
      <c r="L213" s="55"/>
      <c r="M213" s="55"/>
      <c r="N213" s="55"/>
      <c r="O213" s="55"/>
      <c r="P213" s="55"/>
      <c r="Q213" s="55"/>
      <c r="R213" s="55"/>
      <c r="S213" s="55"/>
      <c r="T213" s="55"/>
      <c r="U213" s="55"/>
      <c r="V213" s="55"/>
      <c r="W213" s="55"/>
      <c r="X213" s="55"/>
      <c r="Y213" s="55"/>
      <c r="Z213" s="55"/>
      <c r="AA213" s="55"/>
      <c r="AB213" s="55"/>
      <c r="AC213" s="55"/>
      <c r="AD213" s="55"/>
      <c r="AE213" s="55"/>
      <c r="AF213" s="55"/>
      <c r="AG213" s="55"/>
      <c r="AH213" s="55"/>
      <c r="AI213" s="55"/>
      <c r="AJ213" s="55"/>
      <c r="AK213" s="55"/>
      <c r="AL213" s="55"/>
      <c r="AM213" s="55"/>
      <c r="AN213" s="55"/>
      <c r="AO213" s="55"/>
      <c r="AP213" s="55"/>
      <c r="AQ213" s="55"/>
      <c r="AR213" s="55"/>
      <c r="AS213" s="55"/>
      <c r="AT213" s="55"/>
      <c r="AU213" s="55"/>
      <c r="AV213" s="55"/>
      <c r="AW213" s="55"/>
      <c r="AX213" s="55"/>
      <c r="AY213" s="55"/>
      <c r="AZ213" s="55"/>
      <c r="BA213" s="55"/>
      <c r="BB213" s="55"/>
      <c r="BC213" s="55"/>
      <c r="BD213" s="55"/>
      <c r="BE213" s="55"/>
      <c r="BF213" s="55"/>
      <c r="BG213" s="55"/>
      <c r="BH213" s="55"/>
    </row>
    <row r="214" spans="1:60" x14ac:dyDescent="0.25">
      <c r="A214" s="55"/>
      <c r="J214" s="55"/>
      <c r="K214" s="55"/>
      <c r="L214" s="55"/>
      <c r="M214" s="55"/>
      <c r="N214" s="55"/>
      <c r="O214" s="55"/>
      <c r="P214" s="55"/>
      <c r="Q214" s="55"/>
      <c r="R214" s="55"/>
      <c r="S214" s="55"/>
      <c r="T214" s="55"/>
      <c r="U214" s="55"/>
      <c r="V214" s="55"/>
      <c r="W214" s="55"/>
      <c r="X214" s="55"/>
      <c r="Y214" s="55"/>
      <c r="Z214" s="55"/>
      <c r="AA214" s="55"/>
      <c r="AB214" s="55"/>
      <c r="AC214" s="55"/>
      <c r="AD214" s="55"/>
      <c r="AE214" s="55"/>
      <c r="AF214" s="55"/>
      <c r="AG214" s="55"/>
      <c r="AH214" s="55"/>
      <c r="AI214" s="55"/>
      <c r="AJ214" s="55"/>
      <c r="AK214" s="55"/>
      <c r="AL214" s="55"/>
      <c r="AM214" s="55"/>
      <c r="AN214" s="55"/>
      <c r="AO214" s="55"/>
      <c r="AP214" s="55"/>
      <c r="AQ214" s="55"/>
      <c r="AR214" s="55"/>
      <c r="AS214" s="55"/>
      <c r="AT214" s="55"/>
      <c r="AU214" s="55"/>
      <c r="AV214" s="55"/>
      <c r="AW214" s="55"/>
      <c r="AX214" s="55"/>
      <c r="AY214" s="55"/>
      <c r="AZ214" s="55"/>
      <c r="BA214" s="55"/>
      <c r="BB214" s="55"/>
      <c r="BC214" s="55"/>
      <c r="BD214" s="55"/>
      <c r="BE214" s="55"/>
      <c r="BF214" s="55"/>
      <c r="BG214" s="55"/>
      <c r="BH214" s="55"/>
    </row>
    <row r="215" spans="1:60" x14ac:dyDescent="0.25">
      <c r="A215" s="55"/>
      <c r="J215" s="55"/>
      <c r="K215" s="55"/>
      <c r="L215" s="55"/>
      <c r="M215" s="55"/>
      <c r="N215" s="55"/>
      <c r="O215" s="55"/>
      <c r="P215" s="55"/>
      <c r="Q215" s="55"/>
      <c r="R215" s="55"/>
      <c r="S215" s="55"/>
      <c r="T215" s="55"/>
      <c r="U215" s="55"/>
      <c r="V215" s="55"/>
      <c r="W215" s="55"/>
      <c r="X215" s="55"/>
      <c r="Y215" s="55"/>
      <c r="Z215" s="55"/>
      <c r="AA215" s="55"/>
      <c r="AB215" s="55"/>
      <c r="AC215" s="55"/>
      <c r="AD215" s="55"/>
      <c r="AE215" s="55"/>
      <c r="AF215" s="55"/>
      <c r="AG215" s="55"/>
      <c r="AH215" s="55"/>
      <c r="AI215" s="55"/>
      <c r="AJ215" s="55"/>
      <c r="AK215" s="55"/>
      <c r="AL215" s="55"/>
      <c r="AM215" s="55"/>
      <c r="AN215" s="55"/>
      <c r="AO215" s="55"/>
      <c r="AP215" s="55"/>
      <c r="AQ215" s="55"/>
      <c r="AR215" s="55"/>
      <c r="AS215" s="55"/>
      <c r="AT215" s="55"/>
      <c r="AU215" s="55"/>
      <c r="AV215" s="55"/>
      <c r="AW215" s="55"/>
      <c r="AX215" s="55"/>
      <c r="AY215" s="55"/>
      <c r="AZ215" s="55"/>
      <c r="BA215" s="55"/>
      <c r="BB215" s="55"/>
      <c r="BC215" s="55"/>
      <c r="BD215" s="55"/>
      <c r="BE215" s="55"/>
      <c r="BF215" s="55"/>
      <c r="BG215" s="55"/>
      <c r="BH215" s="55"/>
    </row>
    <row r="216" spans="1:60" x14ac:dyDescent="0.25">
      <c r="A216" s="55"/>
      <c r="J216" s="55"/>
      <c r="K216" s="55"/>
      <c r="L216" s="55"/>
      <c r="M216" s="55"/>
      <c r="N216" s="55"/>
      <c r="O216" s="55"/>
      <c r="P216" s="55"/>
      <c r="Q216" s="55"/>
      <c r="R216" s="55"/>
      <c r="S216" s="55"/>
      <c r="T216" s="55"/>
      <c r="U216" s="55"/>
      <c r="V216" s="55"/>
      <c r="W216" s="55"/>
      <c r="X216" s="55"/>
      <c r="Y216" s="55"/>
      <c r="Z216" s="55"/>
      <c r="AA216" s="55"/>
      <c r="AB216" s="55"/>
      <c r="AC216" s="55"/>
      <c r="AD216" s="55"/>
      <c r="AE216" s="55"/>
      <c r="AF216" s="55"/>
      <c r="AG216" s="55"/>
      <c r="AH216" s="55"/>
      <c r="AI216" s="55"/>
      <c r="AJ216" s="55"/>
      <c r="AK216" s="55"/>
      <c r="AL216" s="55"/>
      <c r="AM216" s="55"/>
      <c r="AN216" s="55"/>
      <c r="AO216" s="55"/>
      <c r="AP216" s="55"/>
      <c r="AQ216" s="55"/>
      <c r="AR216" s="55"/>
      <c r="AS216" s="55"/>
      <c r="AT216" s="55"/>
      <c r="AU216" s="55"/>
      <c r="AV216" s="55"/>
      <c r="AW216" s="55"/>
      <c r="AX216" s="55"/>
      <c r="AY216" s="55"/>
      <c r="AZ216" s="55"/>
      <c r="BA216" s="55"/>
      <c r="BB216" s="55"/>
      <c r="BC216" s="55"/>
      <c r="BD216" s="55"/>
      <c r="BE216" s="55"/>
      <c r="BF216" s="55"/>
      <c r="BG216" s="55"/>
      <c r="BH216" s="55"/>
    </row>
    <row r="217" spans="1:60" x14ac:dyDescent="0.25">
      <c r="A217" s="55"/>
      <c r="J217" s="55"/>
      <c r="K217" s="55"/>
      <c r="L217" s="55"/>
      <c r="M217" s="55"/>
      <c r="N217" s="55"/>
      <c r="O217" s="55"/>
      <c r="P217" s="55"/>
      <c r="Q217" s="55"/>
      <c r="R217" s="55"/>
      <c r="S217" s="55"/>
      <c r="T217" s="55"/>
      <c r="U217" s="55"/>
      <c r="V217" s="55"/>
      <c r="W217" s="55"/>
      <c r="X217" s="55"/>
      <c r="Y217" s="55"/>
      <c r="Z217" s="55"/>
      <c r="AA217" s="55"/>
      <c r="AB217" s="55"/>
      <c r="AC217" s="55"/>
      <c r="AD217" s="55"/>
      <c r="AE217" s="55"/>
      <c r="AF217" s="55"/>
      <c r="AG217" s="55"/>
      <c r="AH217" s="55"/>
      <c r="AI217" s="55"/>
      <c r="AJ217" s="55"/>
      <c r="AK217" s="55"/>
      <c r="AL217" s="55"/>
      <c r="AM217" s="55"/>
      <c r="AN217" s="55"/>
      <c r="AO217" s="55"/>
      <c r="AP217" s="55"/>
      <c r="AQ217" s="55"/>
      <c r="AR217" s="55"/>
      <c r="AS217" s="55"/>
      <c r="AT217" s="55"/>
      <c r="AU217" s="55"/>
      <c r="AV217" s="55"/>
      <c r="AW217" s="55"/>
      <c r="AX217" s="55"/>
      <c r="AY217" s="55"/>
      <c r="AZ217" s="55"/>
      <c r="BA217" s="55"/>
      <c r="BB217" s="55"/>
      <c r="BC217" s="55"/>
      <c r="BD217" s="55"/>
      <c r="BE217" s="55"/>
      <c r="BF217" s="55"/>
      <c r="BG217" s="55"/>
      <c r="BH217" s="55"/>
    </row>
    <row r="218" spans="1:60" x14ac:dyDescent="0.25">
      <c r="A218" s="55"/>
      <c r="J218" s="55"/>
      <c r="K218" s="55"/>
      <c r="L218" s="55"/>
      <c r="M218" s="55"/>
      <c r="N218" s="55"/>
      <c r="O218" s="55"/>
      <c r="P218" s="55"/>
      <c r="Q218" s="55"/>
      <c r="R218" s="55"/>
      <c r="S218" s="55"/>
      <c r="T218" s="55"/>
      <c r="U218" s="55"/>
      <c r="V218" s="55"/>
      <c r="W218" s="55"/>
      <c r="X218" s="55"/>
      <c r="Y218" s="55"/>
      <c r="Z218" s="55"/>
      <c r="AA218" s="55"/>
      <c r="AB218" s="55"/>
      <c r="AC218" s="55"/>
      <c r="AD218" s="55"/>
      <c r="AE218" s="55"/>
      <c r="AF218" s="55"/>
      <c r="AG218" s="55"/>
      <c r="AH218" s="55"/>
      <c r="AI218" s="55"/>
      <c r="AJ218" s="55"/>
      <c r="AK218" s="55"/>
      <c r="AL218" s="55"/>
      <c r="AM218" s="55"/>
      <c r="AN218" s="55"/>
      <c r="AO218" s="55"/>
      <c r="AP218" s="55"/>
      <c r="AQ218" s="55"/>
      <c r="AR218" s="55"/>
      <c r="AS218" s="55"/>
      <c r="AT218" s="55"/>
      <c r="AU218" s="55"/>
      <c r="AV218" s="55"/>
      <c r="AW218" s="55"/>
      <c r="AX218" s="55"/>
      <c r="AY218" s="55"/>
      <c r="AZ218" s="55"/>
      <c r="BA218" s="55"/>
      <c r="BB218" s="55"/>
      <c r="BC218" s="55"/>
      <c r="BD218" s="55"/>
      <c r="BE218" s="55"/>
      <c r="BF218" s="55"/>
      <c r="BG218" s="55"/>
      <c r="BH218" s="55"/>
    </row>
    <row r="219" spans="1:60" x14ac:dyDescent="0.25">
      <c r="A219" s="55"/>
      <c r="J219" s="55"/>
      <c r="K219" s="55"/>
      <c r="L219" s="55"/>
      <c r="M219" s="55"/>
      <c r="N219" s="55"/>
      <c r="O219" s="55"/>
      <c r="P219" s="55"/>
      <c r="Q219" s="55"/>
      <c r="R219" s="55"/>
      <c r="S219" s="55"/>
      <c r="T219" s="55"/>
      <c r="U219" s="55"/>
      <c r="V219" s="55"/>
      <c r="W219" s="55"/>
      <c r="X219" s="55"/>
      <c r="Y219" s="55"/>
      <c r="Z219" s="55"/>
      <c r="AA219" s="55"/>
      <c r="AB219" s="55"/>
      <c r="AC219" s="55"/>
      <c r="AD219" s="55"/>
      <c r="AE219" s="55"/>
      <c r="AF219" s="55"/>
      <c r="AG219" s="55"/>
      <c r="AH219" s="55"/>
      <c r="AI219" s="55"/>
      <c r="AJ219" s="55"/>
      <c r="AK219" s="55"/>
      <c r="AL219" s="55"/>
      <c r="AM219" s="55"/>
      <c r="AN219" s="55"/>
      <c r="AO219" s="55"/>
      <c r="AP219" s="55"/>
      <c r="AQ219" s="55"/>
      <c r="AR219" s="55"/>
      <c r="AS219" s="55"/>
      <c r="AT219" s="55"/>
      <c r="AU219" s="55"/>
      <c r="AV219" s="55"/>
      <c r="AW219" s="55"/>
      <c r="AX219" s="55"/>
      <c r="AY219" s="55"/>
      <c r="AZ219" s="55"/>
      <c r="BA219" s="55"/>
      <c r="BB219" s="55"/>
      <c r="BC219" s="55"/>
      <c r="BD219" s="55"/>
      <c r="BE219" s="55"/>
      <c r="BF219" s="55"/>
      <c r="BG219" s="55"/>
      <c r="BH219" s="55"/>
    </row>
    <row r="220" spans="1:60" x14ac:dyDescent="0.25">
      <c r="A220" s="55"/>
      <c r="J220" s="55"/>
      <c r="K220" s="55"/>
      <c r="L220" s="55"/>
      <c r="M220" s="55"/>
      <c r="N220" s="55"/>
      <c r="O220" s="55"/>
      <c r="P220" s="55"/>
      <c r="Q220" s="55"/>
      <c r="R220" s="55"/>
      <c r="S220" s="55"/>
      <c r="T220" s="55"/>
      <c r="U220" s="55"/>
      <c r="V220" s="55"/>
      <c r="W220" s="55"/>
      <c r="X220" s="55"/>
      <c r="Y220" s="55"/>
      <c r="Z220" s="55"/>
      <c r="AA220" s="55"/>
      <c r="AB220" s="55"/>
      <c r="AC220" s="55"/>
      <c r="AD220" s="55"/>
      <c r="AE220" s="55"/>
      <c r="AF220" s="55"/>
      <c r="AG220" s="55"/>
      <c r="AH220" s="55"/>
      <c r="AI220" s="55"/>
      <c r="AJ220" s="55"/>
      <c r="AK220" s="55"/>
      <c r="AL220" s="55"/>
      <c r="AM220" s="55"/>
      <c r="AN220" s="55"/>
      <c r="AO220" s="55"/>
      <c r="AP220" s="55"/>
      <c r="AQ220" s="55"/>
      <c r="AR220" s="55"/>
      <c r="AS220" s="55"/>
      <c r="AT220" s="55"/>
      <c r="AU220" s="55"/>
      <c r="AV220" s="55"/>
      <c r="AW220" s="55"/>
      <c r="AX220" s="55"/>
      <c r="AY220" s="55"/>
      <c r="AZ220" s="55"/>
      <c r="BA220" s="55"/>
      <c r="BB220" s="55"/>
      <c r="BC220" s="55"/>
      <c r="BD220" s="55"/>
      <c r="BE220" s="55"/>
      <c r="BF220" s="55"/>
      <c r="BG220" s="55"/>
      <c r="BH220" s="55"/>
    </row>
    <row r="221" spans="1:60" x14ac:dyDescent="0.25">
      <c r="A221" s="55"/>
      <c r="J221" s="55"/>
      <c r="K221" s="55"/>
      <c r="L221" s="55"/>
      <c r="M221" s="55"/>
      <c r="N221" s="55"/>
      <c r="O221" s="55"/>
      <c r="P221" s="55"/>
      <c r="Q221" s="55"/>
      <c r="R221" s="55"/>
      <c r="S221" s="55"/>
      <c r="T221" s="55"/>
      <c r="U221" s="55"/>
      <c r="V221" s="55"/>
      <c r="W221" s="55"/>
      <c r="X221" s="55"/>
      <c r="Y221" s="55"/>
      <c r="Z221" s="55"/>
      <c r="AA221" s="55"/>
      <c r="AB221" s="55"/>
      <c r="AC221" s="55"/>
      <c r="AD221" s="55"/>
      <c r="AE221" s="55"/>
      <c r="AF221" s="55"/>
      <c r="AG221" s="55"/>
      <c r="AH221" s="55"/>
      <c r="AI221" s="55"/>
      <c r="AJ221" s="55"/>
      <c r="AK221" s="55"/>
      <c r="AL221" s="55"/>
      <c r="AM221" s="55"/>
      <c r="AN221" s="55"/>
      <c r="AO221" s="55"/>
      <c r="AP221" s="55"/>
      <c r="AQ221" s="55"/>
      <c r="AR221" s="55"/>
      <c r="AS221" s="55"/>
      <c r="AT221" s="55"/>
      <c r="AU221" s="55"/>
      <c r="AV221" s="55"/>
      <c r="AW221" s="55"/>
      <c r="AX221" s="55"/>
      <c r="AY221" s="55"/>
      <c r="AZ221" s="55"/>
      <c r="BA221" s="55"/>
      <c r="BB221" s="55"/>
      <c r="BC221" s="55"/>
      <c r="BD221" s="55"/>
      <c r="BE221" s="55"/>
      <c r="BF221" s="55"/>
      <c r="BG221" s="55"/>
      <c r="BH221" s="55"/>
    </row>
    <row r="222" spans="1:60" x14ac:dyDescent="0.25">
      <c r="A222" s="55"/>
      <c r="J222" s="55"/>
      <c r="K222" s="55"/>
      <c r="L222" s="55"/>
      <c r="M222" s="55"/>
      <c r="N222" s="55"/>
      <c r="O222" s="55"/>
      <c r="P222" s="55"/>
      <c r="Q222" s="55"/>
      <c r="R222" s="55"/>
      <c r="S222" s="55"/>
      <c r="T222" s="55"/>
      <c r="U222" s="55"/>
      <c r="V222" s="55"/>
      <c r="W222" s="55"/>
      <c r="X222" s="55"/>
      <c r="Y222" s="55"/>
      <c r="Z222" s="55"/>
      <c r="AA222" s="55"/>
      <c r="AB222" s="55"/>
      <c r="AC222" s="55"/>
      <c r="AD222" s="55"/>
      <c r="AE222" s="55"/>
      <c r="AF222" s="55"/>
      <c r="AG222" s="55"/>
      <c r="AH222" s="55"/>
      <c r="AI222" s="55"/>
      <c r="AJ222" s="55"/>
      <c r="AK222" s="55"/>
      <c r="AL222" s="55"/>
      <c r="AM222" s="55"/>
      <c r="AN222" s="55"/>
      <c r="AO222" s="55"/>
      <c r="AP222" s="55"/>
      <c r="AQ222" s="55"/>
      <c r="AR222" s="55"/>
      <c r="AS222" s="55"/>
      <c r="AT222" s="55"/>
      <c r="AU222" s="55"/>
      <c r="AV222" s="55"/>
      <c r="AW222" s="55"/>
      <c r="AX222" s="55"/>
      <c r="AY222" s="55"/>
      <c r="AZ222" s="55"/>
      <c r="BA222" s="55"/>
      <c r="BB222" s="55"/>
      <c r="BC222" s="55"/>
      <c r="BD222" s="55"/>
      <c r="BE222" s="55"/>
      <c r="BF222" s="55"/>
      <c r="BG222" s="55"/>
      <c r="BH222" s="55"/>
    </row>
    <row r="223" spans="1:60" x14ac:dyDescent="0.25">
      <c r="A223" s="55"/>
      <c r="J223" s="55"/>
      <c r="K223" s="55"/>
      <c r="L223" s="55"/>
      <c r="M223" s="55"/>
      <c r="N223" s="55"/>
      <c r="O223" s="55"/>
      <c r="P223" s="55"/>
      <c r="Q223" s="55"/>
      <c r="R223" s="55"/>
      <c r="S223" s="55"/>
      <c r="T223" s="55"/>
      <c r="U223" s="55"/>
      <c r="V223" s="55"/>
      <c r="W223" s="55"/>
      <c r="X223" s="55"/>
      <c r="Y223" s="55"/>
      <c r="Z223" s="55"/>
      <c r="AA223" s="55"/>
      <c r="AB223" s="55"/>
      <c r="AC223" s="55"/>
      <c r="AD223" s="55"/>
      <c r="AE223" s="55"/>
      <c r="AF223" s="55"/>
      <c r="AG223" s="55"/>
      <c r="AH223" s="55"/>
      <c r="AI223" s="55"/>
      <c r="AJ223" s="55"/>
      <c r="AK223" s="55"/>
      <c r="AL223" s="55"/>
      <c r="AM223" s="55"/>
      <c r="AN223" s="55"/>
      <c r="AO223" s="55"/>
      <c r="AP223" s="55"/>
      <c r="AQ223" s="55"/>
      <c r="AR223" s="55"/>
      <c r="AS223" s="55"/>
      <c r="AT223" s="55"/>
      <c r="AU223" s="55"/>
      <c r="AV223" s="55"/>
      <c r="AW223" s="55"/>
      <c r="AX223" s="55"/>
      <c r="AY223" s="55"/>
      <c r="AZ223" s="55"/>
      <c r="BA223" s="55"/>
      <c r="BB223" s="55"/>
      <c r="BC223" s="55"/>
      <c r="BD223" s="55"/>
      <c r="BE223" s="55"/>
      <c r="BF223" s="55"/>
      <c r="BG223" s="55"/>
      <c r="BH223" s="55"/>
    </row>
    <row r="224" spans="1:60" x14ac:dyDescent="0.25">
      <c r="A224" s="55"/>
      <c r="J224" s="55"/>
      <c r="K224" s="55"/>
      <c r="L224" s="55"/>
      <c r="M224" s="55"/>
      <c r="N224" s="55"/>
      <c r="O224" s="55"/>
      <c r="P224" s="55"/>
      <c r="Q224" s="55"/>
      <c r="R224" s="55"/>
      <c r="S224" s="55"/>
      <c r="T224" s="55"/>
      <c r="U224" s="55"/>
      <c r="V224" s="55"/>
      <c r="W224" s="55"/>
      <c r="X224" s="55"/>
      <c r="Y224" s="55"/>
      <c r="Z224" s="55"/>
      <c r="AA224" s="55"/>
      <c r="AB224" s="55"/>
      <c r="AC224" s="55"/>
      <c r="AD224" s="55"/>
      <c r="AE224" s="55"/>
      <c r="AF224" s="55"/>
      <c r="AG224" s="55"/>
      <c r="AH224" s="55"/>
      <c r="AI224" s="55"/>
      <c r="AJ224" s="55"/>
      <c r="AK224" s="55"/>
      <c r="AL224" s="55"/>
      <c r="AM224" s="55"/>
      <c r="AN224" s="55"/>
      <c r="AO224" s="55"/>
      <c r="AP224" s="55"/>
      <c r="AQ224" s="55"/>
      <c r="AR224" s="55"/>
      <c r="AS224" s="55"/>
      <c r="AT224" s="55"/>
      <c r="AU224" s="55"/>
      <c r="AV224" s="55"/>
      <c r="AW224" s="55"/>
      <c r="AX224" s="55"/>
      <c r="AY224" s="55"/>
      <c r="AZ224" s="55"/>
      <c r="BA224" s="55"/>
      <c r="BB224" s="55"/>
      <c r="BC224" s="55"/>
      <c r="BD224" s="55"/>
      <c r="BE224" s="55"/>
      <c r="BF224" s="55"/>
      <c r="BG224" s="55"/>
      <c r="BH224" s="55"/>
    </row>
    <row r="225" spans="1:60" x14ac:dyDescent="0.25">
      <c r="A225" s="55"/>
      <c r="J225" s="55"/>
      <c r="K225" s="55"/>
      <c r="L225" s="55"/>
      <c r="M225" s="55"/>
      <c r="N225" s="55"/>
      <c r="O225" s="55"/>
      <c r="P225" s="55"/>
      <c r="Q225" s="55"/>
      <c r="R225" s="55"/>
      <c r="S225" s="55"/>
      <c r="T225" s="55"/>
      <c r="U225" s="55"/>
      <c r="V225" s="55"/>
      <c r="W225" s="55"/>
      <c r="X225" s="55"/>
      <c r="Y225" s="55"/>
      <c r="Z225" s="55"/>
      <c r="AA225" s="55"/>
      <c r="AB225" s="55"/>
      <c r="AC225" s="55"/>
      <c r="AD225" s="55"/>
      <c r="AE225" s="55"/>
      <c r="AF225" s="55"/>
      <c r="AG225" s="55"/>
      <c r="AH225" s="55"/>
      <c r="AI225" s="55"/>
      <c r="AJ225" s="55"/>
      <c r="AK225" s="55"/>
      <c r="AL225" s="55"/>
      <c r="AM225" s="55"/>
      <c r="AN225" s="55"/>
      <c r="AO225" s="55"/>
      <c r="AP225" s="55"/>
      <c r="AQ225" s="55"/>
      <c r="AR225" s="55"/>
      <c r="AS225" s="55"/>
      <c r="AT225" s="55"/>
      <c r="AU225" s="55"/>
      <c r="AV225" s="55"/>
      <c r="AW225" s="55"/>
      <c r="AX225" s="55"/>
      <c r="AY225" s="55"/>
      <c r="AZ225" s="55"/>
      <c r="BA225" s="55"/>
      <c r="BB225" s="55"/>
      <c r="BC225" s="55"/>
      <c r="BD225" s="55"/>
      <c r="BE225" s="55"/>
      <c r="BF225" s="55"/>
      <c r="BG225" s="55"/>
      <c r="BH225" s="55"/>
    </row>
    <row r="226" spans="1:60" x14ac:dyDescent="0.25">
      <c r="A226" s="55"/>
      <c r="J226" s="55"/>
      <c r="K226" s="55"/>
      <c r="L226" s="55"/>
      <c r="M226" s="55"/>
      <c r="N226" s="55"/>
      <c r="O226" s="55"/>
      <c r="P226" s="55"/>
      <c r="Q226" s="55"/>
      <c r="R226" s="55"/>
      <c r="S226" s="55"/>
      <c r="T226" s="55"/>
      <c r="U226" s="55"/>
      <c r="V226" s="55"/>
      <c r="W226" s="55"/>
      <c r="X226" s="55"/>
      <c r="Y226" s="55"/>
      <c r="Z226" s="55"/>
      <c r="AA226" s="55"/>
      <c r="AB226" s="55"/>
      <c r="AC226" s="55"/>
      <c r="AD226" s="55"/>
      <c r="AE226" s="55"/>
      <c r="AF226" s="55"/>
      <c r="AG226" s="55"/>
      <c r="AH226" s="55"/>
      <c r="AI226" s="55"/>
      <c r="AJ226" s="55"/>
      <c r="AK226" s="55"/>
      <c r="AL226" s="55"/>
      <c r="AM226" s="55"/>
      <c r="AN226" s="55"/>
      <c r="AO226" s="55"/>
      <c r="AP226" s="55"/>
      <c r="AQ226" s="55"/>
      <c r="AR226" s="55"/>
      <c r="AS226" s="55"/>
      <c r="AT226" s="55"/>
      <c r="AU226" s="55"/>
      <c r="AV226" s="55"/>
      <c r="AW226" s="55"/>
      <c r="AX226" s="55"/>
      <c r="AY226" s="55"/>
      <c r="AZ226" s="55"/>
      <c r="BA226" s="55"/>
      <c r="BB226" s="55"/>
      <c r="BC226" s="55"/>
      <c r="BD226" s="55"/>
      <c r="BE226" s="55"/>
      <c r="BF226" s="55"/>
      <c r="BG226" s="55"/>
      <c r="BH226" s="55"/>
    </row>
    <row r="227" spans="1:60" x14ac:dyDescent="0.25">
      <c r="A227" s="55"/>
      <c r="J227" s="55"/>
      <c r="K227" s="55"/>
      <c r="L227" s="55"/>
      <c r="M227" s="55"/>
      <c r="N227" s="55"/>
      <c r="O227" s="55"/>
      <c r="P227" s="55"/>
      <c r="Q227" s="55"/>
      <c r="R227" s="55"/>
      <c r="S227" s="55"/>
      <c r="T227" s="55"/>
      <c r="U227" s="55"/>
      <c r="V227" s="55"/>
      <c r="W227" s="55"/>
      <c r="X227" s="55"/>
      <c r="Y227" s="55"/>
      <c r="Z227" s="55"/>
      <c r="AA227" s="55"/>
      <c r="AB227" s="55"/>
      <c r="AC227" s="55"/>
      <c r="AD227" s="55"/>
      <c r="AE227" s="55"/>
      <c r="AF227" s="55"/>
      <c r="AG227" s="55"/>
      <c r="AH227" s="55"/>
      <c r="AI227" s="55"/>
      <c r="AJ227" s="55"/>
      <c r="AK227" s="55"/>
      <c r="AL227" s="55"/>
      <c r="AM227" s="55"/>
      <c r="AN227" s="55"/>
      <c r="AO227" s="55"/>
      <c r="AP227" s="55"/>
      <c r="AQ227" s="55"/>
      <c r="AR227" s="55"/>
      <c r="AS227" s="55"/>
      <c r="AT227" s="55"/>
      <c r="AU227" s="55"/>
      <c r="AV227" s="55"/>
      <c r="AW227" s="55"/>
      <c r="AX227" s="55"/>
      <c r="AY227" s="55"/>
      <c r="AZ227" s="55"/>
      <c r="BA227" s="55"/>
      <c r="BB227" s="55"/>
      <c r="BC227" s="55"/>
      <c r="BD227" s="55"/>
      <c r="BE227" s="55"/>
      <c r="BF227" s="55"/>
      <c r="BG227" s="55"/>
      <c r="BH227" s="55"/>
    </row>
    <row r="228" spans="1:60" x14ac:dyDescent="0.25">
      <c r="A228" s="55"/>
      <c r="J228" s="55"/>
      <c r="K228" s="55"/>
      <c r="L228" s="55"/>
      <c r="M228" s="55"/>
      <c r="N228" s="55"/>
      <c r="O228" s="55"/>
      <c r="P228" s="55"/>
      <c r="Q228" s="55"/>
      <c r="R228" s="55"/>
      <c r="S228" s="55"/>
      <c r="T228" s="55"/>
      <c r="U228" s="55"/>
      <c r="V228" s="55"/>
      <c r="W228" s="55"/>
      <c r="X228" s="55"/>
      <c r="Y228" s="55"/>
      <c r="Z228" s="55"/>
      <c r="AA228" s="55"/>
      <c r="AB228" s="55"/>
      <c r="AC228" s="55"/>
      <c r="AD228" s="55"/>
      <c r="AE228" s="55"/>
      <c r="AF228" s="55"/>
      <c r="AG228" s="55"/>
      <c r="AH228" s="55"/>
      <c r="AI228" s="55"/>
      <c r="AJ228" s="55"/>
      <c r="AK228" s="55"/>
      <c r="AL228" s="55"/>
      <c r="AM228" s="55"/>
      <c r="AN228" s="55"/>
      <c r="AO228" s="55"/>
      <c r="AP228" s="55"/>
      <c r="AQ228" s="55"/>
      <c r="AR228" s="55"/>
      <c r="AS228" s="55"/>
      <c r="AT228" s="55"/>
      <c r="AU228" s="55"/>
      <c r="AV228" s="55"/>
      <c r="AW228" s="55"/>
      <c r="AX228" s="55"/>
      <c r="AY228" s="55"/>
      <c r="AZ228" s="55"/>
      <c r="BA228" s="55"/>
      <c r="BB228" s="55"/>
      <c r="BC228" s="55"/>
      <c r="BD228" s="55"/>
      <c r="BE228" s="55"/>
      <c r="BF228" s="55"/>
      <c r="BG228" s="55"/>
      <c r="BH228" s="55"/>
    </row>
    <row r="229" spans="1:60" x14ac:dyDescent="0.25">
      <c r="A229" s="55"/>
      <c r="J229" s="55"/>
      <c r="K229" s="55"/>
      <c r="L229" s="55"/>
      <c r="M229" s="55"/>
      <c r="N229" s="55"/>
      <c r="O229" s="55"/>
      <c r="P229" s="55"/>
      <c r="Q229" s="55"/>
      <c r="R229" s="55"/>
      <c r="S229" s="55"/>
      <c r="T229" s="55"/>
      <c r="U229" s="55"/>
      <c r="V229" s="55"/>
      <c r="W229" s="55"/>
      <c r="X229" s="55"/>
      <c r="Y229" s="55"/>
      <c r="Z229" s="55"/>
      <c r="AA229" s="55"/>
      <c r="AB229" s="55"/>
      <c r="AC229" s="55"/>
      <c r="AD229" s="55"/>
      <c r="AE229" s="55"/>
      <c r="AF229" s="55"/>
      <c r="AG229" s="55"/>
      <c r="AH229" s="55"/>
      <c r="AI229" s="55"/>
      <c r="AJ229" s="55"/>
      <c r="AK229" s="55"/>
      <c r="AL229" s="55"/>
      <c r="AM229" s="55"/>
      <c r="AN229" s="55"/>
      <c r="AO229" s="55"/>
      <c r="AP229" s="55"/>
      <c r="AQ229" s="55"/>
      <c r="AR229" s="55"/>
      <c r="AS229" s="55"/>
      <c r="AT229" s="55"/>
      <c r="AU229" s="55"/>
      <c r="AV229" s="55"/>
      <c r="AW229" s="55"/>
      <c r="AX229" s="55"/>
      <c r="AY229" s="55"/>
      <c r="AZ229" s="55"/>
      <c r="BA229" s="55"/>
      <c r="BB229" s="55"/>
      <c r="BC229" s="55"/>
      <c r="BD229" s="55"/>
      <c r="BE229" s="55"/>
      <c r="BF229" s="55"/>
      <c r="BG229" s="55"/>
      <c r="BH229" s="55"/>
    </row>
    <row r="230" spans="1:60" x14ac:dyDescent="0.25">
      <c r="A230" s="55"/>
      <c r="J230" s="55"/>
      <c r="K230" s="55"/>
      <c r="L230" s="55"/>
      <c r="M230" s="55"/>
      <c r="N230" s="55"/>
      <c r="O230" s="55"/>
      <c r="P230" s="55"/>
      <c r="Q230" s="55"/>
      <c r="R230" s="55"/>
      <c r="S230" s="55"/>
      <c r="T230" s="55"/>
      <c r="U230" s="55"/>
      <c r="V230" s="55"/>
      <c r="W230" s="55"/>
      <c r="X230" s="55"/>
      <c r="Y230" s="55"/>
      <c r="Z230" s="55"/>
      <c r="AA230" s="55"/>
      <c r="AB230" s="55"/>
      <c r="AC230" s="55"/>
      <c r="AD230" s="55"/>
      <c r="AE230" s="55"/>
      <c r="AF230" s="55"/>
      <c r="AG230" s="55"/>
      <c r="AH230" s="55"/>
      <c r="AI230" s="55"/>
      <c r="AJ230" s="55"/>
      <c r="AK230" s="55"/>
      <c r="AL230" s="55"/>
      <c r="AM230" s="55"/>
      <c r="AN230" s="55"/>
      <c r="AO230" s="55"/>
      <c r="AP230" s="55"/>
      <c r="AQ230" s="55"/>
      <c r="AR230" s="55"/>
      <c r="AS230" s="55"/>
      <c r="AT230" s="55"/>
      <c r="AU230" s="55"/>
      <c r="AV230" s="55"/>
      <c r="AW230" s="55"/>
      <c r="AX230" s="55"/>
      <c r="AY230" s="55"/>
      <c r="AZ230" s="55"/>
      <c r="BA230" s="55"/>
      <c r="BB230" s="55"/>
      <c r="BC230" s="55"/>
      <c r="BD230" s="55"/>
      <c r="BE230" s="55"/>
      <c r="BF230" s="55"/>
      <c r="BG230" s="55"/>
      <c r="BH230" s="55"/>
    </row>
    <row r="231" spans="1:60" x14ac:dyDescent="0.25">
      <c r="A231" s="55"/>
      <c r="J231" s="55"/>
      <c r="K231" s="55"/>
      <c r="L231" s="55"/>
      <c r="M231" s="55"/>
      <c r="N231" s="55"/>
      <c r="O231" s="55"/>
      <c r="P231" s="55"/>
      <c r="Q231" s="55"/>
      <c r="R231" s="55"/>
      <c r="S231" s="55"/>
      <c r="T231" s="55"/>
      <c r="U231" s="55"/>
      <c r="V231" s="55"/>
      <c r="W231" s="55"/>
      <c r="X231" s="55"/>
      <c r="Y231" s="55"/>
      <c r="Z231" s="55"/>
      <c r="AA231" s="55"/>
      <c r="AB231" s="55"/>
      <c r="AC231" s="55"/>
      <c r="AD231" s="55"/>
      <c r="AE231" s="55"/>
      <c r="AF231" s="55"/>
      <c r="AG231" s="55"/>
      <c r="AH231" s="55"/>
      <c r="AI231" s="55"/>
      <c r="AJ231" s="55"/>
      <c r="AK231" s="55"/>
      <c r="AL231" s="55"/>
      <c r="AM231" s="55"/>
      <c r="AN231" s="55"/>
      <c r="AO231" s="55"/>
      <c r="AP231" s="55"/>
      <c r="AQ231" s="55"/>
      <c r="AR231" s="55"/>
      <c r="AS231" s="55"/>
      <c r="AT231" s="55"/>
      <c r="AU231" s="55"/>
      <c r="AV231" s="55"/>
      <c r="AW231" s="55"/>
      <c r="AX231" s="55"/>
      <c r="AY231" s="55"/>
      <c r="AZ231" s="55"/>
      <c r="BA231" s="55"/>
      <c r="BB231" s="55"/>
      <c r="BC231" s="55"/>
      <c r="BD231" s="55"/>
      <c r="BE231" s="55"/>
      <c r="BF231" s="55"/>
      <c r="BG231" s="55"/>
      <c r="BH231" s="55"/>
    </row>
    <row r="232" spans="1:60" x14ac:dyDescent="0.25">
      <c r="A232" s="55"/>
      <c r="J232" s="55"/>
      <c r="K232" s="55"/>
      <c r="L232" s="55"/>
      <c r="M232" s="55"/>
      <c r="N232" s="55"/>
      <c r="O232" s="55"/>
      <c r="P232" s="55"/>
      <c r="Q232" s="55"/>
      <c r="R232" s="55"/>
      <c r="S232" s="55"/>
      <c r="T232" s="55"/>
      <c r="U232" s="55"/>
      <c r="V232" s="55"/>
      <c r="W232" s="55"/>
      <c r="X232" s="55"/>
      <c r="Y232" s="55"/>
      <c r="Z232" s="55"/>
      <c r="AA232" s="55"/>
      <c r="AB232" s="55"/>
      <c r="AC232" s="55"/>
      <c r="AD232" s="55"/>
      <c r="AE232" s="55"/>
      <c r="AF232" s="55"/>
      <c r="AG232" s="55"/>
      <c r="AH232" s="55"/>
      <c r="AI232" s="55"/>
      <c r="AJ232" s="55"/>
      <c r="AK232" s="55"/>
      <c r="AL232" s="55"/>
      <c r="AM232" s="55"/>
      <c r="AN232" s="55"/>
      <c r="AO232" s="55"/>
      <c r="AP232" s="55"/>
      <c r="AQ232" s="55"/>
      <c r="AR232" s="55"/>
      <c r="AS232" s="55"/>
      <c r="AT232" s="55"/>
      <c r="AU232" s="55"/>
      <c r="AV232" s="55"/>
      <c r="AW232" s="55"/>
      <c r="AX232" s="55"/>
      <c r="AY232" s="55"/>
      <c r="AZ232" s="55"/>
      <c r="BA232" s="55"/>
      <c r="BB232" s="55"/>
      <c r="BC232" s="55"/>
      <c r="BD232" s="55"/>
      <c r="BE232" s="55"/>
      <c r="BF232" s="55"/>
      <c r="BG232" s="55"/>
      <c r="BH232" s="55"/>
    </row>
    <row r="233" spans="1:60" x14ac:dyDescent="0.25">
      <c r="A233" s="55"/>
      <c r="J233" s="55"/>
      <c r="K233" s="55"/>
      <c r="L233" s="55"/>
      <c r="M233" s="55"/>
      <c r="N233" s="55"/>
      <c r="O233" s="55"/>
      <c r="P233" s="55"/>
      <c r="Q233" s="55"/>
      <c r="R233" s="55"/>
      <c r="S233" s="55"/>
      <c r="T233" s="55"/>
      <c r="U233" s="55"/>
      <c r="V233" s="55"/>
      <c r="W233" s="55"/>
      <c r="X233" s="55"/>
      <c r="Y233" s="55"/>
      <c r="Z233" s="55"/>
      <c r="AA233" s="55"/>
      <c r="AB233" s="55"/>
      <c r="AC233" s="55"/>
      <c r="AD233" s="55"/>
      <c r="AE233" s="55"/>
      <c r="AF233" s="55"/>
      <c r="AG233" s="55"/>
      <c r="AH233" s="55"/>
      <c r="AI233" s="55"/>
      <c r="AJ233" s="55"/>
      <c r="AK233" s="55"/>
      <c r="AL233" s="55"/>
      <c r="AM233" s="55"/>
      <c r="AN233" s="55"/>
      <c r="AO233" s="55"/>
      <c r="AP233" s="55"/>
      <c r="AQ233" s="55"/>
      <c r="AR233" s="55"/>
      <c r="AS233" s="55"/>
      <c r="AT233" s="55"/>
      <c r="AU233" s="55"/>
      <c r="AV233" s="55"/>
      <c r="AW233" s="55"/>
      <c r="AX233" s="55"/>
      <c r="AY233" s="55"/>
      <c r="AZ233" s="55"/>
      <c r="BA233" s="55"/>
      <c r="BB233" s="55"/>
      <c r="BC233" s="55"/>
      <c r="BD233" s="55"/>
      <c r="BE233" s="55"/>
      <c r="BF233" s="55"/>
      <c r="BG233" s="55"/>
      <c r="BH233" s="55"/>
    </row>
    <row r="234" spans="1:60" x14ac:dyDescent="0.25">
      <c r="A234" s="55"/>
      <c r="J234" s="55"/>
      <c r="K234" s="55"/>
      <c r="L234" s="55"/>
      <c r="M234" s="55"/>
      <c r="N234" s="55"/>
      <c r="O234" s="55"/>
      <c r="P234" s="55"/>
      <c r="Q234" s="55"/>
      <c r="R234" s="55"/>
      <c r="S234" s="55"/>
      <c r="T234" s="55"/>
      <c r="U234" s="55"/>
      <c r="V234" s="55"/>
      <c r="W234" s="55"/>
      <c r="X234" s="55"/>
      <c r="Y234" s="55"/>
      <c r="Z234" s="55"/>
      <c r="AA234" s="55"/>
      <c r="AB234" s="55"/>
      <c r="AC234" s="55"/>
      <c r="AD234" s="55"/>
      <c r="AE234" s="55"/>
      <c r="AF234" s="55"/>
      <c r="AG234" s="55"/>
      <c r="AH234" s="55"/>
      <c r="AI234" s="55"/>
      <c r="AJ234" s="55"/>
      <c r="AK234" s="55"/>
      <c r="AL234" s="55"/>
      <c r="AM234" s="55"/>
      <c r="AN234" s="55"/>
      <c r="AO234" s="55"/>
      <c r="AP234" s="55"/>
      <c r="AQ234" s="55"/>
      <c r="AR234" s="55"/>
      <c r="AS234" s="55"/>
      <c r="AT234" s="55"/>
      <c r="AU234" s="55"/>
      <c r="AV234" s="55"/>
      <c r="AW234" s="55"/>
      <c r="AX234" s="55"/>
      <c r="AY234" s="55"/>
      <c r="AZ234" s="55"/>
      <c r="BA234" s="55"/>
      <c r="BB234" s="55"/>
      <c r="BC234" s="55"/>
      <c r="BD234" s="55"/>
      <c r="BE234" s="55"/>
      <c r="BF234" s="55"/>
      <c r="BG234" s="55"/>
      <c r="BH234" s="55"/>
    </row>
    <row r="235" spans="1:60" x14ac:dyDescent="0.25">
      <c r="A235" s="55"/>
      <c r="J235" s="55"/>
      <c r="K235" s="55"/>
      <c r="L235" s="55"/>
      <c r="M235" s="55"/>
      <c r="N235" s="55"/>
      <c r="O235" s="55"/>
      <c r="P235" s="55"/>
      <c r="Q235" s="55"/>
      <c r="R235" s="55"/>
      <c r="S235" s="55"/>
      <c r="T235" s="55"/>
      <c r="U235" s="55"/>
      <c r="V235" s="55"/>
      <c r="W235" s="55"/>
      <c r="X235" s="55"/>
      <c r="Y235" s="55"/>
      <c r="Z235" s="55"/>
      <c r="AA235" s="55"/>
      <c r="AB235" s="55"/>
      <c r="AC235" s="55"/>
      <c r="AD235" s="55"/>
      <c r="AE235" s="55"/>
      <c r="AF235" s="55"/>
      <c r="AG235" s="55"/>
      <c r="AH235" s="55"/>
      <c r="AI235" s="55"/>
      <c r="AJ235" s="55"/>
      <c r="AK235" s="55"/>
      <c r="AL235" s="55"/>
      <c r="AM235" s="55"/>
      <c r="AN235" s="55"/>
      <c r="AO235" s="55"/>
      <c r="AP235" s="55"/>
      <c r="AQ235" s="55"/>
      <c r="AR235" s="55"/>
      <c r="AS235" s="55"/>
      <c r="AT235" s="55"/>
      <c r="AU235" s="55"/>
      <c r="AV235" s="55"/>
      <c r="AW235" s="55"/>
      <c r="AX235" s="55"/>
      <c r="AY235" s="55"/>
      <c r="AZ235" s="55"/>
      <c r="BA235" s="55"/>
      <c r="BB235" s="55"/>
      <c r="BC235" s="55"/>
      <c r="BD235" s="55"/>
      <c r="BE235" s="55"/>
      <c r="BF235" s="55"/>
      <c r="BG235" s="55"/>
      <c r="BH235" s="55"/>
    </row>
    <row r="236" spans="1:60" x14ac:dyDescent="0.25">
      <c r="A236" s="55"/>
      <c r="J236" s="55"/>
      <c r="K236" s="55"/>
      <c r="L236" s="55"/>
      <c r="M236" s="55"/>
      <c r="N236" s="55"/>
      <c r="O236" s="55"/>
      <c r="P236" s="55"/>
      <c r="Q236" s="55"/>
      <c r="R236" s="55"/>
      <c r="S236" s="55"/>
      <c r="T236" s="55"/>
      <c r="U236" s="55"/>
      <c r="V236" s="55"/>
      <c r="W236" s="55"/>
      <c r="X236" s="55"/>
      <c r="Y236" s="55"/>
      <c r="Z236" s="55"/>
      <c r="AA236" s="55"/>
      <c r="AB236" s="55"/>
      <c r="AC236" s="55"/>
      <c r="AD236" s="55"/>
      <c r="AE236" s="55"/>
      <c r="AF236" s="55"/>
      <c r="AG236" s="55"/>
      <c r="AH236" s="55"/>
      <c r="AI236" s="55"/>
      <c r="AJ236" s="55"/>
      <c r="AK236" s="55"/>
      <c r="AL236" s="55"/>
      <c r="AM236" s="55"/>
      <c r="AN236" s="55"/>
      <c r="AO236" s="55"/>
      <c r="AP236" s="55"/>
      <c r="AQ236" s="55"/>
      <c r="AR236" s="55"/>
      <c r="AS236" s="55"/>
      <c r="AT236" s="55"/>
      <c r="AU236" s="55"/>
      <c r="AV236" s="55"/>
      <c r="AW236" s="55"/>
      <c r="AX236" s="55"/>
      <c r="AY236" s="55"/>
      <c r="AZ236" s="55"/>
      <c r="BA236" s="55"/>
      <c r="BB236" s="55"/>
      <c r="BC236" s="55"/>
      <c r="BD236" s="55"/>
      <c r="BE236" s="55"/>
      <c r="BF236" s="55"/>
      <c r="BG236" s="55"/>
      <c r="BH236" s="55"/>
    </row>
    <row r="237" spans="1:60" x14ac:dyDescent="0.25">
      <c r="A237" s="55"/>
      <c r="J237" s="55"/>
      <c r="K237" s="55"/>
      <c r="L237" s="55"/>
      <c r="M237" s="55"/>
      <c r="N237" s="55"/>
      <c r="O237" s="55"/>
      <c r="P237" s="55"/>
      <c r="Q237" s="55"/>
      <c r="R237" s="55"/>
      <c r="S237" s="55"/>
      <c r="T237" s="55"/>
      <c r="U237" s="55"/>
      <c r="V237" s="55"/>
      <c r="W237" s="55"/>
      <c r="X237" s="55"/>
      <c r="Y237" s="55"/>
      <c r="Z237" s="55"/>
      <c r="AA237" s="55"/>
      <c r="AB237" s="55"/>
      <c r="AC237" s="55"/>
      <c r="AD237" s="55"/>
      <c r="AE237" s="55"/>
      <c r="AF237" s="55"/>
      <c r="AG237" s="55"/>
      <c r="AH237" s="55"/>
      <c r="AI237" s="55"/>
      <c r="AJ237" s="55"/>
      <c r="AK237" s="55"/>
      <c r="AL237" s="55"/>
      <c r="AM237" s="55"/>
      <c r="AN237" s="55"/>
      <c r="AO237" s="55"/>
      <c r="AP237" s="55"/>
      <c r="AQ237" s="55"/>
      <c r="AR237" s="55"/>
      <c r="AS237" s="55"/>
      <c r="AT237" s="55"/>
      <c r="AU237" s="55"/>
      <c r="AV237" s="55"/>
      <c r="AW237" s="55"/>
      <c r="AX237" s="55"/>
      <c r="AY237" s="55"/>
      <c r="AZ237" s="55"/>
      <c r="BA237" s="55"/>
      <c r="BB237" s="55"/>
      <c r="BC237" s="55"/>
      <c r="BD237" s="55"/>
      <c r="BE237" s="55"/>
      <c r="BF237" s="55"/>
      <c r="BG237" s="55"/>
      <c r="BH237" s="55"/>
    </row>
    <row r="238" spans="1:60" x14ac:dyDescent="0.25">
      <c r="A238" s="55"/>
      <c r="J238" s="55"/>
      <c r="K238" s="55"/>
      <c r="L238" s="55"/>
      <c r="M238" s="55"/>
      <c r="N238" s="55"/>
      <c r="O238" s="55"/>
      <c r="P238" s="55"/>
      <c r="Q238" s="55"/>
      <c r="R238" s="55"/>
      <c r="S238" s="55"/>
      <c r="T238" s="55"/>
      <c r="U238" s="55"/>
      <c r="V238" s="55"/>
      <c r="W238" s="55"/>
      <c r="X238" s="55"/>
      <c r="Y238" s="55"/>
      <c r="Z238" s="55"/>
      <c r="AA238" s="55"/>
      <c r="AB238" s="55"/>
      <c r="AC238" s="55"/>
      <c r="AD238" s="55"/>
      <c r="AE238" s="55"/>
      <c r="AF238" s="55"/>
      <c r="AG238" s="55"/>
      <c r="AH238" s="55"/>
      <c r="AI238" s="55"/>
      <c r="AJ238" s="55"/>
      <c r="AK238" s="55"/>
      <c r="AL238" s="55"/>
      <c r="AM238" s="55"/>
      <c r="AN238" s="55"/>
      <c r="AO238" s="55"/>
      <c r="AP238" s="55"/>
      <c r="AQ238" s="55"/>
      <c r="AR238" s="55"/>
      <c r="AS238" s="55"/>
      <c r="AT238" s="55"/>
      <c r="AU238" s="55"/>
      <c r="AV238" s="55"/>
      <c r="AW238" s="55"/>
      <c r="AX238" s="55"/>
      <c r="AY238" s="55"/>
      <c r="AZ238" s="55"/>
      <c r="BA238" s="55"/>
      <c r="BB238" s="55"/>
      <c r="BC238" s="55"/>
      <c r="BD238" s="55"/>
      <c r="BE238" s="55"/>
      <c r="BF238" s="55"/>
      <c r="BG238" s="55"/>
      <c r="BH238" s="55"/>
    </row>
    <row r="239" spans="1:60" x14ac:dyDescent="0.25">
      <c r="A239" s="55"/>
      <c r="J239" s="55"/>
      <c r="K239" s="55"/>
      <c r="L239" s="55"/>
      <c r="M239" s="55"/>
      <c r="N239" s="55"/>
      <c r="O239" s="55"/>
      <c r="P239" s="55"/>
      <c r="Q239" s="55"/>
      <c r="R239" s="55"/>
      <c r="S239" s="55"/>
      <c r="T239" s="55"/>
      <c r="U239" s="55"/>
      <c r="V239" s="55"/>
      <c r="W239" s="55"/>
      <c r="X239" s="55"/>
      <c r="Y239" s="55"/>
      <c r="Z239" s="55"/>
      <c r="AA239" s="55"/>
      <c r="AB239" s="55"/>
      <c r="AC239" s="55"/>
      <c r="AD239" s="55"/>
      <c r="AE239" s="55"/>
      <c r="AF239" s="55"/>
      <c r="AG239" s="55"/>
      <c r="AH239" s="55"/>
      <c r="AI239" s="55"/>
      <c r="AJ239" s="55"/>
      <c r="AK239" s="55"/>
      <c r="AL239" s="55"/>
      <c r="AM239" s="55"/>
      <c r="AN239" s="55"/>
      <c r="AO239" s="55"/>
      <c r="AP239" s="55"/>
      <c r="AQ239" s="55"/>
      <c r="AR239" s="55"/>
      <c r="AS239" s="55"/>
      <c r="AT239" s="55"/>
      <c r="AU239" s="55"/>
      <c r="AV239" s="55"/>
      <c r="AW239" s="55"/>
      <c r="AX239" s="55"/>
      <c r="AY239" s="55"/>
      <c r="AZ239" s="55"/>
      <c r="BA239" s="55"/>
      <c r="BB239" s="55"/>
      <c r="BC239" s="55"/>
      <c r="BD239" s="55"/>
      <c r="BE239" s="55"/>
      <c r="BF239" s="55"/>
      <c r="BG239" s="55"/>
      <c r="BH239" s="55"/>
    </row>
    <row r="240" spans="1:60" x14ac:dyDescent="0.25">
      <c r="A240" s="55"/>
      <c r="J240" s="55"/>
      <c r="K240" s="55"/>
      <c r="L240" s="55"/>
      <c r="M240" s="55"/>
      <c r="N240" s="55"/>
      <c r="O240" s="55"/>
      <c r="P240" s="55"/>
      <c r="Q240" s="55"/>
      <c r="R240" s="55"/>
      <c r="S240" s="55"/>
      <c r="T240" s="55"/>
      <c r="U240" s="55"/>
      <c r="V240" s="55"/>
      <c r="W240" s="55"/>
      <c r="X240" s="55"/>
      <c r="Y240" s="55"/>
      <c r="Z240" s="55"/>
      <c r="AA240" s="55"/>
      <c r="AB240" s="55"/>
      <c r="AC240" s="55"/>
      <c r="AD240" s="55"/>
      <c r="AE240" s="55"/>
      <c r="AF240" s="55"/>
      <c r="AG240" s="55"/>
      <c r="AH240" s="55"/>
      <c r="AI240" s="55"/>
      <c r="AJ240" s="55"/>
      <c r="AK240" s="55"/>
      <c r="AL240" s="55"/>
      <c r="AM240" s="55"/>
      <c r="AN240" s="55"/>
      <c r="AO240" s="55"/>
      <c r="AP240" s="55"/>
      <c r="AQ240" s="55"/>
      <c r="AR240" s="55"/>
      <c r="AS240" s="55"/>
      <c r="AT240" s="55"/>
      <c r="AU240" s="55"/>
      <c r="AV240" s="55"/>
      <c r="AW240" s="55"/>
      <c r="AX240" s="55"/>
      <c r="AY240" s="55"/>
      <c r="AZ240" s="55"/>
      <c r="BA240" s="55"/>
      <c r="BB240" s="55"/>
      <c r="BC240" s="55"/>
      <c r="BD240" s="55"/>
      <c r="BE240" s="55"/>
      <c r="BF240" s="55"/>
      <c r="BG240" s="55"/>
      <c r="BH240" s="55"/>
    </row>
    <row r="241" spans="1:60" x14ac:dyDescent="0.25">
      <c r="A241" s="55"/>
      <c r="J241" s="55"/>
      <c r="K241" s="55"/>
      <c r="L241" s="55"/>
      <c r="M241" s="55"/>
      <c r="N241" s="55"/>
      <c r="O241" s="55"/>
      <c r="P241" s="55"/>
      <c r="Q241" s="55"/>
      <c r="R241" s="55"/>
      <c r="S241" s="55"/>
      <c r="T241" s="55"/>
      <c r="U241" s="55"/>
      <c r="V241" s="55"/>
      <c r="W241" s="55"/>
      <c r="X241" s="55"/>
      <c r="Y241" s="55"/>
      <c r="Z241" s="55"/>
      <c r="AA241" s="55"/>
      <c r="AB241" s="55"/>
      <c r="AC241" s="55"/>
      <c r="AD241" s="55"/>
      <c r="AE241" s="55"/>
      <c r="AF241" s="55"/>
      <c r="AG241" s="55"/>
      <c r="AH241" s="55"/>
      <c r="AI241" s="55"/>
      <c r="AJ241" s="55"/>
      <c r="AK241" s="55"/>
      <c r="AL241" s="55"/>
      <c r="AM241" s="55"/>
      <c r="AN241" s="55"/>
      <c r="AO241" s="55"/>
      <c r="AP241" s="55"/>
      <c r="AQ241" s="55"/>
      <c r="AR241" s="55"/>
      <c r="AS241" s="55"/>
      <c r="AT241" s="55"/>
      <c r="AU241" s="55"/>
      <c r="AV241" s="55"/>
      <c r="AW241" s="55"/>
      <c r="AX241" s="55"/>
      <c r="AY241" s="55"/>
      <c r="AZ241" s="55"/>
      <c r="BA241" s="55"/>
      <c r="BB241" s="55"/>
      <c r="BC241" s="55"/>
      <c r="BD241" s="55"/>
      <c r="BE241" s="55"/>
      <c r="BF241" s="55"/>
      <c r="BG241" s="55"/>
      <c r="BH241" s="55"/>
    </row>
    <row r="242" spans="1:60" x14ac:dyDescent="0.25">
      <c r="A242" s="55"/>
      <c r="J242" s="55"/>
      <c r="K242" s="55"/>
      <c r="L242" s="55"/>
      <c r="M242" s="55"/>
      <c r="N242" s="55"/>
      <c r="O242" s="55"/>
      <c r="P242" s="55"/>
      <c r="Q242" s="55"/>
      <c r="R242" s="55"/>
      <c r="S242" s="55"/>
      <c r="T242" s="55"/>
      <c r="U242" s="55"/>
      <c r="V242" s="55"/>
      <c r="W242" s="55"/>
      <c r="X242" s="55"/>
      <c r="Y242" s="55"/>
      <c r="Z242" s="55"/>
      <c r="AA242" s="55"/>
      <c r="AB242" s="55"/>
      <c r="AC242" s="55"/>
      <c r="AD242" s="55"/>
      <c r="AE242" s="55"/>
      <c r="AF242" s="55"/>
      <c r="AG242" s="55"/>
      <c r="AH242" s="55"/>
      <c r="AI242" s="55"/>
      <c r="AJ242" s="55"/>
      <c r="AK242" s="55"/>
      <c r="AL242" s="55"/>
      <c r="AM242" s="55"/>
      <c r="AN242" s="55"/>
      <c r="AO242" s="55"/>
      <c r="AP242" s="55"/>
      <c r="AQ242" s="55"/>
      <c r="AR242" s="55"/>
      <c r="AS242" s="55"/>
      <c r="AT242" s="55"/>
      <c r="AU242" s="55"/>
      <c r="AV242" s="55"/>
      <c r="AW242" s="55"/>
      <c r="AX242" s="55"/>
      <c r="AY242" s="55"/>
      <c r="AZ242" s="55"/>
      <c r="BA242" s="55"/>
      <c r="BB242" s="55"/>
      <c r="BC242" s="55"/>
      <c r="BD242" s="55"/>
      <c r="BE242" s="55"/>
      <c r="BF242" s="55"/>
      <c r="BG242" s="55"/>
      <c r="BH242" s="55"/>
    </row>
    <row r="243" spans="1:60" x14ac:dyDescent="0.25">
      <c r="A243" s="55"/>
      <c r="J243" s="55"/>
      <c r="K243" s="55"/>
      <c r="L243" s="55"/>
      <c r="M243" s="55"/>
      <c r="N243" s="55"/>
      <c r="O243" s="55"/>
      <c r="P243" s="55"/>
      <c r="Q243" s="55"/>
      <c r="R243" s="55"/>
      <c r="S243" s="55"/>
      <c r="T243" s="55"/>
      <c r="U243" s="55"/>
      <c r="V243" s="55"/>
      <c r="W243" s="55"/>
      <c r="X243" s="55"/>
      <c r="Y243" s="55"/>
      <c r="Z243" s="55"/>
      <c r="AA243" s="55"/>
      <c r="AB243" s="55"/>
      <c r="AC243" s="55"/>
      <c r="AD243" s="55"/>
      <c r="AE243" s="55"/>
      <c r="AF243" s="55"/>
      <c r="AG243" s="55"/>
      <c r="AH243" s="55"/>
      <c r="AI243" s="55"/>
      <c r="AJ243" s="55"/>
      <c r="AK243" s="55"/>
      <c r="AL243" s="55"/>
      <c r="AM243" s="55"/>
      <c r="AN243" s="55"/>
      <c r="AO243" s="55"/>
      <c r="AP243" s="55"/>
      <c r="AQ243" s="55"/>
      <c r="AR243" s="55"/>
      <c r="AS243" s="55"/>
      <c r="AT243" s="55"/>
      <c r="AU243" s="55"/>
      <c r="AV243" s="55"/>
      <c r="AW243" s="55"/>
      <c r="AX243" s="55"/>
      <c r="AY243" s="55"/>
      <c r="AZ243" s="55"/>
      <c r="BA243" s="55"/>
      <c r="BB243" s="55"/>
      <c r="BC243" s="55"/>
      <c r="BD243" s="55"/>
      <c r="BE243" s="55"/>
      <c r="BF243" s="55"/>
      <c r="BG243" s="55"/>
      <c r="BH243" s="55"/>
    </row>
    <row r="244" spans="1:60" x14ac:dyDescent="0.25">
      <c r="A244" s="55"/>
      <c r="J244" s="55"/>
      <c r="K244" s="55"/>
      <c r="L244" s="55"/>
      <c r="M244" s="55"/>
      <c r="N244" s="55"/>
      <c r="O244" s="55"/>
      <c r="P244" s="55"/>
      <c r="Q244" s="55"/>
      <c r="R244" s="55"/>
      <c r="S244" s="55"/>
      <c r="T244" s="55"/>
      <c r="U244" s="55"/>
      <c r="V244" s="55"/>
      <c r="W244" s="55"/>
      <c r="X244" s="55"/>
      <c r="Y244" s="55"/>
      <c r="Z244" s="55"/>
      <c r="AA244" s="55"/>
      <c r="AB244" s="55"/>
      <c r="AC244" s="55"/>
      <c r="AD244" s="55"/>
      <c r="AE244" s="55"/>
      <c r="AF244" s="55"/>
      <c r="AG244" s="55"/>
      <c r="AH244" s="55"/>
      <c r="AI244" s="55"/>
      <c r="AJ244" s="55"/>
      <c r="AK244" s="55"/>
      <c r="AL244" s="55"/>
      <c r="AM244" s="55"/>
      <c r="AN244" s="55"/>
      <c r="AO244" s="55"/>
      <c r="AP244" s="55"/>
      <c r="AQ244" s="55"/>
      <c r="AR244" s="55"/>
      <c r="AS244" s="55"/>
      <c r="AT244" s="55"/>
      <c r="AU244" s="55"/>
      <c r="AV244" s="55"/>
      <c r="AW244" s="55"/>
      <c r="AX244" s="55"/>
      <c r="AY244" s="55"/>
      <c r="AZ244" s="55"/>
      <c r="BA244" s="55"/>
      <c r="BB244" s="55"/>
      <c r="BC244" s="55"/>
      <c r="BD244" s="55"/>
      <c r="BE244" s="55"/>
      <c r="BF244" s="55"/>
      <c r="BG244" s="55"/>
      <c r="BH244" s="55"/>
    </row>
    <row r="245" spans="1:60" x14ac:dyDescent="0.25">
      <c r="A245" s="55"/>
    </row>
    <row r="246" spans="1:60" x14ac:dyDescent="0.25">
      <c r="A246" s="55"/>
    </row>
    <row r="247" spans="1:60" x14ac:dyDescent="0.25">
      <c r="A247" s="55"/>
    </row>
    <row r="248" spans="1:60" x14ac:dyDescent="0.25">
      <c r="A248" s="55"/>
    </row>
  </sheetData>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sheetPr>
  <dimension ref="A1:AK56"/>
  <sheetViews>
    <sheetView showRowColHeaders="0" zoomScale="90" zoomScaleNormal="90" workbookViewId="0"/>
  </sheetViews>
  <sheetFormatPr baseColWidth="10" defaultColWidth="10.85546875" defaultRowHeight="16.5" x14ac:dyDescent="0.3"/>
  <cols>
    <col min="1" max="1" width="10.85546875" style="111"/>
    <col min="2" max="2" width="24.28515625" style="111" customWidth="1" collapsed="1"/>
    <col min="3" max="3" width="70.28515625" style="111" customWidth="1" collapsed="1"/>
    <col min="4" max="4" width="29.7109375" style="111" customWidth="1" collapsed="1"/>
    <col min="5" max="16384" width="10.85546875" style="111"/>
  </cols>
  <sheetData>
    <row r="1" spans="1:37" ht="17.25" thickBot="1" x14ac:dyDescent="0.35">
      <c r="A1" s="6"/>
      <c r="B1" s="6"/>
      <c r="C1" s="6"/>
    </row>
    <row r="2" spans="1:37" ht="18.399999999999999" customHeight="1" thickBot="1" x14ac:dyDescent="0.35">
      <c r="A2" s="6"/>
      <c r="B2" s="478" t="s">
        <v>240</v>
      </c>
      <c r="C2" s="479"/>
      <c r="D2" s="480"/>
      <c r="E2" s="6"/>
      <c r="F2" s="6"/>
      <c r="G2" s="6"/>
      <c r="H2" s="6"/>
      <c r="I2" s="6"/>
      <c r="J2" s="6"/>
      <c r="K2" s="6"/>
      <c r="L2" s="6"/>
      <c r="M2" s="6"/>
      <c r="N2" s="6"/>
      <c r="O2" s="6"/>
      <c r="P2" s="6"/>
      <c r="Q2" s="6"/>
      <c r="R2" s="6"/>
      <c r="S2" s="6"/>
      <c r="T2" s="6"/>
      <c r="U2" s="6"/>
      <c r="V2" s="6"/>
      <c r="W2" s="6"/>
      <c r="X2" s="6"/>
      <c r="Y2" s="6"/>
      <c r="Z2" s="6"/>
      <c r="AA2" s="6"/>
      <c r="AB2" s="6"/>
      <c r="AC2" s="6"/>
      <c r="AD2" s="6"/>
      <c r="AE2" s="6"/>
    </row>
    <row r="3" spans="1:37" ht="16.5" customHeight="1" thickBot="1" x14ac:dyDescent="0.35">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row>
    <row r="4" spans="1:37" ht="21" thickBot="1" x14ac:dyDescent="0.35">
      <c r="A4" s="6"/>
      <c r="B4" s="165"/>
      <c r="C4" s="166" t="s">
        <v>50</v>
      </c>
      <c r="D4" s="167" t="s">
        <v>4</v>
      </c>
      <c r="E4" s="6"/>
      <c r="F4" s="6"/>
      <c r="G4" s="6"/>
      <c r="H4" s="6"/>
      <c r="I4" s="6"/>
      <c r="J4" s="6"/>
      <c r="K4" s="6"/>
      <c r="L4" s="6"/>
      <c r="M4" s="6"/>
      <c r="N4" s="6"/>
      <c r="O4" s="6"/>
      <c r="P4" s="6"/>
      <c r="Q4" s="6"/>
      <c r="R4" s="6"/>
      <c r="S4" s="6"/>
      <c r="T4" s="6"/>
      <c r="U4" s="6"/>
      <c r="V4" s="6"/>
      <c r="W4" s="6"/>
      <c r="X4" s="6"/>
      <c r="Y4" s="6"/>
      <c r="Z4" s="6"/>
      <c r="AA4" s="6"/>
      <c r="AB4" s="6"/>
      <c r="AC4" s="6"/>
      <c r="AD4" s="6"/>
      <c r="AE4" s="6"/>
    </row>
    <row r="5" spans="1:37" ht="40.5" x14ac:dyDescent="0.3">
      <c r="A5" s="6"/>
      <c r="B5" s="168" t="s">
        <v>49</v>
      </c>
      <c r="C5" s="169" t="s">
        <v>93</v>
      </c>
      <c r="D5" s="170">
        <v>0.2</v>
      </c>
      <c r="E5" s="6"/>
      <c r="F5" s="6"/>
      <c r="G5" s="6"/>
      <c r="H5" s="6"/>
      <c r="I5" s="6"/>
      <c r="J5" s="6"/>
      <c r="K5" s="6"/>
      <c r="L5" s="6"/>
      <c r="M5" s="6"/>
      <c r="N5" s="6"/>
      <c r="O5" s="6"/>
      <c r="P5" s="6"/>
      <c r="Q5" s="6"/>
      <c r="R5" s="6"/>
      <c r="S5" s="6"/>
      <c r="T5" s="6"/>
      <c r="U5" s="6"/>
      <c r="V5" s="6"/>
      <c r="W5" s="6"/>
      <c r="X5" s="6"/>
      <c r="Y5" s="6"/>
      <c r="Z5" s="6"/>
      <c r="AA5" s="6"/>
      <c r="AB5" s="6"/>
      <c r="AC5" s="6"/>
      <c r="AD5" s="6"/>
      <c r="AE5" s="6"/>
    </row>
    <row r="6" spans="1:37" ht="40.5" x14ac:dyDescent="0.3">
      <c r="A6" s="6"/>
      <c r="B6" s="171" t="s">
        <v>51</v>
      </c>
      <c r="C6" s="172" t="s">
        <v>94</v>
      </c>
      <c r="D6" s="173">
        <v>0.4</v>
      </c>
      <c r="E6" s="6"/>
      <c r="F6" s="6"/>
      <c r="G6" s="6"/>
      <c r="H6" s="6"/>
      <c r="I6" s="6"/>
      <c r="J6" s="6"/>
      <c r="K6" s="6"/>
      <c r="L6" s="6"/>
      <c r="M6" s="6"/>
      <c r="N6" s="6"/>
      <c r="O6" s="6"/>
      <c r="P6" s="6"/>
      <c r="Q6" s="6"/>
      <c r="R6" s="6"/>
      <c r="S6" s="6"/>
      <c r="T6" s="6"/>
      <c r="U6" s="6"/>
      <c r="V6" s="6"/>
      <c r="W6" s="6"/>
      <c r="X6" s="6"/>
      <c r="Y6" s="6"/>
      <c r="Z6" s="6"/>
      <c r="AA6" s="6"/>
      <c r="AB6" s="6"/>
      <c r="AC6" s="6"/>
      <c r="AD6" s="6"/>
      <c r="AE6" s="6"/>
    </row>
    <row r="7" spans="1:37" ht="40.5" x14ac:dyDescent="0.3">
      <c r="A7" s="6"/>
      <c r="B7" s="174" t="s">
        <v>98</v>
      </c>
      <c r="C7" s="172" t="s">
        <v>95</v>
      </c>
      <c r="D7" s="173">
        <v>0.6</v>
      </c>
      <c r="E7" s="6"/>
      <c r="F7" s="6"/>
      <c r="G7" s="6"/>
      <c r="H7" s="6"/>
      <c r="I7" s="6"/>
      <c r="J7" s="6"/>
      <c r="K7" s="6"/>
      <c r="L7" s="6"/>
      <c r="M7" s="6"/>
      <c r="N7" s="6"/>
      <c r="O7" s="6"/>
      <c r="P7" s="6"/>
      <c r="Q7" s="6"/>
      <c r="R7" s="6"/>
      <c r="S7" s="6"/>
      <c r="T7" s="6"/>
      <c r="U7" s="6"/>
      <c r="V7" s="6"/>
      <c r="W7" s="6"/>
      <c r="X7" s="6"/>
      <c r="Y7" s="6"/>
      <c r="Z7" s="6"/>
      <c r="AA7" s="6"/>
      <c r="AB7" s="6"/>
      <c r="AC7" s="6"/>
      <c r="AD7" s="6"/>
      <c r="AE7" s="6"/>
    </row>
    <row r="8" spans="1:37" ht="40.5" x14ac:dyDescent="0.3">
      <c r="A8" s="6"/>
      <c r="B8" s="175" t="s">
        <v>6</v>
      </c>
      <c r="C8" s="172" t="s">
        <v>96</v>
      </c>
      <c r="D8" s="173">
        <v>0.8</v>
      </c>
      <c r="E8" s="6"/>
      <c r="F8" s="6"/>
      <c r="G8" s="6"/>
      <c r="H8" s="6"/>
      <c r="I8" s="6"/>
      <c r="J8" s="6"/>
      <c r="K8" s="6"/>
      <c r="L8" s="6"/>
      <c r="M8" s="6"/>
      <c r="N8" s="6"/>
      <c r="O8" s="6"/>
      <c r="P8" s="6"/>
      <c r="Q8" s="6"/>
      <c r="R8" s="6"/>
      <c r="S8" s="6"/>
      <c r="T8" s="6"/>
      <c r="U8" s="6"/>
      <c r="V8" s="6"/>
      <c r="W8" s="6"/>
      <c r="X8" s="6"/>
      <c r="Y8" s="6"/>
      <c r="Z8" s="6"/>
      <c r="AA8" s="6"/>
      <c r="AB8" s="6"/>
      <c r="AC8" s="6"/>
      <c r="AD8" s="6"/>
      <c r="AE8" s="6"/>
    </row>
    <row r="9" spans="1:37" ht="41.25" thickBot="1" x14ac:dyDescent="0.35">
      <c r="A9" s="6"/>
      <c r="B9" s="176" t="s">
        <v>52</v>
      </c>
      <c r="C9" s="177" t="s">
        <v>97</v>
      </c>
      <c r="D9" s="178">
        <v>1</v>
      </c>
      <c r="E9" s="6"/>
      <c r="F9" s="6"/>
      <c r="G9" s="6"/>
      <c r="H9" s="6"/>
      <c r="I9" s="6"/>
      <c r="J9" s="6"/>
      <c r="K9" s="6"/>
      <c r="L9" s="6"/>
      <c r="M9" s="6"/>
      <c r="N9" s="6"/>
      <c r="O9" s="6"/>
      <c r="P9" s="6"/>
      <c r="Q9" s="6"/>
      <c r="R9" s="6"/>
      <c r="S9" s="6"/>
      <c r="T9" s="6"/>
      <c r="U9" s="6"/>
      <c r="V9" s="6"/>
      <c r="W9" s="6"/>
      <c r="X9" s="6"/>
      <c r="Y9" s="6"/>
      <c r="Z9" s="6"/>
      <c r="AA9" s="6"/>
      <c r="AB9" s="6"/>
      <c r="AC9" s="6"/>
      <c r="AD9" s="6"/>
      <c r="AE9" s="6"/>
    </row>
    <row r="10" spans="1:37" x14ac:dyDescent="0.3">
      <c r="A10" s="6"/>
      <c r="B10" s="155"/>
      <c r="C10" s="155"/>
      <c r="D10" s="155"/>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row>
    <row r="11" spans="1:37" x14ac:dyDescent="0.3">
      <c r="A11" s="6"/>
      <c r="B11" s="71"/>
      <c r="C11" s="155"/>
      <c r="D11" s="155"/>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row>
    <row r="12" spans="1:37" x14ac:dyDescent="0.3">
      <c r="A12" s="6"/>
      <c r="B12" s="155"/>
      <c r="C12" s="155"/>
      <c r="D12" s="155"/>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row>
    <row r="13" spans="1:37" x14ac:dyDescent="0.3">
      <c r="A13" s="6"/>
      <c r="B13" s="155"/>
      <c r="C13" s="155"/>
      <c r="D13" s="155"/>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row>
    <row r="14" spans="1:37" x14ac:dyDescent="0.3">
      <c r="A14" s="6"/>
      <c r="B14" s="155"/>
      <c r="C14" s="155"/>
      <c r="D14" s="155"/>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row>
    <row r="15" spans="1:37" x14ac:dyDescent="0.3">
      <c r="A15" s="6"/>
      <c r="B15" s="155"/>
      <c r="C15" s="155"/>
      <c r="D15" s="155"/>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row>
    <row r="16" spans="1:37" x14ac:dyDescent="0.3">
      <c r="A16" s="6"/>
      <c r="B16" s="155"/>
      <c r="C16" s="155"/>
      <c r="D16" s="155"/>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row>
    <row r="17" spans="1:37" x14ac:dyDescent="0.3">
      <c r="A17" s="6"/>
      <c r="B17" s="155"/>
      <c r="C17" s="155"/>
      <c r="D17" s="155"/>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row>
    <row r="18" spans="1:37" x14ac:dyDescent="0.3">
      <c r="A18" s="6"/>
      <c r="B18" s="155"/>
      <c r="C18" s="155"/>
      <c r="D18" s="155"/>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row>
    <row r="19" spans="1:37" x14ac:dyDescent="0.3">
      <c r="A19" s="6"/>
      <c r="B19" s="155"/>
      <c r="C19" s="155"/>
      <c r="D19" s="155"/>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row>
    <row r="20" spans="1:37" x14ac:dyDescent="0.3">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row>
    <row r="21" spans="1:37" x14ac:dyDescent="0.3">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row>
    <row r="22" spans="1:37" x14ac:dyDescent="0.3">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row>
    <row r="23" spans="1:37" x14ac:dyDescent="0.3">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row>
    <row r="24" spans="1:37" x14ac:dyDescent="0.3">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row>
    <row r="25" spans="1:37" x14ac:dyDescent="0.3">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row>
    <row r="26" spans="1:37" x14ac:dyDescent="0.3">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row>
    <row r="27" spans="1:37" x14ac:dyDescent="0.3">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row>
    <row r="28" spans="1:37" x14ac:dyDescent="0.3">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1:37" x14ac:dyDescent="0.3">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1:37" x14ac:dyDescent="0.3">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1:37" x14ac:dyDescent="0.3">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1:37" x14ac:dyDescent="0.3">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x14ac:dyDescent="0.3">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x14ac:dyDescent="0.3">
      <c r="A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row>
    <row r="35" spans="1:37" x14ac:dyDescent="0.3">
      <c r="A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row>
    <row r="36" spans="1:37" x14ac:dyDescent="0.3">
      <c r="A36" s="6"/>
    </row>
    <row r="37" spans="1:37" x14ac:dyDescent="0.3">
      <c r="A37" s="6"/>
    </row>
    <row r="38" spans="1:37" x14ac:dyDescent="0.3">
      <c r="A38" s="6"/>
    </row>
    <row r="39" spans="1:37" x14ac:dyDescent="0.3">
      <c r="A39" s="6"/>
    </row>
    <row r="40" spans="1:37" x14ac:dyDescent="0.3">
      <c r="A40" s="6"/>
    </row>
    <row r="41" spans="1:37" x14ac:dyDescent="0.3">
      <c r="A41" s="6"/>
    </row>
    <row r="42" spans="1:37" x14ac:dyDescent="0.3">
      <c r="A42" s="6"/>
    </row>
    <row r="43" spans="1:37" x14ac:dyDescent="0.3">
      <c r="A43" s="6"/>
    </row>
    <row r="44" spans="1:37" x14ac:dyDescent="0.3">
      <c r="A44" s="6"/>
    </row>
    <row r="45" spans="1:37" x14ac:dyDescent="0.3">
      <c r="A45" s="6"/>
    </row>
    <row r="46" spans="1:37" x14ac:dyDescent="0.3">
      <c r="A46" s="6"/>
    </row>
    <row r="47" spans="1:37" x14ac:dyDescent="0.3">
      <c r="A47" s="6"/>
    </row>
    <row r="48" spans="1:37" x14ac:dyDescent="0.3">
      <c r="A48" s="6"/>
    </row>
    <row r="49" spans="1:1" x14ac:dyDescent="0.3">
      <c r="A49" s="6"/>
    </row>
    <row r="50" spans="1:1" x14ac:dyDescent="0.3">
      <c r="A50" s="6"/>
    </row>
    <row r="51" spans="1:1" x14ac:dyDescent="0.3">
      <c r="A51" s="6"/>
    </row>
    <row r="52" spans="1:1" x14ac:dyDescent="0.3">
      <c r="A52" s="6"/>
    </row>
    <row r="53" spans="1:1" x14ac:dyDescent="0.3">
      <c r="A53" s="6"/>
    </row>
    <row r="54" spans="1:1" x14ac:dyDescent="0.3">
      <c r="A54" s="6"/>
    </row>
    <row r="55" spans="1:1" x14ac:dyDescent="0.3">
      <c r="A55" s="6"/>
    </row>
    <row r="56" spans="1:1" x14ac:dyDescent="0.3">
      <c r="A56" s="6"/>
    </row>
  </sheetData>
  <mergeCells count="1">
    <mergeCell ref="B2:D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39997558519241921"/>
  </sheetPr>
  <dimension ref="A1:U233"/>
  <sheetViews>
    <sheetView showRowColHeaders="0" zoomScale="60" zoomScaleNormal="60" workbookViewId="0"/>
  </sheetViews>
  <sheetFormatPr baseColWidth="10" defaultColWidth="10.85546875" defaultRowHeight="16.5" x14ac:dyDescent="0.3"/>
  <cols>
    <col min="1" max="1" width="10.85546875" style="111"/>
    <col min="2" max="2" width="40.42578125" style="111" customWidth="1" collapsed="1"/>
    <col min="3" max="3" width="74.7109375" style="111" customWidth="1" collapsed="1"/>
    <col min="4" max="4" width="135" style="111" bestFit="1" customWidth="1" collapsed="1"/>
    <col min="5" max="5" width="144.7109375" style="111" bestFit="1" customWidth="1" collapsed="1"/>
    <col min="6" max="16384" width="10.85546875" style="111"/>
  </cols>
  <sheetData>
    <row r="1" spans="1:21" ht="17.25" thickBot="1" x14ac:dyDescent="0.35"/>
    <row r="2" spans="1:21" ht="30.75" thickBot="1" x14ac:dyDescent="0.35">
      <c r="A2" s="6"/>
      <c r="B2" s="481" t="s">
        <v>241</v>
      </c>
      <c r="C2" s="482"/>
      <c r="D2" s="482"/>
      <c r="E2" s="6"/>
      <c r="F2" s="6"/>
      <c r="G2" s="6"/>
      <c r="H2" s="6"/>
      <c r="I2" s="6"/>
      <c r="J2" s="6"/>
      <c r="K2" s="6"/>
      <c r="L2" s="6"/>
      <c r="M2" s="6"/>
      <c r="N2" s="6"/>
      <c r="O2" s="6"/>
      <c r="P2" s="6"/>
      <c r="Q2" s="6"/>
      <c r="R2" s="6"/>
      <c r="S2" s="6"/>
      <c r="T2" s="6"/>
      <c r="U2" s="6"/>
    </row>
    <row r="3" spans="1:21" ht="24.4" customHeight="1" thickBot="1" x14ac:dyDescent="0.35">
      <c r="A3" s="6"/>
      <c r="B3" s="6"/>
      <c r="C3" s="6"/>
      <c r="D3" s="6"/>
      <c r="E3" s="6"/>
      <c r="F3" s="6"/>
      <c r="G3" s="6"/>
      <c r="H3" s="6"/>
      <c r="I3" s="6"/>
      <c r="J3" s="6"/>
      <c r="K3" s="6"/>
      <c r="L3" s="6"/>
      <c r="M3" s="6"/>
      <c r="N3" s="6"/>
      <c r="O3" s="6"/>
      <c r="P3" s="6"/>
      <c r="Q3" s="6"/>
      <c r="R3" s="6"/>
      <c r="S3" s="6"/>
      <c r="T3" s="6"/>
      <c r="U3" s="6"/>
    </row>
    <row r="4" spans="1:21" ht="27.75" thickBot="1" x14ac:dyDescent="0.35">
      <c r="A4" s="6"/>
      <c r="B4" s="179"/>
      <c r="C4" s="180" t="s">
        <v>53</v>
      </c>
      <c r="D4" s="181" t="s">
        <v>54</v>
      </c>
      <c r="E4" s="6"/>
      <c r="F4" s="6"/>
      <c r="G4" s="6"/>
      <c r="H4" s="6"/>
      <c r="I4" s="6"/>
      <c r="J4" s="6"/>
      <c r="K4" s="6"/>
      <c r="L4" s="6"/>
      <c r="M4" s="6"/>
      <c r="N4" s="6"/>
      <c r="O4" s="6"/>
      <c r="P4" s="6"/>
      <c r="Q4" s="6"/>
      <c r="R4" s="6"/>
      <c r="S4" s="6"/>
      <c r="T4" s="6"/>
      <c r="U4" s="6"/>
    </row>
    <row r="5" spans="1:21" ht="27" x14ac:dyDescent="0.3">
      <c r="A5" s="156" t="s">
        <v>75</v>
      </c>
      <c r="B5" s="182" t="s">
        <v>92</v>
      </c>
      <c r="C5" s="183" t="s">
        <v>139</v>
      </c>
      <c r="D5" s="184" t="s">
        <v>88</v>
      </c>
      <c r="E5" s="6"/>
      <c r="F5" s="6"/>
      <c r="G5" s="6"/>
      <c r="H5" s="6"/>
      <c r="I5" s="6"/>
      <c r="J5" s="6"/>
      <c r="K5" s="6"/>
      <c r="L5" s="6"/>
      <c r="M5" s="6"/>
      <c r="N5" s="6"/>
      <c r="O5" s="6"/>
      <c r="P5" s="6"/>
      <c r="Q5" s="6"/>
      <c r="R5" s="6"/>
      <c r="S5" s="6"/>
      <c r="T5" s="6"/>
      <c r="U5" s="6"/>
    </row>
    <row r="6" spans="1:21" ht="54" x14ac:dyDescent="0.3">
      <c r="A6" s="156" t="s">
        <v>76</v>
      </c>
      <c r="B6" s="185" t="s">
        <v>56</v>
      </c>
      <c r="C6" s="186" t="s">
        <v>84</v>
      </c>
      <c r="D6" s="187" t="s">
        <v>89</v>
      </c>
      <c r="E6" s="6"/>
      <c r="F6" s="6"/>
      <c r="G6" s="6"/>
      <c r="H6" s="6"/>
      <c r="I6" s="6"/>
      <c r="J6" s="6"/>
      <c r="K6" s="6"/>
      <c r="L6" s="6"/>
      <c r="M6" s="6"/>
      <c r="N6" s="6"/>
      <c r="O6" s="6"/>
      <c r="P6" s="6"/>
      <c r="Q6" s="6"/>
      <c r="R6" s="6"/>
      <c r="S6" s="6"/>
      <c r="T6" s="6"/>
      <c r="U6" s="6"/>
    </row>
    <row r="7" spans="1:21" ht="54" x14ac:dyDescent="0.3">
      <c r="A7" s="156" t="s">
        <v>73</v>
      </c>
      <c r="B7" s="188" t="s">
        <v>57</v>
      </c>
      <c r="C7" s="186" t="s">
        <v>85</v>
      </c>
      <c r="D7" s="187" t="s">
        <v>91</v>
      </c>
      <c r="E7" s="6"/>
      <c r="F7" s="6"/>
      <c r="G7" s="6"/>
      <c r="H7" s="6"/>
      <c r="I7" s="6"/>
      <c r="J7" s="6"/>
      <c r="K7" s="6"/>
      <c r="L7" s="6"/>
      <c r="M7" s="6"/>
      <c r="N7" s="6"/>
      <c r="O7" s="6"/>
      <c r="P7" s="6"/>
      <c r="Q7" s="6"/>
      <c r="R7" s="6"/>
      <c r="S7" s="6"/>
      <c r="T7" s="6"/>
      <c r="U7" s="6"/>
    </row>
    <row r="8" spans="1:21" ht="54" x14ac:dyDescent="0.3">
      <c r="A8" s="156" t="s">
        <v>7</v>
      </c>
      <c r="B8" s="189" t="s">
        <v>58</v>
      </c>
      <c r="C8" s="186" t="s">
        <v>86</v>
      </c>
      <c r="D8" s="187" t="s">
        <v>90</v>
      </c>
      <c r="E8" s="6"/>
      <c r="F8" s="6"/>
      <c r="G8" s="6"/>
      <c r="H8" s="6"/>
      <c r="I8" s="6"/>
      <c r="J8" s="6"/>
      <c r="K8" s="6"/>
      <c r="L8" s="6"/>
      <c r="M8" s="6"/>
      <c r="N8" s="6"/>
      <c r="O8" s="6"/>
      <c r="P8" s="6"/>
      <c r="Q8" s="6"/>
      <c r="R8" s="6"/>
      <c r="S8" s="6"/>
      <c r="T8" s="6"/>
      <c r="U8" s="6"/>
    </row>
    <row r="9" spans="1:21" ht="54.75" thickBot="1" x14ac:dyDescent="0.35">
      <c r="A9" s="156" t="s">
        <v>77</v>
      </c>
      <c r="B9" s="190" t="s">
        <v>59</v>
      </c>
      <c r="C9" s="191" t="s">
        <v>87</v>
      </c>
      <c r="D9" s="192" t="s">
        <v>109</v>
      </c>
      <c r="E9" s="6"/>
      <c r="F9" s="6"/>
      <c r="G9" s="6"/>
      <c r="H9" s="6"/>
      <c r="I9" s="6"/>
      <c r="J9" s="6"/>
      <c r="K9" s="6"/>
      <c r="L9" s="6"/>
      <c r="M9" s="6"/>
      <c r="N9" s="6"/>
      <c r="O9" s="6"/>
      <c r="P9" s="6"/>
      <c r="Q9" s="6"/>
      <c r="R9" s="6"/>
      <c r="S9" s="6"/>
      <c r="T9" s="6"/>
      <c r="U9" s="6"/>
    </row>
    <row r="10" spans="1:21" ht="20.25" x14ac:dyDescent="0.3">
      <c r="A10" s="156"/>
      <c r="B10" s="156"/>
      <c r="C10" s="105"/>
      <c r="D10" s="69"/>
      <c r="E10" s="6"/>
      <c r="F10" s="6"/>
      <c r="G10" s="6"/>
      <c r="H10" s="6"/>
      <c r="I10" s="6"/>
      <c r="J10" s="6"/>
      <c r="K10" s="6"/>
      <c r="L10" s="6"/>
      <c r="M10" s="6"/>
      <c r="N10" s="6"/>
      <c r="O10" s="6"/>
      <c r="P10" s="6"/>
      <c r="Q10" s="6"/>
      <c r="R10" s="6"/>
      <c r="S10" s="6"/>
      <c r="T10" s="6"/>
      <c r="U10" s="6"/>
    </row>
    <row r="11" spans="1:21" x14ac:dyDescent="0.3">
      <c r="A11" s="156"/>
      <c r="B11" s="70"/>
      <c r="C11" s="70"/>
      <c r="D11" s="70"/>
      <c r="E11" s="6"/>
      <c r="F11" s="6"/>
      <c r="G11" s="6"/>
      <c r="H11" s="6"/>
      <c r="I11" s="6"/>
      <c r="J11" s="6"/>
      <c r="K11" s="6"/>
      <c r="L11" s="6"/>
      <c r="M11" s="6"/>
      <c r="N11" s="6"/>
      <c r="O11" s="6"/>
      <c r="P11" s="6"/>
      <c r="Q11" s="6"/>
      <c r="R11" s="6"/>
      <c r="S11" s="6"/>
      <c r="T11" s="6"/>
      <c r="U11" s="6"/>
    </row>
    <row r="12" spans="1:21" x14ac:dyDescent="0.3">
      <c r="A12" s="156"/>
      <c r="B12" s="156" t="s">
        <v>82</v>
      </c>
      <c r="C12" s="156" t="s">
        <v>127</v>
      </c>
      <c r="D12" s="156" t="s">
        <v>134</v>
      </c>
      <c r="E12" s="6"/>
      <c r="F12" s="6"/>
      <c r="G12" s="6"/>
      <c r="H12" s="6"/>
      <c r="I12" s="6"/>
      <c r="J12" s="6"/>
      <c r="K12" s="6"/>
      <c r="L12" s="6"/>
      <c r="M12" s="6"/>
      <c r="N12" s="6"/>
      <c r="O12" s="6"/>
      <c r="P12" s="6"/>
      <c r="Q12" s="6"/>
      <c r="R12" s="6"/>
      <c r="S12" s="6"/>
      <c r="T12" s="6"/>
      <c r="U12" s="6"/>
    </row>
    <row r="13" spans="1:21" x14ac:dyDescent="0.3">
      <c r="A13" s="156"/>
      <c r="B13" s="156" t="s">
        <v>80</v>
      </c>
      <c r="C13" s="156" t="s">
        <v>131</v>
      </c>
      <c r="D13" s="156" t="s">
        <v>135</v>
      </c>
      <c r="E13" s="6"/>
      <c r="F13" s="6"/>
      <c r="G13" s="6"/>
      <c r="H13" s="6"/>
      <c r="I13" s="6"/>
      <c r="J13" s="6"/>
      <c r="K13" s="6"/>
      <c r="L13" s="6"/>
      <c r="M13" s="6"/>
      <c r="N13" s="6"/>
      <c r="O13" s="6"/>
      <c r="P13" s="6"/>
      <c r="Q13" s="6"/>
      <c r="R13" s="6"/>
      <c r="S13" s="6"/>
      <c r="T13" s="6"/>
      <c r="U13" s="6"/>
    </row>
    <row r="14" spans="1:21" x14ac:dyDescent="0.3">
      <c r="A14" s="156"/>
      <c r="B14" s="156"/>
      <c r="C14" s="156" t="s">
        <v>130</v>
      </c>
      <c r="D14" s="156" t="s">
        <v>136</v>
      </c>
      <c r="E14" s="6"/>
      <c r="F14" s="6"/>
      <c r="G14" s="6"/>
      <c r="H14" s="6"/>
      <c r="I14" s="6"/>
      <c r="J14" s="6"/>
      <c r="K14" s="6"/>
      <c r="L14" s="6"/>
      <c r="M14" s="6"/>
      <c r="N14" s="6"/>
      <c r="O14" s="6"/>
      <c r="P14" s="6"/>
      <c r="Q14" s="6"/>
      <c r="R14" s="6"/>
      <c r="S14" s="6"/>
      <c r="T14" s="6"/>
      <c r="U14" s="6"/>
    </row>
    <row r="15" spans="1:21" x14ac:dyDescent="0.3">
      <c r="A15" s="156"/>
      <c r="B15" s="156"/>
      <c r="C15" s="156" t="s">
        <v>132</v>
      </c>
      <c r="D15" s="156" t="s">
        <v>137</v>
      </c>
      <c r="E15" s="6"/>
      <c r="F15" s="6"/>
      <c r="G15" s="6"/>
      <c r="H15" s="6"/>
      <c r="I15" s="6"/>
      <c r="J15" s="6"/>
      <c r="K15" s="6"/>
      <c r="L15" s="6"/>
      <c r="M15" s="6"/>
      <c r="N15" s="6"/>
      <c r="O15" s="6"/>
      <c r="P15" s="6"/>
      <c r="Q15" s="6"/>
      <c r="R15" s="6"/>
      <c r="S15" s="6"/>
      <c r="T15" s="6"/>
      <c r="U15" s="6"/>
    </row>
    <row r="16" spans="1:21" x14ac:dyDescent="0.3">
      <c r="A16" s="156"/>
      <c r="B16" s="156"/>
      <c r="C16" s="156" t="s">
        <v>133</v>
      </c>
      <c r="D16" s="156" t="s">
        <v>138</v>
      </c>
      <c r="E16" s="6"/>
      <c r="F16" s="6"/>
      <c r="G16" s="6"/>
      <c r="H16" s="6"/>
      <c r="I16" s="6"/>
      <c r="J16" s="6"/>
      <c r="K16" s="6"/>
      <c r="L16" s="6"/>
      <c r="M16" s="6"/>
      <c r="N16" s="6"/>
      <c r="O16" s="6"/>
      <c r="P16" s="6"/>
      <c r="Q16" s="6"/>
      <c r="R16" s="6"/>
      <c r="S16" s="6"/>
      <c r="T16" s="6"/>
      <c r="U16" s="6"/>
    </row>
    <row r="17" spans="1:15" x14ac:dyDescent="0.3">
      <c r="A17" s="156"/>
      <c r="B17" s="156"/>
      <c r="C17" s="6"/>
      <c r="D17" s="156"/>
      <c r="E17" s="6"/>
      <c r="F17" s="6"/>
      <c r="G17" s="6"/>
      <c r="H17" s="6"/>
      <c r="I17" s="6"/>
      <c r="J17" s="6"/>
      <c r="K17" s="6"/>
      <c r="L17" s="6"/>
      <c r="M17" s="6"/>
      <c r="N17" s="6"/>
      <c r="O17" s="6"/>
    </row>
    <row r="18" spans="1:15" x14ac:dyDescent="0.3">
      <c r="A18" s="156"/>
      <c r="B18" s="156"/>
      <c r="C18" s="6"/>
      <c r="D18" s="156"/>
      <c r="E18" s="6"/>
      <c r="F18" s="6"/>
      <c r="G18" s="6"/>
      <c r="H18" s="6"/>
      <c r="I18" s="6"/>
      <c r="J18" s="6"/>
      <c r="K18" s="6"/>
      <c r="L18" s="6"/>
      <c r="M18" s="6"/>
      <c r="N18" s="6"/>
      <c r="O18" s="6"/>
    </row>
    <row r="19" spans="1:15" x14ac:dyDescent="0.3">
      <c r="A19" s="156"/>
      <c r="B19" s="155"/>
      <c r="C19" s="6"/>
      <c r="D19" s="155"/>
      <c r="E19" s="6"/>
      <c r="F19" s="6"/>
      <c r="G19" s="6"/>
      <c r="H19" s="6"/>
      <c r="I19" s="6"/>
      <c r="J19" s="6"/>
      <c r="K19" s="6"/>
      <c r="L19" s="6"/>
      <c r="M19" s="6"/>
      <c r="N19" s="6"/>
      <c r="O19" s="6"/>
    </row>
    <row r="20" spans="1:15" x14ac:dyDescent="0.3">
      <c r="A20" s="156"/>
      <c r="B20" s="155"/>
      <c r="C20" s="6"/>
      <c r="D20" s="155"/>
      <c r="E20" s="6"/>
      <c r="F20" s="6"/>
      <c r="G20" s="6"/>
      <c r="H20" s="6"/>
      <c r="I20" s="6"/>
      <c r="J20" s="6"/>
      <c r="K20" s="6"/>
      <c r="L20" s="6"/>
      <c r="M20" s="6"/>
      <c r="N20" s="6"/>
      <c r="O20" s="6"/>
    </row>
    <row r="21" spans="1:15" x14ac:dyDescent="0.3">
      <c r="A21" s="156"/>
      <c r="B21" s="155"/>
      <c r="C21" s="6"/>
      <c r="D21" s="155"/>
      <c r="E21" s="6"/>
      <c r="F21" s="6"/>
      <c r="G21" s="6"/>
      <c r="H21" s="6"/>
      <c r="I21" s="6"/>
      <c r="J21" s="6"/>
      <c r="K21" s="6"/>
      <c r="L21" s="6"/>
      <c r="M21" s="6"/>
      <c r="N21" s="6"/>
      <c r="O21" s="6"/>
    </row>
    <row r="22" spans="1:15" x14ac:dyDescent="0.3">
      <c r="A22" s="156"/>
      <c r="B22" s="155"/>
      <c r="C22" s="6"/>
      <c r="D22" s="155"/>
      <c r="E22" s="6"/>
      <c r="F22" s="6"/>
      <c r="G22" s="6"/>
      <c r="H22" s="6"/>
      <c r="I22" s="6"/>
      <c r="J22" s="6"/>
      <c r="K22" s="6"/>
      <c r="L22" s="6"/>
      <c r="M22" s="6"/>
      <c r="N22" s="6"/>
      <c r="O22" s="6"/>
    </row>
    <row r="23" spans="1:15" ht="20.25" x14ac:dyDescent="0.3">
      <c r="A23" s="156"/>
      <c r="B23" s="156"/>
      <c r="C23" s="105"/>
      <c r="D23" s="69"/>
      <c r="E23" s="6"/>
      <c r="F23" s="6"/>
      <c r="G23" s="6"/>
      <c r="H23" s="6"/>
      <c r="I23" s="6"/>
      <c r="J23" s="6"/>
      <c r="K23" s="6"/>
      <c r="L23" s="6"/>
      <c r="M23" s="6"/>
      <c r="N23" s="6"/>
      <c r="O23" s="6"/>
    </row>
    <row r="24" spans="1:15" ht="20.25" x14ac:dyDescent="0.3">
      <c r="A24" s="156"/>
      <c r="B24" s="156"/>
      <c r="C24" s="105"/>
      <c r="D24" s="69"/>
      <c r="E24" s="6"/>
      <c r="F24" s="6"/>
      <c r="G24" s="6"/>
      <c r="H24" s="6"/>
      <c r="I24" s="6"/>
      <c r="J24" s="6"/>
      <c r="K24" s="6"/>
      <c r="L24" s="6"/>
      <c r="M24" s="6"/>
      <c r="N24" s="6"/>
      <c r="O24" s="6"/>
    </row>
    <row r="25" spans="1:15" ht="20.25" x14ac:dyDescent="0.3">
      <c r="A25" s="156"/>
      <c r="B25" s="156"/>
      <c r="C25" s="105"/>
      <c r="D25" s="69"/>
      <c r="E25" s="6"/>
      <c r="F25" s="6"/>
      <c r="G25" s="6"/>
      <c r="H25" s="6"/>
      <c r="I25" s="6"/>
      <c r="J25" s="6"/>
      <c r="K25" s="6"/>
      <c r="L25" s="6"/>
      <c r="M25" s="6"/>
      <c r="N25" s="6"/>
      <c r="O25" s="6"/>
    </row>
    <row r="26" spans="1:15" ht="20.25" x14ac:dyDescent="0.3">
      <c r="A26" s="156"/>
      <c r="B26" s="156"/>
      <c r="C26" s="105"/>
      <c r="D26" s="69"/>
      <c r="E26" s="6"/>
      <c r="F26" s="6"/>
      <c r="G26" s="6"/>
      <c r="H26" s="6"/>
      <c r="I26" s="6"/>
      <c r="J26" s="6"/>
      <c r="K26" s="6"/>
      <c r="L26" s="6"/>
      <c r="M26" s="6"/>
      <c r="N26" s="6"/>
      <c r="O26" s="6"/>
    </row>
    <row r="27" spans="1:15" ht="20.25" x14ac:dyDescent="0.3">
      <c r="A27" s="156"/>
      <c r="B27" s="156"/>
      <c r="C27" s="105"/>
      <c r="D27" s="69"/>
      <c r="E27" s="6"/>
      <c r="F27" s="6"/>
      <c r="G27" s="6"/>
      <c r="H27" s="6"/>
      <c r="I27" s="6"/>
      <c r="J27" s="6"/>
      <c r="K27" s="6"/>
      <c r="L27" s="6"/>
      <c r="M27" s="6"/>
      <c r="N27" s="6"/>
      <c r="O27" s="6"/>
    </row>
    <row r="28" spans="1:15" ht="20.25" x14ac:dyDescent="0.3">
      <c r="A28" s="156"/>
      <c r="B28" s="156"/>
      <c r="C28" s="105"/>
      <c r="D28" s="69"/>
      <c r="E28" s="6"/>
      <c r="F28" s="6"/>
      <c r="G28" s="6"/>
      <c r="H28" s="6"/>
      <c r="I28" s="6"/>
      <c r="J28" s="6"/>
      <c r="K28" s="6"/>
      <c r="L28" s="6"/>
      <c r="M28" s="6"/>
      <c r="N28" s="6"/>
      <c r="O28" s="6"/>
    </row>
    <row r="29" spans="1:15" ht="20.25" x14ac:dyDescent="0.3">
      <c r="A29" s="156"/>
      <c r="B29" s="156"/>
      <c r="C29" s="105"/>
      <c r="D29" s="69"/>
      <c r="E29" s="6"/>
      <c r="F29" s="6"/>
      <c r="G29" s="6"/>
      <c r="H29" s="6"/>
      <c r="I29" s="6"/>
      <c r="J29" s="6"/>
      <c r="K29" s="6"/>
      <c r="L29" s="6"/>
      <c r="M29" s="6"/>
      <c r="N29" s="6"/>
      <c r="O29" s="6"/>
    </row>
    <row r="30" spans="1:15" ht="20.25" x14ac:dyDescent="0.3">
      <c r="A30" s="156"/>
      <c r="B30" s="156"/>
      <c r="C30" s="105"/>
      <c r="D30" s="69"/>
      <c r="E30" s="6"/>
      <c r="F30" s="6"/>
      <c r="G30" s="6"/>
      <c r="H30" s="6"/>
      <c r="I30" s="6"/>
      <c r="J30" s="6"/>
      <c r="K30" s="6"/>
      <c r="L30" s="6"/>
      <c r="M30" s="6"/>
      <c r="N30" s="6"/>
      <c r="O30" s="6"/>
    </row>
    <row r="31" spans="1:15" ht="20.25" x14ac:dyDescent="0.3">
      <c r="A31" s="156"/>
      <c r="B31" s="156"/>
      <c r="C31" s="105"/>
      <c r="D31" s="69"/>
      <c r="E31" s="6"/>
      <c r="F31" s="6"/>
      <c r="G31" s="6"/>
      <c r="H31" s="6"/>
      <c r="I31" s="6"/>
      <c r="J31" s="6"/>
      <c r="K31" s="6"/>
      <c r="L31" s="6"/>
      <c r="M31" s="6"/>
      <c r="N31" s="6"/>
      <c r="O31" s="6"/>
    </row>
    <row r="32" spans="1:15" ht="20.25" x14ac:dyDescent="0.3">
      <c r="A32" s="156"/>
      <c r="B32" s="156"/>
      <c r="C32" s="105"/>
      <c r="D32" s="69"/>
      <c r="E32" s="6"/>
      <c r="F32" s="6"/>
      <c r="G32" s="6"/>
      <c r="H32" s="6"/>
      <c r="I32" s="6"/>
      <c r="J32" s="6"/>
      <c r="K32" s="6"/>
      <c r="L32" s="6"/>
      <c r="M32" s="6"/>
      <c r="N32" s="6"/>
      <c r="O32" s="6"/>
    </row>
    <row r="33" spans="1:15" ht="20.25" x14ac:dyDescent="0.3">
      <c r="A33" s="156"/>
      <c r="B33" s="156"/>
      <c r="C33" s="105"/>
      <c r="D33" s="69"/>
      <c r="E33" s="6"/>
      <c r="F33" s="6"/>
      <c r="G33" s="6"/>
      <c r="H33" s="6"/>
      <c r="I33" s="6"/>
      <c r="J33" s="6"/>
      <c r="K33" s="6"/>
      <c r="L33" s="6"/>
      <c r="M33" s="6"/>
      <c r="N33" s="6"/>
      <c r="O33" s="6"/>
    </row>
    <row r="34" spans="1:15" ht="20.25" x14ac:dyDescent="0.3">
      <c r="A34" s="156"/>
      <c r="B34" s="156"/>
      <c r="C34" s="105"/>
      <c r="D34" s="69"/>
      <c r="E34" s="6"/>
      <c r="F34" s="6"/>
      <c r="G34" s="6"/>
      <c r="H34" s="6"/>
      <c r="I34" s="6"/>
      <c r="J34" s="6"/>
      <c r="K34" s="6"/>
      <c r="L34" s="6"/>
      <c r="M34" s="6"/>
      <c r="N34" s="6"/>
      <c r="O34" s="6"/>
    </row>
    <row r="35" spans="1:15" ht="20.25" x14ac:dyDescent="0.3">
      <c r="A35" s="156"/>
      <c r="B35" s="156"/>
      <c r="C35" s="105"/>
      <c r="D35" s="69"/>
      <c r="E35" s="6"/>
      <c r="F35" s="6"/>
      <c r="G35" s="6"/>
      <c r="H35" s="6"/>
      <c r="I35" s="6"/>
      <c r="J35" s="6"/>
      <c r="K35" s="6"/>
      <c r="L35" s="6"/>
      <c r="M35" s="6"/>
      <c r="N35" s="6"/>
      <c r="O35" s="6"/>
    </row>
    <row r="36" spans="1:15" ht="20.25" x14ac:dyDescent="0.3">
      <c r="A36" s="156"/>
      <c r="B36" s="156"/>
      <c r="C36" s="105"/>
      <c r="D36" s="69"/>
      <c r="E36" s="6"/>
      <c r="F36" s="6"/>
      <c r="G36" s="6"/>
      <c r="H36" s="6"/>
      <c r="I36" s="6"/>
      <c r="J36" s="6"/>
      <c r="K36" s="6"/>
      <c r="L36" s="6"/>
      <c r="M36" s="6"/>
      <c r="N36" s="6"/>
      <c r="O36" s="6"/>
    </row>
    <row r="37" spans="1:15" ht="20.25" x14ac:dyDescent="0.3">
      <c r="A37" s="156"/>
      <c r="B37" s="156"/>
      <c r="C37" s="105"/>
      <c r="D37" s="69"/>
      <c r="E37" s="6"/>
      <c r="F37" s="6"/>
      <c r="G37" s="6"/>
      <c r="H37" s="6"/>
      <c r="I37" s="6"/>
      <c r="J37" s="6"/>
      <c r="K37" s="6"/>
      <c r="L37" s="6"/>
      <c r="M37" s="6"/>
      <c r="N37" s="6"/>
      <c r="O37" s="6"/>
    </row>
    <row r="38" spans="1:15" ht="20.25" x14ac:dyDescent="0.3">
      <c r="A38" s="156"/>
      <c r="B38" s="156"/>
      <c r="C38" s="105"/>
      <c r="D38" s="69"/>
      <c r="E38" s="6"/>
      <c r="F38" s="6"/>
      <c r="G38" s="6"/>
      <c r="H38" s="6"/>
      <c r="I38" s="6"/>
      <c r="J38" s="6"/>
      <c r="K38" s="6"/>
      <c r="L38" s="6"/>
      <c r="M38" s="6"/>
      <c r="N38" s="6"/>
      <c r="O38" s="6"/>
    </row>
    <row r="39" spans="1:15" ht="20.25" x14ac:dyDescent="0.3">
      <c r="A39" s="156"/>
      <c r="B39" s="156"/>
      <c r="C39" s="105"/>
      <c r="D39" s="69"/>
      <c r="E39" s="6"/>
      <c r="F39" s="6"/>
      <c r="G39" s="6"/>
      <c r="H39" s="6"/>
      <c r="I39" s="6"/>
      <c r="J39" s="6"/>
      <c r="K39" s="6"/>
      <c r="L39" s="6"/>
      <c r="M39" s="6"/>
      <c r="N39" s="6"/>
      <c r="O39" s="6"/>
    </row>
    <row r="40" spans="1:15" ht="20.25" x14ac:dyDescent="0.3">
      <c r="A40" s="156"/>
      <c r="B40" s="156"/>
      <c r="C40" s="105"/>
      <c r="D40" s="69"/>
      <c r="E40" s="6"/>
      <c r="F40" s="6"/>
      <c r="G40" s="6"/>
      <c r="H40" s="6"/>
      <c r="I40" s="6"/>
      <c r="J40" s="6"/>
      <c r="K40" s="6"/>
      <c r="L40" s="6"/>
      <c r="M40" s="6"/>
      <c r="N40" s="6"/>
      <c r="O40" s="6"/>
    </row>
    <row r="41" spans="1:15" ht="20.25" x14ac:dyDescent="0.3">
      <c r="A41" s="156"/>
      <c r="B41" s="156"/>
      <c r="C41" s="105"/>
      <c r="D41" s="69"/>
      <c r="E41" s="6"/>
      <c r="F41" s="6"/>
      <c r="G41" s="6"/>
      <c r="H41" s="6"/>
      <c r="I41" s="6"/>
      <c r="J41" s="6"/>
      <c r="K41" s="6"/>
      <c r="L41" s="6"/>
      <c r="M41" s="6"/>
      <c r="N41" s="6"/>
      <c r="O41" s="6"/>
    </row>
    <row r="42" spans="1:15" ht="20.25" x14ac:dyDescent="0.3">
      <c r="A42" s="156"/>
      <c r="B42" s="156"/>
      <c r="C42" s="105"/>
      <c r="D42" s="69"/>
      <c r="E42" s="6"/>
      <c r="F42" s="6"/>
      <c r="G42" s="6"/>
      <c r="H42" s="6"/>
      <c r="I42" s="6"/>
      <c r="J42" s="6"/>
      <c r="K42" s="6"/>
      <c r="L42" s="6"/>
      <c r="M42" s="6"/>
      <c r="N42" s="6"/>
      <c r="O42" s="6"/>
    </row>
    <row r="43" spans="1:15" ht="20.25" x14ac:dyDescent="0.3">
      <c r="A43" s="156"/>
      <c r="B43" s="156"/>
      <c r="C43" s="105"/>
      <c r="D43" s="69"/>
      <c r="E43" s="6"/>
      <c r="F43" s="6"/>
      <c r="G43" s="6"/>
      <c r="H43" s="6"/>
      <c r="I43" s="6"/>
      <c r="J43" s="6"/>
      <c r="K43" s="6"/>
      <c r="L43" s="6"/>
      <c r="M43" s="6"/>
      <c r="N43" s="6"/>
      <c r="O43" s="6"/>
    </row>
    <row r="44" spans="1:15" ht="20.25" x14ac:dyDescent="0.3">
      <c r="A44" s="156"/>
      <c r="B44" s="156"/>
      <c r="C44" s="105"/>
      <c r="D44" s="69"/>
      <c r="E44" s="6"/>
      <c r="F44" s="6"/>
      <c r="G44" s="6"/>
      <c r="H44" s="6"/>
      <c r="I44" s="6"/>
      <c r="J44" s="6"/>
      <c r="K44" s="6"/>
      <c r="L44" s="6"/>
      <c r="M44" s="6"/>
      <c r="N44" s="6"/>
      <c r="O44" s="6"/>
    </row>
    <row r="45" spans="1:15" ht="20.25" x14ac:dyDescent="0.3">
      <c r="A45" s="156"/>
      <c r="B45" s="156"/>
      <c r="C45" s="105"/>
      <c r="D45" s="69"/>
      <c r="E45" s="6"/>
      <c r="F45" s="6"/>
      <c r="G45" s="6"/>
      <c r="H45" s="6"/>
      <c r="I45" s="6"/>
      <c r="J45" s="6"/>
      <c r="K45" s="6"/>
      <c r="L45" s="6"/>
      <c r="M45" s="6"/>
      <c r="N45" s="6"/>
      <c r="O45" s="6"/>
    </row>
    <row r="46" spans="1:15" ht="20.25" x14ac:dyDescent="0.3">
      <c r="A46" s="156"/>
      <c r="B46" s="156"/>
      <c r="C46" s="105"/>
      <c r="D46" s="69"/>
      <c r="E46" s="6"/>
      <c r="F46" s="6"/>
      <c r="G46" s="6"/>
      <c r="H46" s="6"/>
      <c r="I46" s="6"/>
      <c r="J46" s="6"/>
      <c r="K46" s="6"/>
      <c r="L46" s="6"/>
      <c r="M46" s="6"/>
      <c r="N46" s="6"/>
      <c r="O46" s="6"/>
    </row>
    <row r="47" spans="1:15" ht="20.25" x14ac:dyDescent="0.3">
      <c r="A47" s="156"/>
      <c r="B47" s="156"/>
      <c r="C47" s="105"/>
      <c r="D47" s="69"/>
      <c r="E47" s="6"/>
      <c r="F47" s="6"/>
      <c r="G47" s="6"/>
      <c r="H47" s="6"/>
      <c r="I47" s="6"/>
      <c r="J47" s="6"/>
      <c r="K47" s="6"/>
      <c r="L47" s="6"/>
      <c r="M47" s="6"/>
      <c r="N47" s="6"/>
      <c r="O47" s="6"/>
    </row>
    <row r="48" spans="1:15" ht="20.25" x14ac:dyDescent="0.3">
      <c r="A48" s="156"/>
      <c r="B48" s="156"/>
      <c r="C48" s="105"/>
      <c r="D48" s="69"/>
      <c r="E48" s="6"/>
      <c r="F48" s="6"/>
      <c r="G48" s="6"/>
      <c r="H48" s="6"/>
      <c r="I48" s="6"/>
      <c r="J48" s="6"/>
      <c r="K48" s="6"/>
      <c r="L48" s="6"/>
      <c r="M48" s="6"/>
      <c r="N48" s="6"/>
      <c r="O48" s="6"/>
    </row>
    <row r="49" spans="1:15" ht="20.25" x14ac:dyDescent="0.3">
      <c r="A49" s="156"/>
      <c r="B49" s="156"/>
      <c r="C49" s="105"/>
      <c r="D49" s="69"/>
      <c r="E49" s="6"/>
      <c r="F49" s="6"/>
      <c r="G49" s="6"/>
      <c r="H49" s="6"/>
      <c r="I49" s="6"/>
      <c r="J49" s="6"/>
      <c r="K49" s="6"/>
      <c r="L49" s="6"/>
      <c r="M49" s="6"/>
      <c r="N49" s="6"/>
      <c r="O49" s="6"/>
    </row>
    <row r="50" spans="1:15" ht="20.25" x14ac:dyDescent="0.3">
      <c r="A50" s="156"/>
      <c r="B50" s="156"/>
      <c r="C50" s="105"/>
      <c r="D50" s="69"/>
      <c r="E50" s="6"/>
      <c r="F50" s="6"/>
      <c r="G50" s="6"/>
      <c r="H50" s="6"/>
      <c r="I50" s="6"/>
      <c r="J50" s="6"/>
      <c r="K50" s="6"/>
      <c r="L50" s="6"/>
      <c r="M50" s="6"/>
      <c r="N50" s="6"/>
      <c r="O50" s="6"/>
    </row>
    <row r="51" spans="1:15" ht="20.25" x14ac:dyDescent="0.3">
      <c r="A51" s="156"/>
      <c r="B51" s="156"/>
      <c r="C51" s="105"/>
      <c r="D51" s="69"/>
      <c r="E51" s="6"/>
      <c r="F51" s="6"/>
      <c r="G51" s="6"/>
      <c r="H51" s="6"/>
      <c r="I51" s="6"/>
      <c r="J51" s="6"/>
      <c r="K51" s="6"/>
      <c r="L51" s="6"/>
      <c r="M51" s="6"/>
      <c r="N51" s="6"/>
      <c r="O51" s="6"/>
    </row>
    <row r="52" spans="1:15" ht="20.25" x14ac:dyDescent="0.3">
      <c r="A52" s="156"/>
      <c r="B52" s="156"/>
      <c r="C52" s="105"/>
      <c r="D52" s="69"/>
      <c r="E52" s="6"/>
      <c r="F52" s="6"/>
      <c r="G52" s="6"/>
      <c r="H52" s="6"/>
      <c r="I52" s="6"/>
      <c r="J52" s="6"/>
      <c r="K52" s="6"/>
      <c r="L52" s="6"/>
      <c r="M52" s="6"/>
      <c r="N52" s="6"/>
      <c r="O52" s="6"/>
    </row>
    <row r="53" spans="1:15" ht="20.25" x14ac:dyDescent="0.3">
      <c r="A53" s="156"/>
      <c r="B53" s="157"/>
      <c r="C53" s="106"/>
      <c r="D53" s="16"/>
    </row>
    <row r="54" spans="1:15" ht="20.25" x14ac:dyDescent="0.3">
      <c r="A54" s="156"/>
      <c r="B54" s="157"/>
      <c r="C54" s="106"/>
      <c r="D54" s="16"/>
    </row>
    <row r="55" spans="1:15" ht="20.25" x14ac:dyDescent="0.3">
      <c r="A55" s="156"/>
      <c r="B55" s="157"/>
      <c r="C55" s="106"/>
      <c r="D55" s="16"/>
    </row>
    <row r="56" spans="1:15" ht="20.25" x14ac:dyDescent="0.3">
      <c r="A56" s="156"/>
      <c r="B56" s="157"/>
      <c r="C56" s="106"/>
      <c r="D56" s="16"/>
    </row>
    <row r="57" spans="1:15" ht="20.25" x14ac:dyDescent="0.3">
      <c r="A57" s="156"/>
      <c r="B57" s="157"/>
      <c r="C57" s="106"/>
      <c r="D57" s="16"/>
    </row>
    <row r="58" spans="1:15" ht="20.25" x14ac:dyDescent="0.3">
      <c r="A58" s="156"/>
      <c r="B58" s="157"/>
      <c r="C58" s="106"/>
      <c r="D58" s="16"/>
    </row>
    <row r="59" spans="1:15" ht="20.25" x14ac:dyDescent="0.3">
      <c r="A59" s="156"/>
      <c r="B59" s="157"/>
      <c r="C59" s="106"/>
      <c r="D59" s="16"/>
    </row>
    <row r="60" spans="1:15" ht="20.25" x14ac:dyDescent="0.3">
      <c r="A60" s="156"/>
      <c r="B60" s="157"/>
      <c r="C60" s="106"/>
      <c r="D60" s="16"/>
    </row>
    <row r="61" spans="1:15" ht="20.25" x14ac:dyDescent="0.3">
      <c r="A61" s="156"/>
      <c r="B61" s="157"/>
      <c r="C61" s="106"/>
      <c r="D61" s="16"/>
    </row>
    <row r="62" spans="1:15" ht="20.25" x14ac:dyDescent="0.3">
      <c r="A62" s="156"/>
      <c r="B62" s="157"/>
      <c r="C62" s="106"/>
      <c r="D62" s="16"/>
    </row>
    <row r="63" spans="1:15" ht="20.25" x14ac:dyDescent="0.3">
      <c r="A63" s="156"/>
      <c r="B63" s="157"/>
      <c r="C63" s="106"/>
      <c r="D63" s="16"/>
    </row>
    <row r="64" spans="1:15" ht="20.25" x14ac:dyDescent="0.3">
      <c r="A64" s="156"/>
      <c r="B64" s="157"/>
      <c r="C64" s="106"/>
      <c r="D64" s="16"/>
    </row>
    <row r="65" spans="1:4" ht="20.25" x14ac:dyDescent="0.3">
      <c r="A65" s="156"/>
      <c r="B65" s="157"/>
      <c r="C65" s="106"/>
      <c r="D65" s="16"/>
    </row>
    <row r="66" spans="1:4" ht="20.25" x14ac:dyDescent="0.3">
      <c r="A66" s="156"/>
      <c r="B66" s="157"/>
      <c r="C66" s="106"/>
      <c r="D66" s="16"/>
    </row>
    <row r="67" spans="1:4" ht="20.25" x14ac:dyDescent="0.3">
      <c r="A67" s="156"/>
      <c r="B67" s="157"/>
      <c r="C67" s="106"/>
      <c r="D67" s="16"/>
    </row>
    <row r="68" spans="1:4" ht="20.25" x14ac:dyDescent="0.3">
      <c r="A68" s="156"/>
      <c r="B68" s="157"/>
      <c r="C68" s="106"/>
      <c r="D68" s="16"/>
    </row>
    <row r="69" spans="1:4" ht="20.25" x14ac:dyDescent="0.3">
      <c r="A69" s="156"/>
      <c r="B69" s="157"/>
      <c r="C69" s="106"/>
      <c r="D69" s="16"/>
    </row>
    <row r="70" spans="1:4" ht="20.25" x14ac:dyDescent="0.3">
      <c r="A70" s="156"/>
      <c r="B70" s="157"/>
      <c r="C70" s="106"/>
      <c r="D70" s="16"/>
    </row>
    <row r="71" spans="1:4" ht="20.25" x14ac:dyDescent="0.3">
      <c r="A71" s="156"/>
      <c r="B71" s="157"/>
      <c r="C71" s="106"/>
      <c r="D71" s="16"/>
    </row>
    <row r="72" spans="1:4" ht="20.25" x14ac:dyDescent="0.3">
      <c r="A72" s="156"/>
      <c r="B72" s="157"/>
      <c r="C72" s="106"/>
      <c r="D72" s="16"/>
    </row>
    <row r="73" spans="1:4" ht="20.25" x14ac:dyDescent="0.3">
      <c r="A73" s="156"/>
      <c r="B73" s="157"/>
      <c r="C73" s="106"/>
      <c r="D73" s="16"/>
    </row>
    <row r="74" spans="1:4" ht="20.25" x14ac:dyDescent="0.3">
      <c r="A74" s="156"/>
      <c r="B74" s="157"/>
      <c r="C74" s="106"/>
      <c r="D74" s="16"/>
    </row>
    <row r="75" spans="1:4" ht="20.25" x14ac:dyDescent="0.3">
      <c r="A75" s="156"/>
      <c r="B75" s="157"/>
      <c r="C75" s="106"/>
      <c r="D75" s="16"/>
    </row>
    <row r="76" spans="1:4" ht="20.25" x14ac:dyDescent="0.3">
      <c r="A76" s="156"/>
      <c r="B76" s="157"/>
      <c r="C76" s="106"/>
      <c r="D76" s="16"/>
    </row>
    <row r="77" spans="1:4" ht="20.25" x14ac:dyDescent="0.3">
      <c r="A77" s="156"/>
      <c r="B77" s="157"/>
      <c r="C77" s="106"/>
      <c r="D77" s="16"/>
    </row>
    <row r="78" spans="1:4" ht="20.25" x14ac:dyDescent="0.3">
      <c r="A78" s="156"/>
      <c r="B78" s="157"/>
      <c r="C78" s="106"/>
      <c r="D78" s="16"/>
    </row>
    <row r="79" spans="1:4" ht="20.25" x14ac:dyDescent="0.3">
      <c r="A79" s="156"/>
      <c r="B79" s="157"/>
      <c r="C79" s="106"/>
      <c r="D79" s="16"/>
    </row>
    <row r="80" spans="1:4" ht="20.25" x14ac:dyDescent="0.3">
      <c r="A80" s="156"/>
      <c r="B80" s="157"/>
      <c r="C80" s="106"/>
      <c r="D80" s="16"/>
    </row>
    <row r="81" spans="1:4" ht="20.25" x14ac:dyDescent="0.3">
      <c r="A81" s="156"/>
      <c r="B81" s="157"/>
      <c r="C81" s="106"/>
      <c r="D81" s="16"/>
    </row>
    <row r="82" spans="1:4" ht="20.25" x14ac:dyDescent="0.3">
      <c r="A82" s="156"/>
      <c r="B82" s="157"/>
      <c r="C82" s="106"/>
      <c r="D82" s="16"/>
    </row>
    <row r="83" spans="1:4" ht="20.25" x14ac:dyDescent="0.3">
      <c r="A83" s="156"/>
      <c r="B83" s="157"/>
      <c r="C83" s="106"/>
      <c r="D83" s="16"/>
    </row>
    <row r="84" spans="1:4" ht="20.25" x14ac:dyDescent="0.3">
      <c r="A84" s="156"/>
      <c r="B84" s="157"/>
      <c r="C84" s="106"/>
      <c r="D84" s="16"/>
    </row>
    <row r="85" spans="1:4" ht="20.25" x14ac:dyDescent="0.3">
      <c r="A85" s="156"/>
      <c r="B85" s="157"/>
      <c r="C85" s="106"/>
      <c r="D85" s="16"/>
    </row>
    <row r="86" spans="1:4" ht="20.25" x14ac:dyDescent="0.3">
      <c r="A86" s="156"/>
      <c r="B86" s="157"/>
      <c r="C86" s="106"/>
      <c r="D86" s="16"/>
    </row>
    <row r="87" spans="1:4" ht="20.25" x14ac:dyDescent="0.3">
      <c r="A87" s="156"/>
      <c r="B87" s="157"/>
      <c r="C87" s="106"/>
      <c r="D87" s="16"/>
    </row>
    <row r="88" spans="1:4" ht="20.25" x14ac:dyDescent="0.3">
      <c r="A88" s="156"/>
      <c r="B88" s="157"/>
      <c r="C88" s="106"/>
      <c r="D88" s="16"/>
    </row>
    <row r="89" spans="1:4" ht="20.25" x14ac:dyDescent="0.3">
      <c r="A89" s="156"/>
      <c r="B89" s="157"/>
      <c r="C89" s="106"/>
      <c r="D89" s="16"/>
    </row>
    <row r="90" spans="1:4" ht="20.25" x14ac:dyDescent="0.3">
      <c r="A90" s="156"/>
      <c r="B90" s="157"/>
      <c r="C90" s="106"/>
      <c r="D90" s="16"/>
    </row>
    <row r="91" spans="1:4" ht="20.25" x14ac:dyDescent="0.3">
      <c r="A91" s="156"/>
      <c r="B91" s="157"/>
      <c r="C91" s="106"/>
      <c r="D91" s="16"/>
    </row>
    <row r="92" spans="1:4" ht="20.25" x14ac:dyDescent="0.3">
      <c r="A92" s="156"/>
      <c r="B92" s="157"/>
      <c r="C92" s="106"/>
      <c r="D92" s="16"/>
    </row>
    <row r="93" spans="1:4" ht="20.25" x14ac:dyDescent="0.3">
      <c r="A93" s="156"/>
      <c r="B93" s="157"/>
      <c r="C93" s="106"/>
      <c r="D93" s="16"/>
    </row>
    <row r="94" spans="1:4" ht="20.25" x14ac:dyDescent="0.3">
      <c r="A94" s="156"/>
      <c r="B94" s="157"/>
      <c r="C94" s="106"/>
      <c r="D94" s="16"/>
    </row>
    <row r="95" spans="1:4" ht="20.25" x14ac:dyDescent="0.3">
      <c r="A95" s="156"/>
      <c r="B95" s="157"/>
      <c r="C95" s="106"/>
      <c r="D95" s="16"/>
    </row>
    <row r="96" spans="1:4" ht="20.25" x14ac:dyDescent="0.3">
      <c r="A96" s="156"/>
      <c r="B96" s="157"/>
      <c r="C96" s="106"/>
      <c r="D96" s="16"/>
    </row>
    <row r="97" spans="1:4" ht="20.25" x14ac:dyDescent="0.3">
      <c r="A97" s="156"/>
      <c r="B97" s="157"/>
      <c r="C97" s="106"/>
      <c r="D97" s="16"/>
    </row>
    <row r="98" spans="1:4" ht="20.25" x14ac:dyDescent="0.3">
      <c r="A98" s="156"/>
      <c r="B98" s="157"/>
      <c r="C98" s="106"/>
      <c r="D98" s="16"/>
    </row>
    <row r="99" spans="1:4" ht="20.25" x14ac:dyDescent="0.3">
      <c r="A99" s="156"/>
      <c r="B99" s="157"/>
      <c r="C99" s="106"/>
      <c r="D99" s="16"/>
    </row>
    <row r="100" spans="1:4" ht="20.25" x14ac:dyDescent="0.3">
      <c r="A100" s="156"/>
      <c r="B100" s="157"/>
      <c r="C100" s="106"/>
      <c r="D100" s="16"/>
    </row>
    <row r="101" spans="1:4" ht="20.25" x14ac:dyDescent="0.3">
      <c r="A101" s="156"/>
      <c r="B101" s="157"/>
      <c r="C101" s="106"/>
      <c r="D101" s="16"/>
    </row>
    <row r="102" spans="1:4" ht="20.25" x14ac:dyDescent="0.3">
      <c r="A102" s="156"/>
      <c r="B102" s="157"/>
      <c r="C102" s="106"/>
      <c r="D102" s="16"/>
    </row>
    <row r="103" spans="1:4" ht="20.25" x14ac:dyDescent="0.3">
      <c r="A103" s="156"/>
      <c r="B103" s="157"/>
      <c r="C103" s="106"/>
      <c r="D103" s="16"/>
    </row>
    <row r="104" spans="1:4" ht="20.25" x14ac:dyDescent="0.3">
      <c r="A104" s="156"/>
      <c r="B104" s="157"/>
      <c r="C104" s="106"/>
      <c r="D104" s="16"/>
    </row>
    <row r="105" spans="1:4" ht="20.25" x14ac:dyDescent="0.3">
      <c r="A105" s="156"/>
      <c r="B105" s="157"/>
      <c r="C105" s="106"/>
      <c r="D105" s="16"/>
    </row>
    <row r="106" spans="1:4" ht="20.25" x14ac:dyDescent="0.3">
      <c r="A106" s="156"/>
      <c r="B106" s="157"/>
      <c r="C106" s="106"/>
      <c r="D106" s="16"/>
    </row>
    <row r="107" spans="1:4" ht="20.25" x14ac:dyDescent="0.3">
      <c r="A107" s="156"/>
      <c r="B107" s="157"/>
      <c r="C107" s="106"/>
      <c r="D107" s="16"/>
    </row>
    <row r="108" spans="1:4" ht="20.25" x14ac:dyDescent="0.3">
      <c r="A108" s="156"/>
      <c r="B108" s="157"/>
      <c r="C108" s="106"/>
      <c r="D108" s="16"/>
    </row>
    <row r="109" spans="1:4" ht="20.25" x14ac:dyDescent="0.3">
      <c r="A109" s="156"/>
      <c r="B109" s="157"/>
      <c r="C109" s="106"/>
      <c r="D109" s="16"/>
    </row>
    <row r="110" spans="1:4" ht="20.25" x14ac:dyDescent="0.3">
      <c r="A110" s="156"/>
      <c r="B110" s="157"/>
      <c r="C110" s="106"/>
      <c r="D110" s="16"/>
    </row>
    <row r="111" spans="1:4" ht="20.25" x14ac:dyDescent="0.3">
      <c r="A111" s="156"/>
      <c r="B111" s="157"/>
      <c r="C111" s="106"/>
      <c r="D111" s="16"/>
    </row>
    <row r="112" spans="1:4" ht="20.25" x14ac:dyDescent="0.3">
      <c r="A112" s="156"/>
      <c r="B112" s="157"/>
      <c r="C112" s="106"/>
      <c r="D112" s="16"/>
    </row>
    <row r="113" spans="1:4" ht="20.25" x14ac:dyDescent="0.3">
      <c r="A113" s="156"/>
      <c r="B113" s="157"/>
      <c r="C113" s="106"/>
      <c r="D113" s="16"/>
    </row>
    <row r="114" spans="1:4" ht="20.25" x14ac:dyDescent="0.3">
      <c r="A114" s="156"/>
      <c r="B114" s="157"/>
      <c r="C114" s="106"/>
      <c r="D114" s="16"/>
    </row>
    <row r="115" spans="1:4" ht="20.25" x14ac:dyDescent="0.3">
      <c r="A115" s="156"/>
      <c r="B115" s="157"/>
      <c r="C115" s="106"/>
      <c r="D115" s="16"/>
    </row>
    <row r="116" spans="1:4" ht="20.25" x14ac:dyDescent="0.3">
      <c r="A116" s="156"/>
      <c r="B116" s="157"/>
      <c r="C116" s="106"/>
      <c r="D116" s="16"/>
    </row>
    <row r="117" spans="1:4" ht="20.25" x14ac:dyDescent="0.3">
      <c r="A117" s="156"/>
      <c r="B117" s="157"/>
      <c r="C117" s="106"/>
      <c r="D117" s="16"/>
    </row>
    <row r="118" spans="1:4" ht="20.25" x14ac:dyDescent="0.3">
      <c r="A118" s="156"/>
      <c r="B118" s="157"/>
      <c r="C118" s="106"/>
      <c r="D118" s="16"/>
    </row>
    <row r="119" spans="1:4" ht="20.25" x14ac:dyDescent="0.3">
      <c r="A119" s="156"/>
      <c r="B119" s="157"/>
      <c r="C119" s="106"/>
      <c r="D119" s="16"/>
    </row>
    <row r="120" spans="1:4" ht="20.25" x14ac:dyDescent="0.3">
      <c r="A120" s="156"/>
      <c r="B120" s="157"/>
      <c r="C120" s="106"/>
      <c r="D120" s="16"/>
    </row>
    <row r="121" spans="1:4" ht="20.25" x14ac:dyDescent="0.3">
      <c r="A121" s="156"/>
      <c r="B121" s="157"/>
      <c r="C121" s="106"/>
      <c r="D121" s="16"/>
    </row>
    <row r="122" spans="1:4" ht="20.25" x14ac:dyDescent="0.3">
      <c r="A122" s="156"/>
      <c r="B122" s="157"/>
      <c r="C122" s="106"/>
      <c r="D122" s="16"/>
    </row>
    <row r="123" spans="1:4" ht="20.25" x14ac:dyDescent="0.3">
      <c r="A123" s="156"/>
      <c r="B123" s="157"/>
      <c r="C123" s="16"/>
      <c r="D123" s="16"/>
    </row>
    <row r="124" spans="1:4" ht="20.25" x14ac:dyDescent="0.3">
      <c r="A124" s="156"/>
      <c r="B124" s="157"/>
      <c r="C124" s="16"/>
      <c r="D124" s="16"/>
    </row>
    <row r="125" spans="1:4" ht="20.25" x14ac:dyDescent="0.3">
      <c r="A125" s="156"/>
      <c r="B125" s="157"/>
      <c r="C125" s="16"/>
      <c r="D125" s="16"/>
    </row>
    <row r="126" spans="1:4" ht="20.25" x14ac:dyDescent="0.3">
      <c r="A126" s="156"/>
      <c r="B126" s="157"/>
      <c r="C126" s="16"/>
      <c r="D126" s="16"/>
    </row>
    <row r="127" spans="1:4" ht="20.25" x14ac:dyDescent="0.3">
      <c r="A127" s="156"/>
      <c r="B127" s="157"/>
      <c r="C127" s="16"/>
      <c r="D127" s="16"/>
    </row>
    <row r="128" spans="1:4" ht="20.25" x14ac:dyDescent="0.3">
      <c r="A128" s="156"/>
      <c r="B128" s="157"/>
      <c r="C128" s="16"/>
      <c r="D128" s="16"/>
    </row>
    <row r="129" spans="1:4" ht="20.25" x14ac:dyDescent="0.3">
      <c r="A129" s="156"/>
      <c r="B129" s="157"/>
      <c r="C129" s="16"/>
      <c r="D129" s="16"/>
    </row>
    <row r="130" spans="1:4" ht="20.25" x14ac:dyDescent="0.3">
      <c r="A130" s="156"/>
      <c r="B130" s="157"/>
      <c r="C130" s="16"/>
      <c r="D130" s="16"/>
    </row>
    <row r="131" spans="1:4" ht="20.25" x14ac:dyDescent="0.3">
      <c r="A131" s="156"/>
      <c r="B131" s="157"/>
      <c r="C131" s="16"/>
      <c r="D131" s="16"/>
    </row>
    <row r="132" spans="1:4" ht="20.25" x14ac:dyDescent="0.3">
      <c r="A132" s="156"/>
      <c r="B132" s="157"/>
      <c r="C132" s="16"/>
      <c r="D132" s="16"/>
    </row>
    <row r="133" spans="1:4" ht="20.25" x14ac:dyDescent="0.3">
      <c r="A133" s="156"/>
      <c r="B133" s="157"/>
      <c r="C133" s="16"/>
      <c r="D133" s="16"/>
    </row>
    <row r="134" spans="1:4" ht="20.25" x14ac:dyDescent="0.3">
      <c r="A134" s="156"/>
      <c r="B134" s="157"/>
      <c r="C134" s="16"/>
      <c r="D134" s="16"/>
    </row>
    <row r="135" spans="1:4" ht="20.25" x14ac:dyDescent="0.3">
      <c r="A135" s="156"/>
      <c r="B135" s="157"/>
      <c r="C135" s="16"/>
      <c r="D135" s="16"/>
    </row>
    <row r="136" spans="1:4" ht="20.25" x14ac:dyDescent="0.3">
      <c r="A136" s="156"/>
      <c r="B136" s="157"/>
      <c r="C136" s="16"/>
      <c r="D136" s="16"/>
    </row>
    <row r="137" spans="1:4" ht="20.25" x14ac:dyDescent="0.3">
      <c r="A137" s="156"/>
      <c r="B137" s="157"/>
      <c r="C137" s="16"/>
      <c r="D137" s="16"/>
    </row>
    <row r="138" spans="1:4" ht="20.25" x14ac:dyDescent="0.3">
      <c r="A138" s="156"/>
      <c r="B138" s="157"/>
      <c r="C138" s="16"/>
      <c r="D138" s="16"/>
    </row>
    <row r="139" spans="1:4" ht="20.25" x14ac:dyDescent="0.3">
      <c r="A139" s="156"/>
      <c r="B139" s="157"/>
      <c r="C139" s="16"/>
      <c r="D139" s="16"/>
    </row>
    <row r="140" spans="1:4" ht="20.25" x14ac:dyDescent="0.3">
      <c r="A140" s="156"/>
      <c r="B140" s="157"/>
      <c r="C140" s="16"/>
      <c r="D140" s="16"/>
    </row>
    <row r="141" spans="1:4" ht="20.25" x14ac:dyDescent="0.3">
      <c r="A141" s="156"/>
      <c r="B141" s="157"/>
      <c r="C141" s="16"/>
      <c r="D141" s="16"/>
    </row>
    <row r="142" spans="1:4" ht="20.25" x14ac:dyDescent="0.3">
      <c r="A142" s="156"/>
      <c r="B142" s="157"/>
      <c r="C142" s="16"/>
      <c r="D142" s="16"/>
    </row>
    <row r="143" spans="1:4" ht="20.25" x14ac:dyDescent="0.3">
      <c r="A143" s="156"/>
      <c r="B143" s="157"/>
      <c r="C143" s="16"/>
      <c r="D143" s="16"/>
    </row>
    <row r="144" spans="1:4" ht="20.25" x14ac:dyDescent="0.3">
      <c r="A144" s="156"/>
      <c r="B144" s="157"/>
      <c r="C144" s="16"/>
      <c r="D144" s="16"/>
    </row>
    <row r="145" spans="1:4" ht="20.25" x14ac:dyDescent="0.3">
      <c r="A145" s="156"/>
      <c r="B145" s="157"/>
      <c r="C145" s="16"/>
      <c r="D145" s="16"/>
    </row>
    <row r="146" spans="1:4" ht="20.25" x14ac:dyDescent="0.3">
      <c r="A146" s="156"/>
      <c r="B146" s="157"/>
      <c r="C146" s="16"/>
      <c r="D146" s="16"/>
    </row>
    <row r="147" spans="1:4" ht="20.25" x14ac:dyDescent="0.3">
      <c r="A147" s="156"/>
      <c r="B147" s="157"/>
      <c r="C147" s="16"/>
      <c r="D147" s="16"/>
    </row>
    <row r="148" spans="1:4" ht="20.25" x14ac:dyDescent="0.3">
      <c r="A148" s="156"/>
      <c r="B148" s="157"/>
      <c r="C148" s="16"/>
      <c r="D148" s="16"/>
    </row>
    <row r="149" spans="1:4" ht="20.25" x14ac:dyDescent="0.3">
      <c r="A149" s="156"/>
      <c r="B149" s="157"/>
      <c r="C149" s="16"/>
      <c r="D149" s="16"/>
    </row>
    <row r="150" spans="1:4" ht="20.25" x14ac:dyDescent="0.3">
      <c r="A150" s="156"/>
      <c r="B150" s="157"/>
      <c r="C150" s="16"/>
      <c r="D150" s="16"/>
    </row>
    <row r="151" spans="1:4" ht="20.25" x14ac:dyDescent="0.3">
      <c r="A151" s="156"/>
      <c r="B151" s="157"/>
      <c r="C151" s="16"/>
      <c r="D151" s="16"/>
    </row>
    <row r="152" spans="1:4" ht="20.25" x14ac:dyDescent="0.3">
      <c r="A152" s="156"/>
      <c r="B152" s="157"/>
      <c r="C152" s="16"/>
      <c r="D152" s="16"/>
    </row>
    <row r="153" spans="1:4" ht="20.25" x14ac:dyDescent="0.3">
      <c r="A153" s="156"/>
      <c r="B153" s="157"/>
      <c r="C153" s="16"/>
      <c r="D153" s="16"/>
    </row>
    <row r="154" spans="1:4" ht="20.25" x14ac:dyDescent="0.3">
      <c r="A154" s="156"/>
      <c r="B154" s="157"/>
      <c r="C154" s="16"/>
      <c r="D154" s="16"/>
    </row>
    <row r="155" spans="1:4" ht="20.25" x14ac:dyDescent="0.3">
      <c r="A155" s="156"/>
      <c r="B155" s="157"/>
      <c r="C155" s="16"/>
      <c r="D155" s="16"/>
    </row>
    <row r="156" spans="1:4" ht="20.25" x14ac:dyDescent="0.3">
      <c r="A156" s="156"/>
      <c r="B156" s="157"/>
      <c r="C156" s="16"/>
      <c r="D156" s="16"/>
    </row>
    <row r="157" spans="1:4" ht="20.25" x14ac:dyDescent="0.3">
      <c r="A157" s="156"/>
      <c r="B157" s="157"/>
      <c r="C157" s="16"/>
      <c r="D157" s="16"/>
    </row>
    <row r="158" spans="1:4" ht="20.25" x14ac:dyDescent="0.3">
      <c r="A158" s="156"/>
      <c r="B158" s="157"/>
      <c r="C158" s="16"/>
      <c r="D158" s="16"/>
    </row>
    <row r="159" spans="1:4" ht="20.25" x14ac:dyDescent="0.3">
      <c r="A159" s="156"/>
      <c r="B159" s="157"/>
      <c r="C159" s="16"/>
      <c r="D159" s="16"/>
    </row>
    <row r="160" spans="1:4" ht="20.25" x14ac:dyDescent="0.3">
      <c r="A160" s="156"/>
      <c r="B160" s="157"/>
      <c r="C160" s="16"/>
      <c r="D160" s="16"/>
    </row>
    <row r="161" spans="1:4" ht="20.25" x14ac:dyDescent="0.3">
      <c r="A161" s="156"/>
      <c r="B161" s="157"/>
      <c r="C161" s="16"/>
      <c r="D161" s="16"/>
    </row>
    <row r="162" spans="1:4" ht="20.25" x14ac:dyDescent="0.3">
      <c r="A162" s="156"/>
      <c r="B162" s="157"/>
      <c r="C162" s="16"/>
      <c r="D162" s="16"/>
    </row>
    <row r="163" spans="1:4" ht="20.25" x14ac:dyDescent="0.3">
      <c r="A163" s="156"/>
      <c r="B163" s="157"/>
      <c r="C163" s="16"/>
      <c r="D163" s="16"/>
    </row>
    <row r="164" spans="1:4" ht="20.25" x14ac:dyDescent="0.3">
      <c r="A164" s="156"/>
      <c r="B164" s="157"/>
      <c r="C164" s="16"/>
      <c r="D164" s="16"/>
    </row>
    <row r="165" spans="1:4" ht="20.25" x14ac:dyDescent="0.3">
      <c r="A165" s="156"/>
      <c r="B165" s="157"/>
      <c r="C165" s="16"/>
      <c r="D165" s="16"/>
    </row>
    <row r="166" spans="1:4" ht="20.25" x14ac:dyDescent="0.3">
      <c r="A166" s="156"/>
      <c r="B166" s="157"/>
      <c r="C166" s="16"/>
      <c r="D166" s="16"/>
    </row>
    <row r="167" spans="1:4" ht="20.25" x14ac:dyDescent="0.3">
      <c r="A167" s="156"/>
      <c r="B167" s="157"/>
      <c r="C167" s="16"/>
      <c r="D167" s="16"/>
    </row>
    <row r="168" spans="1:4" ht="20.25" x14ac:dyDescent="0.3">
      <c r="A168" s="156"/>
      <c r="B168" s="157"/>
      <c r="C168" s="16"/>
      <c r="D168" s="16"/>
    </row>
    <row r="169" spans="1:4" ht="20.25" x14ac:dyDescent="0.3">
      <c r="A169" s="156"/>
      <c r="B169" s="157"/>
      <c r="C169" s="16"/>
      <c r="D169" s="16"/>
    </row>
    <row r="170" spans="1:4" ht="20.25" x14ac:dyDescent="0.3">
      <c r="A170" s="156"/>
      <c r="B170" s="157"/>
      <c r="C170" s="16"/>
      <c r="D170" s="16"/>
    </row>
    <row r="171" spans="1:4" ht="20.25" x14ac:dyDescent="0.3">
      <c r="A171" s="156"/>
      <c r="B171" s="157"/>
      <c r="C171" s="16"/>
      <c r="D171" s="16"/>
    </row>
    <row r="172" spans="1:4" ht="20.25" x14ac:dyDescent="0.3">
      <c r="A172" s="156"/>
      <c r="B172" s="157"/>
      <c r="C172" s="16"/>
      <c r="D172" s="16"/>
    </row>
    <row r="173" spans="1:4" ht="20.25" x14ac:dyDescent="0.3">
      <c r="A173" s="156"/>
      <c r="B173" s="157"/>
      <c r="C173" s="16"/>
      <c r="D173" s="16"/>
    </row>
    <row r="174" spans="1:4" ht="20.25" x14ac:dyDescent="0.3">
      <c r="A174" s="156"/>
      <c r="B174" s="157"/>
      <c r="C174" s="16"/>
      <c r="D174" s="16"/>
    </row>
    <row r="175" spans="1:4" ht="20.25" x14ac:dyDescent="0.3">
      <c r="A175" s="156"/>
      <c r="B175" s="157"/>
      <c r="C175" s="16"/>
      <c r="D175" s="16"/>
    </row>
    <row r="176" spans="1:4" ht="20.25" x14ac:dyDescent="0.3">
      <c r="A176" s="156"/>
      <c r="B176" s="157"/>
      <c r="C176" s="16"/>
      <c r="D176" s="16"/>
    </row>
    <row r="177" spans="1:4" ht="20.25" x14ac:dyDescent="0.3">
      <c r="A177" s="156"/>
      <c r="B177" s="157"/>
      <c r="C177" s="16"/>
      <c r="D177" s="16"/>
    </row>
    <row r="178" spans="1:4" ht="20.25" x14ac:dyDescent="0.3">
      <c r="A178" s="156"/>
      <c r="B178" s="157"/>
      <c r="C178" s="16"/>
      <c r="D178" s="16"/>
    </row>
    <row r="179" spans="1:4" ht="20.25" x14ac:dyDescent="0.3">
      <c r="A179" s="156"/>
      <c r="B179" s="157"/>
      <c r="C179" s="16"/>
      <c r="D179" s="16"/>
    </row>
    <row r="180" spans="1:4" ht="20.25" x14ac:dyDescent="0.3">
      <c r="A180" s="156"/>
      <c r="B180" s="157"/>
      <c r="C180" s="16"/>
      <c r="D180" s="16"/>
    </row>
    <row r="181" spans="1:4" ht="20.25" x14ac:dyDescent="0.3">
      <c r="A181" s="156"/>
      <c r="B181" s="157"/>
      <c r="C181" s="16"/>
      <c r="D181" s="16"/>
    </row>
    <row r="182" spans="1:4" ht="20.25" x14ac:dyDescent="0.3">
      <c r="A182" s="156"/>
      <c r="B182" s="157"/>
      <c r="C182" s="16"/>
      <c r="D182" s="16"/>
    </row>
    <row r="183" spans="1:4" ht="20.25" x14ac:dyDescent="0.3">
      <c r="A183" s="156"/>
      <c r="B183" s="157"/>
      <c r="C183" s="16"/>
      <c r="D183" s="16"/>
    </row>
    <row r="184" spans="1:4" ht="20.25" x14ac:dyDescent="0.3">
      <c r="A184" s="156"/>
      <c r="B184" s="157"/>
      <c r="C184" s="16"/>
      <c r="D184" s="16"/>
    </row>
    <row r="185" spans="1:4" ht="20.25" x14ac:dyDescent="0.3">
      <c r="A185" s="156"/>
      <c r="B185" s="157"/>
      <c r="C185" s="16"/>
      <c r="D185" s="16"/>
    </row>
    <row r="186" spans="1:4" ht="20.25" x14ac:dyDescent="0.3">
      <c r="A186" s="156"/>
      <c r="B186" s="157"/>
      <c r="C186" s="16"/>
      <c r="D186" s="16"/>
    </row>
    <row r="187" spans="1:4" ht="20.25" x14ac:dyDescent="0.3">
      <c r="A187" s="156"/>
      <c r="B187" s="157"/>
      <c r="C187" s="16"/>
      <c r="D187" s="16"/>
    </row>
    <row r="188" spans="1:4" ht="20.25" x14ac:dyDescent="0.3">
      <c r="A188" s="156"/>
      <c r="B188" s="157"/>
      <c r="C188" s="16"/>
      <c r="D188" s="16"/>
    </row>
    <row r="189" spans="1:4" ht="20.25" x14ac:dyDescent="0.3">
      <c r="A189" s="156"/>
      <c r="B189" s="157"/>
      <c r="C189" s="16"/>
      <c r="D189" s="16"/>
    </row>
    <row r="190" spans="1:4" ht="20.25" x14ac:dyDescent="0.3">
      <c r="A190" s="156"/>
      <c r="B190" s="157"/>
      <c r="C190" s="16"/>
      <c r="D190" s="16"/>
    </row>
    <row r="191" spans="1:4" ht="20.25" x14ac:dyDescent="0.3">
      <c r="A191" s="156"/>
      <c r="B191" s="157"/>
      <c r="C191" s="16"/>
      <c r="D191" s="16"/>
    </row>
    <row r="192" spans="1:4" ht="20.25" x14ac:dyDescent="0.3">
      <c r="A192" s="156"/>
      <c r="B192" s="157"/>
      <c r="C192" s="16"/>
      <c r="D192" s="16"/>
    </row>
    <row r="193" spans="1:4" ht="20.25" x14ac:dyDescent="0.3">
      <c r="A193" s="156"/>
      <c r="B193" s="157"/>
      <c r="C193" s="16"/>
      <c r="D193" s="16"/>
    </row>
    <row r="194" spans="1:4" ht="20.25" x14ac:dyDescent="0.3">
      <c r="A194" s="156"/>
      <c r="B194" s="157"/>
      <c r="C194" s="16"/>
      <c r="D194" s="16"/>
    </row>
    <row r="195" spans="1:4" ht="20.25" x14ac:dyDescent="0.3">
      <c r="A195" s="156"/>
      <c r="B195" s="157"/>
      <c r="C195" s="16"/>
      <c r="D195" s="16"/>
    </row>
    <row r="196" spans="1:4" ht="20.25" x14ac:dyDescent="0.3">
      <c r="A196" s="156"/>
      <c r="B196" s="157"/>
      <c r="C196" s="16"/>
      <c r="D196" s="16"/>
    </row>
    <row r="197" spans="1:4" ht="20.25" x14ac:dyDescent="0.3">
      <c r="A197" s="156"/>
      <c r="B197" s="157"/>
      <c r="C197" s="16"/>
      <c r="D197" s="16"/>
    </row>
    <row r="198" spans="1:4" ht="20.25" x14ac:dyDescent="0.3">
      <c r="A198" s="156"/>
      <c r="B198" s="157"/>
      <c r="C198" s="16"/>
      <c r="D198" s="16"/>
    </row>
    <row r="199" spans="1:4" ht="20.25" x14ac:dyDescent="0.3">
      <c r="A199" s="156"/>
      <c r="B199" s="157"/>
      <c r="C199" s="16"/>
      <c r="D199" s="16"/>
    </row>
    <row r="200" spans="1:4" ht="20.25" x14ac:dyDescent="0.3">
      <c r="A200" s="156"/>
      <c r="B200" s="157"/>
      <c r="C200" s="16"/>
      <c r="D200" s="16"/>
    </row>
    <row r="201" spans="1:4" ht="20.25" x14ac:dyDescent="0.3">
      <c r="A201" s="156"/>
      <c r="B201" s="157"/>
      <c r="C201" s="16"/>
      <c r="D201" s="16"/>
    </row>
    <row r="202" spans="1:4" ht="20.25" x14ac:dyDescent="0.3">
      <c r="A202" s="156"/>
      <c r="B202" s="157"/>
      <c r="C202" s="16"/>
      <c r="D202" s="16"/>
    </row>
    <row r="203" spans="1:4" ht="20.25" x14ac:dyDescent="0.3">
      <c r="A203" s="156"/>
      <c r="B203" s="157"/>
      <c r="C203" s="16"/>
      <c r="D203" s="16"/>
    </row>
    <row r="204" spans="1:4" ht="20.25" x14ac:dyDescent="0.3">
      <c r="A204" s="156"/>
      <c r="B204" s="157"/>
      <c r="C204" s="16"/>
      <c r="D204" s="16"/>
    </row>
    <row r="205" spans="1:4" ht="20.25" x14ac:dyDescent="0.3">
      <c r="A205" s="156"/>
      <c r="B205" s="157"/>
      <c r="C205" s="16"/>
      <c r="D205" s="16"/>
    </row>
    <row r="206" spans="1:4" ht="20.25" x14ac:dyDescent="0.3">
      <c r="A206" s="156"/>
      <c r="B206" s="157"/>
      <c r="C206" s="16"/>
      <c r="D206" s="16"/>
    </row>
    <row r="207" spans="1:4" ht="20.25" x14ac:dyDescent="0.3">
      <c r="A207" s="156"/>
      <c r="B207" s="157"/>
      <c r="C207" s="16"/>
      <c r="D207" s="16"/>
    </row>
    <row r="208" spans="1:4" ht="20.25" x14ac:dyDescent="0.3">
      <c r="A208" s="156"/>
      <c r="B208" s="157"/>
      <c r="C208" s="16"/>
      <c r="D208" s="16"/>
    </row>
    <row r="209" spans="1:8" x14ac:dyDescent="0.3">
      <c r="A209" s="6"/>
      <c r="B209" s="157"/>
      <c r="C209" s="157"/>
      <c r="D209" s="157"/>
    </row>
    <row r="210" spans="1:8" ht="20.25" x14ac:dyDescent="0.3">
      <c r="A210" s="6"/>
      <c r="B210" s="15" t="s">
        <v>79</v>
      </c>
      <c r="C210" s="15" t="s">
        <v>126</v>
      </c>
      <c r="D210" s="158" t="s">
        <v>79</v>
      </c>
      <c r="E210" s="158" t="s">
        <v>126</v>
      </c>
    </row>
    <row r="211" spans="1:8" ht="20.25" x14ac:dyDescent="0.3">
      <c r="A211" s="6"/>
      <c r="B211" s="159" t="s">
        <v>81</v>
      </c>
      <c r="C211" s="159" t="s">
        <v>55</v>
      </c>
      <c r="D211" s="111" t="s">
        <v>81</v>
      </c>
      <c r="F211" s="111" t="str">
        <f>IF(NOT(ISBLANK(D211)),D211,IF(NOT(ISBLANK(E211)),"     "&amp;E211,FALSE))</f>
        <v>Afectación Económica o presupuestal</v>
      </c>
      <c r="G211" s="111" t="s">
        <v>81</v>
      </c>
      <c r="H211" s="111" t="str">
        <f>IF(NOT(ISERROR(MATCH(G211,_xlfn.ANCHORARRAY(B222),0))),F224&amp;"Por favor no seleccionar los criterios de impacto",G211)</f>
        <v>❌Por favor no seleccionar los criterios de impacto</v>
      </c>
    </row>
    <row r="212" spans="1:8" ht="20.25" x14ac:dyDescent="0.3">
      <c r="A212" s="6"/>
      <c r="B212" s="159" t="s">
        <v>81</v>
      </c>
      <c r="C212" s="159" t="s">
        <v>84</v>
      </c>
      <c r="E212" s="111" t="s">
        <v>55</v>
      </c>
      <c r="F212" s="111" t="str">
        <f t="shared" ref="F212:F222" si="0">IF(NOT(ISBLANK(D212)),D212,IF(NOT(ISBLANK(E212)),"     "&amp;E212,FALSE))</f>
        <v xml:space="preserve">     Afectación menor a 10 SMLMV .</v>
      </c>
    </row>
    <row r="213" spans="1:8" ht="20.25" x14ac:dyDescent="0.3">
      <c r="A213" s="6"/>
      <c r="B213" s="159" t="s">
        <v>81</v>
      </c>
      <c r="C213" s="159" t="s">
        <v>85</v>
      </c>
      <c r="E213" s="111" t="s">
        <v>84</v>
      </c>
      <c r="F213" s="111" t="str">
        <f t="shared" si="0"/>
        <v xml:space="preserve">     Entre 10 y 50 SMLMV </v>
      </c>
    </row>
    <row r="214" spans="1:8" ht="20.25" x14ac:dyDescent="0.3">
      <c r="A214" s="6"/>
      <c r="B214" s="159" t="s">
        <v>81</v>
      </c>
      <c r="C214" s="159" t="s">
        <v>86</v>
      </c>
      <c r="E214" s="111" t="s">
        <v>85</v>
      </c>
      <c r="F214" s="111" t="str">
        <f t="shared" si="0"/>
        <v xml:space="preserve">     Entre 50 y 100 SMLMV </v>
      </c>
    </row>
    <row r="215" spans="1:8" ht="20.25" x14ac:dyDescent="0.3">
      <c r="A215" s="6"/>
      <c r="B215" s="159" t="s">
        <v>81</v>
      </c>
      <c r="C215" s="159" t="s">
        <v>87</v>
      </c>
      <c r="E215" s="111" t="s">
        <v>86</v>
      </c>
      <c r="F215" s="111" t="str">
        <f t="shared" si="0"/>
        <v xml:space="preserve">     Entre 100 y 500 SMLMV </v>
      </c>
    </row>
    <row r="216" spans="1:8" ht="20.25" x14ac:dyDescent="0.3">
      <c r="A216" s="6"/>
      <c r="B216" s="159" t="s">
        <v>54</v>
      </c>
      <c r="C216" s="159" t="s">
        <v>88</v>
      </c>
      <c r="E216" s="111" t="s">
        <v>87</v>
      </c>
      <c r="F216" s="111" t="str">
        <f t="shared" si="0"/>
        <v xml:space="preserve">     Mayor a 500 SMLMV </v>
      </c>
    </row>
    <row r="217" spans="1:8" ht="20.25" x14ac:dyDescent="0.3">
      <c r="A217" s="6"/>
      <c r="B217" s="159" t="s">
        <v>54</v>
      </c>
      <c r="C217" s="159" t="s">
        <v>89</v>
      </c>
      <c r="D217" s="111" t="s">
        <v>54</v>
      </c>
      <c r="F217" s="111" t="str">
        <f t="shared" si="0"/>
        <v>Pérdida Reputacional</v>
      </c>
    </row>
    <row r="218" spans="1:8" ht="20.25" x14ac:dyDescent="0.3">
      <c r="A218" s="6"/>
      <c r="B218" s="159" t="s">
        <v>54</v>
      </c>
      <c r="C218" s="159" t="s">
        <v>91</v>
      </c>
      <c r="E218" s="111" t="s">
        <v>88</v>
      </c>
      <c r="F218" s="111" t="str">
        <f t="shared" si="0"/>
        <v xml:space="preserve">     El riesgo afecta la imagen de alguna área de la organización</v>
      </c>
    </row>
    <row r="219" spans="1:8" ht="20.25" x14ac:dyDescent="0.3">
      <c r="A219" s="6"/>
      <c r="B219" s="159" t="s">
        <v>54</v>
      </c>
      <c r="C219" s="159" t="s">
        <v>90</v>
      </c>
      <c r="E219" s="111" t="s">
        <v>89</v>
      </c>
      <c r="F219" s="111" t="str">
        <f t="shared" si="0"/>
        <v xml:space="preserve">     El riesgo afecta la imagen de la entidad internamente, de conocimiento general, nivel interno, de junta dircetiva y accionistas y/o de provedores</v>
      </c>
    </row>
    <row r="220" spans="1:8" ht="20.25" x14ac:dyDescent="0.3">
      <c r="A220" s="6"/>
      <c r="B220" s="159" t="s">
        <v>54</v>
      </c>
      <c r="C220" s="159" t="s">
        <v>109</v>
      </c>
      <c r="E220" s="111" t="s">
        <v>91</v>
      </c>
      <c r="F220" s="111" t="str">
        <f t="shared" si="0"/>
        <v xml:space="preserve">     El riesgo afecta la imagen de la entidad con algunos usuarios de relevancia frente al logro de los objetivos</v>
      </c>
    </row>
    <row r="221" spans="1:8" x14ac:dyDescent="0.3">
      <c r="A221" s="6"/>
      <c r="B221" s="160"/>
      <c r="C221" s="160"/>
      <c r="E221" s="111" t="s">
        <v>90</v>
      </c>
      <c r="F221" s="111" t="str">
        <f t="shared" si="0"/>
        <v xml:space="preserve">     El riesgo afecta la imagen de de la entidad con efecto publicitario sostenido a nivel de sector administrativo, nivel departamental o municipal</v>
      </c>
    </row>
    <row r="222" spans="1:8" x14ac:dyDescent="0.3">
      <c r="A222" s="6"/>
      <c r="B222" s="160" t="str" cm="1">
        <f t="array" ref="B222:B224">_xlfn.UNIQUE(Tabla1[[#All],[Criterios]])</f>
        <v>Criterios</v>
      </c>
      <c r="C222" s="160"/>
      <c r="E222" s="111" t="s">
        <v>109</v>
      </c>
      <c r="F222" s="111" t="str">
        <f t="shared" si="0"/>
        <v xml:space="preserve">     El riesgo afecta la imagen de la entidad a nivel nacional, con efecto publicitarios sostenible a nivel país</v>
      </c>
    </row>
    <row r="223" spans="1:8" x14ac:dyDescent="0.3">
      <c r="A223" s="6"/>
      <c r="B223" s="160" t="str">
        <v>Afectación Económica o presupuestal</v>
      </c>
      <c r="C223" s="160"/>
    </row>
    <row r="224" spans="1:8" x14ac:dyDescent="0.3">
      <c r="B224" s="160" t="str">
        <v>Pérdida Reputacional</v>
      </c>
      <c r="C224" s="160"/>
      <c r="F224" s="161" t="s">
        <v>128</v>
      </c>
    </row>
    <row r="225" spans="2:6" x14ac:dyDescent="0.3">
      <c r="B225" s="162"/>
      <c r="C225" s="162"/>
      <c r="F225" s="161" t="s">
        <v>129</v>
      </c>
    </row>
    <row r="226" spans="2:6" x14ac:dyDescent="0.3">
      <c r="B226" s="162"/>
      <c r="C226" s="162"/>
    </row>
    <row r="227" spans="2:6" x14ac:dyDescent="0.3">
      <c r="B227" s="162"/>
      <c r="C227" s="162"/>
    </row>
    <row r="228" spans="2:6" x14ac:dyDescent="0.3">
      <c r="B228" s="162"/>
      <c r="C228" s="162"/>
      <c r="D228" s="162"/>
    </row>
    <row r="229" spans="2:6" x14ac:dyDescent="0.3">
      <c r="B229" s="162"/>
      <c r="C229" s="162"/>
      <c r="D229" s="162"/>
    </row>
    <row r="230" spans="2:6" x14ac:dyDescent="0.3">
      <c r="B230" s="162"/>
      <c r="C230" s="162"/>
      <c r="D230" s="162"/>
    </row>
    <row r="231" spans="2:6" x14ac:dyDescent="0.3">
      <c r="B231" s="162"/>
      <c r="C231" s="162"/>
      <c r="D231" s="162"/>
    </row>
    <row r="232" spans="2:6" x14ac:dyDescent="0.3">
      <c r="B232" s="162"/>
      <c r="C232" s="162"/>
      <c r="D232" s="162"/>
    </row>
    <row r="233" spans="2:6" x14ac:dyDescent="0.3">
      <c r="B233" s="162"/>
      <c r="C233" s="162"/>
      <c r="D233" s="162"/>
    </row>
  </sheetData>
  <mergeCells count="1">
    <mergeCell ref="B2:D2"/>
  </mergeCells>
  <dataValidations disablePrompts="1" count="1">
    <dataValidation type="list" allowBlank="1" showInputMessage="1" showErrorMessage="1" sqref="G211" xr:uid="{00000000-0002-0000-0600-000000000000}">
      <formula1>$F$211:$F$222</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39997558519241921"/>
  </sheetPr>
  <dimension ref="A1:G17"/>
  <sheetViews>
    <sheetView showRowColHeaders="0" workbookViewId="0"/>
  </sheetViews>
  <sheetFormatPr baseColWidth="10" defaultColWidth="14.28515625" defaultRowHeight="12.75" x14ac:dyDescent="0.2"/>
  <cols>
    <col min="1" max="2" width="14.28515625" style="60" collapsed="1"/>
    <col min="3" max="3" width="17" style="60" customWidth="1" collapsed="1"/>
    <col min="4" max="4" width="14.28515625" style="60" collapsed="1"/>
    <col min="5" max="5" width="46" style="60" customWidth="1" collapsed="1"/>
    <col min="6" max="16384" width="14.28515625" style="60" collapsed="1"/>
  </cols>
  <sheetData>
    <row r="1" spans="1:7" ht="13.5" thickBot="1" x14ac:dyDescent="0.25"/>
    <row r="2" spans="1:7" ht="24" customHeight="1" thickBot="1" x14ac:dyDescent="0.25">
      <c r="A2" s="163"/>
      <c r="B2" s="478" t="s">
        <v>239</v>
      </c>
      <c r="C2" s="479"/>
      <c r="D2" s="479"/>
      <c r="E2" s="479"/>
      <c r="F2" s="480"/>
      <c r="G2" s="163"/>
    </row>
    <row r="3" spans="1:7" ht="16.5" thickBot="1" x14ac:dyDescent="0.3">
      <c r="A3" s="163"/>
      <c r="B3" s="164"/>
      <c r="C3" s="164"/>
      <c r="D3" s="164"/>
      <c r="E3" s="164"/>
      <c r="F3" s="164"/>
      <c r="G3" s="163"/>
    </row>
    <row r="4" spans="1:7" ht="16.5" thickBot="1" x14ac:dyDescent="0.25">
      <c r="A4" s="163"/>
      <c r="B4" s="484" t="s">
        <v>236</v>
      </c>
      <c r="C4" s="485"/>
      <c r="D4" s="485"/>
      <c r="E4" s="153" t="s">
        <v>237</v>
      </c>
      <c r="F4" s="154" t="s">
        <v>238</v>
      </c>
      <c r="G4" s="163"/>
    </row>
    <row r="5" spans="1:7" ht="31.5" x14ac:dyDescent="0.2">
      <c r="A5" s="163"/>
      <c r="B5" s="486" t="s">
        <v>60</v>
      </c>
      <c r="C5" s="488" t="s">
        <v>13</v>
      </c>
      <c r="D5" s="126" t="s">
        <v>14</v>
      </c>
      <c r="E5" s="61" t="s">
        <v>61</v>
      </c>
      <c r="F5" s="62">
        <v>0.25</v>
      </c>
      <c r="G5" s="163"/>
    </row>
    <row r="6" spans="1:7" ht="47.25" x14ac:dyDescent="0.2">
      <c r="A6" s="163"/>
      <c r="B6" s="487"/>
      <c r="C6" s="489"/>
      <c r="D6" s="127" t="s">
        <v>15</v>
      </c>
      <c r="E6" s="63" t="s">
        <v>62</v>
      </c>
      <c r="F6" s="64">
        <v>0.15</v>
      </c>
      <c r="G6" s="163"/>
    </row>
    <row r="7" spans="1:7" ht="47.25" x14ac:dyDescent="0.2">
      <c r="A7" s="163"/>
      <c r="B7" s="487"/>
      <c r="C7" s="489"/>
      <c r="D7" s="127" t="s">
        <v>16</v>
      </c>
      <c r="E7" s="63" t="s">
        <v>63</v>
      </c>
      <c r="F7" s="64">
        <v>0.1</v>
      </c>
      <c r="G7" s="163"/>
    </row>
    <row r="8" spans="1:7" ht="63" x14ac:dyDescent="0.2">
      <c r="A8" s="163"/>
      <c r="B8" s="487"/>
      <c r="C8" s="489" t="s">
        <v>17</v>
      </c>
      <c r="D8" s="127" t="s">
        <v>10</v>
      </c>
      <c r="E8" s="63" t="s">
        <v>64</v>
      </c>
      <c r="F8" s="64">
        <v>0.25</v>
      </c>
      <c r="G8" s="163"/>
    </row>
    <row r="9" spans="1:7" ht="31.5" x14ac:dyDescent="0.2">
      <c r="A9" s="163"/>
      <c r="B9" s="487"/>
      <c r="C9" s="489"/>
      <c r="D9" s="127" t="s">
        <v>9</v>
      </c>
      <c r="E9" s="63" t="s">
        <v>65</v>
      </c>
      <c r="F9" s="64">
        <v>0.15</v>
      </c>
      <c r="G9" s="163"/>
    </row>
    <row r="10" spans="1:7" ht="47.25" x14ac:dyDescent="0.2">
      <c r="A10" s="163"/>
      <c r="B10" s="487" t="s">
        <v>143</v>
      </c>
      <c r="C10" s="489" t="s">
        <v>18</v>
      </c>
      <c r="D10" s="127" t="s">
        <v>19</v>
      </c>
      <c r="E10" s="63" t="s">
        <v>66</v>
      </c>
      <c r="F10" s="65" t="s">
        <v>67</v>
      </c>
      <c r="G10" s="163"/>
    </row>
    <row r="11" spans="1:7" ht="63" x14ac:dyDescent="0.2">
      <c r="A11" s="163"/>
      <c r="B11" s="487"/>
      <c r="C11" s="489"/>
      <c r="D11" s="127" t="s">
        <v>20</v>
      </c>
      <c r="E11" s="63" t="s">
        <v>68</v>
      </c>
      <c r="F11" s="65" t="s">
        <v>67</v>
      </c>
      <c r="G11" s="163"/>
    </row>
    <row r="12" spans="1:7" ht="47.25" x14ac:dyDescent="0.2">
      <c r="A12" s="163"/>
      <c r="B12" s="487"/>
      <c r="C12" s="489" t="s">
        <v>21</v>
      </c>
      <c r="D12" s="127" t="s">
        <v>22</v>
      </c>
      <c r="E12" s="63" t="s">
        <v>69</v>
      </c>
      <c r="F12" s="65" t="s">
        <v>67</v>
      </c>
      <c r="G12" s="163"/>
    </row>
    <row r="13" spans="1:7" ht="47.25" x14ac:dyDescent="0.2">
      <c r="A13" s="163"/>
      <c r="B13" s="487"/>
      <c r="C13" s="489"/>
      <c r="D13" s="127" t="s">
        <v>23</v>
      </c>
      <c r="E13" s="63" t="s">
        <v>70</v>
      </c>
      <c r="F13" s="65" t="s">
        <v>67</v>
      </c>
      <c r="G13" s="163"/>
    </row>
    <row r="14" spans="1:7" ht="31.5" x14ac:dyDescent="0.2">
      <c r="A14" s="163"/>
      <c r="B14" s="487"/>
      <c r="C14" s="489" t="s">
        <v>24</v>
      </c>
      <c r="D14" s="127" t="s">
        <v>110</v>
      </c>
      <c r="E14" s="63" t="s">
        <v>113</v>
      </c>
      <c r="F14" s="65" t="s">
        <v>67</v>
      </c>
      <c r="G14" s="163"/>
    </row>
    <row r="15" spans="1:7" ht="32.25" thickBot="1" x14ac:dyDescent="0.25">
      <c r="A15" s="163"/>
      <c r="B15" s="490"/>
      <c r="C15" s="491"/>
      <c r="D15" s="128" t="s">
        <v>111</v>
      </c>
      <c r="E15" s="66" t="s">
        <v>112</v>
      </c>
      <c r="F15" s="67" t="s">
        <v>67</v>
      </c>
      <c r="G15" s="163"/>
    </row>
    <row r="16" spans="1:7" ht="49.5" customHeight="1" x14ac:dyDescent="0.2">
      <c r="A16" s="163"/>
      <c r="B16" s="483" t="s">
        <v>140</v>
      </c>
      <c r="C16" s="483"/>
      <c r="D16" s="483"/>
      <c r="E16" s="483"/>
      <c r="F16" s="483"/>
      <c r="G16" s="163"/>
    </row>
    <row r="17" spans="2:2" ht="27" customHeight="1" x14ac:dyDescent="0.25">
      <c r="B17" s="68"/>
    </row>
  </sheetData>
  <mergeCells count="10">
    <mergeCell ref="B2:F2"/>
    <mergeCell ref="B16:F16"/>
    <mergeCell ref="B4:D4"/>
    <mergeCell ref="B5:B9"/>
    <mergeCell ref="C5:C7"/>
    <mergeCell ref="C8:C9"/>
    <mergeCell ref="B10:B15"/>
    <mergeCell ref="C10:C11"/>
    <mergeCell ref="C12:C13"/>
    <mergeCell ref="C14:C1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workbookViewId="0">
      <selection activeCell="E15" sqref="E15"/>
    </sheetView>
  </sheetViews>
  <sheetFormatPr baseColWidth="10" defaultRowHeight="15" x14ac:dyDescent="0.25"/>
  <sheetData>
    <row r="2" spans="2:5" x14ac:dyDescent="0.25">
      <c r="B2" t="s">
        <v>31</v>
      </c>
      <c r="E2" t="s">
        <v>116</v>
      </c>
    </row>
    <row r="3" spans="2:5" x14ac:dyDescent="0.25">
      <c r="B3" t="s">
        <v>32</v>
      </c>
      <c r="E3" t="s">
        <v>115</v>
      </c>
    </row>
    <row r="4" spans="2:5" x14ac:dyDescent="0.25">
      <c r="B4" t="s">
        <v>119</v>
      </c>
      <c r="E4" t="s">
        <v>196</v>
      </c>
    </row>
    <row r="5" spans="2:5" x14ac:dyDescent="0.25">
      <c r="B5" t="s">
        <v>118</v>
      </c>
    </row>
    <row r="8" spans="2:5" x14ac:dyDescent="0.25">
      <c r="B8" t="s">
        <v>188</v>
      </c>
    </row>
    <row r="9" spans="2:5" x14ac:dyDescent="0.25">
      <c r="B9" t="s">
        <v>40</v>
      </c>
    </row>
    <row r="10" spans="2:5" x14ac:dyDescent="0.25">
      <c r="B10" t="s">
        <v>41</v>
      </c>
    </row>
    <row r="13" spans="2:5" x14ac:dyDescent="0.25">
      <c r="B13" t="s">
        <v>195</v>
      </c>
    </row>
    <row r="14" spans="2:5" x14ac:dyDescent="0.25">
      <c r="B14" t="s">
        <v>189</v>
      </c>
    </row>
    <row r="15" spans="2:5" x14ac:dyDescent="0.25">
      <c r="B15" t="s">
        <v>190</v>
      </c>
    </row>
    <row r="16" spans="2:5" x14ac:dyDescent="0.25">
      <c r="B16" t="s">
        <v>191</v>
      </c>
    </row>
    <row r="17" spans="2:2" x14ac:dyDescent="0.25">
      <c r="B17" t="s">
        <v>192</v>
      </c>
    </row>
    <row r="18" spans="2:2" x14ac:dyDescent="0.25">
      <c r="B18" t="s">
        <v>193</v>
      </c>
    </row>
    <row r="19" spans="2:2" x14ac:dyDescent="0.25">
      <c r="B19" t="s">
        <v>194</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CONTEXTO</vt:lpstr>
      <vt:lpstr>MAPA DE RIESGO</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SANDRA HOLGUIN</cp:lastModifiedBy>
  <cp:lastPrinted>2020-05-13T01:12:22Z</cp:lastPrinted>
  <dcterms:created xsi:type="dcterms:W3CDTF">2020-03-24T23:12:47Z</dcterms:created>
  <dcterms:modified xsi:type="dcterms:W3CDTF">2021-07-01T15:34:02Z</dcterms:modified>
</cp:coreProperties>
</file>