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24226"/>
  <mc:AlternateContent xmlns:mc="http://schemas.openxmlformats.org/markup-compatibility/2006">
    <mc:Choice Requires="x15">
      <x15ac:absPath xmlns:x15ac="http://schemas.microsoft.com/office/spreadsheetml/2010/11/ac" url="C:\Users\sanho\Dropbox\Mi PC (LAPTOP-E1HQKN0C)\Downloads\"/>
    </mc:Choice>
  </mc:AlternateContent>
  <xr:revisionPtr revIDLastSave="0" documentId="13_ncr:1_{CE929EF1-356C-4B97-96B4-01629AF226E9}"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11"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1" l="1"/>
  <c r="D10" i="1"/>
  <c r="D9" i="1"/>
  <c r="I30" i="1"/>
  <c r="AF14" i="18" s="1"/>
  <c r="I24" i="1"/>
  <c r="J24" i="1" s="1"/>
  <c r="U16" i="1"/>
  <c r="U19" i="1"/>
  <c r="R16" i="1"/>
  <c r="R19" i="1"/>
  <c r="R20" i="1"/>
  <c r="U20" i="1"/>
  <c r="R21" i="1"/>
  <c r="U21" i="1"/>
  <c r="R22" i="1"/>
  <c r="Y23" i="1" s="1"/>
  <c r="U22" i="1"/>
  <c r="R23" i="1"/>
  <c r="U23" i="1"/>
  <c r="L31" i="1"/>
  <c r="L32" i="1"/>
  <c r="L21" i="1"/>
  <c r="L22" i="1"/>
  <c r="L33" i="1"/>
  <c r="L20" i="1"/>
  <c r="L35" i="1"/>
  <c r="L34" i="1"/>
  <c r="L23" i="1"/>
  <c r="I16" i="1"/>
  <c r="J22" i="18" s="1"/>
  <c r="L48" i="1"/>
  <c r="L28" i="1"/>
  <c r="L46" i="1"/>
  <c r="L58" i="1"/>
  <c r="L29" i="1"/>
  <c r="L79" i="1"/>
  <c r="L49" i="1"/>
  <c r="L59" i="1"/>
  <c r="L42" i="1"/>
  <c r="L39" i="1"/>
  <c r="L43" i="1"/>
  <c r="L40" i="1"/>
  <c r="L64" i="1"/>
  <c r="L52" i="1"/>
  <c r="L62" i="1"/>
  <c r="L70" i="1"/>
  <c r="L66" i="1"/>
  <c r="L76" i="1"/>
  <c r="L77" i="1"/>
  <c r="L80" i="1"/>
  <c r="L60" i="1"/>
  <c r="L54" i="1"/>
  <c r="L27" i="1"/>
  <c r="L73" i="1"/>
  <c r="L53" i="1"/>
  <c r="L50" i="1"/>
  <c r="L68" i="1"/>
  <c r="L78" i="1"/>
  <c r="L26" i="1"/>
  <c r="L74" i="1"/>
  <c r="L67" i="1"/>
  <c r="L61" i="1"/>
  <c r="L71" i="1"/>
  <c r="L65" i="1"/>
  <c r="L47" i="1"/>
  <c r="L41" i="1"/>
  <c r="L55" i="1"/>
  <c r="L56" i="1"/>
  <c r="L25" i="1"/>
  <c r="F222" i="13"/>
  <c r="F212" i="13"/>
  <c r="F213" i="13"/>
  <c r="F214" i="13"/>
  <c r="F215" i="13"/>
  <c r="F216" i="13"/>
  <c r="F217" i="13"/>
  <c r="F218" i="13"/>
  <c r="F219" i="13"/>
  <c r="F220" i="13"/>
  <c r="F221" i="13"/>
  <c r="F211" i="13"/>
  <c r="B222" i="13" a="1"/>
  <c r="B222" i="13" s="1"/>
  <c r="H211" i="13" s="1"/>
  <c r="L19" i="1"/>
  <c r="R63" i="1"/>
  <c r="R58" i="1"/>
  <c r="R52" i="1"/>
  <c r="Y53" i="1" s="1"/>
  <c r="AA53"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80" i="1"/>
  <c r="R80" i="1"/>
  <c r="U79" i="1"/>
  <c r="R79" i="1"/>
  <c r="U78" i="1"/>
  <c r="R78" i="1"/>
  <c r="AC79" i="1" s="1"/>
  <c r="AB79" i="1" s="1"/>
  <c r="U77" i="1"/>
  <c r="R77" i="1"/>
  <c r="U76" i="1"/>
  <c r="R76" i="1"/>
  <c r="U75" i="1"/>
  <c r="R75" i="1"/>
  <c r="I75" i="1"/>
  <c r="J75" i="1"/>
  <c r="U74" i="1"/>
  <c r="R74" i="1"/>
  <c r="U73" i="1"/>
  <c r="R73" i="1"/>
  <c r="U71" i="1"/>
  <c r="R71" i="1"/>
  <c r="U70" i="1"/>
  <c r="R70" i="1"/>
  <c r="U69" i="1"/>
  <c r="R69" i="1"/>
  <c r="I69" i="1"/>
  <c r="J69" i="1" s="1"/>
  <c r="U68" i="1"/>
  <c r="R68" i="1"/>
  <c r="U67" i="1"/>
  <c r="R67" i="1"/>
  <c r="U66" i="1"/>
  <c r="R66" i="1"/>
  <c r="AC66" i="1" s="1"/>
  <c r="AB66" i="1" s="1"/>
  <c r="U65" i="1"/>
  <c r="R65" i="1"/>
  <c r="U64" i="1"/>
  <c r="R64" i="1"/>
  <c r="U63" i="1"/>
  <c r="I63" i="1"/>
  <c r="J63" i="1"/>
  <c r="U62" i="1"/>
  <c r="R62" i="1"/>
  <c r="U61" i="1"/>
  <c r="R61" i="1"/>
  <c r="U60" i="1"/>
  <c r="R60" i="1"/>
  <c r="U59" i="1"/>
  <c r="R59" i="1"/>
  <c r="AC60" i="1" s="1"/>
  <c r="AB60" i="1" s="1"/>
  <c r="U58" i="1"/>
  <c r="U57" i="1"/>
  <c r="R57" i="1"/>
  <c r="I57" i="1"/>
  <c r="J57" i="1" s="1"/>
  <c r="U56" i="1"/>
  <c r="R56" i="1"/>
  <c r="U55" i="1"/>
  <c r="R55" i="1"/>
  <c r="U54" i="1"/>
  <c r="R54" i="1"/>
  <c r="U53" i="1"/>
  <c r="R53" i="1"/>
  <c r="U52" i="1"/>
  <c r="U51" i="1"/>
  <c r="R51" i="1"/>
  <c r="I51" i="1"/>
  <c r="J51" i="1" s="1"/>
  <c r="U50" i="1"/>
  <c r="R50" i="1"/>
  <c r="U49" i="1"/>
  <c r="R49" i="1"/>
  <c r="U48" i="1"/>
  <c r="R48" i="1"/>
  <c r="U47" i="1"/>
  <c r="R47" i="1"/>
  <c r="U45" i="1"/>
  <c r="R45" i="1"/>
  <c r="U44" i="1"/>
  <c r="R44" i="1"/>
  <c r="I44" i="1"/>
  <c r="J44" i="1" s="1"/>
  <c r="U43" i="1"/>
  <c r="R43" i="1"/>
  <c r="U42" i="1"/>
  <c r="R42" i="1"/>
  <c r="AC43" i="1" s="1"/>
  <c r="AB43" i="1" s="1"/>
  <c r="U41" i="1"/>
  <c r="R41" i="1"/>
  <c r="U40" i="1"/>
  <c r="R40" i="1"/>
  <c r="U39" i="1"/>
  <c r="R39" i="1"/>
  <c r="Y40" i="1" s="1"/>
  <c r="Z40" i="1" s="1"/>
  <c r="U36" i="1"/>
  <c r="R36" i="1"/>
  <c r="I36" i="1"/>
  <c r="J36" i="1" s="1"/>
  <c r="U35" i="1"/>
  <c r="R35" i="1"/>
  <c r="U34" i="1"/>
  <c r="R34" i="1"/>
  <c r="AC35" i="1" s="1"/>
  <c r="AB35" i="1" s="1"/>
  <c r="U33" i="1"/>
  <c r="R33" i="1"/>
  <c r="U32" i="1"/>
  <c r="R32" i="1"/>
  <c r="U31" i="1"/>
  <c r="R31" i="1"/>
  <c r="U30" i="1"/>
  <c r="R30" i="1"/>
  <c r="Y31" i="1" s="1"/>
  <c r="AA31" i="1" s="1"/>
  <c r="U29" i="1"/>
  <c r="R29" i="1"/>
  <c r="U28" i="1"/>
  <c r="R28" i="1"/>
  <c r="U27" i="1"/>
  <c r="R27" i="1"/>
  <c r="U26" i="1"/>
  <c r="R26" i="1"/>
  <c r="AC27" i="1" s="1"/>
  <c r="AB27" i="1" s="1"/>
  <c r="U25" i="1"/>
  <c r="R25" i="1"/>
  <c r="Y26" i="1" s="1"/>
  <c r="U24" i="1"/>
  <c r="R24" i="1"/>
  <c r="Y75" i="1"/>
  <c r="Z75" i="1" s="1"/>
  <c r="Y69" i="1"/>
  <c r="AA69" i="1" s="1"/>
  <c r="Y57" i="1"/>
  <c r="Y44" i="1"/>
  <c r="AA75" i="1"/>
  <c r="Y76" i="1"/>
  <c r="Z76" i="1"/>
  <c r="K45" i="19" s="1"/>
  <c r="Z69" i="1"/>
  <c r="Y65" i="1"/>
  <c r="Z65" i="1" s="1"/>
  <c r="Z57" i="1"/>
  <c r="P32" i="19" s="1"/>
  <c r="AA57" i="1"/>
  <c r="Y32" i="1"/>
  <c r="Z32" i="1"/>
  <c r="Z53" i="1"/>
  <c r="Y73" i="1"/>
  <c r="Y74" i="1"/>
  <c r="Y80" i="1"/>
  <c r="Y19" i="1"/>
  <c r="AC70" i="1"/>
  <c r="AB70" i="1" s="1"/>
  <c r="AC69" i="1"/>
  <c r="AB69" i="1" s="1"/>
  <c r="AC31" i="1"/>
  <c r="AB31" i="1" s="1"/>
  <c r="AC57" i="1"/>
  <c r="AB57" i="1" s="1"/>
  <c r="AC32" i="1"/>
  <c r="AB32" i="1" s="1"/>
  <c r="AC76" i="1"/>
  <c r="AB76" i="1" s="1"/>
  <c r="AD76" i="1" s="1"/>
  <c r="AC54" i="1"/>
  <c r="AC65" i="1"/>
  <c r="AB65" i="1" s="1"/>
  <c r="L43" i="19" s="1"/>
  <c r="Q35" i="19"/>
  <c r="AI35" i="19"/>
  <c r="Q55" i="19"/>
  <c r="K25" i="19"/>
  <c r="AC41" i="1"/>
  <c r="AB41" i="1" s="1"/>
  <c r="AE9" i="19" s="1"/>
  <c r="AB54" i="1"/>
  <c r="AK11" i="19" s="1"/>
  <c r="AC80" i="1"/>
  <c r="AB80" i="1" s="1"/>
  <c r="AC28" i="1"/>
  <c r="AC73" i="1"/>
  <c r="AC49" i="1"/>
  <c r="AB49"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B73" i="1"/>
  <c r="AC74" i="1"/>
  <c r="AB74" i="1"/>
  <c r="O24" i="19" s="1"/>
  <c r="AB28" i="1"/>
  <c r="Z74" i="1"/>
  <c r="AA74" i="1"/>
  <c r="Z73" i="1"/>
  <c r="AA73" i="1"/>
  <c r="AA65" i="1"/>
  <c r="AA76" i="1"/>
  <c r="Y77" i="1"/>
  <c r="AA32" i="1"/>
  <c r="Y78" i="1"/>
  <c r="Z78" i="1" s="1"/>
  <c r="Y54" i="1"/>
  <c r="Y41" i="1"/>
  <c r="Z41" i="1" s="1"/>
  <c r="Y27" i="1"/>
  <c r="AA41" i="1"/>
  <c r="Z54" i="1"/>
  <c r="AE11" i="19" s="1"/>
  <c r="AA54" i="1"/>
  <c r="AE21" i="19"/>
  <c r="Z27" i="1"/>
  <c r="AA27" i="1"/>
  <c r="Y28" i="1"/>
  <c r="AA28" i="1" s="1"/>
  <c r="Y49" i="1"/>
  <c r="AD41" i="1"/>
  <c r="Z28" i="1"/>
  <c r="M7" i="19"/>
  <c r="M17" i="19"/>
  <c r="S27" i="19"/>
  <c r="Y7" i="19"/>
  <c r="AK37" i="19"/>
  <c r="AC19" i="1"/>
  <c r="AB19" i="1" s="1"/>
  <c r="L30" i="1"/>
  <c r="M30" i="1" s="1"/>
  <c r="N30" i="1" s="1"/>
  <c r="AC30" i="1" s="1"/>
  <c r="AB30" i="1" s="1"/>
  <c r="L51" i="1"/>
  <c r="M51" i="1" s="1"/>
  <c r="L38" i="1"/>
  <c r="M36" i="1" s="1"/>
  <c r="L57" i="1"/>
  <c r="M57" i="1" s="1"/>
  <c r="L44" i="1"/>
  <c r="M44" i="1"/>
  <c r="L40" i="18" s="1"/>
  <c r="L69" i="1"/>
  <c r="M69" i="1" s="1"/>
  <c r="L24" i="1"/>
  <c r="M24" i="1" s="1"/>
  <c r="AJ30" i="18" s="1"/>
  <c r="L63" i="1"/>
  <c r="M63" i="1" s="1"/>
  <c r="L18" i="1"/>
  <c r="M16" i="1"/>
  <c r="L75" i="1"/>
  <c r="M75" i="1" s="1"/>
  <c r="P28" i="18"/>
  <c r="AC75" i="1"/>
  <c r="AB75" i="1" s="1"/>
  <c r="AB15" i="19" s="1"/>
  <c r="J12" i="18"/>
  <c r="R10" i="18"/>
  <c r="X26" i="18"/>
  <c r="AJ34" i="18"/>
  <c r="N63" i="1"/>
  <c r="J42" i="18"/>
  <c r="AB18" i="18"/>
  <c r="P10" i="18"/>
  <c r="AH26" i="18"/>
  <c r="P18" i="18"/>
  <c r="AB42" i="18"/>
  <c r="V10" i="18"/>
  <c r="AH42" i="18"/>
  <c r="V18" i="18"/>
  <c r="AB26" i="18"/>
  <c r="P34" i="18"/>
  <c r="AH10" i="18"/>
  <c r="N16" i="1"/>
  <c r="AC16" i="1"/>
  <c r="AB16" i="1" s="1"/>
  <c r="O16" i="1"/>
  <c r="AB22" i="18"/>
  <c r="AH22" i="18"/>
  <c r="V38" i="18"/>
  <c r="X38" i="18"/>
  <c r="X14" i="18"/>
  <c r="R6" i="18"/>
  <c r="AD22" i="18"/>
  <c r="L14" i="18"/>
  <c r="L22" i="18"/>
  <c r="O24" i="1"/>
  <c r="AD14" i="18"/>
  <c r="O44" i="1"/>
  <c r="X24" i="18"/>
  <c r="J40" i="18"/>
  <c r="J16" i="18"/>
  <c r="V24" i="18"/>
  <c r="AH8" i="18"/>
  <c r="P8" i="18"/>
  <c r="O36" i="1"/>
  <c r="AH40" i="18"/>
  <c r="J32" i="18"/>
  <c r="AB24" i="18"/>
  <c r="AB8" i="18"/>
  <c r="N36" i="1"/>
  <c r="P16" i="18"/>
  <c r="J24" i="18"/>
  <c r="AE19" i="19" l="1"/>
  <c r="R8" i="19"/>
  <c r="S19" i="19"/>
  <c r="Y49" i="19"/>
  <c r="T14" i="19"/>
  <c r="M39" i="19"/>
  <c r="AG54" i="19"/>
  <c r="Y19" i="19"/>
  <c r="M9" i="19"/>
  <c r="Y39" i="19"/>
  <c r="AA24" i="19"/>
  <c r="T7" i="19"/>
  <c r="T47" i="19"/>
  <c r="AF27" i="19"/>
  <c r="AL7" i="19"/>
  <c r="AF47" i="19"/>
  <c r="AF7" i="19"/>
  <c r="AL47" i="19"/>
  <c r="AF17" i="19"/>
  <c r="AC29" i="1"/>
  <c r="AB29" i="1" s="1"/>
  <c r="Y29" i="1"/>
  <c r="Z29" i="1" s="1"/>
  <c r="AC48" i="1"/>
  <c r="AB48" i="1" s="1"/>
  <c r="Y48" i="1"/>
  <c r="AC36" i="1"/>
  <c r="R8" i="18"/>
  <c r="X42" i="18"/>
  <c r="O63" i="1"/>
  <c r="AJ10" i="18"/>
  <c r="AD10" i="18"/>
  <c r="AJ26" i="18"/>
  <c r="R18" i="18"/>
  <c r="AD34" i="18"/>
  <c r="AJ42" i="18"/>
  <c r="R26" i="18"/>
  <c r="X18" i="18"/>
  <c r="AJ18" i="18"/>
  <c r="P36" i="18"/>
  <c r="AB36" i="18"/>
  <c r="Y51" i="19"/>
  <c r="X43" i="19"/>
  <c r="Y79" i="1"/>
  <c r="AD27" i="1"/>
  <c r="S17" i="19"/>
  <c r="AE47" i="19"/>
  <c r="S37" i="19"/>
  <c r="Y17" i="19"/>
  <c r="AL27" i="19"/>
  <c r="AC56" i="1"/>
  <c r="AB56" i="1" s="1"/>
  <c r="AC55" i="1"/>
  <c r="AB55" i="1" s="1"/>
  <c r="Y55" i="1"/>
  <c r="V55" i="19"/>
  <c r="Y60" i="1"/>
  <c r="AC58" i="1"/>
  <c r="AB58" i="1" s="1"/>
  <c r="AC59" i="1"/>
  <c r="AB59" i="1" s="1"/>
  <c r="Y58" i="1"/>
  <c r="R16" i="18"/>
  <c r="P22" i="18"/>
  <c r="N30" i="18"/>
  <c r="AJ40" i="18"/>
  <c r="P6" i="18"/>
  <c r="AH14" i="18"/>
  <c r="L18" i="18"/>
  <c r="P42" i="18"/>
  <c r="V26" i="18"/>
  <c r="V34" i="18"/>
  <c r="J34" i="18"/>
  <c r="N57" i="1"/>
  <c r="AB34" i="18"/>
  <c r="AB10" i="18"/>
  <c r="AH18" i="18"/>
  <c r="J26" i="18"/>
  <c r="P26" i="18"/>
  <c r="J18" i="18"/>
  <c r="V42" i="18"/>
  <c r="R43" i="19"/>
  <c r="Z47" i="19"/>
  <c r="AA78" i="1"/>
  <c r="L53" i="19"/>
  <c r="AM14" i="19"/>
  <c r="AA44" i="19"/>
  <c r="AD74" i="1"/>
  <c r="AA54" i="19"/>
  <c r="AM44" i="19"/>
  <c r="AM24" i="19"/>
  <c r="U54" i="19"/>
  <c r="V30" i="18"/>
  <c r="O34" i="19"/>
  <c r="AD13" i="19"/>
  <c r="AC51" i="1"/>
  <c r="AB51" i="1" s="1"/>
  <c r="Y52" i="1"/>
  <c r="AA52" i="1" s="1"/>
  <c r="Y51" i="1"/>
  <c r="AD26" i="18"/>
  <c r="L34" i="18"/>
  <c r="AH12" i="18"/>
  <c r="AD24" i="18"/>
  <c r="O51" i="1"/>
  <c r="X34" i="18"/>
  <c r="AB20" i="18"/>
  <c r="V40" i="18"/>
  <c r="V8" i="18"/>
  <c r="AB40" i="18"/>
  <c r="AB16" i="18"/>
  <c r="AB32" i="18"/>
  <c r="P32" i="18"/>
  <c r="V16" i="18"/>
  <c r="J8" i="18"/>
  <c r="AE41" i="19"/>
  <c r="AD33" i="19"/>
  <c r="AC53" i="1"/>
  <c r="AB53" i="1" s="1"/>
  <c r="L13" i="19"/>
  <c r="AD23" i="19"/>
  <c r="R53" i="19"/>
  <c r="AJ43" i="19"/>
  <c r="R23" i="19"/>
  <c r="R33" i="19"/>
  <c r="AD43" i="19"/>
  <c r="L23" i="19"/>
  <c r="X13" i="19"/>
  <c r="AJ23" i="19"/>
  <c r="AJ13" i="19"/>
  <c r="L11" i="19"/>
  <c r="R11" i="19"/>
  <c r="AC42" i="1"/>
  <c r="AB42" i="1" s="1"/>
  <c r="Y43" i="1"/>
  <c r="AA43" i="1" s="1"/>
  <c r="Y42" i="1"/>
  <c r="J30" i="1"/>
  <c r="Y30" i="1" s="1"/>
  <c r="N22" i="18"/>
  <c r="Z38" i="18"/>
  <c r="AB55" i="19"/>
  <c r="AB25" i="19"/>
  <c r="AC34" i="1"/>
  <c r="AB34" i="1" s="1"/>
  <c r="Y33" i="1"/>
  <c r="AC71" i="1"/>
  <c r="AB71" i="1" s="1"/>
  <c r="Y70" i="1"/>
  <c r="Y71" i="1"/>
  <c r="J16" i="1"/>
  <c r="Y18" i="1" s="1"/>
  <c r="J14" i="18"/>
  <c r="J6" i="18"/>
  <c r="AB30" i="18"/>
  <c r="P38" i="18"/>
  <c r="AB38" i="18"/>
  <c r="P30" i="18"/>
  <c r="J38" i="18"/>
  <c r="AH30" i="18"/>
  <c r="P14" i="18"/>
  <c r="V6" i="18"/>
  <c r="AB14" i="18"/>
  <c r="AH38" i="18"/>
  <c r="AD16" i="18"/>
  <c r="R32" i="18"/>
  <c r="L16" i="18"/>
  <c r="AJ16" i="18"/>
  <c r="AD40" i="18"/>
  <c r="X8" i="18"/>
  <c r="AJ32" i="18"/>
  <c r="R24" i="18"/>
  <c r="X16" i="18"/>
  <c r="T37" i="19"/>
  <c r="Y56" i="1"/>
  <c r="Z80" i="1"/>
  <c r="AA80" i="1"/>
  <c r="Y68" i="1"/>
  <c r="AC68" i="1"/>
  <c r="AB68" i="1" s="1"/>
  <c r="AL38" i="18"/>
  <c r="AD8" i="18"/>
  <c r="L32" i="18"/>
  <c r="AH6" i="18"/>
  <c r="N24" i="18"/>
  <c r="R42" i="18"/>
  <c r="V36" i="18"/>
  <c r="AA49" i="1"/>
  <c r="Z49" i="1"/>
  <c r="S51" i="19"/>
  <c r="R13" i="19"/>
  <c r="AC52" i="1"/>
  <c r="AB52" i="1" s="1"/>
  <c r="Y66" i="1"/>
  <c r="Y67" i="1"/>
  <c r="T22" i="18"/>
  <c r="AJ24" i="18"/>
  <c r="X40" i="18"/>
  <c r="V14" i="18"/>
  <c r="R34" i="18"/>
  <c r="AB12" i="18"/>
  <c r="U34" i="19"/>
  <c r="Y11" i="19"/>
  <c r="Y41" i="19"/>
  <c r="AK51" i="19"/>
  <c r="M41" i="19"/>
  <c r="M21" i="19"/>
  <c r="AE31" i="19"/>
  <c r="S41" i="19"/>
  <c r="AD54" i="1"/>
  <c r="M51" i="19"/>
  <c r="S31" i="19"/>
  <c r="Y31" i="19"/>
  <c r="Y59" i="1"/>
  <c r="AC67" i="1"/>
  <c r="AB67" i="1" s="1"/>
  <c r="AD30" i="18"/>
  <c r="AF24" i="18"/>
  <c r="AE39" i="19"/>
  <c r="Y29" i="19"/>
  <c r="AE27" i="19"/>
  <c r="Z44" i="19"/>
  <c r="AI45" i="19"/>
  <c r="V52" i="19"/>
  <c r="Z31" i="1"/>
  <c r="AI18" i="19" s="1"/>
  <c r="X30" i="18"/>
  <c r="R30" i="18"/>
  <c r="AJ38" i="18"/>
  <c r="L26" i="18"/>
  <c r="S29" i="19"/>
  <c r="AK9" i="19"/>
  <c r="AK39" i="19"/>
  <c r="AE49" i="19"/>
  <c r="R22" i="18"/>
  <c r="R14" i="18"/>
  <c r="AD6" i="18"/>
  <c r="X6" i="18"/>
  <c r="L6" i="18"/>
  <c r="S49" i="19"/>
  <c r="S9" i="19"/>
  <c r="Y35" i="1"/>
  <c r="AC50" i="1"/>
  <c r="AB50" i="1" s="1"/>
  <c r="AC77" i="1"/>
  <c r="AB77" i="1" s="1"/>
  <c r="Y24" i="1"/>
  <c r="Z24" i="1" s="1"/>
  <c r="AF42" i="18"/>
  <c r="O69" i="1"/>
  <c r="T10" i="18"/>
  <c r="AL42" i="18"/>
  <c r="T18" i="18"/>
  <c r="N34" i="18"/>
  <c r="Z34" i="18"/>
  <c r="AL26" i="18"/>
  <c r="AF10" i="18"/>
  <c r="N42" i="18"/>
  <c r="Z10" i="18"/>
  <c r="AF34" i="18"/>
  <c r="AF26" i="18"/>
  <c r="T26" i="18"/>
  <c r="AL10" i="18"/>
  <c r="N26" i="18"/>
  <c r="N10" i="18"/>
  <c r="T34" i="18"/>
  <c r="Z26" i="18"/>
  <c r="N69" i="1"/>
  <c r="N18" i="18"/>
  <c r="Z18" i="18"/>
  <c r="Z42" i="18"/>
  <c r="AL18" i="18"/>
  <c r="AF18" i="18"/>
  <c r="T42" i="18"/>
  <c r="AL34" i="18"/>
  <c r="AC45" i="1"/>
  <c r="AB45" i="1" s="1"/>
  <c r="AB36" i="1"/>
  <c r="V45" i="19"/>
  <c r="AF40" i="18"/>
  <c r="AA33" i="1"/>
  <c r="Z33" i="1"/>
  <c r="J55" i="19"/>
  <c r="P35" i="19"/>
  <c r="Z14" i="18"/>
  <c r="Z30" i="18"/>
  <c r="T14" i="18"/>
  <c r="Z8" i="18"/>
  <c r="Z32" i="18"/>
  <c r="N40" i="18"/>
  <c r="AL32" i="18"/>
  <c r="T40" i="18"/>
  <c r="T24" i="18"/>
  <c r="N51" i="1"/>
  <c r="N16" i="18"/>
  <c r="Z24" i="18"/>
  <c r="N32" i="18"/>
  <c r="T16" i="18"/>
  <c r="AF8" i="18"/>
  <c r="AF16" i="18"/>
  <c r="AF32" i="18"/>
  <c r="AL14" i="19"/>
  <c r="N34" i="19"/>
  <c r="AF14" i="19"/>
  <c r="T44" i="19"/>
  <c r="Z24" i="19"/>
  <c r="AL54" i="19"/>
  <c r="N44" i="19"/>
  <c r="Z14" i="19"/>
  <c r="T24" i="19"/>
  <c r="AF24" i="19"/>
  <c r="AF54" i="19"/>
  <c r="AL44" i="19"/>
  <c r="T54" i="19"/>
  <c r="AF44" i="19"/>
  <c r="N54" i="19"/>
  <c r="AD73" i="1"/>
  <c r="T34" i="19"/>
  <c r="Z54" i="19"/>
  <c r="AL34" i="19"/>
  <c r="AL24" i="19"/>
  <c r="AF34" i="19"/>
  <c r="Z34" i="19"/>
  <c r="N14" i="19"/>
  <c r="N24" i="19"/>
  <c r="P45" i="19"/>
  <c r="AB45" i="19"/>
  <c r="AH15" i="19"/>
  <c r="AH45" i="19"/>
  <c r="P15" i="19"/>
  <c r="J45" i="19"/>
  <c r="J25" i="19"/>
  <c r="V35" i="19"/>
  <c r="T6" i="18"/>
  <c r="AL22" i="18"/>
  <c r="T8" i="18"/>
  <c r="V15" i="19"/>
  <c r="AB35" i="19"/>
  <c r="AL30" i="18"/>
  <c r="N38" i="18"/>
  <c r="AL24" i="18"/>
  <c r="Z16" i="18"/>
  <c r="P12" i="18"/>
  <c r="N75" i="1"/>
  <c r="AH44" i="18"/>
  <c r="P20" i="18"/>
  <c r="P44" i="18"/>
  <c r="AH36" i="18"/>
  <c r="J44" i="18"/>
  <c r="J28" i="18"/>
  <c r="AH20" i="18"/>
  <c r="V12" i="18"/>
  <c r="V44" i="18"/>
  <c r="AB28" i="18"/>
  <c r="V28" i="18"/>
  <c r="AB44" i="18"/>
  <c r="AH28" i="18"/>
  <c r="J36" i="18"/>
  <c r="V20" i="18"/>
  <c r="J20" i="18"/>
  <c r="O75" i="1"/>
  <c r="AL8" i="18"/>
  <c r="AH35" i="19"/>
  <c r="J35" i="19"/>
  <c r="N6" i="18"/>
  <c r="AF6" i="18"/>
  <c r="T32" i="18"/>
  <c r="N8" i="18"/>
  <c r="AH25" i="19"/>
  <c r="N14" i="18"/>
  <c r="AF30" i="18"/>
  <c r="AF38" i="18"/>
  <c r="T38" i="18"/>
  <c r="AL6" i="18"/>
  <c r="Z6" i="18"/>
  <c r="AD75" i="1"/>
  <c r="J15" i="19"/>
  <c r="Z22" i="18"/>
  <c r="T30" i="18"/>
  <c r="O30" i="1"/>
  <c r="P55" i="19"/>
  <c r="V25" i="19"/>
  <c r="AL16" i="18"/>
  <c r="AH55" i="19"/>
  <c r="P25" i="19"/>
  <c r="AL14" i="18"/>
  <c r="AF22" i="18"/>
  <c r="Z40" i="18"/>
  <c r="AL40" i="18"/>
  <c r="AA56" i="1"/>
  <c r="Z56" i="1"/>
  <c r="N44" i="1"/>
  <c r="AC44" i="1" s="1"/>
  <c r="AB44" i="1" s="1"/>
  <c r="X32" i="18"/>
  <c r="AD32" i="18"/>
  <c r="N17" i="19"/>
  <c r="AL37" i="19"/>
  <c r="AK17" i="19"/>
  <c r="M37" i="19"/>
  <c r="Z77" i="1"/>
  <c r="AA77" i="1"/>
  <c r="Z23" i="1"/>
  <c r="AA23" i="1"/>
  <c r="Z43" i="1"/>
  <c r="Z35" i="1"/>
  <c r="AA35" i="1"/>
  <c r="P40" i="18"/>
  <c r="AH24" i="18"/>
  <c r="L24" i="18"/>
  <c r="R40" i="18"/>
  <c r="AJ8" i="18"/>
  <c r="L8" i="18"/>
  <c r="AJ22" i="18"/>
  <c r="L38" i="18"/>
  <c r="X22" i="18"/>
  <c r="L42" i="18"/>
  <c r="AD18" i="18"/>
  <c r="V22" i="18"/>
  <c r="J30" i="18"/>
  <c r="AB6" i="18"/>
  <c r="O57" i="1"/>
  <c r="AH34" i="18"/>
  <c r="J10" i="18"/>
  <c r="AA27" i="19"/>
  <c r="AA29" i="1"/>
  <c r="AF37" i="19"/>
  <c r="AK7" i="19"/>
  <c r="Y47" i="19"/>
  <c r="Z26" i="1"/>
  <c r="AA26" i="1"/>
  <c r="AH32" i="18"/>
  <c r="V32" i="18"/>
  <c r="P24" i="18"/>
  <c r="AH16" i="18"/>
  <c r="AD28" i="1"/>
  <c r="AL17" i="19"/>
  <c r="N37" i="19"/>
  <c r="Z37" i="19"/>
  <c r="Z27" i="19"/>
  <c r="T27" i="19"/>
  <c r="N7" i="19"/>
  <c r="T17" i="19"/>
  <c r="N27" i="19"/>
  <c r="Z7" i="19"/>
  <c r="J34" i="19"/>
  <c r="AB54" i="19"/>
  <c r="J44" i="19"/>
  <c r="AH54" i="19"/>
  <c r="V14" i="19"/>
  <c r="AH24" i="19"/>
  <c r="AB34" i="19"/>
  <c r="V34" i="19"/>
  <c r="P34" i="19"/>
  <c r="AJ6" i="18"/>
  <c r="L30" i="18"/>
  <c r="N24" i="1"/>
  <c r="AC24" i="1" s="1"/>
  <c r="AB24" i="1" s="1"/>
  <c r="AD42" i="18"/>
  <c r="X10" i="18"/>
  <c r="L10" i="18"/>
  <c r="N47" i="19"/>
  <c r="Z17" i="19"/>
  <c r="AE7" i="19"/>
  <c r="O47" i="19"/>
  <c r="AA17" i="19"/>
  <c r="AG47" i="19"/>
  <c r="AA7" i="19"/>
  <c r="U7" i="19"/>
  <c r="U27" i="19"/>
  <c r="O17" i="19"/>
  <c r="AG17" i="19"/>
  <c r="AA37" i="19"/>
  <c r="R38" i="18"/>
  <c r="AJ14" i="18"/>
  <c r="AD38" i="18"/>
  <c r="S7" i="19"/>
  <c r="S47" i="19"/>
  <c r="AK47" i="19"/>
  <c r="M47" i="19"/>
  <c r="AE17" i="19"/>
  <c r="Y37" i="19"/>
  <c r="Y27" i="19"/>
  <c r="M27" i="19"/>
  <c r="AK27" i="19"/>
  <c r="AE37" i="19"/>
  <c r="T10" i="19"/>
  <c r="T50" i="19"/>
  <c r="AK19" i="19"/>
  <c r="AK29" i="19"/>
  <c r="M19" i="19"/>
  <c r="M29" i="19"/>
  <c r="S21" i="19"/>
  <c r="M11" i="19"/>
  <c r="U24" i="19"/>
  <c r="AA34" i="19"/>
  <c r="AG24" i="19"/>
  <c r="O55" i="19"/>
  <c r="O25" i="19"/>
  <c r="O15" i="19"/>
  <c r="AM35" i="19"/>
  <c r="U35" i="19"/>
  <c r="O45" i="19"/>
  <c r="AM45" i="19"/>
  <c r="AM15" i="19"/>
  <c r="U55" i="19"/>
  <c r="AA15" i="19"/>
  <c r="AG25" i="19"/>
  <c r="U45" i="19"/>
  <c r="AA35" i="19"/>
  <c r="AG55" i="19"/>
  <c r="U25" i="19"/>
  <c r="AG45" i="19"/>
  <c r="AA55" i="19"/>
  <c r="AA45" i="19"/>
  <c r="AM55" i="19"/>
  <c r="O35" i="19"/>
  <c r="Y47" i="1"/>
  <c r="AC47" i="1"/>
  <c r="AB47" i="1" s="1"/>
  <c r="O14" i="19"/>
  <c r="AM34" i="19"/>
  <c r="AA14" i="19"/>
  <c r="O44" i="19"/>
  <c r="U14" i="19"/>
  <c r="AG44" i="19"/>
  <c r="U44" i="19"/>
  <c r="Z19" i="1"/>
  <c r="AA19" i="1"/>
  <c r="AJ8" i="19"/>
  <c r="AJ18" i="19"/>
  <c r="R48" i="19"/>
  <c r="R38" i="19"/>
  <c r="R18" i="19"/>
  <c r="L28" i="19"/>
  <c r="L38" i="19"/>
  <c r="X28" i="19"/>
  <c r="P42" i="19"/>
  <c r="AH12" i="19"/>
  <c r="V42" i="19"/>
  <c r="P52" i="19"/>
  <c r="J12" i="19"/>
  <c r="J42" i="19"/>
  <c r="V12" i="19"/>
  <c r="AD57" i="1"/>
  <c r="AB12" i="19"/>
  <c r="AH52" i="19"/>
  <c r="V22" i="19"/>
  <c r="AB32" i="19"/>
  <c r="P22" i="19"/>
  <c r="V32" i="19"/>
  <c r="J52" i="19"/>
  <c r="AB42" i="19"/>
  <c r="P12" i="19"/>
  <c r="AB22" i="19"/>
  <c r="J32" i="19"/>
  <c r="AH22" i="19"/>
  <c r="AB52" i="19"/>
  <c r="J22" i="19"/>
  <c r="AH42" i="19"/>
  <c r="AH32" i="19"/>
  <c r="W38" i="19"/>
  <c r="K38" i="19"/>
  <c r="Q38" i="19"/>
  <c r="K18" i="19"/>
  <c r="AC28" i="19"/>
  <c r="K28" i="19"/>
  <c r="AI28" i="19"/>
  <c r="W48" i="19"/>
  <c r="AI38" i="19"/>
  <c r="AC18" i="19"/>
  <c r="W18" i="19"/>
  <c r="Q48" i="19"/>
  <c r="Q28" i="19"/>
  <c r="W28" i="19"/>
  <c r="W8" i="19"/>
  <c r="K48" i="19"/>
  <c r="AD31" i="1"/>
  <c r="AC38" i="19"/>
  <c r="AC48" i="19"/>
  <c r="AC8" i="19"/>
  <c r="Q18" i="19"/>
  <c r="AI48" i="19"/>
  <c r="K8" i="19"/>
  <c r="Q8" i="19"/>
  <c r="Y25" i="1"/>
  <c r="AC26" i="1"/>
  <c r="AB26" i="1" s="1"/>
  <c r="AC25" i="1"/>
  <c r="AB25" i="1" s="1"/>
  <c r="AC33" i="1"/>
  <c r="AB33" i="1" s="1"/>
  <c r="Y34" i="1"/>
  <c r="AA16" i="1"/>
  <c r="Z16" i="1"/>
  <c r="AE29" i="19"/>
  <c r="AK49" i="19"/>
  <c r="S39" i="19"/>
  <c r="AG14" i="19"/>
  <c r="AG34" i="19"/>
  <c r="AK31" i="19"/>
  <c r="M31" i="19"/>
  <c r="AE51" i="19"/>
  <c r="AK21" i="19"/>
  <c r="Y21" i="19"/>
  <c r="S11" i="19"/>
  <c r="AK41" i="19"/>
  <c r="AJ28" i="19"/>
  <c r="AI8" i="19"/>
  <c r="Z44" i="1"/>
  <c r="AA44" i="1"/>
  <c r="Y46" i="1" s="1"/>
  <c r="Y50" i="1"/>
  <c r="Y9" i="19"/>
  <c r="M49" i="19"/>
  <c r="O54" i="19"/>
  <c r="AM54" i="19"/>
  <c r="AJ21" i="19"/>
  <c r="AD11" i="19"/>
  <c r="L31" i="19"/>
  <c r="AD21" i="19"/>
  <c r="AD31" i="19"/>
  <c r="L21" i="19"/>
  <c r="R51" i="19"/>
  <c r="L51" i="19"/>
  <c r="AJ11" i="19"/>
  <c r="X21" i="19"/>
  <c r="X41" i="19"/>
  <c r="AD53" i="1"/>
  <c r="R31" i="19"/>
  <c r="AD51" i="19"/>
  <c r="L41" i="19"/>
  <c r="AJ41" i="19"/>
  <c r="R41" i="19"/>
  <c r="X31" i="19"/>
  <c r="X11" i="19"/>
  <c r="R21" i="19"/>
  <c r="AJ31" i="19"/>
  <c r="AD41" i="19"/>
  <c r="AJ51" i="19"/>
  <c r="X51" i="19"/>
  <c r="Z30" i="1"/>
  <c r="AA30" i="1"/>
  <c r="AC39" i="1"/>
  <c r="AB39" i="1" s="1"/>
  <c r="Y38" i="1"/>
  <c r="Y39" i="1"/>
  <c r="Z52" i="1"/>
  <c r="AA70" i="1"/>
  <c r="Z70" i="1"/>
  <c r="AC63" i="1"/>
  <c r="AB63" i="1" s="1"/>
  <c r="Y64" i="1"/>
  <c r="Y63" i="1"/>
  <c r="AC64" i="1"/>
  <c r="AB64" i="1" s="1"/>
  <c r="AC22" i="1"/>
  <c r="AB22" i="1" s="1"/>
  <c r="Y22" i="1"/>
  <c r="X53" i="19"/>
  <c r="AJ33" i="19"/>
  <c r="AJ53" i="19"/>
  <c r="Q25" i="19"/>
  <c r="AD48" i="19"/>
  <c r="R28" i="19"/>
  <c r="L48" i="19"/>
  <c r="AD8" i="19"/>
  <c r="L18" i="19"/>
  <c r="AJ48" i="19"/>
  <c r="X8" i="19"/>
  <c r="AD32" i="1"/>
  <c r="X38" i="19"/>
  <c r="AD28" i="19"/>
  <c r="L8" i="19"/>
  <c r="X18" i="19"/>
  <c r="AD18" i="19"/>
  <c r="AD38" i="19"/>
  <c r="X48" i="19"/>
  <c r="AJ38" i="19"/>
  <c r="AB14" i="19"/>
  <c r="V54" i="19"/>
  <c r="AB24" i="19"/>
  <c r="AH34" i="19"/>
  <c r="J14" i="19"/>
  <c r="V44" i="19"/>
  <c r="AD69" i="1"/>
  <c r="AB44" i="19"/>
  <c r="P24" i="19"/>
  <c r="P54" i="19"/>
  <c r="J54" i="19"/>
  <c r="P14" i="19"/>
  <c r="J24" i="19"/>
  <c r="AH14" i="19"/>
  <c r="AH44" i="19"/>
  <c r="V24" i="19"/>
  <c r="P44" i="19"/>
  <c r="AD53" i="19"/>
  <c r="L33" i="19"/>
  <c r="AD65" i="1"/>
  <c r="AA40" i="1"/>
  <c r="AC45" i="19"/>
  <c r="AC40" i="1"/>
  <c r="AB40" i="1" s="1"/>
  <c r="AD40" i="1" s="1"/>
  <c r="K35" i="19"/>
  <c r="AC61" i="1"/>
  <c r="AB61" i="1" s="1"/>
  <c r="Y61" i="1"/>
  <c r="Y62" i="1"/>
  <c r="AC62" i="1"/>
  <c r="AB62" i="1" s="1"/>
  <c r="AC21" i="1"/>
  <c r="AB21" i="1" s="1"/>
  <c r="X33" i="19"/>
  <c r="X23" i="19"/>
  <c r="AA24" i="1"/>
  <c r="W35" i="19"/>
  <c r="W15" i="19"/>
  <c r="AC15" i="19"/>
  <c r="Q45" i="19"/>
  <c r="AC55" i="19"/>
  <c r="K55" i="19"/>
  <c r="Y21" i="1"/>
  <c r="W55" i="19"/>
  <c r="AI25" i="19"/>
  <c r="W45" i="19"/>
  <c r="Y20" i="1"/>
  <c r="AC20" i="1"/>
  <c r="AB20" i="1" s="1"/>
  <c r="AC23" i="1"/>
  <c r="AB23" i="1" s="1"/>
  <c r="AI15" i="19"/>
  <c r="W25" i="19"/>
  <c r="AC35" i="19"/>
  <c r="AC25" i="19"/>
  <c r="AC78" i="1"/>
  <c r="AB78" i="1" s="1"/>
  <c r="M35" i="19" s="1"/>
  <c r="AI55" i="19"/>
  <c r="K15" i="19"/>
  <c r="Q15" i="19"/>
  <c r="AK45" i="19" l="1"/>
  <c r="AK35" i="19"/>
  <c r="AE55" i="19"/>
  <c r="Z68" i="1"/>
  <c r="AA68" i="1"/>
  <c r="Z67" i="1"/>
  <c r="AA67" i="1"/>
  <c r="Z79" i="1"/>
  <c r="AA79" i="1"/>
  <c r="AA66" i="1"/>
  <c r="Z66" i="1"/>
  <c r="AG35" i="19"/>
  <c r="AM25" i="19"/>
  <c r="AA25" i="19"/>
  <c r="AD80" i="1"/>
  <c r="AG15" i="19"/>
  <c r="U15" i="19"/>
  <c r="AA51" i="1"/>
  <c r="Z51" i="1"/>
  <c r="AA71" i="1"/>
  <c r="Z71" i="1"/>
  <c r="Z58" i="1"/>
  <c r="AA58" i="1"/>
  <c r="Z48" i="1"/>
  <c r="AA48" i="1"/>
  <c r="AA42" i="1"/>
  <c r="Z42" i="1"/>
  <c r="AA47" i="19"/>
  <c r="AD29" i="1"/>
  <c r="O37" i="19"/>
  <c r="U37" i="19"/>
  <c r="AG27" i="19"/>
  <c r="O7" i="19"/>
  <c r="AM27" i="19"/>
  <c r="AM47" i="19"/>
  <c r="O27" i="19"/>
  <c r="AM17" i="19"/>
  <c r="AG7" i="19"/>
  <c r="U47" i="19"/>
  <c r="AM7" i="19"/>
  <c r="U17" i="19"/>
  <c r="AG37" i="19"/>
  <c r="AM37" i="19"/>
  <c r="Z55" i="1"/>
  <c r="AA55" i="1"/>
  <c r="Z59" i="1"/>
  <c r="AA59" i="1"/>
  <c r="N30" i="19"/>
  <c r="T30" i="19"/>
  <c r="N20" i="19"/>
  <c r="AF50" i="19"/>
  <c r="AL40" i="19"/>
  <c r="AL50" i="19"/>
  <c r="AF40" i="19"/>
  <c r="Z30" i="19"/>
  <c r="AL20" i="19"/>
  <c r="T20" i="19"/>
  <c r="Z40" i="19"/>
  <c r="T40" i="19"/>
  <c r="AL10" i="19"/>
  <c r="Z10" i="19"/>
  <c r="N10" i="19"/>
  <c r="N50" i="19"/>
  <c r="AF30" i="19"/>
  <c r="N40" i="19"/>
  <c r="AF10" i="19"/>
  <c r="Z50" i="19"/>
  <c r="Z20" i="19"/>
  <c r="AF20" i="19"/>
  <c r="AD49" i="1"/>
  <c r="AL30" i="19"/>
  <c r="AA60" i="1"/>
  <c r="Z60" i="1"/>
  <c r="AC11" i="19"/>
  <c r="W51" i="19"/>
  <c r="K11" i="19"/>
  <c r="AI51" i="19"/>
  <c r="Q21" i="19"/>
  <c r="AC31" i="19"/>
  <c r="AI41" i="19"/>
  <c r="AI11" i="19"/>
  <c r="K51" i="19"/>
  <c r="Q11" i="19"/>
  <c r="Q51" i="19"/>
  <c r="AC21" i="19"/>
  <c r="AI31" i="19"/>
  <c r="W21" i="19"/>
  <c r="K31" i="19"/>
  <c r="Q41" i="19"/>
  <c r="W41" i="19"/>
  <c r="AD52" i="1"/>
  <c r="K41" i="19"/>
  <c r="AC41" i="19"/>
  <c r="Q31" i="19"/>
  <c r="AI21" i="19"/>
  <c r="AC51" i="19"/>
  <c r="K21" i="19"/>
  <c r="W11" i="19"/>
  <c r="W31" i="19"/>
  <c r="AD45" i="19"/>
  <c r="AD25" i="19"/>
  <c r="X25" i="19"/>
  <c r="AD55" i="19"/>
  <c r="AJ35" i="19"/>
  <c r="AJ25" i="19"/>
  <c r="R25" i="19"/>
  <c r="X55" i="19"/>
  <c r="R35" i="19"/>
  <c r="R45" i="19"/>
  <c r="X35" i="19"/>
  <c r="X15" i="19"/>
  <c r="L15" i="19"/>
  <c r="L25" i="19"/>
  <c r="AD77" i="1"/>
  <c r="L45" i="19"/>
  <c r="R55" i="19"/>
  <c r="X45" i="19"/>
  <c r="AJ45" i="19"/>
  <c r="R15" i="19"/>
  <c r="L55" i="19"/>
  <c r="AD15" i="19"/>
  <c r="AJ15" i="19"/>
  <c r="L35" i="19"/>
  <c r="AJ55" i="19"/>
  <c r="AD35" i="19"/>
  <c r="AD9" i="19"/>
  <c r="Z63" i="1"/>
  <c r="AA63" i="1"/>
  <c r="AJ29" i="19"/>
  <c r="AJ9" i="19"/>
  <c r="Z36" i="1"/>
  <c r="AA36" i="1"/>
  <c r="M45" i="19"/>
  <c r="Y15" i="19"/>
  <c r="AC26" i="19"/>
  <c r="Q26" i="19"/>
  <c r="Q16" i="19"/>
  <c r="K26" i="19"/>
  <c r="AC16" i="19"/>
  <c r="W26" i="19"/>
  <c r="AI16" i="19"/>
  <c r="W16" i="19"/>
  <c r="Q6" i="19"/>
  <c r="AI6" i="19"/>
  <c r="AI26" i="19"/>
  <c r="K6" i="19"/>
  <c r="AC6" i="19"/>
  <c r="W6" i="19"/>
  <c r="K16" i="19"/>
  <c r="K46" i="19"/>
  <c r="K36" i="19"/>
  <c r="AI46" i="19"/>
  <c r="W46" i="19"/>
  <c r="AC46" i="19"/>
  <c r="W36" i="19"/>
  <c r="Q36" i="19"/>
  <c r="AC36" i="19"/>
  <c r="Q46" i="19"/>
  <c r="AI36" i="19"/>
  <c r="AD19" i="1"/>
  <c r="AD78" i="1"/>
  <c r="AE45" i="19"/>
  <c r="AM21" i="19"/>
  <c r="O41" i="19"/>
  <c r="U41" i="19"/>
  <c r="AG11" i="19"/>
  <c r="AM41" i="19"/>
  <c r="AA41" i="19"/>
  <c r="AA11" i="19"/>
  <c r="AA31" i="19"/>
  <c r="AA51" i="19"/>
  <c r="O21" i="19"/>
  <c r="U51" i="19"/>
  <c r="U21" i="19"/>
  <c r="AA21" i="19"/>
  <c r="AD56" i="1"/>
  <c r="AG31" i="19"/>
  <c r="AG21" i="19"/>
  <c r="U31" i="19"/>
  <c r="AG41" i="19"/>
  <c r="O51" i="19"/>
  <c r="O31" i="19"/>
  <c r="AM51" i="19"/>
  <c r="AM31" i="19"/>
  <c r="AG51" i="19"/>
  <c r="U11" i="19"/>
  <c r="AM11" i="19"/>
  <c r="O11" i="19"/>
  <c r="AG18" i="19"/>
  <c r="U38" i="19"/>
  <c r="AD35" i="1"/>
  <c r="AM38" i="19"/>
  <c r="AA8" i="19"/>
  <c r="O38" i="19"/>
  <c r="U48" i="19"/>
  <c r="U18" i="19"/>
  <c r="U8" i="19"/>
  <c r="O8" i="19"/>
  <c r="AM8" i="19"/>
  <c r="AM28" i="19"/>
  <c r="AA48" i="19"/>
  <c r="AA38" i="19"/>
  <c r="AA18" i="19"/>
  <c r="AM48" i="19"/>
  <c r="AG48" i="19"/>
  <c r="U28" i="19"/>
  <c r="AG38" i="19"/>
  <c r="AG8" i="19"/>
  <c r="O18" i="19"/>
  <c r="O28" i="19"/>
  <c r="AA28" i="19"/>
  <c r="AM18" i="19"/>
  <c r="AG28" i="19"/>
  <c r="O48" i="19"/>
  <c r="R9" i="19"/>
  <c r="Z20" i="1"/>
  <c r="AA20" i="1"/>
  <c r="R19" i="19"/>
  <c r="Z64" i="1"/>
  <c r="AA64" i="1"/>
  <c r="L29" i="19"/>
  <c r="P16" i="19"/>
  <c r="AH26" i="19"/>
  <c r="AB6" i="19"/>
  <c r="AB36" i="19"/>
  <c r="AB26" i="19"/>
  <c r="AH46" i="19"/>
  <c r="V6" i="19"/>
  <c r="AH6" i="19"/>
  <c r="AD16" i="1"/>
  <c r="J16" i="19"/>
  <c r="J6" i="19"/>
  <c r="J26" i="19"/>
  <c r="P26" i="19"/>
  <c r="AB16" i="19"/>
  <c r="V46" i="19"/>
  <c r="P36" i="19"/>
  <c r="AH36" i="19"/>
  <c r="AH16" i="19"/>
  <c r="AB46" i="19"/>
  <c r="P6" i="19"/>
  <c r="V16" i="19"/>
  <c r="J36" i="19"/>
  <c r="V36" i="19"/>
  <c r="J46" i="19"/>
  <c r="P46" i="19"/>
  <c r="V26" i="19"/>
  <c r="AK25" i="19"/>
  <c r="AE15" i="19"/>
  <c r="V27" i="19"/>
  <c r="J27" i="19"/>
  <c r="AH7" i="19"/>
  <c r="J37" i="19"/>
  <c r="AB27" i="19"/>
  <c r="P27" i="19"/>
  <c r="J7" i="19"/>
  <c r="AH47" i="19"/>
  <c r="J17" i="19"/>
  <c r="J47" i="19"/>
  <c r="AH27" i="19"/>
  <c r="P17" i="19"/>
  <c r="V7" i="19"/>
  <c r="P37" i="19"/>
  <c r="AB7" i="19"/>
  <c r="V37" i="19"/>
  <c r="P7" i="19"/>
  <c r="P47" i="19"/>
  <c r="V47" i="19"/>
  <c r="AH37" i="19"/>
  <c r="AB37" i="19"/>
  <c r="AD24" i="1"/>
  <c r="V17" i="19"/>
  <c r="AB17" i="19"/>
  <c r="AB47" i="19"/>
  <c r="AH17" i="19"/>
  <c r="X49" i="19"/>
  <c r="AJ19" i="19"/>
  <c r="X19" i="19"/>
  <c r="R49" i="19"/>
  <c r="AD49" i="19"/>
  <c r="AD39" i="19"/>
  <c r="X39" i="19"/>
  <c r="AD19" i="19"/>
  <c r="Z39" i="1"/>
  <c r="AA39" i="1"/>
  <c r="L39" i="19"/>
  <c r="X9" i="19"/>
  <c r="Y25" i="19"/>
  <c r="AA61" i="1"/>
  <c r="Z61" i="1"/>
  <c r="W24" i="19"/>
  <c r="AI24" i="19"/>
  <c r="K14" i="19"/>
  <c r="AC44" i="19"/>
  <c r="W44" i="19"/>
  <c r="W54" i="19"/>
  <c r="AI54" i="19"/>
  <c r="W14" i="19"/>
  <c r="AD70" i="1"/>
  <c r="Q24" i="19"/>
  <c r="AC24" i="19"/>
  <c r="Q34" i="19"/>
  <c r="AI14" i="19"/>
  <c r="AI44" i="19"/>
  <c r="W34" i="19"/>
  <c r="AI34" i="19"/>
  <c r="K24" i="19"/>
  <c r="Q44" i="19"/>
  <c r="AC54" i="19"/>
  <c r="AC14" i="19"/>
  <c r="K44" i="19"/>
  <c r="Q54" i="19"/>
  <c r="AC34" i="19"/>
  <c r="Q14" i="19"/>
  <c r="K54" i="19"/>
  <c r="K34" i="19"/>
  <c r="L49" i="19"/>
  <c r="AJ39" i="19"/>
  <c r="AH38" i="19"/>
  <c r="J18" i="19"/>
  <c r="AB38" i="19"/>
  <c r="AD30" i="1"/>
  <c r="AB8" i="19"/>
  <c r="AH28" i="19"/>
  <c r="P18" i="19"/>
  <c r="P28" i="19"/>
  <c r="V48" i="19"/>
  <c r="P38" i="19"/>
  <c r="AB48" i="19"/>
  <c r="P48" i="19"/>
  <c r="J8" i="19"/>
  <c r="AH18" i="19"/>
  <c r="AH8" i="19"/>
  <c r="V18" i="19"/>
  <c r="AB18" i="19"/>
  <c r="J28" i="19"/>
  <c r="AB28" i="19"/>
  <c r="P8" i="19"/>
  <c r="J48" i="19"/>
  <c r="J38" i="19"/>
  <c r="V38" i="19"/>
  <c r="V28" i="19"/>
  <c r="V8" i="19"/>
  <c r="AH48" i="19"/>
  <c r="AA50" i="1"/>
  <c r="Z50" i="1"/>
  <c r="AK55" i="19"/>
  <c r="Z34" i="1"/>
  <c r="AA34" i="1"/>
  <c r="M15" i="19"/>
  <c r="AG39" i="19"/>
  <c r="AG19" i="19"/>
  <c r="O39" i="19"/>
  <c r="O49" i="19"/>
  <c r="O29" i="19"/>
  <c r="U39" i="19"/>
  <c r="O19" i="19"/>
  <c r="AM29" i="19"/>
  <c r="O9" i="19"/>
  <c r="AA49" i="19"/>
  <c r="AM39" i="19"/>
  <c r="AA19" i="19"/>
  <c r="AA9" i="19"/>
  <c r="AA39" i="19"/>
  <c r="AG29" i="19"/>
  <c r="AM9" i="19"/>
  <c r="U49" i="19"/>
  <c r="AG49" i="19"/>
  <c r="AA29" i="19"/>
  <c r="AD43" i="1"/>
  <c r="AM49" i="19"/>
  <c r="AG9" i="19"/>
  <c r="AM19" i="19"/>
  <c r="U9" i="19"/>
  <c r="U29" i="19"/>
  <c r="U19" i="19"/>
  <c r="X29" i="19"/>
  <c r="AA45" i="1"/>
  <c r="Z45" i="1"/>
  <c r="AE35" i="19"/>
  <c r="Y55" i="19"/>
  <c r="AJ49" i="19"/>
  <c r="Z47" i="1"/>
  <c r="AA47" i="1"/>
  <c r="R29" i="19"/>
  <c r="Z25" i="1"/>
  <c r="AA25" i="1"/>
  <c r="S15" i="19"/>
  <c r="AK15" i="19"/>
  <c r="S45" i="19"/>
  <c r="AE25" i="19"/>
  <c r="Y35" i="19"/>
  <c r="Y45" i="19"/>
  <c r="M25" i="19"/>
  <c r="S35" i="19"/>
  <c r="M55" i="19"/>
  <c r="AA62" i="1"/>
  <c r="Z62" i="1"/>
  <c r="AD29" i="19"/>
  <c r="AA21" i="1"/>
  <c r="Z21" i="1"/>
  <c r="L9" i="19"/>
  <c r="AA22" i="1"/>
  <c r="Z22" i="1"/>
  <c r="L19" i="19"/>
  <c r="R39" i="19"/>
  <c r="AH30" i="19"/>
  <c r="AH10" i="19"/>
  <c r="P20" i="19"/>
  <c r="J10" i="19"/>
  <c r="AB40" i="19"/>
  <c r="P10" i="19"/>
  <c r="V30" i="19"/>
  <c r="P40" i="19"/>
  <c r="J50" i="19"/>
  <c r="J30" i="19"/>
  <c r="P50" i="19"/>
  <c r="AB10" i="19"/>
  <c r="AB20" i="19"/>
  <c r="V20" i="19"/>
  <c r="AD44" i="1"/>
  <c r="AB30" i="19"/>
  <c r="P30" i="19"/>
  <c r="AB50" i="19"/>
  <c r="V50" i="19"/>
  <c r="AH50" i="19"/>
  <c r="V40" i="19"/>
  <c r="AH20" i="19"/>
  <c r="J40" i="19"/>
  <c r="V10" i="19"/>
  <c r="AH40" i="19"/>
  <c r="J20" i="19"/>
  <c r="S25" i="19"/>
  <c r="S55" i="19"/>
  <c r="AD27" i="19"/>
  <c r="L17" i="19"/>
  <c r="AJ17" i="19"/>
  <c r="R47" i="19"/>
  <c r="X7" i="19"/>
  <c r="AD7" i="19"/>
  <c r="L37" i="19"/>
  <c r="X17" i="19"/>
  <c r="L7" i="19"/>
  <c r="R27" i="19"/>
  <c r="R17" i="19"/>
  <c r="R37" i="19"/>
  <c r="AJ47" i="19"/>
  <c r="AD17" i="19"/>
  <c r="AJ7" i="19"/>
  <c r="X37" i="19"/>
  <c r="X47" i="19"/>
  <c r="X27" i="19"/>
  <c r="L47" i="19"/>
  <c r="AD26" i="1"/>
  <c r="L27" i="19"/>
  <c r="AJ27" i="19"/>
  <c r="R7" i="19"/>
  <c r="AD37" i="19"/>
  <c r="AJ37" i="19"/>
  <c r="AD47" i="19"/>
  <c r="AD23" i="1"/>
  <c r="AA36" i="19"/>
  <c r="AM26" i="19"/>
  <c r="AG26" i="19"/>
  <c r="U36" i="19"/>
  <c r="AA6" i="19"/>
  <c r="AA26" i="19"/>
  <c r="AG16" i="19"/>
  <c r="AG6" i="19"/>
  <c r="AM6" i="19"/>
  <c r="AA16" i="19"/>
  <c r="AG36" i="19"/>
  <c r="AA46" i="19"/>
  <c r="O26" i="19"/>
  <c r="U16" i="19"/>
  <c r="AM36" i="19"/>
  <c r="AM46" i="19"/>
  <c r="O36" i="19"/>
  <c r="O6" i="19"/>
  <c r="AM16" i="19"/>
  <c r="U6" i="19"/>
  <c r="AG46" i="19"/>
  <c r="U46" i="19"/>
  <c r="U26" i="19"/>
  <c r="O46" i="19"/>
  <c r="O16" i="19"/>
  <c r="AE38" i="19"/>
  <c r="Y18" i="19"/>
  <c r="M38" i="19"/>
  <c r="M48" i="19"/>
  <c r="M18" i="19"/>
  <c r="Y8" i="19"/>
  <c r="Y28" i="19"/>
  <c r="S18" i="19"/>
  <c r="S28" i="19"/>
  <c r="AK38" i="19"/>
  <c r="S38" i="19"/>
  <c r="AE48" i="19"/>
  <c r="M28" i="19"/>
  <c r="AD33" i="1"/>
  <c r="AE28" i="19"/>
  <c r="AE18" i="19"/>
  <c r="Y38" i="19"/>
  <c r="AK48" i="19"/>
  <c r="AE8" i="19"/>
  <c r="S8" i="19"/>
  <c r="Y48" i="19"/>
  <c r="AK28" i="19"/>
  <c r="AK8" i="19"/>
  <c r="M8" i="19"/>
  <c r="AK18" i="19"/>
  <c r="S48" i="19"/>
  <c r="M10" i="19" l="1"/>
  <c r="AK50" i="19"/>
  <c r="Y50" i="19"/>
  <c r="M30" i="19"/>
  <c r="S50" i="19"/>
  <c r="AE10" i="19"/>
  <c r="AK40" i="19"/>
  <c r="AE50" i="19"/>
  <c r="M20" i="19"/>
  <c r="AK10" i="19"/>
  <c r="Y40" i="19"/>
  <c r="AE20" i="19"/>
  <c r="M50" i="19"/>
  <c r="Y20" i="19"/>
  <c r="S40" i="19"/>
  <c r="M40" i="19"/>
  <c r="AD48" i="1"/>
  <c r="Y10" i="19"/>
  <c r="AK30" i="19"/>
  <c r="S20" i="19"/>
  <c r="S10" i="19"/>
  <c r="S30" i="19"/>
  <c r="Y30" i="19"/>
  <c r="AE40" i="19"/>
  <c r="AE30" i="19"/>
  <c r="AK20" i="19"/>
  <c r="T45" i="19"/>
  <c r="AD79" i="1"/>
  <c r="N15" i="19"/>
  <c r="Z35" i="19"/>
  <c r="Z55" i="19"/>
  <c r="T35" i="19"/>
  <c r="T55" i="19"/>
  <c r="N55" i="19"/>
  <c r="N35" i="19"/>
  <c r="Z25" i="19"/>
  <c r="AL55" i="19"/>
  <c r="T15" i="19"/>
  <c r="N25" i="19"/>
  <c r="Z15" i="19"/>
  <c r="AF35" i="19"/>
  <c r="N45" i="19"/>
  <c r="AF45" i="19"/>
  <c r="AL25" i="19"/>
  <c r="AF55" i="19"/>
  <c r="T25" i="19"/>
  <c r="AF25" i="19"/>
  <c r="AF15" i="19"/>
  <c r="AL45" i="19"/>
  <c r="AL35" i="19"/>
  <c r="AL15" i="19"/>
  <c r="Z45" i="19"/>
  <c r="AH31" i="19"/>
  <c r="V51" i="19"/>
  <c r="AH51" i="19"/>
  <c r="P31" i="19"/>
  <c r="V31" i="19"/>
  <c r="J31" i="19"/>
  <c r="AB51" i="19"/>
  <c r="P51" i="19"/>
  <c r="AH41" i="19"/>
  <c r="AH21" i="19"/>
  <c r="P21" i="19"/>
  <c r="P11" i="19"/>
  <c r="J51" i="19"/>
  <c r="AB21" i="19"/>
  <c r="AH11" i="19"/>
  <c r="V21" i="19"/>
  <c r="P41" i="19"/>
  <c r="V11" i="19"/>
  <c r="V41" i="19"/>
  <c r="J41" i="19"/>
  <c r="AB31" i="19"/>
  <c r="J11" i="19"/>
  <c r="AB11" i="19"/>
  <c r="AB41" i="19"/>
  <c r="J21" i="19"/>
  <c r="K52" i="19"/>
  <c r="AC52" i="19"/>
  <c r="AC42" i="19"/>
  <c r="AI52" i="19"/>
  <c r="K32" i="19"/>
  <c r="W12" i="19"/>
  <c r="W32" i="19"/>
  <c r="K12" i="19"/>
  <c r="Q12" i="19"/>
  <c r="AC22" i="19"/>
  <c r="Q52" i="19"/>
  <c r="K22" i="19"/>
  <c r="AI42" i="19"/>
  <c r="Q42" i="19"/>
  <c r="AI12" i="19"/>
  <c r="AI32" i="19"/>
  <c r="AC32" i="19"/>
  <c r="AI22" i="19"/>
  <c r="Q22" i="19"/>
  <c r="K42" i="19"/>
  <c r="AC12" i="19"/>
  <c r="W42" i="19"/>
  <c r="W22" i="19"/>
  <c r="W52" i="19"/>
  <c r="AD58" i="1"/>
  <c r="Q32" i="19"/>
  <c r="L54" i="19"/>
  <c r="R44" i="19"/>
  <c r="R24" i="19"/>
  <c r="R54" i="19"/>
  <c r="L34" i="19"/>
  <c r="R34" i="19"/>
  <c r="X14" i="19"/>
  <c r="X24" i="19"/>
  <c r="L14" i="19"/>
  <c r="AJ14" i="19"/>
  <c r="X34" i="19"/>
  <c r="AJ54" i="19"/>
  <c r="AD14" i="19"/>
  <c r="AD44" i="19"/>
  <c r="AJ34" i="19"/>
  <c r="R14" i="19"/>
  <c r="L44" i="19"/>
  <c r="AD24" i="19"/>
  <c r="AD34" i="19"/>
  <c r="AD71" i="1"/>
  <c r="AJ24" i="19"/>
  <c r="AD54" i="19"/>
  <c r="L24" i="19"/>
  <c r="AJ44" i="19"/>
  <c r="X44" i="19"/>
  <c r="X54" i="19"/>
  <c r="Z33" i="19"/>
  <c r="AL13" i="19"/>
  <c r="T53" i="19"/>
  <c r="AL33" i="19"/>
  <c r="N13" i="19"/>
  <c r="AD67" i="1"/>
  <c r="Z23" i="19"/>
  <c r="Z13" i="19"/>
  <c r="AL23" i="19"/>
  <c r="Z53" i="19"/>
  <c r="AF43" i="19"/>
  <c r="N43" i="19"/>
  <c r="AF53" i="19"/>
  <c r="AF33" i="19"/>
  <c r="AL53" i="19"/>
  <c r="T33" i="19"/>
  <c r="AL43" i="19"/>
  <c r="AF13" i="19"/>
  <c r="Z43" i="19"/>
  <c r="T43" i="19"/>
  <c r="N23" i="19"/>
  <c r="N53" i="19"/>
  <c r="T23" i="19"/>
  <c r="N33" i="19"/>
  <c r="AF23" i="19"/>
  <c r="T13" i="19"/>
  <c r="S12" i="19"/>
  <c r="M22" i="19"/>
  <c r="S32" i="19"/>
  <c r="AK22" i="19"/>
  <c r="Y12" i="19"/>
  <c r="AK32" i="19"/>
  <c r="S52" i="19"/>
  <c r="Y42" i="19"/>
  <c r="AK52" i="19"/>
  <c r="AE32" i="19"/>
  <c r="AK12" i="19"/>
  <c r="M12" i="19"/>
  <c r="Y32" i="19"/>
  <c r="AE22" i="19"/>
  <c r="Y52" i="19"/>
  <c r="AD60" i="1"/>
  <c r="S22" i="19"/>
  <c r="AE42" i="19"/>
  <c r="M32" i="19"/>
  <c r="AE52" i="19"/>
  <c r="M42" i="19"/>
  <c r="AK42" i="19"/>
  <c r="Y22" i="19"/>
  <c r="M52" i="19"/>
  <c r="S42" i="19"/>
  <c r="AE12" i="19"/>
  <c r="AD22" i="19"/>
  <c r="AD52" i="19"/>
  <c r="AJ32" i="19"/>
  <c r="X42" i="19"/>
  <c r="X12" i="19"/>
  <c r="AD42" i="19"/>
  <c r="L32" i="19"/>
  <c r="X22" i="19"/>
  <c r="L42" i="19"/>
  <c r="AJ12" i="19"/>
  <c r="R22" i="19"/>
  <c r="R42" i="19"/>
  <c r="X32" i="19"/>
  <c r="L12" i="19"/>
  <c r="AD59" i="1"/>
  <c r="R12" i="19"/>
  <c r="AD12" i="19"/>
  <c r="AD32" i="19"/>
  <c r="R32" i="19"/>
  <c r="AJ22" i="19"/>
  <c r="AJ42" i="19"/>
  <c r="L22" i="19"/>
  <c r="R52" i="19"/>
  <c r="L52" i="19"/>
  <c r="X52" i="19"/>
  <c r="AJ52" i="19"/>
  <c r="AF11" i="19"/>
  <c r="AF31" i="19"/>
  <c r="Z51" i="19"/>
  <c r="AL51" i="19"/>
  <c r="AL31" i="19"/>
  <c r="T21" i="19"/>
  <c r="AL41" i="19"/>
  <c r="T51" i="19"/>
  <c r="T31" i="19"/>
  <c r="N31" i="19"/>
  <c r="N41" i="19"/>
  <c r="N51" i="19"/>
  <c r="Z41" i="19"/>
  <c r="N11" i="19"/>
  <c r="Z21" i="19"/>
  <c r="T41" i="19"/>
  <c r="Z31" i="19"/>
  <c r="AF21" i="19"/>
  <c r="T11" i="19"/>
  <c r="AF51" i="19"/>
  <c r="Z11" i="19"/>
  <c r="AF41" i="19"/>
  <c r="AD55" i="1"/>
  <c r="AL21" i="19"/>
  <c r="AL11" i="19"/>
  <c r="N21" i="19"/>
  <c r="S13" i="19"/>
  <c r="AK43" i="19"/>
  <c r="AE53" i="19"/>
  <c r="AK33" i="19"/>
  <c r="Y53" i="19"/>
  <c r="Y23" i="19"/>
  <c r="M13" i="19"/>
  <c r="S43" i="19"/>
  <c r="AE13" i="19"/>
  <c r="AK53" i="19"/>
  <c r="AK23" i="19"/>
  <c r="Y43" i="19"/>
  <c r="M23" i="19"/>
  <c r="S53" i="19"/>
  <c r="M33" i="19"/>
  <c r="AD66" i="1"/>
  <c r="S23" i="19"/>
  <c r="M43" i="19"/>
  <c r="AK13" i="19"/>
  <c r="Y13" i="19"/>
  <c r="M53" i="19"/>
  <c r="AE43" i="19"/>
  <c r="AE23" i="19"/>
  <c r="Y33" i="19"/>
  <c r="AE33" i="19"/>
  <c r="S33" i="19"/>
  <c r="AL19" i="19"/>
  <c r="T29" i="19"/>
  <c r="AL49" i="19"/>
  <c r="Z49" i="19"/>
  <c r="N19" i="19"/>
  <c r="Z9" i="19"/>
  <c r="N9" i="19"/>
  <c r="Z29" i="19"/>
  <c r="AF29" i="19"/>
  <c r="AF9" i="19"/>
  <c r="AF49" i="19"/>
  <c r="N39" i="19"/>
  <c r="AF19" i="19"/>
  <c r="N49" i="19"/>
  <c r="AF39" i="19"/>
  <c r="AL39" i="19"/>
  <c r="Z19" i="19"/>
  <c r="T19" i="19"/>
  <c r="T9" i="19"/>
  <c r="Z39" i="19"/>
  <c r="AD42" i="1"/>
  <c r="N29" i="19"/>
  <c r="T39" i="19"/>
  <c r="AL9" i="19"/>
  <c r="T49" i="19"/>
  <c r="AL29" i="19"/>
  <c r="AD51" i="1"/>
  <c r="AG53" i="19"/>
  <c r="O43" i="19"/>
  <c r="AD68" i="1"/>
  <c r="AM43" i="19"/>
  <c r="U13" i="19"/>
  <c r="AM23" i="19"/>
  <c r="U53" i="19"/>
  <c r="O13" i="19"/>
  <c r="U33" i="19"/>
  <c r="AG23" i="19"/>
  <c r="U43" i="19"/>
  <c r="AM53" i="19"/>
  <c r="AM33" i="19"/>
  <c r="O23" i="19"/>
  <c r="AG33" i="19"/>
  <c r="O33" i="19"/>
  <c r="AA13" i="19"/>
  <c r="U23" i="19"/>
  <c r="AG13" i="19"/>
  <c r="AA53" i="19"/>
  <c r="AA33" i="19"/>
  <c r="AA23" i="19"/>
  <c r="AM13" i="19"/>
  <c r="AA43" i="19"/>
  <c r="O53" i="19"/>
  <c r="AG43" i="19"/>
  <c r="AB43" i="19"/>
  <c r="AH43" i="19"/>
  <c r="AH33" i="19"/>
  <c r="P43" i="19"/>
  <c r="AH13" i="19"/>
  <c r="AB23" i="19"/>
  <c r="AB33" i="19"/>
  <c r="P13" i="19"/>
  <c r="J13" i="19"/>
  <c r="AB13" i="19"/>
  <c r="AH23" i="19"/>
  <c r="V23" i="19"/>
  <c r="J33" i="19"/>
  <c r="J23" i="19"/>
  <c r="J53" i="19"/>
  <c r="V53" i="19"/>
  <c r="AD63" i="1"/>
  <c r="AH53" i="19"/>
  <c r="V13" i="19"/>
  <c r="P23" i="19"/>
  <c r="AB53" i="19"/>
  <c r="V33" i="19"/>
  <c r="J43" i="19"/>
  <c r="V43" i="19"/>
  <c r="P53" i="19"/>
  <c r="P33" i="19"/>
  <c r="L50" i="19"/>
  <c r="R50" i="19"/>
  <c r="AD20" i="19"/>
  <c r="L20" i="19"/>
  <c r="X50" i="19"/>
  <c r="AD50" i="19"/>
  <c r="L30" i="19"/>
  <c r="AD30" i="19"/>
  <c r="AD47" i="1"/>
  <c r="AD10" i="19"/>
  <c r="R10" i="19"/>
  <c r="X30" i="19"/>
  <c r="X10" i="19"/>
  <c r="X40" i="19"/>
  <c r="R20" i="19"/>
  <c r="L10" i="19"/>
  <c r="L40" i="19"/>
  <c r="R30" i="19"/>
  <c r="AJ30" i="19"/>
  <c r="AD40" i="19"/>
  <c r="R40" i="19"/>
  <c r="AJ50" i="19"/>
  <c r="AJ10" i="19"/>
  <c r="AJ40" i="19"/>
  <c r="AJ20" i="19"/>
  <c r="X20" i="19"/>
  <c r="U22" i="19"/>
  <c r="AG52" i="19"/>
  <c r="O22" i="19"/>
  <c r="AM52" i="19"/>
  <c r="O42" i="19"/>
  <c r="O52" i="19"/>
  <c r="AA42" i="19"/>
  <c r="AA22" i="19"/>
  <c r="AM12" i="19"/>
  <c r="AM42" i="19"/>
  <c r="AM22" i="19"/>
  <c r="AA52" i="19"/>
  <c r="O32" i="19"/>
  <c r="U12" i="19"/>
  <c r="AA32" i="19"/>
  <c r="AD62" i="1"/>
  <c r="AG42" i="19"/>
  <c r="AA12" i="19"/>
  <c r="U42" i="19"/>
  <c r="U52" i="19"/>
  <c r="AM32" i="19"/>
  <c r="AG32" i="19"/>
  <c r="U32" i="19"/>
  <c r="AG12" i="19"/>
  <c r="AG22" i="19"/>
  <c r="O12" i="19"/>
  <c r="Y16" i="19"/>
  <c r="AE26" i="19"/>
  <c r="AE6" i="19"/>
  <c r="AK46" i="19"/>
  <c r="M16" i="19"/>
  <c r="M46" i="19"/>
  <c r="AD21" i="1"/>
  <c r="M6" i="19"/>
  <c r="S16" i="19"/>
  <c r="Y36" i="19"/>
  <c r="AE46" i="19"/>
  <c r="M26" i="19"/>
  <c r="AK36" i="19"/>
  <c r="AE36" i="19"/>
  <c r="M36" i="19"/>
  <c r="S46" i="19"/>
  <c r="S26" i="19"/>
  <c r="AK26" i="19"/>
  <c r="Y6" i="19"/>
  <c r="Y26" i="19"/>
  <c r="AK6" i="19"/>
  <c r="S36" i="19"/>
  <c r="S6" i="19"/>
  <c r="AK16" i="19"/>
  <c r="AE16" i="19"/>
  <c r="Y46" i="19"/>
  <c r="X16" i="19"/>
  <c r="AD36" i="19"/>
  <c r="AD6" i="19"/>
  <c r="AJ26" i="19"/>
  <c r="R46" i="19"/>
  <c r="L6" i="19"/>
  <c r="L16" i="19"/>
  <c r="AD20" i="1"/>
  <c r="R36" i="19"/>
  <c r="X46" i="19"/>
  <c r="AJ16" i="19"/>
  <c r="AD46" i="19"/>
  <c r="R6" i="19"/>
  <c r="AJ36" i="19"/>
  <c r="L36" i="19"/>
  <c r="AJ6" i="19"/>
  <c r="R26" i="19"/>
  <c r="AJ46" i="19"/>
  <c r="R16" i="19"/>
  <c r="L46" i="19"/>
  <c r="X6" i="19"/>
  <c r="X36" i="19"/>
  <c r="AD26" i="19"/>
  <c r="X26" i="19"/>
  <c r="AD16" i="19"/>
  <c r="L26" i="19"/>
  <c r="T26" i="19"/>
  <c r="AL26" i="19"/>
  <c r="AL16" i="19"/>
  <c r="AF6" i="19"/>
  <c r="Z46" i="19"/>
  <c r="Z36" i="19"/>
  <c r="T16" i="19"/>
  <c r="N46" i="19"/>
  <c r="AF46" i="19"/>
  <c r="N36" i="19"/>
  <c r="Z26" i="19"/>
  <c r="T46" i="19"/>
  <c r="AL46" i="19"/>
  <c r="AD22" i="1"/>
  <c r="Z6" i="19"/>
  <c r="N16" i="19"/>
  <c r="T6" i="19"/>
  <c r="AF36" i="19"/>
  <c r="N26" i="19"/>
  <c r="AL36" i="19"/>
  <c r="AF16" i="19"/>
  <c r="T36" i="19"/>
  <c r="N6" i="19"/>
  <c r="AL6" i="19"/>
  <c r="Z16" i="19"/>
  <c r="AF26" i="19"/>
  <c r="N8" i="19"/>
  <c r="Z48" i="19"/>
  <c r="Z8" i="19"/>
  <c r="AF8" i="19"/>
  <c r="AF28" i="19"/>
  <c r="AF48" i="19"/>
  <c r="T18" i="19"/>
  <c r="AD34" i="1"/>
  <c r="AF18" i="19"/>
  <c r="N28" i="19"/>
  <c r="AL28" i="19"/>
  <c r="N18" i="19"/>
  <c r="N48" i="19"/>
  <c r="N38" i="19"/>
  <c r="T28" i="19"/>
  <c r="AL38" i="19"/>
  <c r="AF38" i="19"/>
  <c r="AL18" i="19"/>
  <c r="Z28" i="19"/>
  <c r="AL8" i="19"/>
  <c r="AL48" i="19"/>
  <c r="T48" i="19"/>
  <c r="T8" i="19"/>
  <c r="Z18" i="19"/>
  <c r="T38" i="19"/>
  <c r="Z38" i="19"/>
  <c r="AC19" i="19"/>
  <c r="AD39" i="1"/>
  <c r="K19" i="19"/>
  <c r="Q49" i="19"/>
  <c r="K9" i="19"/>
  <c r="K49" i="19"/>
  <c r="AC39" i="19"/>
  <c r="AI9" i="19"/>
  <c r="K29" i="19"/>
  <c r="AI29" i="19"/>
  <c r="AI49" i="19"/>
  <c r="W39" i="19"/>
  <c r="AI19" i="19"/>
  <c r="W9" i="19"/>
  <c r="Q39" i="19"/>
  <c r="AC29" i="19"/>
  <c r="AC49" i="19"/>
  <c r="K39" i="19"/>
  <c r="Q19" i="19"/>
  <c r="W29" i="19"/>
  <c r="Q9" i="19"/>
  <c r="W49" i="19"/>
  <c r="AC9" i="19"/>
  <c r="W19" i="19"/>
  <c r="Q29" i="19"/>
  <c r="AI39" i="19"/>
  <c r="K40" i="19"/>
  <c r="AC40" i="19"/>
  <c r="Q20" i="19"/>
  <c r="AI10" i="19"/>
  <c r="W10" i="19"/>
  <c r="K30" i="19"/>
  <c r="AC20" i="19"/>
  <c r="K50" i="19"/>
  <c r="Q10" i="19"/>
  <c r="W30" i="19"/>
  <c r="AC50" i="19"/>
  <c r="AI40" i="19"/>
  <c r="W20" i="19"/>
  <c r="AI50" i="19"/>
  <c r="W40" i="19"/>
  <c r="W50" i="19"/>
  <c r="AI20" i="19"/>
  <c r="AC10" i="19"/>
  <c r="AC30" i="19"/>
  <c r="Q30" i="19"/>
  <c r="AD45" i="1"/>
  <c r="K10" i="19"/>
  <c r="K20" i="19"/>
  <c r="Q50" i="19"/>
  <c r="Q40" i="19"/>
  <c r="AI30" i="19"/>
  <c r="AC53" i="19"/>
  <c r="AC33" i="19"/>
  <c r="W33" i="19"/>
  <c r="W43" i="19"/>
  <c r="AD64" i="1"/>
  <c r="Q13" i="19"/>
  <c r="AI53" i="19"/>
  <c r="K53" i="19"/>
  <c r="Q43" i="19"/>
  <c r="AI43" i="19"/>
  <c r="K43" i="19"/>
  <c r="AC13" i="19"/>
  <c r="W53" i="19"/>
  <c r="AC43" i="19"/>
  <c r="AI33" i="19"/>
  <c r="W23" i="19"/>
  <c r="AI23" i="19"/>
  <c r="AC23" i="19"/>
  <c r="W13" i="19"/>
  <c r="K23" i="19"/>
  <c r="AI13" i="19"/>
  <c r="K13" i="19"/>
  <c r="Q23" i="19"/>
  <c r="K33" i="19"/>
  <c r="Q53" i="19"/>
  <c r="Q33" i="19"/>
  <c r="J49" i="19"/>
  <c r="V39" i="19"/>
  <c r="V49" i="19"/>
  <c r="AD36" i="1"/>
  <c r="P29" i="19"/>
  <c r="AH49" i="19"/>
  <c r="P49" i="19"/>
  <c r="V29" i="19"/>
  <c r="AB39" i="19"/>
  <c r="V19" i="19"/>
  <c r="P19" i="19"/>
  <c r="AB29" i="19"/>
  <c r="AB49" i="19"/>
  <c r="AH19" i="19"/>
  <c r="J39" i="19"/>
  <c r="AH29" i="19"/>
  <c r="P9" i="19"/>
  <c r="V9" i="19"/>
  <c r="AB19" i="19"/>
  <c r="J9" i="19"/>
  <c r="J29" i="19"/>
  <c r="AH39" i="19"/>
  <c r="AB9" i="19"/>
  <c r="J19" i="19"/>
  <c r="AH9" i="19"/>
  <c r="P39" i="19"/>
  <c r="W37" i="19"/>
  <c r="W17" i="19"/>
  <c r="AI27" i="19"/>
  <c r="K27" i="19"/>
  <c r="AI47" i="19"/>
  <c r="AC27" i="19"/>
  <c r="K17" i="19"/>
  <c r="K37" i="19"/>
  <c r="W47" i="19"/>
  <c r="W7" i="19"/>
  <c r="Q17" i="19"/>
  <c r="K47" i="19"/>
  <c r="W27" i="19"/>
  <c r="AI17" i="19"/>
  <c r="AC47" i="19"/>
  <c r="AD25" i="1"/>
  <c r="Q37" i="19"/>
  <c r="AC17" i="19"/>
  <c r="Q27" i="19"/>
  <c r="AI37" i="19"/>
  <c r="AI7" i="19"/>
  <c r="AC7" i="19"/>
  <c r="Q47" i="19"/>
  <c r="AC37" i="19"/>
  <c r="Q7" i="19"/>
  <c r="K7" i="19"/>
  <c r="U50" i="19"/>
  <c r="AA40" i="19"/>
  <c r="O20" i="19"/>
  <c r="AM20" i="19"/>
  <c r="O10" i="19"/>
  <c r="AM30" i="19"/>
  <c r="AG30" i="19"/>
  <c r="AM40" i="19"/>
  <c r="AA50" i="19"/>
  <c r="AD50" i="1"/>
  <c r="U30" i="19"/>
  <c r="AG50" i="19"/>
  <c r="O30" i="19"/>
  <c r="AM10" i="19"/>
  <c r="AA10" i="19"/>
  <c r="AA20" i="19"/>
  <c r="AA30" i="19"/>
  <c r="AG10" i="19"/>
  <c r="AG40" i="19"/>
  <c r="AM50" i="19"/>
  <c r="U10" i="19"/>
  <c r="O40" i="19"/>
  <c r="AG20" i="19"/>
  <c r="U40" i="19"/>
  <c r="U20" i="19"/>
  <c r="O50" i="19"/>
  <c r="AL52" i="19"/>
  <c r="Z42" i="19"/>
  <c r="AF42" i="19"/>
  <c r="AL42" i="19"/>
  <c r="AL22" i="19"/>
  <c r="Z12" i="19"/>
  <c r="T52" i="19"/>
  <c r="T32" i="19"/>
  <c r="T12" i="19"/>
  <c r="AF22" i="19"/>
  <c r="AF32" i="19"/>
  <c r="AF12" i="19"/>
  <c r="T22" i="19"/>
  <c r="N22" i="19"/>
  <c r="Z32" i="19"/>
  <c r="AD61" i="1"/>
  <c r="AL32" i="19"/>
  <c r="AF52" i="19"/>
  <c r="N52" i="19"/>
  <c r="N42" i="19"/>
  <c r="AL12" i="19"/>
  <c r="Z22" i="19"/>
  <c r="N12" i="19"/>
  <c r="N32" i="19"/>
  <c r="T42" i="19"/>
  <c r="Z52"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<sst xmlns="http://schemas.openxmlformats.org/spreadsheetml/2006/main" count="473" uniqueCount="315">
  <si>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</si>
  <si>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</si>
  <si>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</si>
  <si>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</si>
  <si>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</si>
  <si>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</si>
  <si>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</si>
  <si>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</si>
  <si>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</si>
  <si>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</si>
  <si>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</si>
  <si>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</si>
  <si>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</si>
  <si>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</si>
  <si>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</si>
  <si>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</si>
  <si>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</si>
  <si>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</si>
  <si>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</si>
  <si>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</si>
  <si>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</si>
  <si>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</si>
  <si>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</si>
  <si>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</si>
  <si>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</si>
  <si>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</si>
  <si>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</si>
  <si>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</si>
  <si>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</si>
  <si>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</si>
  <si>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</si>
  <si>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</si>
  <si>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</si>
  <si>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</si>
  <si>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</si>
  <si>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</si>
  <si>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</si>
  <si>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</si>
  <si>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</si>
  <si>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</si>
  <si>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</si>
  <si>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</si>
  <si>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</si>
  <si>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</si>
  <si>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</si>
  <si>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</si>
  <si>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</si>
  <si>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</si>
  <si>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</si>
  <si>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</si>
  <si>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</si>
  <si>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</si>
  <si>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</si>
  <si>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</si>
  <si>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</si>
  <si>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</si>
  <si>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</si>
  <si>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</si>
  <si>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</si>
  <si>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</si>
  <si>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</si>
  <si>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</si>
  <si>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</si>
  <si>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</si>
  <si>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</si>
  <si>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</si>
  <si>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</si>
  <si>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</si>
  <si>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</si>
  <si>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</si>
  <si>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</si>
  <si>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</si>
  <si>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</si>
  <si>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</si>
  <si>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</si>
  <si>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</si>
  <si>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</si>
  <si>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</si>
  <si>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</si>
  <si>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</si>
  <si>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</si>
  <si>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</si>
  <si>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</si>
  <si>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</si>
  <si>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</si>
  <si>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</si>
  <si>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</si>
  <si>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</si>
  <si>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</si>
  <si>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</si>
  <si>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</si>
  <si>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</si>
  <si>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</si>
  <si>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</si>
  <si>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</si>
  <si>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</si>
  <si>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</si>
  <si>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</si>
  <si>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</si>
  <si>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</si>
  <si>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</si>
  <si>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</si>
  <si>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</si>
  <si>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</si>
  <si>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</si>
  <si>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</si>
  <si>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</si>
  <si>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</si>
  <si>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</si>
  <si>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</si>
  <si>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</si>
  <si>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</si>
  <si>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</si>
  <si>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</si>
  <si>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</si>
  <si>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</si>
  <si>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</si>
  <si>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</si>
  <si>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</si>
  <si>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</si>
  <si>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</si>
  <si>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</si>
  <si>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</si>
  <si>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</si>
  <si>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</si>
  <si>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</si>
  <si>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</si>
  <si>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</si>
  <si>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</si>
  <si>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</si>
  <si>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</si>
  <si>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</si>
  <si>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</si>
  <si>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</si>
  <si>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</si>
  <si>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</si>
  <si>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</si>
  <si>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</si>
  <si>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</si>
  <si>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</si>
  <si>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</si>
  <si>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</si>
  <si>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</si>
  <si>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</si>
  <si>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</si>
  <si>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</si>
  <si>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</si>
  <si>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</si>
  <si>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</si>
  <si>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</si>
  <si>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</si>
  <si>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</si>
  <si>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</si>
  <si>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</si>
  <si>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</si>
  <si>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</si>
  <si>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</si>
  <si>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</si>
  <si>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</si>
  <si>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</si>
  <si>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</si>
  <si>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</si>
  <si>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</si>
  <si>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</si>
  <si>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</si>
  <si>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</si>
  <si>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</si>
  <si>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</si>
  <si>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</si>
  <si>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</si>
  <si>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</si>
  <si>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</si>
  <si>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</si>
  <si>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</si>
  <si>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</si>
  <si>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</si>
  <si>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</si>
  <si>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</si>
  <si>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</si>
  <si>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</si>
  <si>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</si>
  <si>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</si>
  <si>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</si>
  <si>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</si>
  <si>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</si>
  <si>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</si>
  <si>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</si>
  <si>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</si>
  <si>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</si>
  <si>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</si>
  <si>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</si>
  <si>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</si>
  <si>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</si>
  <si>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</si>
  <si>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</si>
  <si>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</si>
  <si>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</si>
  <si>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</si>
  <si>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</si>
  <si>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</si>
  <si>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</si>
  <si>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</si>
  <si>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</si>
  <si>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</si>
  <si>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</si>
  <si>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</si>
  <si>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</si>
  <si>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</si>
  <si>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</si>
  <si>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</si>
  <si>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</si>
  <si>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</si>
  <si>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</si>
  <si>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</si>
  <si>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</si>
  <si>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</si>
  <si>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</si>
  <si>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</si>
  <si>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</si>
  <si>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</si>
  <si>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</si>
  <si>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</si>
  <si>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</si>
  <si>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</si>
  <si>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</si>
  <si>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</si>
  <si>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</si>
  <si>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</si>
  <si>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</si>
  <si>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</si>
  <si>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</si>
  <si>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</si>
  <si>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</si>
  <si>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</si>
  <si>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</si>
  <si>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</si>
  <si>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</si>
  <si>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</si>
  <si>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</si>
  <si>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</si>
  <si>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</si>
  <si>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</si>
  <si>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</si>
  <si>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Inadecuada caracterización de los estudiantes  en la plataforma SIMAT y disminución de los recursos  del Sistema General de Participaciones-SGP para cubrir  la prestación del Servicio Educativo</t>
  </si>
  <si>
    <t>Falta de compromiso  por parte algunos de los rectores de las instituciones educativas para el suministro de información actualizada, vigente y accesible en el Sistema Integrado de Matricula SIMAT</t>
  </si>
  <si>
    <t>Posibilidad de afectación económica y reputacional por la  inadecuada caracterización de los estudiantes  en la plataforma SIMAT y  disminución de los recursos  del Sistema General de Participaciones-SGP para cubrir  la prestación del Servicio Educativo debido a la falta de compromiso  por parte de algunos de los rectores de las instituciones educativas para el suministro de información actualizada, vigente y accesible en el Sistema Integrado de Matricula SIMAT</t>
  </si>
  <si>
    <t>El profesional especializado y  su equipo de Cobertura de la SEB verifica que la información suministrada en el SIMAT por las instituciones educativas sea la idónea a través de la validación de la información en el sistema.</t>
  </si>
  <si>
    <t xml:space="preserve">Realizar dos (2) Capacitaciones a los administradores de las bases de datos del SIMAT. </t>
  </si>
  <si>
    <t xml:space="preserve">Profesional especializado y  equipo de Cobertura </t>
  </si>
  <si>
    <t>Realizar dos (2) reportes de verificación de la calidad de la información del SIMAT.</t>
  </si>
  <si>
    <t>Realizar dos (2) comunicaciones a través de correo electrónico a las Instituciones Educativas de acuerdo a los hallazgos de los reportes de calidad.</t>
  </si>
  <si>
    <t xml:space="preserve">Posibles investigaciones y sanciones disciplinarias por entes de control </t>
  </si>
  <si>
    <t>Cumplimiento parcial de algunas  metas del PDM en razón a cambios constantes en la planeación y reducción de recursos generado por la   emergencia sanitaria- Covid-19</t>
  </si>
  <si>
    <t xml:space="preserve">30/07/2021
</t>
  </si>
  <si>
    <t>Realizar dos (2) seguimientos al cumplimiento de las metas del PDM mediante el Plan de Acción e informar en el comité directivo de la Secretaría aquellas que están en mediano y bajo cumplimiento.</t>
  </si>
  <si>
    <t xml:space="preserve">Profesional especializado y  equipo de Programas y Proyectos </t>
  </si>
  <si>
    <t>Notificaciones y sanciones  de entes de control y otras instancias.</t>
  </si>
  <si>
    <t xml:space="preserve">Repuestas extemporáneas y/o que no cumplen los términos legales de algunos requerimientos de PQRS (GSC y SAC) </t>
  </si>
  <si>
    <t>Posibilidad de afectación económica y reputacional por notificaciones y sanciones de entes de control y otras instancias, debido a repuestas extemporáneas y/o que no cumplen los términos legales de algunos requerimientos de PQRS (GSC y SAC)</t>
  </si>
  <si>
    <t>El profesional universitario de Atención al Ciudadano verifica los requerimientos de PQRS (GSC y SAC) que están por vencer de la SEB a través de seguimientos.</t>
  </si>
  <si>
    <t>Emitir una circular a los responsables de dar respuesta a las PQRS reiterando el cumplimiento a los lineamientos establecidos.</t>
  </si>
  <si>
    <t>Profesional Universitario Atención al Ciudadano</t>
  </si>
  <si>
    <t xml:space="preserve">Realizar una (1) capacitación a los supervisores sobre la importancia de entregar la información de manera oportuna para la publicación en el SECOP </t>
  </si>
  <si>
    <t>Asesor de Despacho y Equipo de Contratación</t>
  </si>
  <si>
    <t xml:space="preserve">
Realizar una (1) circular para resaltar la importancia de la necesidad de remitir la información de manera oportuna a la oficina de contratación.
</t>
  </si>
  <si>
    <t xml:space="preserve">
30/07/2021</t>
  </si>
  <si>
    <t>Realizar un (1) seguimiento trimestral aleatorio  a las publicaciones de los contratos de la SEB.</t>
  </si>
  <si>
    <t xml:space="preserve">Errores en la liquidación de nómina y novedades que genera pagos por mayor valor. </t>
  </si>
  <si>
    <t xml:space="preserve">Dificultades en la parametrización del Sistema Humano (plataforma tecnológica del MEN) </t>
  </si>
  <si>
    <t xml:space="preserve">Posibilidad de afectación económica por errores en la liquidación de nómina y novedades  que genera pagos por mayor valor  debido a dificultades en la parametrización del Sistema Humano (plataforma tecnológica del MEN) </t>
  </si>
  <si>
    <t>El profesional de Talento Humano revisa la parametrización una vez se ingresa el calendario escolar de la vigencia y se trabaja con Soporte Lógico la incidencia y se revisa el concepto de salario de vacaciones de cada uno de los docentes retirados verificando que se liquide los días proporcionales a la fecha del retiro.</t>
  </si>
  <si>
    <t>Realizar un (1) informe de la verificación de la liquidación del concepto de salario de vacaciones de cada uno de los docentes retirados verificando que se liquide los días proporcionales a la fecha del retiro.</t>
  </si>
  <si>
    <t>Profesional de Talento Humano</t>
  </si>
  <si>
    <t>Gestión de Servicios de la Educación Pública</t>
  </si>
  <si>
    <t>Inicia con un análisis estratégico del sector educativo y culmina con la prestación del servicio educativo de calidad en las instituciones educativas del municipio de Bucaramanga</t>
  </si>
  <si>
    <t>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t>
  </si>
  <si>
    <t>•Plan de Inspección y vigilancia
•Proyección de Cupos 
•Plan de Alternancia
•Plan de Asistencia Técnica
•Cronograma de actividades</t>
  </si>
  <si>
    <t>• Planes, programas, y proyectos y seguimiento 
•Registro y seguimiento de información en las bases de datos
•Respuesta a requerimientos de PQRS.
•Publicaciones en el SECOP
•Liquidación de nómina y novedades</t>
  </si>
  <si>
    <t>Cambios en la planeación  y gestión de los recursos por reducciones en el presupuesto debido a la emergencia sanitaria- Covid-19</t>
  </si>
  <si>
    <t>Falta de compromiso  por parte algunos de los rectores de las instituciones educativas para el suministro de información actualizada, vigente y accesible en el Sistema Integrado de Matricula SIMAT.</t>
  </si>
  <si>
    <t>Repuestas extemporáneas y/o que no cumplen los términos legales de algunos requerimientos de PQRS (GSC y SAC)</t>
  </si>
  <si>
    <t>Dificultades en la parametrización del Sistema Humano (plataforma tecnológica del MEN)</t>
  </si>
  <si>
    <t xml:space="preserve"> Demoras en la entrega de información para publicaciónes en el SECOP.</t>
  </si>
  <si>
    <t>Emergencia sanitaria por el COVID-19</t>
  </si>
  <si>
    <t>Disminución del recaudo de la entidad territorial y / o Recortes presupuestales del orden Nacional y  municipal</t>
  </si>
  <si>
    <t>Recepción de correspondencia por diferentes medios y duplicidad de las solicitudes</t>
  </si>
  <si>
    <t>Alteración del orden público</t>
  </si>
  <si>
    <t>Limitados recursos financieros para atender las necesidades de la población estudiantil</t>
  </si>
  <si>
    <t xml:space="preserve">
Experiencia, responsabilidad y compromiso de los servidores públicos vinculados al proceso
</t>
  </si>
  <si>
    <t xml:space="preserve">
Conocimiento técnico del talento humano para la prestación del servicio educativo.
</t>
  </si>
  <si>
    <t>Sistema formal de gestión de calidad por procesos certificado según los referenciales del MEN</t>
  </si>
  <si>
    <t>Acompañamiento permanente en los temas de planeación y calidad con resultados en la misión de la SEB</t>
  </si>
  <si>
    <t>Plataformas tecnológicas que respaldan la ejecución y permiten trazabilidad de los procesos</t>
  </si>
  <si>
    <t xml:space="preserve"> Aprendizaje continuo en la elaboración de los diferentes procesos y procedimientos </t>
  </si>
  <si>
    <t xml:space="preserve">Primer puesto a nivel nacional en las pruebas externas (SABER) </t>
  </si>
  <si>
    <t>Buenas prácticas bajo lineamientos del Departamento Nacional de Planeación y Departamento Administrativo de la Función Pública.</t>
  </si>
  <si>
    <t>Control y apoyo por parte de la Secretaría Jurídica.</t>
  </si>
  <si>
    <t>Instituciones Educativas de Educación Superior con Calidad Educativa reconocidas a nivel nacional.</t>
  </si>
  <si>
    <t>Capacitación en temas específicos, talleres de comunicación, coordinación armónica entre la Secretaria, alcaldía, Ministerio y Fiduprevisora.</t>
  </si>
  <si>
    <t>Buena posición en el ranking de ciudades prósperas de Colombia</t>
  </si>
  <si>
    <t>Avances en nuevas tecnologías digitales</t>
  </si>
  <si>
    <t>Beneficios del uso de plataforma digitales de contratación (Bolsa Mercantil de Colombia / Acuerdos Marco : Colombia Compra Eficiente)</t>
  </si>
  <si>
    <t>Nueva Normatividad del Ministerio de Hacienda y Crédito Público (Resolución No 1355 del 2020) que permite una mejor codificación y control de la información presupuestal.</t>
  </si>
  <si>
    <t xml:space="preserve">Convocatorias del MEN para el mejoramiento de las IE rurales. </t>
  </si>
  <si>
    <t xml:space="preserve">El  profesional especializado y su equipo de Programas y Proyectos  verifica el cumplimiento de las metas del Plan de Desarrollo mediante el seguimiento al Plan de Acción dando a conocer  las metas de  bajo y mediano cumplimiento en el comité directivo a los responsables de su ejecución.
</t>
  </si>
  <si>
    <t xml:space="preserve"> Hallazgos de entes de control</t>
  </si>
  <si>
    <t xml:space="preserve"> Publicaciones extemporáneas en el SECOP por demoras en la entrega de información. </t>
  </si>
  <si>
    <t xml:space="preserve"> Posibilidad de afectación reputacional por hallazgos de entes de control debido a publicaciones extemporáneas en el SECOP por demoras en la entrega de información.</t>
  </si>
  <si>
    <t>El asesor de despacho y los profesionales  encargados del área de Contratación verifican las publicaciones de los contratos de la Secretaría de Educación en el SECOP a traves de seguimientos trimestrales de muestras representivas.</t>
  </si>
  <si>
    <t xml:space="preserve">Líder de Talento Humano y Equipo de nómina </t>
  </si>
  <si>
    <t>Posibilidad de afectación económica y reputacional por posibles investigaciones y sanciones disciplinarias por entes de control debido  al cumplimiento parcial de algunas  metas del PDM en razón a cambios constantes en la planeación y reducción de recursos generado por la   emergencia sanitaria- Covid-19</t>
  </si>
  <si>
    <t xml:space="preserve"> 
El lider de Talento Humano junto con el equipo de nómina verifica la liquidación de nómina y novedades e identifica los  mayores valores pagados a los docentes a través del Sistema Humano (plataforma tecnológica del MEN) dejando constancia en las actas de revisión de las  prenómina y  nómina.</t>
  </si>
  <si>
    <r>
      <rPr>
        <b/>
        <sz val="11"/>
        <rFont val="Arial Narrow"/>
        <family val="2"/>
      </rPr>
      <t xml:space="preserve">*Nota: </t>
    </r>
    <r>
      <rPr>
        <sz val="1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</si>
  <si>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Realizar  las actas mensuales de revisión de prenómina y nómina.</t>
  </si>
  <si>
    <t>Realizar una (1) notificación de la resolución de cobro de mayores valores pagados a los docentes identificados y se remite a tesorería municipal para el proceso de cobro administrativo coactivo.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</si>
</sst>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12"/>
      <color theme="1"/>
      <name val="Calibri"/>
      <family val="2"/>
      <scheme val="minor"/>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64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49" fillId="0" borderId="0" xfId="0" applyFont="1" applyAlignment="1">
      <alignment horizontal="center" vertical="center"/>
    </xf>
    <xf numFmtId="0" fontId="50"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6" xfId="0" applyFont="1" applyFill="1" applyBorder="1" applyAlignment="1">
      <alignment vertical="center" wrapText="1"/>
    </xf>
    <xf numFmtId="0" fontId="11" fillId="17" borderId="0" xfId="0" applyFont="1" applyFill="1" applyAlignment="1">
      <alignment horizontal="left" vertical="top" wrapText="1"/>
    </xf>
    <xf numFmtId="0" fontId="30" fillId="3" borderId="97"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99" xfId="0" applyFont="1" applyFill="1" applyBorder="1" applyAlignment="1">
      <alignment horizontal="center" vertical="center" wrapText="1" readingOrder="1"/>
    </xf>
    <xf numFmtId="0" fontId="58" fillId="18" borderId="100"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43" fillId="0" borderId="18" xfId="0" applyFont="1" applyBorder="1" applyAlignment="1" applyProtection="1">
      <alignment horizontal="center" vertical="center" wrapText="1"/>
      <protection locked="0"/>
    </xf>
    <xf numFmtId="0" fontId="43" fillId="0" borderId="67" xfId="0" applyFont="1" applyBorder="1" applyAlignment="1">
      <alignment horizontal="justify" vertical="center" wrapText="1"/>
    </xf>
    <xf numFmtId="0" fontId="65" fillId="0" borderId="4" xfId="0" applyFont="1" applyBorder="1" applyAlignment="1">
      <alignment vertical="center"/>
    </xf>
    <xf numFmtId="0" fontId="65" fillId="0" borderId="0" xfId="0" applyFont="1" applyBorder="1"/>
    <xf numFmtId="0" fontId="65" fillId="0" borderId="6" xfId="0" applyFont="1" applyBorder="1"/>
    <xf numFmtId="0" fontId="65" fillId="0" borderId="8" xfId="0" applyFont="1" applyBorder="1"/>
    <xf numFmtId="0" fontId="43" fillId="0" borderId="103"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103" xfId="0" applyFont="1" applyBorder="1" applyAlignment="1" applyProtection="1">
      <alignment horizontal="center" vertical="center" wrapText="1"/>
      <protection locked="0"/>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8" fillId="18" borderId="29" xfId="0" applyFont="1" applyFill="1" applyBorder="1" applyAlignment="1">
      <alignment horizontal="center" vertical="center" wrapText="1"/>
    </xf>
    <xf numFmtId="0" fontId="28" fillId="18" borderId="30" xfId="0" applyFont="1" applyFill="1" applyBorder="1" applyAlignment="1">
      <alignment horizontal="center" vertical="center" wrapText="1"/>
    </xf>
    <xf numFmtId="0" fontId="28" fillId="18" borderId="31" xfId="0" applyFont="1" applyFill="1" applyBorder="1" applyAlignment="1">
      <alignment horizontal="center" vertical="center" wrapText="1"/>
    </xf>
    <xf numFmtId="0" fontId="5" fillId="0" borderId="98" xfId="0" applyFont="1" applyBorder="1" applyAlignment="1">
      <alignment vertical="top" wrapText="1"/>
    </xf>
    <xf numFmtId="0" fontId="5" fillId="0" borderId="90" xfId="0" applyFont="1" applyBorder="1" applyAlignment="1">
      <alignment vertical="top" wrapText="1"/>
    </xf>
    <xf numFmtId="0" fontId="5" fillId="0" borderId="96"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8" borderId="20"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22" fillId="0" borderId="62" xfId="0" applyFont="1" applyBorder="1" applyAlignment="1">
      <alignment horizontal="justify" vertical="center" wrapText="1"/>
    </xf>
    <xf numFmtId="0" fontId="22" fillId="0" borderId="71" xfId="0" applyFont="1" applyBorder="1" applyAlignment="1">
      <alignment horizontal="justify" vertical="center" wrapText="1"/>
    </xf>
    <xf numFmtId="0" fontId="22" fillId="0" borderId="22" xfId="0" applyFont="1" applyBorder="1" applyAlignment="1">
      <alignment horizontal="justify" vertical="center" wrapText="1"/>
    </xf>
    <xf numFmtId="0" fontId="22" fillId="0" borderId="23" xfId="0" applyFont="1" applyBorder="1" applyAlignment="1">
      <alignment horizontal="justify" vertical="center" wrapText="1"/>
    </xf>
    <xf numFmtId="0" fontId="22" fillId="0" borderId="33" xfId="0" applyFont="1" applyBorder="1" applyAlignment="1">
      <alignment horizontal="justify" vertical="center" wrapText="1"/>
    </xf>
    <xf numFmtId="0" fontId="22" fillId="0" borderId="34" xfId="0" applyFont="1" applyBorder="1" applyAlignment="1">
      <alignment horizontal="justify" vertical="center" wrapText="1"/>
    </xf>
    <xf numFmtId="0" fontId="22" fillId="0" borderId="35" xfId="0" applyFont="1" applyBorder="1" applyAlignment="1">
      <alignment horizontal="justify" vertical="center" wrapText="1"/>
    </xf>
    <xf numFmtId="0" fontId="22" fillId="0" borderId="63" xfId="0" applyFont="1" applyBorder="1" applyAlignment="1">
      <alignment horizontal="justify" vertical="center" wrapText="1"/>
    </xf>
    <xf numFmtId="0" fontId="22" fillId="0" borderId="59" xfId="0" applyFont="1" applyBorder="1" applyAlignment="1">
      <alignment horizontal="justify" vertical="center" wrapText="1"/>
    </xf>
    <xf numFmtId="0" fontId="22" fillId="0" borderId="105" xfId="0" applyFont="1" applyBorder="1" applyAlignment="1">
      <alignment horizontal="justify" vertical="center" wrapText="1"/>
    </xf>
    <xf numFmtId="0" fontId="22" fillId="0" borderId="18" xfId="0" applyFont="1" applyBorder="1" applyAlignment="1">
      <alignment horizontal="justify" vertical="center" wrapText="1"/>
    </xf>
    <xf numFmtId="0" fontId="22" fillId="0" borderId="24" xfId="0" applyFont="1" applyBorder="1" applyAlignment="1">
      <alignment horizontal="justify" vertical="center" wrapText="1"/>
    </xf>
    <xf numFmtId="0" fontId="22" fillId="0" borderId="26" xfId="0" applyFont="1" applyBorder="1" applyAlignment="1">
      <alignment horizontal="justify" vertical="center" wrapText="1"/>
    </xf>
    <xf numFmtId="0" fontId="22" fillId="0" borderId="58" xfId="0" applyFont="1" applyBorder="1" applyAlignment="1">
      <alignment horizontal="justify" vertical="center" wrapText="1"/>
    </xf>
    <xf numFmtId="0" fontId="43" fillId="0" borderId="62" xfId="0" applyFont="1" applyBorder="1" applyAlignment="1">
      <alignment horizontal="justify" vertical="center" wrapText="1"/>
    </xf>
    <xf numFmtId="0" fontId="43" fillId="0" borderId="70" xfId="0" applyFont="1" applyBorder="1" applyAlignment="1">
      <alignment horizontal="justify" vertical="center" wrapText="1"/>
    </xf>
    <xf numFmtId="0" fontId="43" fillId="0" borderId="61" xfId="0" applyFont="1" applyBorder="1" applyAlignment="1">
      <alignment horizontal="justify" vertical="center" wrapText="1"/>
    </xf>
    <xf numFmtId="0" fontId="43" fillId="0" borderId="22" xfId="0" applyFont="1" applyBorder="1" applyAlignment="1">
      <alignment horizontal="justify" vertical="center" wrapText="1"/>
    </xf>
    <xf numFmtId="0" fontId="43" fillId="0" borderId="18" xfId="0" applyFont="1" applyBorder="1" applyAlignment="1">
      <alignment horizontal="justify" vertical="center" wrapText="1"/>
    </xf>
    <xf numFmtId="0" fontId="43" fillId="0" borderId="58" xfId="0" applyFont="1" applyBorder="1" applyAlignment="1">
      <alignment horizontal="justify" vertical="center" wrapText="1"/>
    </xf>
    <xf numFmtId="0" fontId="2" fillId="0" borderId="103" xfId="0" applyFont="1" applyBorder="1" applyAlignment="1" applyProtection="1">
      <alignment horizontal="center" vertical="center" wrapText="1"/>
      <protection locked="0"/>
    </xf>
    <xf numFmtId="0" fontId="2" fillId="0" borderId="104"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3" fillId="0" borderId="103" xfId="0" applyFont="1" applyBorder="1" applyAlignment="1" applyProtection="1">
      <alignment horizontal="center" vertical="center" wrapText="1"/>
      <protection locked="0"/>
    </xf>
    <xf numFmtId="0" fontId="43" fillId="0" borderId="104"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3" fillId="12" borderId="22" xfId="0" applyFont="1" applyFill="1" applyBorder="1" applyAlignment="1">
      <alignment horizontal="center" vertical="center" textRotation="90"/>
    </xf>
    <xf numFmtId="0" fontId="35" fillId="12" borderId="18" xfId="0" applyFont="1" applyFill="1" applyBorder="1" applyAlignment="1">
      <alignment horizontal="center" vertical="center"/>
    </xf>
    <xf numFmtId="0" fontId="35" fillId="12" borderId="18" xfId="0" applyFont="1" applyFill="1" applyBorder="1" applyAlignment="1">
      <alignment horizontal="center" vertical="center" wrapText="1"/>
    </xf>
    <xf numFmtId="0" fontId="35" fillId="12" borderId="18" xfId="0" applyFont="1" applyFill="1" applyBorder="1" applyAlignment="1">
      <alignment horizontal="center" vertical="center" textRotation="90" wrapText="1"/>
    </xf>
    <xf numFmtId="0" fontId="35" fillId="12" borderId="23" xfId="0" applyFont="1" applyFill="1" applyBorder="1" applyAlignment="1">
      <alignment horizontal="center" vertical="center" wrapText="1"/>
    </xf>
    <xf numFmtId="0" fontId="35" fillId="12" borderId="18" xfId="0" applyFont="1" applyFill="1" applyBorder="1" applyAlignment="1">
      <alignment horizontal="center" vertical="center" textRotation="90"/>
    </xf>
    <xf numFmtId="0" fontId="43" fillId="0" borderId="101" xfId="0" applyFont="1" applyBorder="1" applyAlignment="1" applyProtection="1">
      <alignment horizontal="center" vertical="center"/>
    </xf>
    <xf numFmtId="0" fontId="43" fillId="0" borderId="103" xfId="0" applyFont="1" applyBorder="1" applyAlignment="1" applyProtection="1">
      <alignment horizontal="center" vertical="center"/>
      <protection locked="0"/>
    </xf>
    <xf numFmtId="0" fontId="28" fillId="0" borderId="103" xfId="0" applyFont="1" applyFill="1" applyBorder="1" applyAlignment="1" applyProtection="1">
      <alignment horizontal="center" vertical="center" wrapText="1"/>
      <protection hidden="1"/>
    </xf>
    <xf numFmtId="9" fontId="43" fillId="0" borderId="103" xfId="0" applyNumberFormat="1" applyFont="1" applyBorder="1" applyAlignment="1" applyProtection="1">
      <alignment horizontal="center" vertical="center" wrapText="1"/>
      <protection hidden="1"/>
    </xf>
    <xf numFmtId="9" fontId="43" fillId="0" borderId="103" xfId="0" applyNumberFormat="1" applyFont="1" applyBorder="1" applyAlignment="1" applyProtection="1">
      <alignment horizontal="center" vertical="center" wrapText="1"/>
      <protection locked="0"/>
    </xf>
    <xf numFmtId="0" fontId="35" fillId="12" borderId="18" xfId="0" applyFont="1" applyFill="1" applyBorder="1" applyAlignment="1">
      <alignment horizontal="center" vertical="center" wrapText="1"/>
    </xf>
    <xf numFmtId="0" fontId="28" fillId="0" borderId="103" xfId="0" applyFont="1" applyBorder="1" applyAlignment="1" applyProtection="1">
      <alignment horizontal="center" vertical="center"/>
      <protection hidden="1"/>
    </xf>
    <xf numFmtId="0" fontId="43" fillId="0" borderId="103" xfId="0" applyFont="1" applyBorder="1" applyAlignment="1" applyProtection="1">
      <alignment horizontal="center" vertical="center"/>
    </xf>
    <xf numFmtId="0" fontId="43" fillId="0" borderId="103" xfId="0" applyFont="1" applyBorder="1" applyAlignment="1" applyProtection="1">
      <alignment horizontal="justify" vertical="center" wrapText="1"/>
      <protection locked="0"/>
    </xf>
    <xf numFmtId="0" fontId="43" fillId="0" borderId="103" xfId="0" applyFont="1" applyBorder="1" applyAlignment="1" applyProtection="1">
      <alignment horizontal="center" vertical="center"/>
      <protection hidden="1"/>
    </xf>
    <xf numFmtId="0" fontId="43" fillId="0" borderId="103" xfId="0" applyFont="1" applyBorder="1" applyAlignment="1" applyProtection="1">
      <alignment horizontal="center" vertical="center" textRotation="90"/>
      <protection locked="0"/>
    </xf>
    <xf numFmtId="9" fontId="43" fillId="0" borderId="103" xfId="0" applyNumberFormat="1" applyFont="1" applyBorder="1" applyAlignment="1" applyProtection="1">
      <alignment horizontal="center" vertical="center"/>
      <protection hidden="1"/>
    </xf>
    <xf numFmtId="0" fontId="35" fillId="12" borderId="18" xfId="0" applyFont="1" applyFill="1" applyBorder="1" applyAlignment="1">
      <alignment horizontal="center" vertical="center" textRotation="90" wrapText="1"/>
    </xf>
    <xf numFmtId="0" fontId="28" fillId="0" borderId="103" xfId="0" applyFont="1" applyFill="1" applyBorder="1" applyAlignment="1" applyProtection="1">
      <alignment horizontal="center" vertical="center" textRotation="90" wrapText="1"/>
      <protection hidden="1"/>
    </xf>
    <xf numFmtId="0" fontId="28" fillId="0" borderId="103" xfId="0" applyFont="1" applyBorder="1" applyAlignment="1" applyProtection="1">
      <alignment horizontal="center" vertical="center" textRotation="90"/>
      <protection hidden="1"/>
    </xf>
    <xf numFmtId="0" fontId="43" fillId="0" borderId="18" xfId="0" applyFont="1" applyBorder="1" applyAlignment="1" applyProtection="1">
      <alignment horizontal="justify" vertical="center" wrapText="1"/>
      <protection locked="0"/>
    </xf>
    <xf numFmtId="0" fontId="35" fillId="12" borderId="23" xfId="0" applyFont="1" applyFill="1" applyBorder="1" applyAlignment="1">
      <alignment horizontal="center" vertical="center" wrapText="1"/>
    </xf>
    <xf numFmtId="0" fontId="43" fillId="0" borderId="102" xfId="0" applyFont="1" applyBorder="1" applyAlignment="1" applyProtection="1">
      <alignment horizontal="center" vertical="center"/>
    </xf>
    <xf numFmtId="0" fontId="43" fillId="0" borderId="104" xfId="0" applyFont="1" applyBorder="1" applyAlignment="1" applyProtection="1">
      <alignment horizontal="center" vertical="center"/>
      <protection locked="0"/>
    </xf>
    <xf numFmtId="0" fontId="28" fillId="0" borderId="104" xfId="0" applyFont="1" applyFill="1" applyBorder="1" applyAlignment="1" applyProtection="1">
      <alignment horizontal="center" vertical="center" wrapText="1"/>
      <protection hidden="1"/>
    </xf>
    <xf numFmtId="9" fontId="43" fillId="0" borderId="104" xfId="0" applyNumberFormat="1" applyFont="1" applyBorder="1" applyAlignment="1" applyProtection="1">
      <alignment horizontal="center" vertical="center" wrapText="1"/>
      <protection hidden="1"/>
    </xf>
    <xf numFmtId="9" fontId="43" fillId="0" borderId="104" xfId="0" applyNumberFormat="1" applyFont="1" applyBorder="1" applyAlignment="1" applyProtection="1">
      <alignment horizontal="center" vertical="center" wrapText="1"/>
      <protection locked="0"/>
    </xf>
    <xf numFmtId="0" fontId="28" fillId="0" borderId="104" xfId="0" applyFont="1" applyBorder="1" applyAlignment="1" applyProtection="1">
      <alignment horizontal="center" vertical="center"/>
      <protection hidden="1"/>
    </xf>
    <xf numFmtId="0" fontId="43" fillId="0" borderId="104" xfId="0" applyFont="1" applyBorder="1" applyAlignment="1" applyProtection="1">
      <alignment horizontal="center" vertical="center"/>
    </xf>
    <xf numFmtId="0" fontId="43" fillId="0" borderId="104" xfId="0" applyFont="1" applyBorder="1" applyAlignment="1" applyProtection="1">
      <alignment horizontal="justify" vertical="center" wrapText="1"/>
      <protection locked="0"/>
    </xf>
    <xf numFmtId="0" fontId="43" fillId="0" borderId="104" xfId="0" applyFont="1" applyBorder="1" applyAlignment="1" applyProtection="1">
      <alignment horizontal="center" vertical="center"/>
      <protection hidden="1"/>
    </xf>
    <xf numFmtId="0" fontId="43" fillId="0" borderId="104" xfId="0" applyFont="1" applyBorder="1" applyAlignment="1" applyProtection="1">
      <alignment horizontal="center" vertical="center" textRotation="90"/>
      <protection locked="0"/>
    </xf>
    <xf numFmtId="9" fontId="43" fillId="0" borderId="104" xfId="0" applyNumberFormat="1" applyFont="1" applyBorder="1" applyAlignment="1" applyProtection="1">
      <alignment horizontal="center" vertical="center"/>
      <protection hidden="1"/>
    </xf>
    <xf numFmtId="0" fontId="28" fillId="0" borderId="104" xfId="0" applyFont="1" applyFill="1" applyBorder="1" applyAlignment="1" applyProtection="1">
      <alignment horizontal="center" vertical="center" textRotation="90" wrapText="1"/>
      <protection hidden="1"/>
    </xf>
    <xf numFmtId="0" fontId="28" fillId="0" borderId="104" xfId="0" applyFont="1" applyBorder="1" applyAlignment="1" applyProtection="1">
      <alignment horizontal="center" vertical="center" textRotation="90"/>
      <protection hidden="1"/>
    </xf>
    <xf numFmtId="9" fontId="43" fillId="0" borderId="18" xfId="0" applyNumberFormat="1" applyFont="1" applyBorder="1" applyAlignment="1" applyProtection="1">
      <alignment horizontal="center" vertical="center" wrapText="1"/>
      <protection hidden="1"/>
    </xf>
    <xf numFmtId="0" fontId="43" fillId="0" borderId="19" xfId="0" applyFont="1" applyBorder="1" applyAlignment="1" applyProtection="1">
      <alignment horizontal="center" vertical="center"/>
    </xf>
    <xf numFmtId="0" fontId="43" fillId="0" borderId="19" xfId="0" applyFont="1" applyBorder="1" applyAlignment="1" applyProtection="1">
      <alignment horizontal="justify" vertical="center" wrapText="1"/>
      <protection locked="0"/>
    </xf>
    <xf numFmtId="0" fontId="43" fillId="0" borderId="19" xfId="0" applyFont="1" applyBorder="1" applyAlignment="1" applyProtection="1">
      <alignment horizontal="center" vertical="center"/>
      <protection hidden="1"/>
    </xf>
    <xf numFmtId="0" fontId="43" fillId="0" borderId="19" xfId="0" applyFont="1" applyBorder="1" applyAlignment="1" applyProtection="1">
      <alignment horizontal="center" vertical="center" textRotation="90"/>
      <protection locked="0"/>
    </xf>
    <xf numFmtId="9" fontId="43" fillId="0" borderId="19" xfId="0" applyNumberFormat="1" applyFont="1" applyBorder="1" applyAlignment="1" applyProtection="1">
      <alignment horizontal="center" vertical="center"/>
      <protection hidden="1"/>
    </xf>
    <xf numFmtId="164" fontId="43" fillId="0" borderId="18" xfId="1" applyNumberFormat="1" applyFont="1" applyBorder="1" applyAlignment="1">
      <alignment horizontal="center" vertical="center"/>
    </xf>
    <xf numFmtId="0" fontId="28" fillId="0" borderId="19" xfId="0" applyFont="1" applyFill="1" applyBorder="1" applyAlignment="1" applyProtection="1">
      <alignment horizontal="center" vertical="center" textRotation="90" wrapText="1"/>
      <protection hidden="1"/>
    </xf>
    <xf numFmtId="0" fontId="28" fillId="0" borderId="19" xfId="0" applyFont="1" applyBorder="1" applyAlignment="1" applyProtection="1">
      <alignment horizontal="center" vertical="center" textRotation="90"/>
      <protection hidden="1"/>
    </xf>
    <xf numFmtId="0" fontId="2" fillId="0" borderId="0" xfId="0" applyFont="1" applyBorder="1" applyAlignment="1">
      <alignment vertical="center" wrapText="1"/>
    </xf>
    <xf numFmtId="14" fontId="43" fillId="0" borderId="18" xfId="0" applyNumberFormat="1"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18" xfId="0" applyFont="1" applyBorder="1" applyAlignment="1" applyProtection="1">
      <alignment horizontal="center" vertical="center"/>
    </xf>
    <xf numFmtId="0" fontId="43" fillId="0" borderId="18" xfId="0" applyFont="1" applyBorder="1" applyAlignment="1" applyProtection="1">
      <alignment horizontal="center" vertical="center"/>
      <protection hidden="1"/>
    </xf>
    <xf numFmtId="0" fontId="43" fillId="0" borderId="18" xfId="0" applyFont="1" applyBorder="1" applyAlignment="1" applyProtection="1">
      <alignment horizontal="center" vertical="center" textRotation="90"/>
      <protection locked="0"/>
    </xf>
    <xf numFmtId="9" fontId="43" fillId="0" borderId="18" xfId="0" applyNumberFormat="1" applyFont="1" applyBorder="1" applyAlignment="1" applyProtection="1">
      <alignment horizontal="center" vertical="center"/>
      <protection hidden="1"/>
    </xf>
    <xf numFmtId="0" fontId="28" fillId="0" borderId="18" xfId="0" applyFont="1" applyFill="1" applyBorder="1" applyAlignment="1" applyProtection="1">
      <alignment horizontal="center" vertical="center" textRotation="90" wrapText="1"/>
      <protection hidden="1"/>
    </xf>
    <xf numFmtId="0" fontId="28" fillId="0" borderId="18" xfId="0" applyFont="1" applyBorder="1" applyAlignment="1" applyProtection="1">
      <alignment horizontal="center" vertical="center" textRotation="90"/>
      <protection hidden="1"/>
    </xf>
    <xf numFmtId="0" fontId="2" fillId="0" borderId="18" xfId="0" applyFont="1" applyBorder="1"/>
    <xf numFmtId="0" fontId="43" fillId="0" borderId="18" xfId="0" applyFont="1" applyBorder="1" applyAlignment="1" applyProtection="1">
      <alignment horizontal="justify" vertical="center"/>
      <protection locked="0"/>
    </xf>
    <xf numFmtId="0" fontId="43" fillId="0" borderId="27" xfId="0" applyFont="1" applyBorder="1" applyAlignment="1" applyProtection="1">
      <alignment horizontal="center" vertical="center"/>
    </xf>
    <xf numFmtId="0" fontId="43" fillId="0" borderId="19" xfId="0" applyFont="1" applyBorder="1" applyAlignment="1" applyProtection="1">
      <alignment horizontal="center" vertical="center"/>
      <protection locked="0"/>
    </xf>
    <xf numFmtId="0" fontId="28" fillId="0" borderId="19" xfId="0" applyFont="1" applyFill="1" applyBorder="1" applyAlignment="1" applyProtection="1">
      <alignment horizontal="center" vertical="center" wrapText="1"/>
      <protection hidden="1"/>
    </xf>
    <xf numFmtId="9" fontId="43" fillId="0" borderId="19" xfId="0" applyNumberFormat="1" applyFont="1" applyBorder="1" applyAlignment="1" applyProtection="1">
      <alignment horizontal="center" vertical="center" wrapText="1"/>
      <protection hidden="1"/>
    </xf>
    <xf numFmtId="9" fontId="43" fillId="0" borderId="19" xfId="0" applyNumberFormat="1" applyFont="1" applyBorder="1" applyAlignment="1" applyProtection="1">
      <alignment horizontal="center" vertical="center" wrapText="1"/>
      <protection locked="0"/>
    </xf>
    <xf numFmtId="0" fontId="28" fillId="0" borderId="19" xfId="0" applyFont="1" applyBorder="1" applyAlignment="1" applyProtection="1">
      <alignment horizontal="center" vertical="center"/>
      <protection hidden="1"/>
    </xf>
    <xf numFmtId="0" fontId="2" fillId="0" borderId="22" xfId="0" applyFont="1" applyBorder="1" applyAlignment="1" applyProtection="1">
      <alignment horizontal="center" vertical="center"/>
    </xf>
    <xf numFmtId="0" fontId="2" fillId="0" borderId="103" xfId="0" applyFont="1" applyBorder="1" applyAlignment="1" applyProtection="1">
      <alignment horizontal="center" vertical="center"/>
      <protection locked="0"/>
    </xf>
    <xf numFmtId="0" fontId="35" fillId="0" borderId="103" xfId="0" applyFont="1" applyFill="1" applyBorder="1" applyAlignment="1" applyProtection="1">
      <alignment horizontal="center" vertical="center" wrapText="1"/>
      <protection hidden="1"/>
    </xf>
    <xf numFmtId="9" fontId="2" fillId="0" borderId="103" xfId="0" applyNumberFormat="1" applyFont="1" applyBorder="1" applyAlignment="1" applyProtection="1">
      <alignment horizontal="center" vertical="center" wrapText="1"/>
      <protection hidden="1"/>
    </xf>
    <xf numFmtId="9" fontId="2" fillId="0" borderId="103" xfId="0" applyNumberFormat="1" applyFont="1" applyBorder="1" applyAlignment="1" applyProtection="1">
      <alignment horizontal="center" vertical="center" wrapText="1"/>
      <protection locked="0"/>
    </xf>
    <xf numFmtId="9" fontId="2" fillId="0" borderId="18" xfId="0" applyNumberFormat="1" applyFont="1" applyBorder="1" applyAlignment="1" applyProtection="1">
      <alignment horizontal="center" vertical="center" wrapText="1"/>
      <protection hidden="1"/>
    </xf>
    <xf numFmtId="0" fontId="35" fillId="0" borderId="18" xfId="0" applyFont="1" applyFill="1" applyBorder="1" applyAlignment="1" applyProtection="1">
      <alignment horizontal="center" vertical="center" wrapText="1"/>
      <protection hidden="1"/>
    </xf>
    <xf numFmtId="0" fontId="35"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xf>
    <xf numFmtId="0" fontId="2" fillId="0" borderId="18" xfId="0" applyFont="1" applyBorder="1" applyAlignment="1" applyProtection="1">
      <alignment horizontal="center" vertical="center"/>
      <protection hidden="1"/>
    </xf>
    <xf numFmtId="0" fontId="2" fillId="0" borderId="18" xfId="0" applyFont="1" applyBorder="1" applyAlignment="1" applyProtection="1">
      <alignment horizontal="center" vertical="center" textRotation="90"/>
      <protection locked="0"/>
    </xf>
    <xf numFmtId="9" fontId="2" fillId="0" borderId="18" xfId="0" applyNumberFormat="1" applyFont="1" applyBorder="1" applyAlignment="1" applyProtection="1">
      <alignment horizontal="center" vertical="center"/>
      <protection hidden="1"/>
    </xf>
    <xf numFmtId="164" fontId="2" fillId="0" borderId="18" xfId="1" applyNumberFormat="1" applyFont="1" applyBorder="1" applyAlignment="1">
      <alignment horizontal="center" vertical="center"/>
    </xf>
    <xf numFmtId="0" fontId="35" fillId="0" borderId="18" xfId="0" applyFont="1" applyFill="1" applyBorder="1" applyAlignment="1" applyProtection="1">
      <alignment horizontal="center" vertical="center" textRotation="90" wrapText="1"/>
      <protection hidden="1"/>
    </xf>
    <xf numFmtId="0" fontId="35" fillId="0" borderId="18" xfId="0" applyFont="1" applyBorder="1" applyAlignment="1" applyProtection="1">
      <alignment horizontal="center" vertical="center" textRotation="90"/>
      <protection hidden="1"/>
    </xf>
    <xf numFmtId="14" fontId="43" fillId="0" borderId="18" xfId="0" applyNumberFormat="1" applyFont="1" applyBorder="1" applyAlignment="1" applyProtection="1">
      <alignment horizontal="center" vertical="center" wrapText="1"/>
      <protection locked="0"/>
    </xf>
    <xf numFmtId="14" fontId="2" fillId="0" borderId="18" xfId="0" applyNumberFormat="1"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104" xfId="0" applyFont="1" applyBorder="1" applyAlignment="1" applyProtection="1">
      <alignment horizontal="center" vertical="center"/>
      <protection locked="0"/>
    </xf>
    <xf numFmtId="0" fontId="35" fillId="0" borderId="104" xfId="0" applyFont="1" applyFill="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hidden="1"/>
    </xf>
    <xf numFmtId="9" fontId="2" fillId="0" borderId="104" xfId="0" applyNumberFormat="1" applyFont="1" applyBorder="1" applyAlignment="1" applyProtection="1">
      <alignment horizontal="center" vertical="center" wrapText="1"/>
      <protection locked="0"/>
    </xf>
    <xf numFmtId="0" fontId="32" fillId="0" borderId="18" xfId="0" applyFont="1" applyBorder="1" applyAlignment="1" applyProtection="1">
      <alignment horizontal="justify" vertical="center" wrapText="1"/>
      <protection locked="0"/>
    </xf>
    <xf numFmtId="0" fontId="2" fillId="0" borderId="18" xfId="0" applyFont="1" applyBorder="1" applyAlignment="1" applyProtection="1">
      <alignment horizontal="justify" vertical="center"/>
      <protection locked="0"/>
    </xf>
    <xf numFmtId="0" fontId="2" fillId="0" borderId="19" xfId="0" applyFont="1" applyBorder="1" applyAlignment="1" applyProtection="1">
      <alignment horizontal="center" vertical="center"/>
      <protection locked="0"/>
    </xf>
    <xf numFmtId="0" fontId="35" fillId="0" borderId="19" xfId="0" applyFont="1" applyFill="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hidden="1"/>
    </xf>
    <xf numFmtId="9" fontId="2" fillId="0" borderId="19" xfId="0" applyNumberFormat="1" applyFont="1" applyBorder="1" applyAlignment="1" applyProtection="1">
      <alignment horizontal="center" vertical="center" wrapText="1"/>
      <protection locked="0"/>
    </xf>
    <xf numFmtId="9" fontId="2" fillId="0" borderId="18" xfId="0" applyNumberFormat="1" applyFont="1" applyBorder="1" applyAlignment="1" applyProtection="1">
      <alignment horizontal="center" vertical="center" wrapText="1"/>
      <protection hidden="1"/>
    </xf>
    <xf numFmtId="0" fontId="35" fillId="0" borderId="103" xfId="0" applyFont="1" applyBorder="1" applyAlignment="1" applyProtection="1">
      <alignment horizontal="center" vertical="center"/>
      <protection hidden="1"/>
    </xf>
    <xf numFmtId="0" fontId="35" fillId="0" borderId="104" xfId="0" applyFont="1" applyBorder="1" applyAlignment="1" applyProtection="1">
      <alignment horizontal="center" vertical="center"/>
      <protection hidden="1"/>
    </xf>
    <xf numFmtId="164" fontId="2" fillId="8" borderId="18" xfId="1" applyNumberFormat="1" applyFont="1" applyFill="1" applyBorder="1" applyAlignment="1">
      <alignment horizontal="center" vertical="center"/>
    </xf>
    <xf numFmtId="0" fontId="35" fillId="0" borderId="19" xfId="0" applyFont="1" applyBorder="1" applyAlignment="1" applyProtection="1">
      <alignment horizontal="center" vertical="center"/>
      <protection hidden="1"/>
    </xf>
    <xf numFmtId="0" fontId="2" fillId="0" borderId="101" xfId="0" applyFont="1" applyBorder="1" applyAlignment="1" applyProtection="1">
      <alignment horizontal="center" vertical="center"/>
    </xf>
    <xf numFmtId="0" fontId="2" fillId="0" borderId="103" xfId="0" applyFont="1" applyBorder="1" applyAlignment="1" applyProtection="1">
      <alignment horizontal="center" vertical="center"/>
    </xf>
    <xf numFmtId="0" fontId="32" fillId="0" borderId="103" xfId="0" applyFont="1" applyBorder="1" applyAlignment="1" applyProtection="1">
      <alignment horizontal="left" vertical="center" wrapText="1"/>
      <protection locked="0"/>
    </xf>
    <xf numFmtId="0" fontId="2" fillId="0" borderId="103" xfId="0" applyFont="1" applyBorder="1" applyAlignment="1" applyProtection="1">
      <alignment horizontal="center" vertical="center"/>
      <protection hidden="1"/>
    </xf>
    <xf numFmtId="0" fontId="2" fillId="0" borderId="103" xfId="0" applyFont="1" applyBorder="1" applyAlignment="1" applyProtection="1">
      <alignment horizontal="center" vertical="center" textRotation="90"/>
      <protection locked="0"/>
    </xf>
    <xf numFmtId="9" fontId="2" fillId="0" borderId="103" xfId="0" applyNumberFormat="1" applyFont="1" applyBorder="1" applyAlignment="1" applyProtection="1">
      <alignment horizontal="center" vertical="center"/>
      <protection hidden="1"/>
    </xf>
    <xf numFmtId="0" fontId="35" fillId="0" borderId="103" xfId="0" applyFont="1" applyFill="1" applyBorder="1" applyAlignment="1" applyProtection="1">
      <alignment horizontal="center" vertical="center" textRotation="90" wrapText="1"/>
      <protection hidden="1"/>
    </xf>
    <xf numFmtId="0" fontId="35" fillId="0" borderId="103" xfId="0" applyFont="1" applyBorder="1" applyAlignment="1" applyProtection="1">
      <alignment horizontal="center" vertical="center" textRotation="90"/>
      <protection hidden="1"/>
    </xf>
    <xf numFmtId="0" fontId="2" fillId="0" borderId="102" xfId="0" applyFont="1" applyBorder="1" applyAlignment="1" applyProtection="1">
      <alignment horizontal="center" vertical="center"/>
    </xf>
    <xf numFmtId="0" fontId="2" fillId="0" borderId="104" xfId="0" applyFont="1" applyBorder="1" applyAlignment="1" applyProtection="1">
      <alignment horizontal="center" vertical="center"/>
    </xf>
    <xf numFmtId="0" fontId="32" fillId="0" borderId="104" xfId="0" applyFont="1" applyBorder="1" applyAlignment="1" applyProtection="1">
      <alignment horizontal="left" vertical="center" wrapText="1"/>
      <protection locked="0"/>
    </xf>
    <xf numFmtId="0" fontId="2" fillId="0" borderId="104" xfId="0" applyFont="1" applyBorder="1" applyAlignment="1" applyProtection="1">
      <alignment horizontal="center" vertical="center"/>
      <protection hidden="1"/>
    </xf>
    <xf numFmtId="0" fontId="2" fillId="0" borderId="104" xfId="0" applyFont="1" applyBorder="1" applyAlignment="1" applyProtection="1">
      <alignment horizontal="center" vertical="center" textRotation="90"/>
      <protection locked="0"/>
    </xf>
    <xf numFmtId="9" fontId="2" fillId="0" borderId="104" xfId="0" applyNumberFormat="1" applyFont="1" applyBorder="1" applyAlignment="1" applyProtection="1">
      <alignment horizontal="center" vertical="center"/>
      <protection hidden="1"/>
    </xf>
    <xf numFmtId="0" fontId="35" fillId="0" borderId="104" xfId="0" applyFont="1" applyFill="1" applyBorder="1" applyAlignment="1" applyProtection="1">
      <alignment horizontal="center" vertical="center" textRotation="90" wrapText="1"/>
      <protection hidden="1"/>
    </xf>
    <xf numFmtId="0" fontId="35" fillId="0" borderId="104" xfId="0" applyFont="1" applyBorder="1" applyAlignment="1" applyProtection="1">
      <alignment horizontal="center" vertical="center" textRotation="90"/>
      <protection hidden="1"/>
    </xf>
    <xf numFmtId="0" fontId="2" fillId="0" borderId="19" xfId="0" applyFont="1" applyBorder="1" applyAlignment="1" applyProtection="1">
      <alignment horizontal="center" vertical="center"/>
    </xf>
    <xf numFmtId="0" fontId="32" fillId="0" borderId="19" xfId="0" applyFont="1" applyBorder="1" applyAlignment="1" applyProtection="1">
      <alignment horizontal="left" vertical="center" wrapText="1"/>
      <protection locked="0"/>
    </xf>
    <xf numFmtId="0" fontId="2"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0" borderId="19" xfId="0" applyNumberFormat="1" applyFont="1" applyBorder="1" applyAlignment="1" applyProtection="1">
      <alignment horizontal="center" vertical="center"/>
      <protection hidden="1"/>
    </xf>
    <xf numFmtId="0" fontId="35" fillId="0" borderId="19" xfId="0" applyFont="1" applyFill="1" applyBorder="1" applyAlignment="1" applyProtection="1">
      <alignment horizontal="center" vertical="center" textRotation="90" wrapText="1"/>
      <protection hidden="1"/>
    </xf>
    <xf numFmtId="0" fontId="35" fillId="0" borderId="19" xfId="0" applyFont="1" applyBorder="1" applyAlignment="1" applyProtection="1">
      <alignment horizontal="center" vertical="center" textRotation="90"/>
      <protection hidden="1"/>
    </xf>
    <xf numFmtId="0" fontId="2" fillId="0" borderId="27" xfId="0" applyFont="1" applyBorder="1" applyAlignment="1" applyProtection="1">
      <alignment horizontal="center" vertical="center"/>
    </xf>
    <xf numFmtId="0" fontId="2" fillId="0" borderId="18" xfId="0" applyFont="1" applyBorder="1" applyAlignment="1" applyProtection="1">
      <alignment horizontal="center" vertical="center"/>
      <protection locked="0"/>
    </xf>
    <xf numFmtId="9" fontId="2" fillId="0" borderId="18"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protection locked="0"/>
    </xf>
    <xf numFmtId="0" fontId="35" fillId="0" borderId="25" xfId="0" applyFont="1" applyFill="1" applyBorder="1" applyAlignment="1" applyProtection="1">
      <alignment horizontal="center" vertical="center" wrapText="1"/>
      <protection hidden="1"/>
    </xf>
    <xf numFmtId="9" fontId="2" fillId="0" borderId="25" xfId="0" applyNumberFormat="1" applyFont="1" applyBorder="1" applyAlignment="1" applyProtection="1">
      <alignment horizontal="center" vertical="center" wrapText="1"/>
      <protection hidden="1"/>
    </xf>
    <xf numFmtId="9" fontId="2" fillId="0" borderId="25" xfId="0" applyNumberFormat="1" applyFont="1" applyBorder="1" applyAlignment="1" applyProtection="1">
      <alignment horizontal="center" vertical="center" wrapText="1"/>
      <protection locked="0"/>
    </xf>
    <xf numFmtId="0" fontId="35" fillId="0" borderId="25" xfId="0" applyFont="1" applyBorder="1" applyAlignment="1" applyProtection="1">
      <alignment horizontal="center" vertical="center"/>
      <protection hidden="1"/>
    </xf>
    <xf numFmtId="0" fontId="2" fillId="0" borderId="25" xfId="0" applyFont="1" applyBorder="1" applyAlignment="1" applyProtection="1">
      <alignment horizontal="center" vertical="center"/>
    </xf>
    <xf numFmtId="0" fontId="32" fillId="0" borderId="25" xfId="0" applyFont="1" applyBorder="1" applyAlignment="1" applyProtection="1">
      <alignment horizontal="justify" vertical="center" wrapText="1"/>
      <protection locked="0"/>
    </xf>
    <xf numFmtId="0" fontId="2" fillId="0" borderId="25" xfId="0" applyFont="1" applyBorder="1" applyAlignment="1" applyProtection="1">
      <alignment horizontal="center" vertical="center"/>
      <protection hidden="1"/>
    </xf>
    <xf numFmtId="0" fontId="2" fillId="0" borderId="25" xfId="0" applyFont="1" applyBorder="1" applyAlignment="1" applyProtection="1">
      <alignment horizontal="center" vertical="center" textRotation="90"/>
      <protection locked="0"/>
    </xf>
    <xf numFmtId="9" fontId="2" fillId="0" borderId="25" xfId="0" applyNumberFormat="1" applyFont="1" applyBorder="1" applyAlignment="1" applyProtection="1">
      <alignment horizontal="center" vertical="center"/>
      <protection hidden="1"/>
    </xf>
    <xf numFmtId="164" fontId="2" fillId="0" borderId="25" xfId="1" applyNumberFormat="1" applyFont="1" applyBorder="1" applyAlignment="1">
      <alignment horizontal="center" vertical="center"/>
    </xf>
    <xf numFmtId="0" fontId="35" fillId="0" borderId="25" xfId="0" applyFont="1" applyFill="1" applyBorder="1" applyAlignment="1" applyProtection="1">
      <alignment horizontal="center" vertical="center" textRotation="90" wrapText="1"/>
      <protection hidden="1"/>
    </xf>
    <xf numFmtId="0" fontId="35" fillId="0" borderId="25" xfId="0" applyFont="1" applyBorder="1" applyAlignment="1" applyProtection="1">
      <alignment horizontal="center" vertical="center" textRotation="90"/>
      <protection hidden="1"/>
    </xf>
    <xf numFmtId="14" fontId="2" fillId="0" borderId="25" xfId="0" applyNumberFormat="1"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19" xfId="0" applyFont="1" applyBorder="1" applyAlignment="1" applyProtection="1">
      <alignment horizontal="center" vertical="center"/>
    </xf>
    <xf numFmtId="0" fontId="32" fillId="0" borderId="19" xfId="0" applyFont="1" applyBorder="1" applyAlignment="1" applyProtection="1">
      <alignment horizontal="justify" vertical="center" wrapText="1"/>
      <protection locked="0"/>
    </xf>
    <xf numFmtId="0" fontId="2" fillId="0" borderId="19" xfId="0" applyFont="1" applyBorder="1" applyAlignment="1" applyProtection="1">
      <alignment horizontal="center" vertical="center"/>
      <protection hidden="1"/>
    </xf>
    <xf numFmtId="0" fontId="2" fillId="0" borderId="19" xfId="0" applyFont="1" applyBorder="1" applyAlignment="1" applyProtection="1">
      <alignment horizontal="center" vertical="center" textRotation="90"/>
      <protection locked="0"/>
    </xf>
    <xf numFmtId="9" fontId="2" fillId="0" borderId="19" xfId="0" applyNumberFormat="1" applyFont="1" applyBorder="1" applyAlignment="1" applyProtection="1">
      <alignment horizontal="center" vertical="center"/>
      <protection hidden="1"/>
    </xf>
    <xf numFmtId="164" fontId="2" fillId="0" borderId="19" xfId="1" applyNumberFormat="1" applyFont="1" applyBorder="1" applyAlignment="1">
      <alignment horizontal="center" vertical="center"/>
    </xf>
    <xf numFmtId="0" fontId="35" fillId="0" borderId="19" xfId="0" applyFont="1" applyFill="1" applyBorder="1" applyAlignment="1" applyProtection="1">
      <alignment horizontal="center" vertical="center" textRotation="90" wrapText="1"/>
      <protection hidden="1"/>
    </xf>
    <xf numFmtId="0" fontId="35" fillId="0" borderId="19" xfId="0" applyFont="1" applyBorder="1" applyAlignment="1" applyProtection="1">
      <alignment horizontal="center" vertical="center" textRotation="90"/>
      <protection hidden="1"/>
    </xf>
    <xf numFmtId="14" fontId="2" fillId="0" borderId="19" xfId="0" applyNumberFormat="1"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2" fillId="0" borderId="0" xfId="0" applyFont="1" applyBorder="1"/>
    <xf numFmtId="0" fontId="2" fillId="0" borderId="0" xfId="0" applyFont="1" applyBorder="1" applyAlignment="1">
      <alignment wrapText="1"/>
    </xf>
    <xf numFmtId="0" fontId="2" fillId="0" borderId="5" xfId="0" applyFont="1" applyBorder="1"/>
    <xf numFmtId="14" fontId="43" fillId="0" borderId="103" xfId="0" applyNumberFormat="1" applyFont="1" applyBorder="1" applyAlignment="1" applyProtection="1">
      <alignment horizontal="center" vertical="center" wrapText="1"/>
      <protection locked="0"/>
    </xf>
    <xf numFmtId="0" fontId="2" fillId="0" borderId="103" xfId="0" applyFont="1" applyBorder="1" applyAlignment="1" applyProtection="1">
      <alignment horizontal="center" vertical="center"/>
    </xf>
    <xf numFmtId="0" fontId="32" fillId="0" borderId="103" xfId="0" applyFont="1" applyBorder="1" applyAlignment="1" applyProtection="1">
      <alignment horizontal="justify" vertical="center" wrapText="1"/>
      <protection locked="0"/>
    </xf>
    <xf numFmtId="0" fontId="2" fillId="0" borderId="103" xfId="0" applyFont="1" applyBorder="1" applyAlignment="1" applyProtection="1">
      <alignment horizontal="center" vertical="center"/>
      <protection hidden="1"/>
    </xf>
    <xf numFmtId="0" fontId="2" fillId="0" borderId="103" xfId="0" applyFont="1" applyBorder="1" applyAlignment="1" applyProtection="1">
      <alignment horizontal="center" vertical="center" textRotation="90"/>
      <protection locked="0"/>
    </xf>
    <xf numFmtId="9" fontId="2" fillId="0" borderId="103" xfId="0" applyNumberFormat="1" applyFont="1" applyBorder="1" applyAlignment="1" applyProtection="1">
      <alignment horizontal="center" vertical="center"/>
      <protection hidden="1"/>
    </xf>
    <xf numFmtId="164" fontId="2" fillId="0" borderId="103" xfId="1" applyNumberFormat="1" applyFont="1" applyBorder="1" applyAlignment="1">
      <alignment horizontal="center" vertical="center"/>
    </xf>
    <xf numFmtId="0" fontId="35" fillId="0" borderId="103" xfId="0" applyFont="1" applyFill="1" applyBorder="1" applyAlignment="1" applyProtection="1">
      <alignment horizontal="center" vertical="center" textRotation="90" wrapText="1"/>
      <protection hidden="1"/>
    </xf>
    <xf numFmtId="0" fontId="35" fillId="0" borderId="103" xfId="0" applyFont="1" applyBorder="1" applyAlignment="1" applyProtection="1">
      <alignment horizontal="center" vertical="center" textRotation="90"/>
      <protection hidden="1"/>
    </xf>
    <xf numFmtId="14" fontId="2" fillId="0" borderId="103" xfId="0" applyNumberFormat="1" applyFont="1" applyBorder="1" applyAlignment="1" applyProtection="1">
      <alignment horizontal="center" vertical="center"/>
      <protection locked="0"/>
    </xf>
    <xf numFmtId="0" fontId="2" fillId="0" borderId="106" xfId="0" applyFont="1" applyBorder="1" applyAlignment="1" applyProtection="1">
      <alignment horizontal="center" vertical="center"/>
      <protection locked="0"/>
    </xf>
    <xf numFmtId="0" fontId="2" fillId="0" borderId="107" xfId="0" applyFont="1" applyBorder="1" applyAlignment="1">
      <alignment horizontal="center" vertical="center"/>
    </xf>
    <xf numFmtId="0" fontId="2" fillId="0" borderId="108" xfId="0" applyFont="1" applyBorder="1" applyAlignment="1">
      <alignment horizontal="left" vertical="center" wrapText="1"/>
    </xf>
    <xf numFmtId="0" fontId="2" fillId="0" borderId="21" xfId="0" applyFont="1" applyBorder="1" applyAlignment="1">
      <alignment horizontal="left" vertical="center" wrapText="1"/>
    </xf>
    <xf numFmtId="0" fontId="2"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13">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s>
  <tableStyles count="0" defaultTableStyle="TableStyleMedium2" defaultPivotStyle="PivotStyleLight16"/>
  <colors>
    <mruColors>
      <color rgb="FFFF6600"/>
      <color rgb="FF33CCFF"/>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1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212">
      <pivotArea type="all" dataOnly="0" outline="0" fieldPosition="0"/>
    </format>
    <format dxfId="211">
      <pivotArea field="0" type="button" dataOnly="0" labelOnly="1" outline="0" axis="axisRow" fieldPosition="0"/>
    </format>
    <format dxfId="210">
      <pivotArea field="1" type="button" dataOnly="0" labelOnly="1" outline="0" axis="axisRow" fieldPosition="1"/>
    </format>
    <format dxfId="209">
      <pivotArea dataOnly="0" labelOnly="1" outline="0" fieldPosition="0">
        <references count="1">
          <reference field="0" count="0"/>
        </references>
      </pivotArea>
    </format>
    <format dxfId="208">
      <pivotArea dataOnly="0" labelOnly="1" outline="0" fieldPosition="0">
        <references count="2">
          <reference field="0" count="1" selected="0">
            <x v="0"/>
          </reference>
          <reference field="1" count="5">
            <x v="0"/>
            <x v="6"/>
            <x v="7"/>
            <x v="8"/>
            <x v="9"/>
          </reference>
        </references>
      </pivotArea>
    </format>
    <format dxfId="207">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206" dataDxfId="205">
  <autoFilter ref="B210:C220" xr:uid="{00000000-0009-0000-0100-000001000000}"/>
  <tableColumns count="2">
    <tableColumn id="1" xr3:uid="{00000000-0010-0000-0000-000001000000}" name="Criterios" dataDxfId="204"/>
    <tableColumn id="2" xr3:uid="{00000000-0010-0000-0000-000002000000}" name="Subcriterios" dataDxfId="20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189" t="s">
        <v>146</v>
      </c>
      <c r="C2" s="190"/>
      <c r="D2" s="190"/>
      <c r="E2" s="190"/>
      <c r="F2" s="190"/>
      <c r="G2" s="190"/>
      <c r="H2" s="191"/>
    </row>
    <row r="3" spans="1:8" x14ac:dyDescent="0.25">
      <c r="B3" s="56"/>
      <c r="C3" s="57"/>
      <c r="D3" s="57"/>
      <c r="E3" s="57"/>
      <c r="F3" s="57"/>
      <c r="G3" s="57"/>
      <c r="H3" s="58"/>
    </row>
    <row r="4" spans="1:8" ht="63" customHeight="1" x14ac:dyDescent="0.25">
      <c r="B4" s="192" t="s">
        <v>203</v>
      </c>
      <c r="C4" s="193"/>
      <c r="D4" s="193"/>
      <c r="E4" s="193"/>
      <c r="F4" s="193"/>
      <c r="G4" s="193"/>
      <c r="H4" s="194"/>
    </row>
    <row r="5" spans="1:8" ht="63" customHeight="1" x14ac:dyDescent="0.25">
      <c r="B5" s="195"/>
      <c r="C5" s="196"/>
      <c r="D5" s="196"/>
      <c r="E5" s="196"/>
      <c r="F5" s="196"/>
      <c r="G5" s="196"/>
      <c r="H5" s="197"/>
    </row>
    <row r="6" spans="1:8" ht="16.5" x14ac:dyDescent="0.25">
      <c r="A6" s="106"/>
      <c r="B6" s="198" t="s">
        <v>144</v>
      </c>
      <c r="C6" s="199"/>
      <c r="D6" s="199"/>
      <c r="E6" s="199"/>
      <c r="F6" s="199"/>
      <c r="G6" s="199"/>
      <c r="H6" s="200"/>
    </row>
    <row r="7" spans="1:8" ht="95.25" customHeight="1" x14ac:dyDescent="0.25">
      <c r="A7" s="106"/>
      <c r="B7" s="207" t="s">
        <v>149</v>
      </c>
      <c r="C7" s="207"/>
      <c r="D7" s="207"/>
      <c r="E7" s="207"/>
      <c r="F7" s="207"/>
      <c r="G7" s="207"/>
      <c r="H7" s="208"/>
    </row>
    <row r="8" spans="1:8" ht="16.5" x14ac:dyDescent="0.25">
      <c r="A8" s="106"/>
      <c r="B8" s="107"/>
      <c r="C8" s="80"/>
      <c r="D8" s="80"/>
      <c r="E8" s="80"/>
      <c r="F8" s="80"/>
      <c r="G8" s="80"/>
      <c r="H8" s="102"/>
    </row>
    <row r="9" spans="1:8" ht="16.5" customHeight="1" x14ac:dyDescent="0.25">
      <c r="A9" s="106"/>
      <c r="B9" s="201" t="s">
        <v>222</v>
      </c>
      <c r="C9" s="201"/>
      <c r="D9" s="201"/>
      <c r="E9" s="201"/>
      <c r="F9" s="201"/>
      <c r="G9" s="201"/>
      <c r="H9" s="202"/>
    </row>
    <row r="10" spans="1:8" ht="16.5" customHeight="1" x14ac:dyDescent="0.25">
      <c r="A10" s="106"/>
      <c r="B10" s="201"/>
      <c r="C10" s="201"/>
      <c r="D10" s="201"/>
      <c r="E10" s="201"/>
      <c r="F10" s="201"/>
      <c r="G10" s="201"/>
      <c r="H10" s="202"/>
    </row>
    <row r="11" spans="1:8" ht="11.65" customHeight="1" x14ac:dyDescent="0.25">
      <c r="A11" s="106"/>
      <c r="B11" s="201"/>
      <c r="C11" s="201"/>
      <c r="D11" s="201"/>
      <c r="E11" s="201"/>
      <c r="F11" s="201"/>
      <c r="G11" s="201"/>
      <c r="H11" s="202"/>
    </row>
    <row r="12" spans="1:8" ht="11.65" customHeight="1" thickBot="1" x14ac:dyDescent="0.3">
      <c r="A12" s="106"/>
      <c r="B12" s="101"/>
      <c r="C12" s="101"/>
      <c r="D12" s="101"/>
      <c r="E12" s="101"/>
      <c r="F12" s="101"/>
      <c r="G12" s="101"/>
      <c r="H12" s="104"/>
    </row>
    <row r="13" spans="1:8" ht="15.4" customHeight="1" thickTop="1" x14ac:dyDescent="0.25">
      <c r="A13" s="106"/>
      <c r="B13" s="101"/>
      <c r="C13" s="209" t="s">
        <v>145</v>
      </c>
      <c r="D13" s="204"/>
      <c r="E13" s="205" t="s">
        <v>182</v>
      </c>
      <c r="F13" s="206"/>
      <c r="G13" s="101"/>
      <c r="H13" s="104"/>
    </row>
    <row r="14" spans="1:8" ht="11.65" customHeight="1" x14ac:dyDescent="0.25">
      <c r="A14" s="106"/>
      <c r="B14" s="101"/>
      <c r="C14" s="179" t="s">
        <v>176</v>
      </c>
      <c r="D14" s="180"/>
      <c r="E14" s="181" t="s">
        <v>181</v>
      </c>
      <c r="F14" s="182"/>
      <c r="G14" s="101"/>
      <c r="H14" s="104"/>
    </row>
    <row r="15" spans="1:8" ht="11.65" customHeight="1" x14ac:dyDescent="0.25">
      <c r="A15" s="106"/>
      <c r="B15" s="101"/>
      <c r="C15" s="179" t="s">
        <v>178</v>
      </c>
      <c r="D15" s="180"/>
      <c r="E15" s="181" t="s">
        <v>180</v>
      </c>
      <c r="F15" s="182"/>
      <c r="G15" s="101"/>
      <c r="H15" s="104"/>
    </row>
    <row r="16" spans="1:8" ht="11.65" customHeight="1" x14ac:dyDescent="0.25">
      <c r="A16" s="106"/>
      <c r="B16" s="101"/>
      <c r="C16" s="179" t="s">
        <v>215</v>
      </c>
      <c r="D16" s="180"/>
      <c r="E16" s="181" t="s">
        <v>219</v>
      </c>
      <c r="F16" s="182"/>
      <c r="G16" s="101"/>
      <c r="H16" s="104"/>
    </row>
    <row r="17" spans="1:8" ht="13.5" customHeight="1" x14ac:dyDescent="0.25">
      <c r="A17" s="106"/>
      <c r="B17" s="101"/>
      <c r="C17" s="179" t="s">
        <v>216</v>
      </c>
      <c r="D17" s="180"/>
      <c r="E17" s="181" t="s">
        <v>179</v>
      </c>
      <c r="F17" s="182"/>
      <c r="G17" s="101"/>
      <c r="H17" s="103"/>
    </row>
    <row r="18" spans="1:8" ht="12.4" customHeight="1" x14ac:dyDescent="0.25">
      <c r="A18" s="106"/>
      <c r="B18" s="101"/>
      <c r="C18" s="179" t="s">
        <v>217</v>
      </c>
      <c r="D18" s="180"/>
      <c r="E18" s="183" t="s">
        <v>220</v>
      </c>
      <c r="F18" s="182"/>
      <c r="G18" s="101"/>
      <c r="H18" s="104"/>
    </row>
    <row r="19" spans="1:8" ht="24" customHeight="1" thickBot="1" x14ac:dyDescent="0.3">
      <c r="A19" s="106"/>
      <c r="B19" s="101"/>
      <c r="C19" s="177" t="s">
        <v>218</v>
      </c>
      <c r="D19" s="178"/>
      <c r="E19" s="184" t="s">
        <v>221</v>
      </c>
      <c r="F19" s="185"/>
      <c r="G19" s="101"/>
      <c r="H19" s="104"/>
    </row>
    <row r="20" spans="1:8" ht="11.65" customHeight="1" thickTop="1" x14ac:dyDescent="0.25">
      <c r="A20" s="106"/>
      <c r="B20" s="101"/>
      <c r="C20" s="108"/>
      <c r="D20" s="108"/>
      <c r="E20" s="108"/>
      <c r="F20" s="108"/>
      <c r="G20" s="101"/>
      <c r="H20" s="104"/>
    </row>
    <row r="21" spans="1:8" ht="27.4" customHeight="1" thickBot="1" x14ac:dyDescent="0.3">
      <c r="A21" s="106"/>
      <c r="B21" s="210" t="s">
        <v>214</v>
      </c>
      <c r="C21" s="211"/>
      <c r="D21" s="211"/>
      <c r="E21" s="211"/>
      <c r="F21" s="211"/>
      <c r="G21" s="211"/>
      <c r="H21" s="212"/>
    </row>
    <row r="22" spans="1:8" ht="15.75" thickTop="1" x14ac:dyDescent="0.25">
      <c r="A22" s="106"/>
      <c r="B22" s="110"/>
      <c r="C22" s="203" t="s">
        <v>145</v>
      </c>
      <c r="D22" s="204"/>
      <c r="E22" s="205" t="s">
        <v>182</v>
      </c>
      <c r="F22" s="206"/>
      <c r="G22" s="108"/>
      <c r="H22" s="109"/>
    </row>
    <row r="23" spans="1:8" ht="13.5" customHeight="1" x14ac:dyDescent="0.25">
      <c r="A23" s="106"/>
      <c r="B23" s="111"/>
      <c r="C23" s="217" t="s">
        <v>176</v>
      </c>
      <c r="D23" s="218"/>
      <c r="E23" s="219" t="s">
        <v>181</v>
      </c>
      <c r="F23" s="220"/>
      <c r="G23" s="75"/>
      <c r="H23" s="105"/>
    </row>
    <row r="24" spans="1:8" ht="13.5" customHeight="1" x14ac:dyDescent="0.25">
      <c r="A24" s="106"/>
      <c r="B24" s="111"/>
      <c r="C24" s="186" t="s">
        <v>177</v>
      </c>
      <c r="D24" s="187"/>
      <c r="E24" s="188" t="s">
        <v>179</v>
      </c>
      <c r="F24" s="182"/>
      <c r="G24" s="75"/>
      <c r="H24" s="105"/>
    </row>
    <row r="25" spans="1:8" ht="13.5" customHeight="1" x14ac:dyDescent="0.25">
      <c r="A25" s="106"/>
      <c r="B25" s="111"/>
      <c r="C25" s="186" t="s">
        <v>178</v>
      </c>
      <c r="D25" s="187"/>
      <c r="E25" s="188" t="s">
        <v>180</v>
      </c>
      <c r="F25" s="182"/>
      <c r="G25" s="75"/>
      <c r="H25" s="105"/>
    </row>
    <row r="26" spans="1:8" ht="22.9" customHeight="1" x14ac:dyDescent="0.25">
      <c r="A26" s="106"/>
      <c r="B26" s="111"/>
      <c r="C26" s="186" t="s">
        <v>147</v>
      </c>
      <c r="D26" s="187"/>
      <c r="E26" s="223" t="s">
        <v>148</v>
      </c>
      <c r="F26" s="224"/>
      <c r="G26" s="75"/>
      <c r="H26" s="105"/>
    </row>
    <row r="27" spans="1:8" ht="69.75" customHeight="1" x14ac:dyDescent="0.25">
      <c r="A27" s="106"/>
      <c r="B27" s="111"/>
      <c r="C27" s="214" t="s">
        <v>2</v>
      </c>
      <c r="D27" s="221"/>
      <c r="E27" s="215" t="s">
        <v>183</v>
      </c>
      <c r="F27" s="216"/>
      <c r="G27" s="75"/>
      <c r="H27" s="76"/>
    </row>
    <row r="28" spans="1:8" ht="34.5" customHeight="1" x14ac:dyDescent="0.25">
      <c r="B28" s="72"/>
      <c r="C28" s="222" t="s">
        <v>3</v>
      </c>
      <c r="D28" s="221"/>
      <c r="E28" s="215" t="s">
        <v>184</v>
      </c>
      <c r="F28" s="216"/>
      <c r="G28" s="75"/>
      <c r="H28" s="76"/>
    </row>
    <row r="29" spans="1:8" ht="27.75" customHeight="1" x14ac:dyDescent="0.25">
      <c r="B29" s="72"/>
      <c r="C29" s="222" t="s">
        <v>42</v>
      </c>
      <c r="D29" s="221"/>
      <c r="E29" s="215" t="s">
        <v>185</v>
      </c>
      <c r="F29" s="216"/>
      <c r="G29" s="75"/>
      <c r="H29" s="76"/>
    </row>
    <row r="30" spans="1:8" ht="28.5" customHeight="1" x14ac:dyDescent="0.25">
      <c r="B30" s="72"/>
      <c r="C30" s="222" t="s">
        <v>1</v>
      </c>
      <c r="D30" s="221"/>
      <c r="E30" s="215" t="s">
        <v>186</v>
      </c>
      <c r="F30" s="216"/>
      <c r="G30" s="75"/>
      <c r="H30" s="76"/>
    </row>
    <row r="31" spans="1:8" ht="72.75" customHeight="1" x14ac:dyDescent="0.25">
      <c r="B31" s="72"/>
      <c r="C31" s="222" t="s">
        <v>48</v>
      </c>
      <c r="D31" s="221"/>
      <c r="E31" s="215" t="s">
        <v>151</v>
      </c>
      <c r="F31" s="216"/>
      <c r="G31" s="75"/>
      <c r="H31" s="76"/>
    </row>
    <row r="32" spans="1:8" ht="64.5" customHeight="1" x14ac:dyDescent="0.25">
      <c r="B32" s="72"/>
      <c r="C32" s="222" t="s">
        <v>150</v>
      </c>
      <c r="D32" s="221"/>
      <c r="E32" s="215" t="s">
        <v>152</v>
      </c>
      <c r="F32" s="216"/>
      <c r="G32" s="75"/>
      <c r="H32" s="76"/>
    </row>
    <row r="33" spans="2:8" ht="71.25" customHeight="1" x14ac:dyDescent="0.25">
      <c r="B33" s="72"/>
      <c r="C33" s="213" t="s">
        <v>153</v>
      </c>
      <c r="D33" s="214"/>
      <c r="E33" s="215" t="s">
        <v>154</v>
      </c>
      <c r="F33" s="216"/>
      <c r="G33" s="75"/>
      <c r="H33" s="76"/>
    </row>
    <row r="34" spans="2:8" ht="55.5" customHeight="1" x14ac:dyDescent="0.25">
      <c r="B34" s="72"/>
      <c r="C34" s="213" t="s">
        <v>46</v>
      </c>
      <c r="D34" s="214"/>
      <c r="E34" s="215" t="s">
        <v>155</v>
      </c>
      <c r="F34" s="216"/>
      <c r="G34" s="75"/>
      <c r="H34" s="76"/>
    </row>
    <row r="35" spans="2:8" ht="42" customHeight="1" x14ac:dyDescent="0.25">
      <c r="B35" s="72"/>
      <c r="C35" s="213" t="s">
        <v>143</v>
      </c>
      <c r="D35" s="214"/>
      <c r="E35" s="215" t="s">
        <v>156</v>
      </c>
      <c r="F35" s="216"/>
      <c r="G35" s="75"/>
      <c r="H35" s="76"/>
    </row>
    <row r="36" spans="2:8" ht="59.25" customHeight="1" x14ac:dyDescent="0.25">
      <c r="B36" s="72"/>
      <c r="C36" s="213" t="s">
        <v>12</v>
      </c>
      <c r="D36" s="214"/>
      <c r="E36" s="215" t="s">
        <v>157</v>
      </c>
      <c r="F36" s="216"/>
      <c r="G36" s="75"/>
      <c r="H36" s="76"/>
    </row>
    <row r="37" spans="2:8" ht="23.25" customHeight="1" x14ac:dyDescent="0.25">
      <c r="B37" s="72"/>
      <c r="C37" s="213" t="s">
        <v>161</v>
      </c>
      <c r="D37" s="214"/>
      <c r="E37" s="215" t="s">
        <v>158</v>
      </c>
      <c r="F37" s="216"/>
      <c r="G37" s="75"/>
      <c r="H37" s="76"/>
    </row>
    <row r="38" spans="2:8" ht="30.75" customHeight="1" x14ac:dyDescent="0.25">
      <c r="B38" s="72"/>
      <c r="C38" s="213" t="s">
        <v>162</v>
      </c>
      <c r="D38" s="214"/>
      <c r="E38" s="215" t="s">
        <v>159</v>
      </c>
      <c r="F38" s="216"/>
      <c r="G38" s="75"/>
      <c r="H38" s="76"/>
    </row>
    <row r="39" spans="2:8" ht="35.25" customHeight="1" x14ac:dyDescent="0.25">
      <c r="B39" s="72"/>
      <c r="C39" s="213" t="s">
        <v>162</v>
      </c>
      <c r="D39" s="214"/>
      <c r="E39" s="215" t="s">
        <v>159</v>
      </c>
      <c r="F39" s="216"/>
      <c r="G39" s="75"/>
      <c r="H39" s="76"/>
    </row>
    <row r="40" spans="2:8" ht="33" customHeight="1" x14ac:dyDescent="0.25">
      <c r="B40" s="72"/>
      <c r="C40" s="213" t="s">
        <v>163</v>
      </c>
      <c r="D40" s="214"/>
      <c r="E40" s="215" t="s">
        <v>160</v>
      </c>
      <c r="F40" s="216"/>
      <c r="G40" s="75"/>
      <c r="H40" s="76"/>
    </row>
    <row r="41" spans="2:8" ht="30" customHeight="1" x14ac:dyDescent="0.25">
      <c r="B41" s="72"/>
      <c r="C41" s="213" t="s">
        <v>164</v>
      </c>
      <c r="D41" s="214"/>
      <c r="E41" s="215" t="s">
        <v>165</v>
      </c>
      <c r="F41" s="216"/>
      <c r="G41" s="75"/>
      <c r="H41" s="76"/>
    </row>
    <row r="42" spans="2:8" ht="35.25" customHeight="1" x14ac:dyDescent="0.25">
      <c r="B42" s="72"/>
      <c r="C42" s="213" t="s">
        <v>166</v>
      </c>
      <c r="D42" s="214"/>
      <c r="E42" s="215" t="s">
        <v>167</v>
      </c>
      <c r="F42" s="216"/>
      <c r="G42" s="75"/>
      <c r="H42" s="76"/>
    </row>
    <row r="43" spans="2:8" ht="31.5" customHeight="1" x14ac:dyDescent="0.25">
      <c r="B43" s="72"/>
      <c r="C43" s="213" t="s">
        <v>168</v>
      </c>
      <c r="D43" s="214"/>
      <c r="E43" s="215" t="s">
        <v>169</v>
      </c>
      <c r="F43" s="216"/>
      <c r="G43" s="75"/>
      <c r="H43" s="76"/>
    </row>
    <row r="44" spans="2:8" ht="35.25" customHeight="1" x14ac:dyDescent="0.25">
      <c r="B44" s="72"/>
      <c r="C44" s="213" t="s">
        <v>170</v>
      </c>
      <c r="D44" s="214"/>
      <c r="E44" s="215" t="s">
        <v>171</v>
      </c>
      <c r="F44" s="216"/>
      <c r="G44" s="75"/>
      <c r="H44" s="76"/>
    </row>
    <row r="45" spans="2:8" ht="59.25" customHeight="1" x14ac:dyDescent="0.25">
      <c r="B45" s="72"/>
      <c r="C45" s="213" t="s">
        <v>29</v>
      </c>
      <c r="D45" s="214"/>
      <c r="E45" s="215" t="s">
        <v>172</v>
      </c>
      <c r="F45" s="216"/>
      <c r="G45" s="75"/>
      <c r="H45" s="76"/>
    </row>
    <row r="46" spans="2:8" ht="29.25" customHeight="1" x14ac:dyDescent="0.25">
      <c r="B46" s="72"/>
      <c r="C46" s="213" t="s">
        <v>174</v>
      </c>
      <c r="D46" s="214"/>
      <c r="E46" s="215" t="s">
        <v>173</v>
      </c>
      <c r="F46" s="216"/>
      <c r="G46" s="75"/>
      <c r="H46" s="76"/>
    </row>
    <row r="47" spans="2:8" ht="82.5" customHeight="1" x14ac:dyDescent="0.25">
      <c r="B47" s="72"/>
      <c r="C47" s="213" t="s">
        <v>39</v>
      </c>
      <c r="D47" s="214"/>
      <c r="E47" s="215" t="s">
        <v>175</v>
      </c>
      <c r="F47" s="216"/>
      <c r="G47" s="75"/>
      <c r="H47" s="76"/>
    </row>
    <row r="48" spans="2:8" ht="46.5" customHeight="1" thickBot="1" x14ac:dyDescent="0.3">
      <c r="B48" s="72"/>
      <c r="C48" s="225"/>
      <c r="D48" s="226"/>
      <c r="E48" s="227"/>
      <c r="F48" s="228"/>
      <c r="G48" s="75"/>
      <c r="H48" s="76"/>
    </row>
    <row r="49" spans="2:8" ht="6.75" customHeight="1" thickTop="1" x14ac:dyDescent="0.25">
      <c r="B49" s="72"/>
      <c r="C49" s="73"/>
      <c r="D49" s="73"/>
      <c r="E49" s="74"/>
      <c r="F49" s="74"/>
      <c r="G49" s="75"/>
      <c r="H49" s="76"/>
    </row>
    <row r="50" spans="2:8" x14ac:dyDescent="0.25">
      <c r="B50" s="72"/>
      <c r="C50" s="96"/>
      <c r="D50" s="96"/>
      <c r="E50" s="96"/>
      <c r="F50" s="96"/>
      <c r="G50" s="75"/>
      <c r="H50" s="76"/>
    </row>
    <row r="51" spans="2:8" ht="21" customHeight="1" x14ac:dyDescent="0.25">
      <c r="B51" s="95" t="s">
        <v>207</v>
      </c>
      <c r="C51" s="96"/>
      <c r="D51" s="96"/>
      <c r="E51" s="96"/>
      <c r="F51" s="96"/>
      <c r="G51" s="96"/>
      <c r="H51" s="97"/>
    </row>
    <row r="52" spans="2:8" ht="20.25" customHeight="1" x14ac:dyDescent="0.25">
      <c r="B52" s="95" t="s">
        <v>208</v>
      </c>
      <c r="C52" s="96"/>
      <c r="D52" s="96"/>
      <c r="E52" s="96"/>
      <c r="F52" s="96"/>
      <c r="G52" s="96"/>
      <c r="H52" s="97"/>
    </row>
    <row r="53" spans="2:8" ht="20.25" customHeight="1" x14ac:dyDescent="0.25">
      <c r="B53" s="95" t="s">
        <v>209</v>
      </c>
      <c r="C53" s="96"/>
      <c r="D53" s="96"/>
      <c r="E53" s="96"/>
      <c r="F53" s="96"/>
      <c r="G53" s="96"/>
      <c r="H53" s="97"/>
    </row>
    <row r="54" spans="2:8" ht="20.25" customHeight="1" x14ac:dyDescent="0.25">
      <c r="B54" s="95" t="s">
        <v>210</v>
      </c>
      <c r="C54" s="96"/>
      <c r="D54" s="96"/>
      <c r="E54" s="96"/>
      <c r="F54" s="96"/>
      <c r="G54" s="96"/>
      <c r="H54" s="97"/>
    </row>
    <row r="55" spans="2:8" ht="14.65" customHeight="1" x14ac:dyDescent="0.25">
      <c r="B55" s="95" t="s">
        <v>211</v>
      </c>
      <c r="C55" s="96"/>
      <c r="D55" s="96"/>
      <c r="E55" s="96"/>
      <c r="F55" s="96"/>
      <c r="G55" s="96"/>
      <c r="H55" s="97"/>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3"/>
  <sheetViews>
    <sheetView showGridLines="0" tabSelected="1" topLeftCell="A26" zoomScale="91" zoomScaleNormal="91" workbookViewId="0">
      <selection activeCell="C2" sqref="C2:E5"/>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23" t="s">
        <v>234</v>
      </c>
    </row>
    <row r="2" spans="2:52" ht="18" customHeight="1" thickBot="1" x14ac:dyDescent="0.3">
      <c r="B2" s="232"/>
      <c r="C2" s="235" t="s">
        <v>204</v>
      </c>
      <c r="D2" s="236"/>
      <c r="E2" s="236"/>
      <c r="F2" s="124" t="s">
        <v>233</v>
      </c>
      <c r="AZ2" s="123" t="s">
        <v>232</v>
      </c>
    </row>
    <row r="3" spans="2:52" ht="18" customHeight="1" thickBot="1" x14ac:dyDescent="0.3">
      <c r="B3" s="233"/>
      <c r="C3" s="237"/>
      <c r="D3" s="238"/>
      <c r="E3" s="238"/>
      <c r="F3" s="122" t="s">
        <v>231</v>
      </c>
      <c r="AZ3" s="123" t="s">
        <v>230</v>
      </c>
    </row>
    <row r="4" spans="2:52" ht="18" customHeight="1" thickBot="1" x14ac:dyDescent="0.3">
      <c r="B4" s="233"/>
      <c r="C4" s="237"/>
      <c r="D4" s="238"/>
      <c r="E4" s="238"/>
      <c r="F4" s="122" t="s">
        <v>241</v>
      </c>
      <c r="AZ4" s="123" t="s">
        <v>229</v>
      </c>
    </row>
    <row r="5" spans="2:52" ht="18" customHeight="1" thickBot="1" x14ac:dyDescent="0.3">
      <c r="B5" s="234"/>
      <c r="C5" s="239"/>
      <c r="D5" s="240"/>
      <c r="E5" s="240"/>
      <c r="F5" s="122" t="s">
        <v>228</v>
      </c>
      <c r="AZ5" s="118"/>
    </row>
    <row r="6" spans="2:52" ht="18" customHeight="1" thickBot="1" x14ac:dyDescent="0.3">
      <c r="B6" s="121"/>
      <c r="C6" s="120"/>
      <c r="D6" s="120"/>
      <c r="E6" s="120"/>
      <c r="F6" s="119"/>
      <c r="AZ6" s="118"/>
    </row>
    <row r="7" spans="2:52" ht="33.4" customHeight="1" x14ac:dyDescent="0.25">
      <c r="B7" s="114" t="s">
        <v>198</v>
      </c>
      <c r="C7" s="243" t="s">
        <v>273</v>
      </c>
      <c r="D7" s="244"/>
      <c r="E7" s="244"/>
      <c r="F7" s="245"/>
      <c r="AZ7" s="118"/>
    </row>
    <row r="8" spans="2:52" ht="34.5" customHeight="1" thickBot="1" x14ac:dyDescent="0.3">
      <c r="B8" s="115" t="s">
        <v>199</v>
      </c>
      <c r="C8" s="246" t="s">
        <v>274</v>
      </c>
      <c r="D8" s="247"/>
      <c r="E8" s="247"/>
      <c r="F8" s="248"/>
      <c r="AZ8" s="118"/>
    </row>
    <row r="9" spans="2:52" ht="16.5" thickBot="1" x14ac:dyDescent="0.3">
      <c r="B9" s="249"/>
      <c r="C9" s="249"/>
      <c r="D9" s="249"/>
      <c r="E9" s="249"/>
      <c r="F9" s="249"/>
    </row>
    <row r="10" spans="2:52" ht="15.6" customHeight="1" x14ac:dyDescent="0.25">
      <c r="B10" s="250" t="s">
        <v>204</v>
      </c>
      <c r="C10" s="251"/>
      <c r="D10" s="251"/>
      <c r="E10" s="251"/>
      <c r="F10" s="252"/>
    </row>
    <row r="11" spans="2:52" ht="31.5" x14ac:dyDescent="0.25">
      <c r="B11" s="253" t="s">
        <v>197</v>
      </c>
      <c r="C11" s="254"/>
      <c r="D11" s="112" t="s">
        <v>212</v>
      </c>
      <c r="E11" s="112" t="s">
        <v>196</v>
      </c>
      <c r="F11" s="113" t="s">
        <v>206</v>
      </c>
    </row>
    <row r="12" spans="2:52" ht="189" customHeight="1" thickBot="1" x14ac:dyDescent="0.3">
      <c r="B12" s="255" t="s">
        <v>229</v>
      </c>
      <c r="C12" s="256"/>
      <c r="D12" s="167" t="s">
        <v>275</v>
      </c>
      <c r="E12" s="93" t="s">
        <v>276</v>
      </c>
      <c r="F12" s="94" t="s">
        <v>277</v>
      </c>
    </row>
    <row r="15" spans="2:52" ht="18" x14ac:dyDescent="0.25">
      <c r="B15" s="257" t="s">
        <v>227</v>
      </c>
      <c r="C15" s="257"/>
      <c r="D15" s="257"/>
      <c r="E15" s="257"/>
      <c r="F15" s="257"/>
    </row>
    <row r="16" spans="2:52" ht="15.75" x14ac:dyDescent="0.25">
      <c r="B16" s="117"/>
    </row>
    <row r="17" spans="2:6" ht="15.75" thickBot="1" x14ac:dyDescent="0.3">
      <c r="B17" s="116"/>
    </row>
    <row r="18" spans="2:6" ht="16.5" thickBot="1" x14ac:dyDescent="0.3">
      <c r="B18" s="229" t="s">
        <v>226</v>
      </c>
      <c r="C18" s="230"/>
      <c r="D18" s="231"/>
      <c r="E18" s="241" t="s">
        <v>225</v>
      </c>
      <c r="F18" s="242"/>
    </row>
    <row r="19" spans="2:6" ht="34.5" customHeight="1" x14ac:dyDescent="0.25">
      <c r="B19" s="262" t="s">
        <v>278</v>
      </c>
      <c r="C19" s="263"/>
      <c r="D19" s="264"/>
      <c r="E19" s="258" t="s">
        <v>283</v>
      </c>
      <c r="F19" s="259"/>
    </row>
    <row r="20" spans="2:6" ht="34.5" customHeight="1" x14ac:dyDescent="0.25">
      <c r="B20" s="265" t="s">
        <v>279</v>
      </c>
      <c r="C20" s="266"/>
      <c r="D20" s="267"/>
      <c r="E20" s="260" t="s">
        <v>284</v>
      </c>
      <c r="F20" s="261"/>
    </row>
    <row r="21" spans="2:6" ht="34.5" customHeight="1" x14ac:dyDescent="0.25">
      <c r="B21" s="265" t="s">
        <v>280</v>
      </c>
      <c r="C21" s="266"/>
      <c r="D21" s="267"/>
      <c r="E21" s="260" t="s">
        <v>285</v>
      </c>
      <c r="F21" s="261"/>
    </row>
    <row r="22" spans="2:6" ht="34.5" customHeight="1" x14ac:dyDescent="0.25">
      <c r="B22" s="260" t="s">
        <v>281</v>
      </c>
      <c r="C22" s="268"/>
      <c r="D22" s="261"/>
      <c r="E22" s="260" t="s">
        <v>286</v>
      </c>
      <c r="F22" s="261"/>
    </row>
    <row r="23" spans="2:6" ht="34.5" customHeight="1" thickBot="1" x14ac:dyDescent="0.3">
      <c r="B23" s="265" t="s">
        <v>282</v>
      </c>
      <c r="C23" s="266"/>
      <c r="D23" s="267"/>
      <c r="E23" s="260" t="s">
        <v>287</v>
      </c>
      <c r="F23" s="261"/>
    </row>
    <row r="24" spans="2:6" ht="15.75" customHeight="1" thickBot="1" x14ac:dyDescent="0.3">
      <c r="B24" s="229" t="s">
        <v>224</v>
      </c>
      <c r="C24" s="230"/>
      <c r="D24" s="231"/>
      <c r="E24" s="241" t="s">
        <v>223</v>
      </c>
      <c r="F24" s="242"/>
    </row>
    <row r="25" spans="2:6" ht="36" customHeight="1" x14ac:dyDescent="0.25">
      <c r="B25" s="272" t="s">
        <v>288</v>
      </c>
      <c r="C25" s="273"/>
      <c r="D25" s="274"/>
      <c r="E25" s="258" t="s">
        <v>295</v>
      </c>
      <c r="F25" s="259"/>
    </row>
    <row r="26" spans="2:6" ht="36" customHeight="1" x14ac:dyDescent="0.25">
      <c r="B26" s="275" t="s">
        <v>289</v>
      </c>
      <c r="C26" s="276"/>
      <c r="D26" s="277"/>
      <c r="E26" s="260" t="s">
        <v>296</v>
      </c>
      <c r="F26" s="261"/>
    </row>
    <row r="27" spans="2:6" ht="36" customHeight="1" x14ac:dyDescent="0.25">
      <c r="B27" s="260" t="s">
        <v>290</v>
      </c>
      <c r="C27" s="268"/>
      <c r="D27" s="271"/>
      <c r="E27" s="260" t="s">
        <v>297</v>
      </c>
      <c r="F27" s="261"/>
    </row>
    <row r="28" spans="2:6" ht="36" customHeight="1" x14ac:dyDescent="0.25">
      <c r="B28" s="260" t="s">
        <v>291</v>
      </c>
      <c r="C28" s="268"/>
      <c r="D28" s="271"/>
      <c r="E28" s="260" t="s">
        <v>298</v>
      </c>
      <c r="F28" s="261"/>
    </row>
    <row r="29" spans="2:6" ht="36" customHeight="1" x14ac:dyDescent="0.25">
      <c r="B29" s="260" t="s">
        <v>292</v>
      </c>
      <c r="C29" s="268"/>
      <c r="D29" s="271"/>
      <c r="E29" s="260" t="s">
        <v>299</v>
      </c>
      <c r="F29" s="261"/>
    </row>
    <row r="30" spans="2:6" ht="36" customHeight="1" x14ac:dyDescent="0.25">
      <c r="B30" s="260" t="s">
        <v>293</v>
      </c>
      <c r="C30" s="268"/>
      <c r="D30" s="271"/>
      <c r="E30" s="260" t="s">
        <v>300</v>
      </c>
      <c r="F30" s="261"/>
    </row>
    <row r="31" spans="2:6" ht="36" customHeight="1" x14ac:dyDescent="0.25">
      <c r="B31" s="260" t="s">
        <v>294</v>
      </c>
      <c r="C31" s="268"/>
      <c r="D31" s="271"/>
      <c r="E31" s="260" t="s">
        <v>301</v>
      </c>
      <c r="F31" s="261"/>
    </row>
    <row r="32" spans="2:6" ht="36" customHeight="1" x14ac:dyDescent="0.25">
      <c r="B32" s="168"/>
      <c r="C32" s="169"/>
      <c r="D32" s="169"/>
      <c r="E32" s="260" t="s">
        <v>302</v>
      </c>
      <c r="F32" s="261"/>
    </row>
    <row r="33" spans="2:6" ht="36" customHeight="1" thickBot="1" x14ac:dyDescent="0.3">
      <c r="B33" s="170"/>
      <c r="C33" s="171"/>
      <c r="D33" s="171"/>
      <c r="E33" s="269" t="s">
        <v>303</v>
      </c>
      <c r="F33" s="270"/>
    </row>
  </sheetData>
  <mergeCells count="39">
    <mergeCell ref="E32:F32"/>
    <mergeCell ref="E33:F33"/>
    <mergeCell ref="B30:D30"/>
    <mergeCell ref="B31:D31"/>
    <mergeCell ref="E25:F25"/>
    <mergeCell ref="E26:F26"/>
    <mergeCell ref="E27:F27"/>
    <mergeCell ref="E28:F28"/>
    <mergeCell ref="E29:F29"/>
    <mergeCell ref="E30:F30"/>
    <mergeCell ref="E31:F31"/>
    <mergeCell ref="B25:D25"/>
    <mergeCell ref="B26:D26"/>
    <mergeCell ref="B27:D27"/>
    <mergeCell ref="B28:D28"/>
    <mergeCell ref="B29:D29"/>
    <mergeCell ref="E22:F22"/>
    <mergeCell ref="E23:F23"/>
    <mergeCell ref="B19:D19"/>
    <mergeCell ref="B20:D20"/>
    <mergeCell ref="B21:D21"/>
    <mergeCell ref="B22:D22"/>
    <mergeCell ref="B23:D23"/>
    <mergeCell ref="B24:D24"/>
    <mergeCell ref="B2:B5"/>
    <mergeCell ref="C2:E5"/>
    <mergeCell ref="B18:D18"/>
    <mergeCell ref="E24:F24"/>
    <mergeCell ref="C7:F7"/>
    <mergeCell ref="C8:F8"/>
    <mergeCell ref="B9:F9"/>
    <mergeCell ref="B10:F10"/>
    <mergeCell ref="B11:C11"/>
    <mergeCell ref="B12:C12"/>
    <mergeCell ref="B15:F15"/>
    <mergeCell ref="E18:F18"/>
    <mergeCell ref="E19:F19"/>
    <mergeCell ref="E20:F20"/>
    <mergeCell ref="E21:F21"/>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83"/>
  <sheetViews>
    <sheetView showGridLines="0" topLeftCell="B9" zoomScale="80" zoomScaleNormal="80" workbookViewId="0">
      <selection activeCell="G44" sqref="G44:G50"/>
    </sheetView>
  </sheetViews>
  <sheetFormatPr baseColWidth="10" defaultColWidth="11.42578125" defaultRowHeight="16.5" x14ac:dyDescent="0.3"/>
  <cols>
    <col min="1" max="1" width="5" style="92" customWidth="1"/>
    <col min="2" max="2" width="4" style="2" bestFit="1" customWidth="1" collapsed="1"/>
    <col min="3" max="3" width="14.28515625" style="2" customWidth="1" collapsed="1"/>
    <col min="4" max="4" width="16.8554687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7.28515625" style="1" customWidth="1" collapsed="1"/>
    <col min="32" max="32" width="27.28515625" style="1" customWidth="1" collapsed="1"/>
    <col min="33" max="33" width="18.7109375" style="91"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89"/>
    </row>
    <row r="2" spans="1:69" s="82" customFormat="1" ht="14.25" x14ac:dyDescent="0.2">
      <c r="B2" s="81"/>
      <c r="C2" s="81"/>
      <c r="D2" s="81"/>
      <c r="E2" s="81"/>
      <c r="G2" s="83"/>
      <c r="AG2" s="89"/>
    </row>
    <row r="3" spans="1:69" s="82" customFormat="1" ht="15" thickBot="1" x14ac:dyDescent="0.25">
      <c r="B3" s="81"/>
      <c r="C3" s="81"/>
      <c r="D3" s="81"/>
      <c r="E3" s="81"/>
      <c r="G3" s="83"/>
      <c r="AG3" s="89"/>
    </row>
    <row r="4" spans="1:69" s="82" customFormat="1" ht="14.65" customHeight="1" x14ac:dyDescent="0.2">
      <c r="B4" s="298"/>
      <c r="C4" s="299"/>
      <c r="D4" s="299"/>
      <c r="E4" s="299"/>
      <c r="F4" s="292" t="s">
        <v>213</v>
      </c>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0" t="s">
        <v>200</v>
      </c>
      <c r="AK4" s="291"/>
    </row>
    <row r="5" spans="1:69" s="82" customFormat="1" ht="14.65" customHeight="1" x14ac:dyDescent="0.2">
      <c r="B5" s="300"/>
      <c r="C5" s="301"/>
      <c r="D5" s="301"/>
      <c r="E5" s="301"/>
      <c r="F5" s="294"/>
      <c r="G5" s="295"/>
      <c r="H5" s="295"/>
      <c r="I5" s="295"/>
      <c r="J5" s="295"/>
      <c r="K5" s="295"/>
      <c r="L5" s="295"/>
      <c r="M5" s="295"/>
      <c r="N5" s="295"/>
      <c r="O5" s="295"/>
      <c r="P5" s="295"/>
      <c r="Q5" s="295"/>
      <c r="R5" s="295"/>
      <c r="S5" s="295"/>
      <c r="T5" s="295"/>
      <c r="U5" s="295"/>
      <c r="V5" s="295"/>
      <c r="W5" s="295"/>
      <c r="X5" s="295"/>
      <c r="Y5" s="295"/>
      <c r="Z5" s="295"/>
      <c r="AA5" s="295"/>
      <c r="AB5" s="295"/>
      <c r="AC5" s="295"/>
      <c r="AD5" s="295"/>
      <c r="AE5" s="295"/>
      <c r="AF5" s="295"/>
      <c r="AG5" s="295"/>
      <c r="AH5" s="295"/>
      <c r="AI5" s="295"/>
      <c r="AJ5" s="288" t="s">
        <v>201</v>
      </c>
      <c r="AK5" s="289"/>
    </row>
    <row r="6" spans="1:69" ht="16.5" customHeight="1" x14ac:dyDescent="0.3">
      <c r="B6" s="300"/>
      <c r="C6" s="301"/>
      <c r="D6" s="301"/>
      <c r="E6" s="301"/>
      <c r="F6" s="294"/>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88" t="s">
        <v>242</v>
      </c>
      <c r="AK6" s="289"/>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302"/>
      <c r="C7" s="303"/>
      <c r="D7" s="303"/>
      <c r="E7" s="303"/>
      <c r="F7" s="296"/>
      <c r="G7" s="297"/>
      <c r="H7" s="297"/>
      <c r="I7" s="297"/>
      <c r="J7" s="297"/>
      <c r="K7" s="297"/>
      <c r="L7" s="297"/>
      <c r="M7" s="297"/>
      <c r="N7" s="297"/>
      <c r="O7" s="297"/>
      <c r="P7" s="297"/>
      <c r="Q7" s="297"/>
      <c r="R7" s="297"/>
      <c r="S7" s="297"/>
      <c r="T7" s="297"/>
      <c r="U7" s="297"/>
      <c r="V7" s="297"/>
      <c r="W7" s="297"/>
      <c r="X7" s="297"/>
      <c r="Y7" s="297"/>
      <c r="Z7" s="297"/>
      <c r="AA7" s="297"/>
      <c r="AB7" s="297"/>
      <c r="AC7" s="297"/>
      <c r="AD7" s="297"/>
      <c r="AE7" s="297"/>
      <c r="AF7" s="297"/>
      <c r="AG7" s="297"/>
      <c r="AH7" s="297"/>
      <c r="AI7" s="297"/>
      <c r="AJ7" s="286" t="s">
        <v>202</v>
      </c>
      <c r="AK7" s="287"/>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9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25"/>
      <c r="B9" s="307" t="s">
        <v>198</v>
      </c>
      <c r="C9" s="308"/>
      <c r="D9" s="313" t="str">
        <f>CONTEXTO!C7</f>
        <v>Gestión de Servicios de la Educación Pública</v>
      </c>
      <c r="E9" s="313"/>
      <c r="F9" s="313"/>
      <c r="G9" s="313"/>
      <c r="H9" s="313"/>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4"/>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39" customHeight="1" x14ac:dyDescent="0.35">
      <c r="A10" s="125"/>
      <c r="B10" s="309" t="s">
        <v>205</v>
      </c>
      <c r="C10" s="310"/>
      <c r="D10" s="315" t="str">
        <f>CONTEXTO!D12</f>
        <v>Ofrecer un servicio educativo pertinente, innovador e incluyente,  mediante una gestión administrativa transformadora, transparente que permita que la educación Formal, para el Trabajo y Desarrollo Humano  y la informal garanticen a los niños, jóvenes y adultos un fácil acceso, de excelente calidad educativa, centrado  en el estudiante, sus competencias, aptitudes  y manejo de las tecnologías de la información y la comunicación, para responder a las nueva demanda y retos de una  sociedad cambiante.</v>
      </c>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6"/>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11" t="s">
        <v>199</v>
      </c>
      <c r="C11" s="312"/>
      <c r="D11" s="317" t="str">
        <f>CONTEXTO!C8</f>
        <v>Inicia con un análisis estratégico del sector educativo y culmina con la prestación del servicio educativo de calidad en las instituciones educativas del municipio de Bucaramanga</v>
      </c>
      <c r="E11" s="317"/>
      <c r="F11" s="317"/>
      <c r="G11" s="317"/>
      <c r="H11" s="317"/>
      <c r="I11" s="317"/>
      <c r="J11" s="317"/>
      <c r="K11" s="317"/>
      <c r="L11" s="317"/>
      <c r="M11" s="317"/>
      <c r="N11" s="317"/>
      <c r="O11" s="317"/>
      <c r="P11" s="317"/>
      <c r="Q11" s="317"/>
      <c r="R11" s="317"/>
      <c r="S11" s="317"/>
      <c r="T11" s="317"/>
      <c r="U11" s="317"/>
      <c r="V11" s="317"/>
      <c r="W11" s="317"/>
      <c r="X11" s="317"/>
      <c r="Y11" s="317"/>
      <c r="Z11" s="317"/>
      <c r="AA11" s="317"/>
      <c r="AB11" s="317"/>
      <c r="AC11" s="317"/>
      <c r="AD11" s="317"/>
      <c r="AE11" s="317"/>
      <c r="AF11" s="317"/>
      <c r="AG11" s="317"/>
      <c r="AH11" s="317"/>
      <c r="AI11" s="317"/>
      <c r="AJ11" s="317"/>
      <c r="AK11" s="318"/>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04"/>
      <c r="C12" s="305"/>
      <c r="D12" s="305"/>
      <c r="E12" s="305"/>
      <c r="F12" s="305"/>
      <c r="G12" s="305"/>
      <c r="H12" s="305"/>
      <c r="I12" s="305"/>
      <c r="J12" s="305"/>
      <c r="K12" s="305"/>
      <c r="L12" s="305"/>
      <c r="M12" s="305"/>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6"/>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283" t="s">
        <v>120</v>
      </c>
      <c r="C13" s="284"/>
      <c r="D13" s="284"/>
      <c r="E13" s="284"/>
      <c r="F13" s="284"/>
      <c r="G13" s="284"/>
      <c r="H13" s="284"/>
      <c r="I13" s="284" t="s">
        <v>121</v>
      </c>
      <c r="J13" s="284"/>
      <c r="K13" s="284"/>
      <c r="L13" s="284"/>
      <c r="M13" s="284"/>
      <c r="N13" s="284"/>
      <c r="O13" s="284"/>
      <c r="P13" s="284" t="s">
        <v>122</v>
      </c>
      <c r="Q13" s="284"/>
      <c r="R13" s="284"/>
      <c r="S13" s="284"/>
      <c r="T13" s="284"/>
      <c r="U13" s="284"/>
      <c r="V13" s="284"/>
      <c r="W13" s="284"/>
      <c r="X13" s="284"/>
      <c r="Y13" s="284" t="s">
        <v>123</v>
      </c>
      <c r="Z13" s="284"/>
      <c r="AA13" s="284"/>
      <c r="AB13" s="284"/>
      <c r="AC13" s="284"/>
      <c r="AD13" s="284"/>
      <c r="AE13" s="284"/>
      <c r="AF13" s="284" t="s">
        <v>34</v>
      </c>
      <c r="AG13" s="284"/>
      <c r="AH13" s="284"/>
      <c r="AI13" s="284"/>
      <c r="AJ13" s="284"/>
      <c r="AK13" s="285"/>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472" t="s">
        <v>0</v>
      </c>
      <c r="C14" s="473" t="s">
        <v>2</v>
      </c>
      <c r="D14" s="474" t="s">
        <v>3</v>
      </c>
      <c r="E14" s="474" t="s">
        <v>42</v>
      </c>
      <c r="F14" s="473" t="s">
        <v>1</v>
      </c>
      <c r="G14" s="474" t="s">
        <v>48</v>
      </c>
      <c r="H14" s="474" t="s">
        <v>116</v>
      </c>
      <c r="I14" s="474" t="s">
        <v>33</v>
      </c>
      <c r="J14" s="473" t="s">
        <v>5</v>
      </c>
      <c r="K14" s="474" t="s">
        <v>78</v>
      </c>
      <c r="L14" s="474" t="s">
        <v>83</v>
      </c>
      <c r="M14" s="474" t="s">
        <v>43</v>
      </c>
      <c r="N14" s="473" t="s">
        <v>5</v>
      </c>
      <c r="O14" s="474" t="s">
        <v>46</v>
      </c>
      <c r="P14" s="475" t="s">
        <v>11</v>
      </c>
      <c r="Q14" s="474" t="s">
        <v>143</v>
      </c>
      <c r="R14" s="474" t="s">
        <v>12</v>
      </c>
      <c r="S14" s="474" t="s">
        <v>8</v>
      </c>
      <c r="T14" s="474"/>
      <c r="U14" s="474"/>
      <c r="V14" s="474"/>
      <c r="W14" s="474"/>
      <c r="X14" s="474"/>
      <c r="Y14" s="475" t="s">
        <v>119</v>
      </c>
      <c r="Z14" s="475" t="s">
        <v>44</v>
      </c>
      <c r="AA14" s="475" t="s">
        <v>5</v>
      </c>
      <c r="AB14" s="475" t="s">
        <v>45</v>
      </c>
      <c r="AC14" s="475" t="s">
        <v>5</v>
      </c>
      <c r="AD14" s="475" t="s">
        <v>47</v>
      </c>
      <c r="AE14" s="475" t="s">
        <v>29</v>
      </c>
      <c r="AF14" s="474" t="s">
        <v>34</v>
      </c>
      <c r="AG14" s="474" t="s">
        <v>35</v>
      </c>
      <c r="AH14" s="474" t="s">
        <v>36</v>
      </c>
      <c r="AI14" s="474" t="s">
        <v>38</v>
      </c>
      <c r="AJ14" s="474" t="s">
        <v>37</v>
      </c>
      <c r="AK14" s="476"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92"/>
      <c r="B15" s="472"/>
      <c r="C15" s="473"/>
      <c r="D15" s="474"/>
      <c r="E15" s="474"/>
      <c r="F15" s="473"/>
      <c r="G15" s="474"/>
      <c r="H15" s="474"/>
      <c r="I15" s="474"/>
      <c r="J15" s="473"/>
      <c r="K15" s="474"/>
      <c r="L15" s="474"/>
      <c r="M15" s="473"/>
      <c r="N15" s="473"/>
      <c r="O15" s="474"/>
      <c r="P15" s="475"/>
      <c r="Q15" s="474"/>
      <c r="R15" s="474"/>
      <c r="S15" s="477" t="s">
        <v>13</v>
      </c>
      <c r="T15" s="477" t="s">
        <v>17</v>
      </c>
      <c r="U15" s="477" t="s">
        <v>28</v>
      </c>
      <c r="V15" s="477" t="s">
        <v>18</v>
      </c>
      <c r="W15" s="477" t="s">
        <v>21</v>
      </c>
      <c r="X15" s="477" t="s">
        <v>24</v>
      </c>
      <c r="Y15" s="475"/>
      <c r="Z15" s="475"/>
      <c r="AA15" s="475"/>
      <c r="AB15" s="475"/>
      <c r="AC15" s="475"/>
      <c r="AD15" s="475"/>
      <c r="AE15" s="475"/>
      <c r="AF15" s="474"/>
      <c r="AG15" s="474"/>
      <c r="AH15" s="474"/>
      <c r="AI15" s="474"/>
      <c r="AJ15" s="474"/>
      <c r="AK15" s="476"/>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4" customFormat="1" ht="94.5" customHeight="1" x14ac:dyDescent="0.3">
      <c r="A16" s="92"/>
      <c r="B16" s="478">
        <v>1</v>
      </c>
      <c r="C16" s="319" t="s">
        <v>195</v>
      </c>
      <c r="D16" s="319" t="s">
        <v>243</v>
      </c>
      <c r="E16" s="319" t="s">
        <v>244</v>
      </c>
      <c r="F16" s="319" t="s">
        <v>245</v>
      </c>
      <c r="G16" s="319" t="s">
        <v>188</v>
      </c>
      <c r="H16" s="479">
        <v>5000</v>
      </c>
      <c r="I16" s="480" t="str">
        <f>IF(H16&lt;=0,"",IF(H16&lt;=2,"Muy Baja",IF(H16&lt;=24,"Baja",IF(H16&lt;=500,"Media",IF(H16&lt;=5000,"Alta","Muy Alta")))))</f>
        <v>Alta</v>
      </c>
      <c r="J16" s="481">
        <f>IF(I16="","",IF(I16="Muy Baja",0.2,IF(I16="Baja",0.4,IF(I16="Media",0.6,IF(I16="Alta",0.8,IF(I16="Muy Alta",1,))))))</f>
        <v>0.8</v>
      </c>
      <c r="K16" s="482" t="s">
        <v>136</v>
      </c>
      <c r="L16" s="483"/>
      <c r="M16" s="480" t="str">
        <f>IF(OR(L18='Tabla Impacto'!$C$12,L18='Tabla Impacto'!$D$12),"Leve",IF(OR(L18='Tabla Impacto'!$C$13,L18='Tabla Impacto'!$D$13),"Menor",IF(OR(L18='Tabla Impacto'!$C$14,L18='Tabla Impacto'!$D$14),"Moderado",IF(OR(L18='Tabla Impacto'!$C$15,L18='Tabla Impacto'!$D$15),"Mayor",IF(OR(L18='Tabla Impacto'!$C$16,L18='Tabla Impacto'!$D$16),"Catastrófico","")))))</f>
        <v>Mayor</v>
      </c>
      <c r="N16" s="481">
        <f>IF(M16="","",IF(M16="Leve",0.2,IF(M16="Menor",0.4,IF(M16="Moderado",0.6,IF(M16="Mayor",0.8,IF(M16="Catastrófico",1,))))))</f>
        <v>0.8</v>
      </c>
      <c r="O16" s="484"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Alto</v>
      </c>
      <c r="P16" s="485">
        <v>1</v>
      </c>
      <c r="Q16" s="486" t="s">
        <v>246</v>
      </c>
      <c r="R16" s="487" t="str">
        <f>IF(OR(S16="Preventivo",S16="Detectivo"),"Probabilidad",IF(S16="Correctivo","Impacto",""))</f>
        <v>Probabilidad</v>
      </c>
      <c r="S16" s="488" t="s">
        <v>14</v>
      </c>
      <c r="T16" s="488" t="s">
        <v>9</v>
      </c>
      <c r="U16" s="489" t="str">
        <f>IF(AND(S16="Preventivo",T16="Automático"),"50%",IF(AND(S16="Preventivo",T16="Manual"),"40%",IF(AND(S16="Detectivo",T16="Automático"),"40%",IF(AND(S16="Detectivo",T16="Manual"),"30%",IF(AND(S16="Correctivo",T16="Automático"),"35%",IF(AND(S16="Correctivo",T16="Manual"),"25%",""))))))</f>
        <v>40%</v>
      </c>
      <c r="V16" s="488" t="s">
        <v>19</v>
      </c>
      <c r="W16" s="488" t="s">
        <v>22</v>
      </c>
      <c r="X16" s="488" t="s">
        <v>110</v>
      </c>
      <c r="Y16" s="490"/>
      <c r="Z16" s="491" t="str">
        <f>IFERROR(IF(Y18="","",IF(Y18&lt;=0.2,"Muy Baja",IF(Y18&lt;=0.4,"Baja",IF(Y18&lt;=0.6,"Media",IF(Y18&lt;=0.8,"Alta","Muy Alta"))))),"")</f>
        <v>Media</v>
      </c>
      <c r="AA16" s="489">
        <f>+Y18</f>
        <v>0.48</v>
      </c>
      <c r="AB16" s="491" t="str">
        <f>IFERROR(IF(AC16="","",IF(AC16&lt;=0.2,"Leve",IF(AC16&lt;=0.4,"Menor",IF(AC16&lt;=0.6,"Moderado",IF(AC16&lt;=0.8,"Mayor","Catastrófico"))))),"")</f>
        <v>Mayor</v>
      </c>
      <c r="AC16" s="489">
        <f>IFERROR(IF(R16="Impacto",(N16-(+N16*U16)),IF(R16="Probabilidad",N16,"")),"")</f>
        <v>0.8</v>
      </c>
      <c r="AD16" s="49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Alto</v>
      </c>
      <c r="AE16" s="488" t="s">
        <v>117</v>
      </c>
      <c r="AF16" s="493" t="s">
        <v>247</v>
      </c>
      <c r="AG16" s="166" t="s">
        <v>248</v>
      </c>
      <c r="AH16" s="549">
        <v>44489</v>
      </c>
      <c r="AI16" s="483"/>
      <c r="AJ16" s="483"/>
      <c r="AK16" s="494"/>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row>
    <row r="17" spans="1:69" s="4" customFormat="1" ht="94.5" customHeight="1" x14ac:dyDescent="0.3">
      <c r="A17" s="92"/>
      <c r="B17" s="495"/>
      <c r="C17" s="320"/>
      <c r="D17" s="320"/>
      <c r="E17" s="320"/>
      <c r="F17" s="320"/>
      <c r="G17" s="320"/>
      <c r="H17" s="496"/>
      <c r="I17" s="497"/>
      <c r="J17" s="498"/>
      <c r="K17" s="499"/>
      <c r="L17" s="483"/>
      <c r="M17" s="497"/>
      <c r="N17" s="498"/>
      <c r="O17" s="500"/>
      <c r="P17" s="501"/>
      <c r="Q17" s="502"/>
      <c r="R17" s="503"/>
      <c r="S17" s="504"/>
      <c r="T17" s="504"/>
      <c r="U17" s="505"/>
      <c r="V17" s="504"/>
      <c r="W17" s="504"/>
      <c r="X17" s="504"/>
      <c r="Y17" s="490"/>
      <c r="Z17" s="506"/>
      <c r="AA17" s="505"/>
      <c r="AB17" s="506"/>
      <c r="AC17" s="505"/>
      <c r="AD17" s="507"/>
      <c r="AE17" s="504"/>
      <c r="AF17" s="493" t="s">
        <v>249</v>
      </c>
      <c r="AG17" s="166" t="s">
        <v>248</v>
      </c>
      <c r="AH17" s="549">
        <v>44469</v>
      </c>
      <c r="AI17" s="483"/>
      <c r="AJ17" s="483"/>
      <c r="AK17" s="494"/>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row>
    <row r="18" spans="1:69" s="3" customFormat="1" ht="141" customHeight="1" x14ac:dyDescent="0.25">
      <c r="B18" s="495"/>
      <c r="C18" s="320"/>
      <c r="D18" s="320"/>
      <c r="E18" s="320"/>
      <c r="F18" s="320"/>
      <c r="G18" s="320"/>
      <c r="H18" s="496"/>
      <c r="I18" s="497"/>
      <c r="J18" s="498"/>
      <c r="K18" s="499"/>
      <c r="L18" s="508" t="str">
        <f>IF(NOT(ISERROR(MATCH(K16,'Tabla Impacto'!$B$222:$B$224,0))),'Tabla Impacto'!$F$224&amp;"Por favor no seleccionar los criterios de impacto(Afectación Económica o presupuestal y Pérdida Reputacional)",K16)</f>
        <v xml:space="preserve">     El riesgo afecta la imagen de de la entidad con efecto publicitario sostenido a nivel de sector administrativo, nivel departamental o municipal</v>
      </c>
      <c r="M18" s="497"/>
      <c r="N18" s="498"/>
      <c r="O18" s="500"/>
      <c r="P18" s="509"/>
      <c r="Q18" s="510"/>
      <c r="R18" s="511"/>
      <c r="S18" s="512"/>
      <c r="T18" s="512"/>
      <c r="U18" s="513"/>
      <c r="V18" s="512"/>
      <c r="W18" s="512"/>
      <c r="X18" s="512"/>
      <c r="Y18" s="514">
        <f>IFERROR(IF(R16="Probabilidad",(J16-(+J16*U16)),IF(R16="Impacto",J16,"")),"")</f>
        <v>0.48</v>
      </c>
      <c r="Z18" s="515"/>
      <c r="AA18" s="513"/>
      <c r="AB18" s="515"/>
      <c r="AC18" s="513"/>
      <c r="AD18" s="516"/>
      <c r="AE18" s="512"/>
      <c r="AF18" s="517" t="s">
        <v>250</v>
      </c>
      <c r="AG18" s="172" t="s">
        <v>248</v>
      </c>
      <c r="AH18" s="626">
        <v>44498</v>
      </c>
      <c r="AI18" s="518"/>
      <c r="AJ18" s="166"/>
      <c r="AK18" s="519"/>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row>
    <row r="19" spans="1:69" ht="132" hidden="1" customHeight="1" x14ac:dyDescent="0.3">
      <c r="B19" s="495"/>
      <c r="C19" s="320"/>
      <c r="D19" s="320"/>
      <c r="E19" s="320"/>
      <c r="F19" s="320"/>
      <c r="G19" s="320"/>
      <c r="H19" s="496"/>
      <c r="I19" s="497"/>
      <c r="J19" s="498"/>
      <c r="K19" s="499"/>
      <c r="L19" s="508">
        <f>IF(NOT(ISERROR(MATCH(K19,_xlfn.ANCHORARRAY(F30),0))),J32&amp;"Por favor no seleccionar los criterios de impacto",K19)</f>
        <v>0</v>
      </c>
      <c r="M19" s="497"/>
      <c r="N19" s="498"/>
      <c r="O19" s="500"/>
      <c r="P19" s="520">
        <v>2</v>
      </c>
      <c r="Q19" s="493"/>
      <c r="R19" s="521" t="str">
        <f t="shared" ref="R19" si="0">IF(OR(S19="Preventivo",S19="Detectivo"),"Probabilidad",IF(S19="Correctivo","Impacto",""))</f>
        <v/>
      </c>
      <c r="S19" s="522"/>
      <c r="T19" s="522"/>
      <c r="U19" s="523" t="str">
        <f t="shared" ref="U19:U23" si="1">IF(AND(S19="Preventivo",T19="Automático"),"50%",IF(AND(S19="Preventivo",T19="Manual"),"40%",IF(AND(S19="Detectivo",T19="Automático"),"40%",IF(AND(S19="Detectivo",T19="Manual"),"30%",IF(AND(S19="Correctivo",T19="Automático"),"35%",IF(AND(S19="Correctivo",T19="Manual"),"25%",""))))))</f>
        <v/>
      </c>
      <c r="V19" s="522"/>
      <c r="W19" s="522"/>
      <c r="X19" s="522"/>
      <c r="Y19" s="514" t="str">
        <f>IFERROR(IF(AND(R16="Probabilidad",R19="Probabilidad"),(AA16-(+AA16*U19)),IF(R19="Probabilidad",(J16-(+J16*U19)),IF(R19="Impacto",AA16,""))),"")</f>
        <v/>
      </c>
      <c r="Z19" s="524" t="str">
        <f t="shared" ref="Z19:Z80" si="2">IFERROR(IF(Y19="","",IF(Y19&lt;=0.2,"Muy Baja",IF(Y19&lt;=0.4,"Baja",IF(Y19&lt;=0.6,"Media",IF(Y19&lt;=0.8,"Alta","Muy Alta"))))),"")</f>
        <v/>
      </c>
      <c r="AA19" s="523" t="str">
        <f t="shared" ref="AA19:AA23" si="3">+Y19</f>
        <v/>
      </c>
      <c r="AB19" s="524" t="str">
        <f t="shared" ref="AB19:AB80" si="4">IFERROR(IF(AC19="","",IF(AC19&lt;=0.2,"Leve",IF(AC19&lt;=0.4,"Menor",IF(AC19&lt;=0.6,"Moderado",IF(AC19&lt;=0.8,"Mayor","Catastrófico"))))),"")</f>
        <v/>
      </c>
      <c r="AC19" s="523" t="str">
        <f>IFERROR(IF(AND(R16="Impacto",R19="Impacto"),(AC16-(+AC16*U19)),IF(R19="Impacto",($N$16-(+$N$16*U19)),IF(R19="Probabilidad",AC16,""))),"")</f>
        <v/>
      </c>
      <c r="AD19" s="525" t="str">
        <f t="shared" ref="AD19:AD23" si="5">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522"/>
      <c r="AF19" s="526"/>
      <c r="AG19" s="526"/>
      <c r="AH19" s="526"/>
      <c r="AI19" s="518"/>
      <c r="AJ19" s="166"/>
      <c r="AK19" s="519"/>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1:69" ht="24" hidden="1" customHeight="1" x14ac:dyDescent="0.3">
      <c r="B20" s="495"/>
      <c r="C20" s="320"/>
      <c r="D20" s="320"/>
      <c r="E20" s="320"/>
      <c r="F20" s="320"/>
      <c r="G20" s="320"/>
      <c r="H20" s="496"/>
      <c r="I20" s="497"/>
      <c r="J20" s="498"/>
      <c r="K20" s="499"/>
      <c r="L20" s="508">
        <f>IF(NOT(ISERROR(MATCH(K20,_xlfn.ANCHORARRAY(F31),0))),J33&amp;"Por favor no seleccionar los criterios de impacto",K20)</f>
        <v>0</v>
      </c>
      <c r="M20" s="497"/>
      <c r="N20" s="498"/>
      <c r="O20" s="500"/>
      <c r="P20" s="520">
        <v>3</v>
      </c>
      <c r="Q20" s="527"/>
      <c r="R20" s="521" t="str">
        <f>IF(OR(S20="Preventivo",S20="Detectivo"),"Probabilidad",IF(S20="Correctivo","Impacto",""))</f>
        <v/>
      </c>
      <c r="S20" s="522"/>
      <c r="T20" s="522"/>
      <c r="U20" s="523" t="str">
        <f t="shared" si="1"/>
        <v/>
      </c>
      <c r="V20" s="522"/>
      <c r="W20" s="522"/>
      <c r="X20" s="522"/>
      <c r="Y20" s="514" t="str">
        <f>IFERROR(IF(AND(R19="Probabilidad",R20="Probabilidad"),(AA19-(+AA19*U20)),IF(AND(R19="Impacto",R20="Probabilidad"),(AA16-(+AA16*U20)),IF(R20="Impacto",AA19,""))),"")</f>
        <v/>
      </c>
      <c r="Z20" s="524" t="str">
        <f t="shared" si="2"/>
        <v/>
      </c>
      <c r="AA20" s="523" t="str">
        <f t="shared" si="3"/>
        <v/>
      </c>
      <c r="AB20" s="524" t="str">
        <f t="shared" si="4"/>
        <v/>
      </c>
      <c r="AC20" s="523" t="str">
        <f>IFERROR(IF(AND(R19="Impacto",R20="Impacto"),(AC19-(+AC19*U20)),IF(AND(R19="Probabilidad",R20="Impacto"),(AC16-(+AC16*U20)),IF(R20="Probabilidad",AC19,""))),"")</f>
        <v/>
      </c>
      <c r="AD20" s="525" t="str">
        <f t="shared" si="5"/>
        <v/>
      </c>
      <c r="AE20" s="522"/>
      <c r="AF20" s="166"/>
      <c r="AG20" s="166"/>
      <c r="AH20" s="518"/>
      <c r="AI20" s="518"/>
      <c r="AJ20" s="166"/>
      <c r="AK20" s="519"/>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1:69" ht="24" hidden="1" customHeight="1" x14ac:dyDescent="0.3">
      <c r="B21" s="495"/>
      <c r="C21" s="320"/>
      <c r="D21" s="320"/>
      <c r="E21" s="320"/>
      <c r="F21" s="320"/>
      <c r="G21" s="320"/>
      <c r="H21" s="496"/>
      <c r="I21" s="497"/>
      <c r="J21" s="498"/>
      <c r="K21" s="499"/>
      <c r="L21" s="508">
        <f>IF(NOT(ISERROR(MATCH(K21,_xlfn.ANCHORARRAY(F32),0))),J34&amp;"Por favor no seleccionar los criterios de impacto",K21)</f>
        <v>0</v>
      </c>
      <c r="M21" s="497"/>
      <c r="N21" s="498"/>
      <c r="O21" s="500"/>
      <c r="P21" s="520">
        <v>4</v>
      </c>
      <c r="Q21" s="493"/>
      <c r="R21" s="521" t="str">
        <f t="shared" ref="R21:R23" si="6">IF(OR(S21="Preventivo",S21="Detectivo"),"Probabilidad",IF(S21="Correctivo","Impacto",""))</f>
        <v/>
      </c>
      <c r="S21" s="522"/>
      <c r="T21" s="522"/>
      <c r="U21" s="523" t="str">
        <f t="shared" si="1"/>
        <v/>
      </c>
      <c r="V21" s="522"/>
      <c r="W21" s="522"/>
      <c r="X21" s="522"/>
      <c r="Y21" s="514" t="str">
        <f t="shared" ref="Y21:Y23" si="7">IFERROR(IF(AND(R20="Probabilidad",R21="Probabilidad"),(AA20-(+AA20*U21)),IF(AND(R20="Impacto",R21="Probabilidad"),(AA19-(+AA19*U21)),IF(R21="Impacto",AA20,""))),"")</f>
        <v/>
      </c>
      <c r="Z21" s="524" t="str">
        <f t="shared" si="2"/>
        <v/>
      </c>
      <c r="AA21" s="523" t="str">
        <f t="shared" si="3"/>
        <v/>
      </c>
      <c r="AB21" s="524" t="str">
        <f t="shared" si="4"/>
        <v/>
      </c>
      <c r="AC21" s="523" t="str">
        <f t="shared" ref="AC21:AC23" si="8">IFERROR(IF(AND(R20="Impacto",R21="Impacto"),(AC20-(+AC20*U21)),IF(AND(R20="Probabilidad",R21="Impacto"),(AC19-(+AC19*U21)),IF(R21="Probabilidad",AC20,""))),"")</f>
        <v/>
      </c>
      <c r="AD21" s="525"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522"/>
      <c r="AF21" s="166"/>
      <c r="AG21" s="166"/>
      <c r="AH21" s="518"/>
      <c r="AI21" s="518"/>
      <c r="AJ21" s="166"/>
      <c r="AK21" s="519"/>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1:69" ht="24" hidden="1" customHeight="1" x14ac:dyDescent="0.3">
      <c r="B22" s="495"/>
      <c r="C22" s="320"/>
      <c r="D22" s="320"/>
      <c r="E22" s="320"/>
      <c r="F22" s="320"/>
      <c r="G22" s="320"/>
      <c r="H22" s="496"/>
      <c r="I22" s="497"/>
      <c r="J22" s="498"/>
      <c r="K22" s="499"/>
      <c r="L22" s="508">
        <f>IF(NOT(ISERROR(MATCH(K22,_xlfn.ANCHORARRAY(F33),0))),J35&amp;"Por favor no seleccionar los criterios de impacto",K22)</f>
        <v>0</v>
      </c>
      <c r="M22" s="497"/>
      <c r="N22" s="498"/>
      <c r="O22" s="500"/>
      <c r="P22" s="520">
        <v>5</v>
      </c>
      <c r="Q22" s="493"/>
      <c r="R22" s="521" t="str">
        <f t="shared" si="6"/>
        <v/>
      </c>
      <c r="S22" s="522"/>
      <c r="T22" s="522"/>
      <c r="U22" s="523" t="str">
        <f t="shared" si="1"/>
        <v/>
      </c>
      <c r="V22" s="522"/>
      <c r="W22" s="522"/>
      <c r="X22" s="522"/>
      <c r="Y22" s="514" t="str">
        <f t="shared" si="7"/>
        <v/>
      </c>
      <c r="Z22" s="524" t="str">
        <f t="shared" si="2"/>
        <v/>
      </c>
      <c r="AA22" s="523" t="str">
        <f t="shared" si="3"/>
        <v/>
      </c>
      <c r="AB22" s="524" t="str">
        <f t="shared" si="4"/>
        <v/>
      </c>
      <c r="AC22" s="523" t="str">
        <f t="shared" si="8"/>
        <v/>
      </c>
      <c r="AD22" s="525" t="str">
        <f t="shared" si="5"/>
        <v/>
      </c>
      <c r="AE22" s="522"/>
      <c r="AF22" s="166"/>
      <c r="AG22" s="166"/>
      <c r="AH22" s="518"/>
      <c r="AI22" s="518"/>
      <c r="AJ22" s="166"/>
      <c r="AK22" s="519"/>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1:69" ht="24" hidden="1" customHeight="1" x14ac:dyDescent="0.3">
      <c r="B23" s="528"/>
      <c r="C23" s="321"/>
      <c r="D23" s="321"/>
      <c r="E23" s="321"/>
      <c r="F23" s="321"/>
      <c r="G23" s="321"/>
      <c r="H23" s="529"/>
      <c r="I23" s="530"/>
      <c r="J23" s="531"/>
      <c r="K23" s="532"/>
      <c r="L23" s="508">
        <f>IF(NOT(ISERROR(MATCH(K23,_xlfn.ANCHORARRAY(F34),0))),J36&amp;"Por favor no seleccionar los criterios de impacto",K23)</f>
        <v>0</v>
      </c>
      <c r="M23" s="530"/>
      <c r="N23" s="531"/>
      <c r="O23" s="533"/>
      <c r="P23" s="520">
        <v>6</v>
      </c>
      <c r="Q23" s="493"/>
      <c r="R23" s="521" t="str">
        <f t="shared" si="6"/>
        <v/>
      </c>
      <c r="S23" s="522"/>
      <c r="T23" s="522"/>
      <c r="U23" s="523" t="str">
        <f t="shared" si="1"/>
        <v/>
      </c>
      <c r="V23" s="522"/>
      <c r="W23" s="522"/>
      <c r="X23" s="522"/>
      <c r="Y23" s="514" t="str">
        <f t="shared" si="7"/>
        <v/>
      </c>
      <c r="Z23" s="524" t="str">
        <f t="shared" si="2"/>
        <v/>
      </c>
      <c r="AA23" s="523" t="str">
        <f t="shared" si="3"/>
        <v/>
      </c>
      <c r="AB23" s="524" t="str">
        <f t="shared" si="4"/>
        <v/>
      </c>
      <c r="AC23" s="523" t="str">
        <f t="shared" si="8"/>
        <v/>
      </c>
      <c r="AD23" s="525" t="str">
        <f t="shared" si="5"/>
        <v/>
      </c>
      <c r="AE23" s="522"/>
      <c r="AF23" s="166"/>
      <c r="AG23" s="166"/>
      <c r="AH23" s="518"/>
      <c r="AI23" s="518"/>
      <c r="AJ23" s="166"/>
      <c r="AK23" s="519"/>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1:69" ht="206.25" customHeight="1" x14ac:dyDescent="0.3">
      <c r="B24" s="534">
        <v>2</v>
      </c>
      <c r="C24" s="278" t="s">
        <v>195</v>
      </c>
      <c r="D24" s="278" t="s">
        <v>251</v>
      </c>
      <c r="E24" s="278" t="s">
        <v>252</v>
      </c>
      <c r="F24" s="278" t="s">
        <v>310</v>
      </c>
      <c r="G24" s="278" t="s">
        <v>188</v>
      </c>
      <c r="H24" s="535">
        <v>12</v>
      </c>
      <c r="I24" s="536" t="str">
        <f>IF(H24&lt;=0,"",IF(H24&lt;=2,"Muy Baja",IF(H24&lt;=24,"Baja",IF(H24&lt;=500,"Media",IF(H24&lt;=5000,"Alta","Muy Alta")))))</f>
        <v>Baja</v>
      </c>
      <c r="J24" s="537">
        <f>IF(I24="","",IF(I24="Muy Baja",0.2,IF(I24="Baja",0.4,IF(I24="Media",0.6,IF(I24="Alta",0.8,IF(I24="Muy Alta",1,))))))</f>
        <v>0.4</v>
      </c>
      <c r="K24" s="538" t="s">
        <v>136</v>
      </c>
      <c r="L24" s="539" t="str">
        <f>IF(NOT(ISERROR(MATCH(K24,'Tabla Impacto'!$B$222:$B$224,0))),'Tabla Impacto'!$F$224&amp;"Por favor no seleccionar los criterios de impacto(Afectación Económica o presupuestal y Pérdida Reputacional)",K24)</f>
        <v xml:space="preserve">     El riesgo afecta la imagen de de la entidad con efecto publicitario sostenido a nivel de sector administrativo, nivel departamental o municipal</v>
      </c>
      <c r="M24" s="540" t="str">
        <f>IF(OR(L24='Tabla Impacto'!$C$12,L24='Tabla Impacto'!$D$12),"Leve",IF(OR(L24='Tabla Impacto'!$C$13,L24='Tabla Impacto'!$D$13),"Menor",IF(OR(L24='Tabla Impacto'!$C$14,L24='Tabla Impacto'!$D$14),"Moderado",IF(OR(L24='Tabla Impacto'!$C$15,L24='Tabla Impacto'!$D$15),"Mayor",IF(OR(L24='Tabla Impacto'!$C$16,L24='Tabla Impacto'!$D$16),"Catastrófico","")))))</f>
        <v>Mayor</v>
      </c>
      <c r="N24" s="539">
        <f>IF(M24="","",IF(M24="Leve",0.2,IF(M24="Menor",0.4,IF(M24="Moderado",0.6,IF(M24="Mayor",0.8,IF(M24="Catastrófico",1,))))))</f>
        <v>0.8</v>
      </c>
      <c r="O24" s="541" t="str">
        <f>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Alto</v>
      </c>
      <c r="P24" s="542">
        <v>1</v>
      </c>
      <c r="Q24" s="493" t="s">
        <v>304</v>
      </c>
      <c r="R24" s="543" t="str">
        <f>IF(OR(S24="Preventivo",S24="Detectivo"),"Probabilidad",IF(S24="Correctivo","Impacto",""))</f>
        <v>Probabilidad</v>
      </c>
      <c r="S24" s="544" t="s">
        <v>15</v>
      </c>
      <c r="T24" s="544" t="s">
        <v>9</v>
      </c>
      <c r="U24" s="545" t="str">
        <f>IF(AND(S24="Preventivo",T24="Automático"),"50%",IF(AND(S24="Preventivo",T24="Manual"),"40%",IF(AND(S24="Detectivo",T24="Automático"),"40%",IF(AND(S24="Detectivo",T24="Manual"),"30%",IF(AND(S24="Correctivo",T24="Automático"),"35%",IF(AND(S24="Correctivo",T24="Manual"),"25%",""))))))</f>
        <v>30%</v>
      </c>
      <c r="V24" s="544" t="s">
        <v>19</v>
      </c>
      <c r="W24" s="544" t="s">
        <v>22</v>
      </c>
      <c r="X24" s="544" t="s">
        <v>110</v>
      </c>
      <c r="Y24" s="546">
        <f>IFERROR(IF(R24="Probabilidad",(J24-(+J24*U24)),IF(R24="Impacto",J24,"")),"")</f>
        <v>0.28000000000000003</v>
      </c>
      <c r="Z24" s="547" t="str">
        <f>IFERROR(IF(Y24="","",IF(Y24&lt;=0.2,"Muy Baja",IF(Y24&lt;=0.4,"Baja",IF(Y24&lt;=0.6,"Media",IF(Y24&lt;=0.8,"Alta","Muy Alta"))))),"")</f>
        <v>Baja</v>
      </c>
      <c r="AA24" s="545">
        <f>+Y24</f>
        <v>0.28000000000000003</v>
      </c>
      <c r="AB24" s="547" t="str">
        <f>IFERROR(IF(AC24="","",IF(AC24&lt;=0.2,"Leve",IF(AC24&lt;=0.4,"Menor",IF(AC24&lt;=0.6,"Moderado",IF(AC24&lt;=0.8,"Mayor","Catastrófico"))))),"")</f>
        <v>Mayor</v>
      </c>
      <c r="AC24" s="545">
        <f>IFERROR(IF(R24="Impacto",(N24-(+N24*U24)),IF(R24="Probabilidad",N24,"")),"")</f>
        <v>0.8</v>
      </c>
      <c r="AD24" s="548"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Alto</v>
      </c>
      <c r="AE24" s="544" t="s">
        <v>117</v>
      </c>
      <c r="AF24" s="493" t="s">
        <v>254</v>
      </c>
      <c r="AG24" s="166" t="s">
        <v>255</v>
      </c>
      <c r="AH24" s="549" t="s">
        <v>253</v>
      </c>
      <c r="AI24" s="550"/>
      <c r="AJ24" s="173"/>
      <c r="AK24" s="551"/>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1:69" ht="151.5" hidden="1" customHeight="1" x14ac:dyDescent="0.3">
      <c r="B25" s="534"/>
      <c r="C25" s="279"/>
      <c r="D25" s="279"/>
      <c r="E25" s="279"/>
      <c r="F25" s="279"/>
      <c r="G25" s="279"/>
      <c r="H25" s="552"/>
      <c r="I25" s="553"/>
      <c r="J25" s="554"/>
      <c r="K25" s="555"/>
      <c r="L25" s="539">
        <f>IF(NOT(ISERROR(MATCH(K25,_xlfn.ANCHORARRAY(F36),0))),J40&amp;"Por favor no seleccionar los criterios de impacto",K25)</f>
        <v>0</v>
      </c>
      <c r="M25" s="540"/>
      <c r="N25" s="539"/>
      <c r="O25" s="541"/>
      <c r="P25" s="542">
        <v>2</v>
      </c>
      <c r="Q25" s="556"/>
      <c r="R25" s="543" t="str">
        <f>IF(OR(S25="Preventivo",S25="Detectivo"),"Probabilidad",IF(S25="Correctivo","Impacto",""))</f>
        <v/>
      </c>
      <c r="S25" s="544"/>
      <c r="T25" s="544"/>
      <c r="U25" s="545" t="str">
        <f t="shared" ref="U25:U29" si="9">IF(AND(S25="Preventivo",T25="Automático"),"50%",IF(AND(S25="Preventivo",T25="Manual"),"40%",IF(AND(S25="Detectivo",T25="Automático"),"40%",IF(AND(S25="Detectivo",T25="Manual"),"30%",IF(AND(S25="Correctivo",T25="Automático"),"35%",IF(AND(S25="Correctivo",T25="Manual"),"25%",""))))))</f>
        <v/>
      </c>
      <c r="V25" s="544"/>
      <c r="W25" s="544"/>
      <c r="X25" s="544"/>
      <c r="Y25" s="546" t="str">
        <f>IFERROR(IF(AND(R24="Probabilidad",R25="Probabilidad"),(AA24-(+AA24*U25)),IF(R25="Probabilidad",(J24-(+J24*U25)),IF(R25="Impacto",AA24,""))),"")</f>
        <v/>
      </c>
      <c r="Z25" s="547" t="str">
        <f t="shared" si="2"/>
        <v/>
      </c>
      <c r="AA25" s="545" t="str">
        <f t="shared" ref="AA25:AA29" si="10">+Y25</f>
        <v/>
      </c>
      <c r="AB25" s="547" t="str">
        <f t="shared" si="4"/>
        <v/>
      </c>
      <c r="AC25" s="545" t="str">
        <f>IFERROR(IF(AND(R24="Impacto",R25="Impacto"),(AC16-(+AC16*U25)),IF(R25="Impacto",($N$24-(+$N$24*U25)),IF(R25="Probabilidad",AC16,""))),"")</f>
        <v/>
      </c>
      <c r="AD25" s="548" t="str">
        <f t="shared" ref="AD25:AD26" si="11">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544"/>
      <c r="AF25" s="173"/>
      <c r="AG25" s="173"/>
      <c r="AH25" s="550"/>
      <c r="AI25" s="550"/>
      <c r="AJ25" s="173"/>
      <c r="AK25" s="551"/>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1:69" ht="151.5" hidden="1" customHeight="1" x14ac:dyDescent="0.3">
      <c r="B26" s="534"/>
      <c r="C26" s="279"/>
      <c r="D26" s="279"/>
      <c r="E26" s="279"/>
      <c r="F26" s="279"/>
      <c r="G26" s="279"/>
      <c r="H26" s="552"/>
      <c r="I26" s="553"/>
      <c r="J26" s="554"/>
      <c r="K26" s="555"/>
      <c r="L26" s="539">
        <f>IF(NOT(ISERROR(MATCH(K26,_xlfn.ANCHORARRAY(F39),0))),J41&amp;"Por favor no seleccionar los criterios de impacto",K26)</f>
        <v>0</v>
      </c>
      <c r="M26" s="540"/>
      <c r="N26" s="539"/>
      <c r="O26" s="541"/>
      <c r="P26" s="542">
        <v>3</v>
      </c>
      <c r="Q26" s="557"/>
      <c r="R26" s="543" t="str">
        <f>IF(OR(S26="Preventivo",S26="Detectivo"),"Probabilidad",IF(S26="Correctivo","Impacto",""))</f>
        <v/>
      </c>
      <c r="S26" s="544"/>
      <c r="T26" s="544"/>
      <c r="U26" s="545" t="str">
        <f t="shared" si="9"/>
        <v/>
      </c>
      <c r="V26" s="544"/>
      <c r="W26" s="544"/>
      <c r="X26" s="544"/>
      <c r="Y26" s="546" t="str">
        <f>IFERROR(IF(AND(R25="Probabilidad",R26="Probabilidad"),(AA25-(+AA25*U26)),IF(AND(R25="Impacto",R26="Probabilidad"),(AA24-(+AA24*U26)),IF(R26="Impacto",AA25,""))),"")</f>
        <v/>
      </c>
      <c r="Z26" s="547" t="str">
        <f t="shared" si="2"/>
        <v/>
      </c>
      <c r="AA26" s="545" t="str">
        <f t="shared" si="10"/>
        <v/>
      </c>
      <c r="AB26" s="547" t="str">
        <f t="shared" si="4"/>
        <v/>
      </c>
      <c r="AC26" s="545" t="str">
        <f>IFERROR(IF(AND(R25="Impacto",R26="Impacto"),(AC25-(+AC25*U26)),IF(AND(R25="Probabilidad",R26="Impacto"),(AC24-(+AC24*U26)),IF(R26="Probabilidad",AC25,""))),"")</f>
        <v/>
      </c>
      <c r="AD26" s="548" t="str">
        <f t="shared" si="11"/>
        <v/>
      </c>
      <c r="AE26" s="544"/>
      <c r="AF26" s="173"/>
      <c r="AG26" s="173"/>
      <c r="AH26" s="550"/>
      <c r="AI26" s="550"/>
      <c r="AJ26" s="173"/>
      <c r="AK26" s="551"/>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1:69" ht="151.5" hidden="1" customHeight="1" x14ac:dyDescent="0.3">
      <c r="B27" s="534"/>
      <c r="C27" s="279"/>
      <c r="D27" s="279"/>
      <c r="E27" s="279"/>
      <c r="F27" s="279"/>
      <c r="G27" s="279"/>
      <c r="H27" s="552"/>
      <c r="I27" s="553"/>
      <c r="J27" s="554"/>
      <c r="K27" s="555"/>
      <c r="L27" s="539">
        <f>IF(NOT(ISERROR(MATCH(K27,_xlfn.ANCHORARRAY(F40),0))),J42&amp;"Por favor no seleccionar los criterios de impacto",K27)</f>
        <v>0</v>
      </c>
      <c r="M27" s="540"/>
      <c r="N27" s="539"/>
      <c r="O27" s="541"/>
      <c r="P27" s="542">
        <v>4</v>
      </c>
      <c r="Q27" s="556"/>
      <c r="R27" s="543" t="str">
        <f t="shared" ref="R27:R29" si="12">IF(OR(S27="Preventivo",S27="Detectivo"),"Probabilidad",IF(S27="Correctivo","Impacto",""))</f>
        <v/>
      </c>
      <c r="S27" s="544"/>
      <c r="T27" s="544"/>
      <c r="U27" s="545" t="str">
        <f t="shared" si="9"/>
        <v/>
      </c>
      <c r="V27" s="544"/>
      <c r="W27" s="544"/>
      <c r="X27" s="544"/>
      <c r="Y27" s="546" t="str">
        <f t="shared" ref="Y27:Y29" si="13">IFERROR(IF(AND(R26="Probabilidad",R27="Probabilidad"),(AA26-(+AA26*U27)),IF(AND(R26="Impacto",R27="Probabilidad"),(AA25-(+AA25*U27)),IF(R27="Impacto",AA26,""))),"")</f>
        <v/>
      </c>
      <c r="Z27" s="547" t="str">
        <f t="shared" si="2"/>
        <v/>
      </c>
      <c r="AA27" s="545" t="str">
        <f t="shared" si="10"/>
        <v/>
      </c>
      <c r="AB27" s="547" t="str">
        <f t="shared" si="4"/>
        <v/>
      </c>
      <c r="AC27" s="545" t="str">
        <f t="shared" ref="AC27:AC29" si="14">IFERROR(IF(AND(R26="Impacto",R27="Impacto"),(AC26-(+AC26*U27)),IF(AND(R26="Probabilidad",R27="Impacto"),(AC25-(+AC25*U27)),IF(R27="Probabilidad",AC26,""))),"")</f>
        <v/>
      </c>
      <c r="AD27" s="548"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544"/>
      <c r="AF27" s="173"/>
      <c r="AG27" s="173"/>
      <c r="AH27" s="550"/>
      <c r="AI27" s="550"/>
      <c r="AJ27" s="173"/>
      <c r="AK27" s="551"/>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1:69" ht="151.5" hidden="1" customHeight="1" x14ac:dyDescent="0.3">
      <c r="B28" s="534"/>
      <c r="C28" s="279"/>
      <c r="D28" s="279"/>
      <c r="E28" s="279"/>
      <c r="F28" s="279"/>
      <c r="G28" s="279"/>
      <c r="H28" s="552"/>
      <c r="I28" s="553"/>
      <c r="J28" s="554"/>
      <c r="K28" s="555"/>
      <c r="L28" s="539">
        <f>IF(NOT(ISERROR(MATCH(K28,_xlfn.ANCHORARRAY(F41),0))),J43&amp;"Por favor no seleccionar los criterios de impacto",K28)</f>
        <v>0</v>
      </c>
      <c r="M28" s="540"/>
      <c r="N28" s="539"/>
      <c r="O28" s="541"/>
      <c r="P28" s="542">
        <v>5</v>
      </c>
      <c r="Q28" s="556"/>
      <c r="R28" s="543" t="str">
        <f t="shared" si="12"/>
        <v/>
      </c>
      <c r="S28" s="544"/>
      <c r="T28" s="544"/>
      <c r="U28" s="545" t="str">
        <f t="shared" si="9"/>
        <v/>
      </c>
      <c r="V28" s="544"/>
      <c r="W28" s="544"/>
      <c r="X28" s="544"/>
      <c r="Y28" s="546" t="str">
        <f t="shared" si="13"/>
        <v/>
      </c>
      <c r="Z28" s="547" t="str">
        <f t="shared" si="2"/>
        <v/>
      </c>
      <c r="AA28" s="545" t="str">
        <f t="shared" si="10"/>
        <v/>
      </c>
      <c r="AB28" s="547" t="str">
        <f t="shared" si="4"/>
        <v/>
      </c>
      <c r="AC28" s="545" t="str">
        <f t="shared" si="14"/>
        <v/>
      </c>
      <c r="AD28" s="548" t="str">
        <f t="shared" ref="AD28:AD29" si="15">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
      </c>
      <c r="AE28" s="544"/>
      <c r="AF28" s="173"/>
      <c r="AG28" s="173"/>
      <c r="AH28" s="550"/>
      <c r="AI28" s="550"/>
      <c r="AJ28" s="173"/>
      <c r="AK28" s="551"/>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1:69" ht="151.5" hidden="1" customHeight="1" x14ac:dyDescent="0.3">
      <c r="B29" s="534"/>
      <c r="C29" s="280"/>
      <c r="D29" s="280"/>
      <c r="E29" s="280"/>
      <c r="F29" s="280"/>
      <c r="G29" s="280"/>
      <c r="H29" s="558"/>
      <c r="I29" s="559"/>
      <c r="J29" s="560"/>
      <c r="K29" s="561"/>
      <c r="L29" s="539">
        <f>IF(NOT(ISERROR(MATCH(K29,_xlfn.ANCHORARRAY(F42),0))),J44&amp;"Por favor no seleccionar los criterios de impacto",K29)</f>
        <v>0</v>
      </c>
      <c r="M29" s="540"/>
      <c r="N29" s="539"/>
      <c r="O29" s="541"/>
      <c r="P29" s="542">
        <v>6</v>
      </c>
      <c r="Q29" s="556"/>
      <c r="R29" s="543" t="str">
        <f t="shared" si="12"/>
        <v/>
      </c>
      <c r="S29" s="544"/>
      <c r="T29" s="544"/>
      <c r="U29" s="545" t="str">
        <f t="shared" si="9"/>
        <v/>
      </c>
      <c r="V29" s="544"/>
      <c r="W29" s="544"/>
      <c r="X29" s="544"/>
      <c r="Y29" s="546" t="str">
        <f t="shared" si="13"/>
        <v/>
      </c>
      <c r="Z29" s="547" t="str">
        <f t="shared" si="2"/>
        <v/>
      </c>
      <c r="AA29" s="545" t="str">
        <f t="shared" si="10"/>
        <v/>
      </c>
      <c r="AB29" s="547" t="str">
        <f t="shared" si="4"/>
        <v/>
      </c>
      <c r="AC29" s="545" t="str">
        <f t="shared" si="14"/>
        <v/>
      </c>
      <c r="AD29" s="548" t="str">
        <f t="shared" si="15"/>
        <v/>
      </c>
      <c r="AE29" s="544"/>
      <c r="AF29" s="173"/>
      <c r="AG29" s="173"/>
      <c r="AH29" s="550"/>
      <c r="AI29" s="550"/>
      <c r="AJ29" s="173"/>
      <c r="AK29" s="551"/>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1:69" ht="151.5" customHeight="1" x14ac:dyDescent="0.3">
      <c r="B30" s="534">
        <v>3</v>
      </c>
      <c r="C30" s="278" t="s">
        <v>195</v>
      </c>
      <c r="D30" s="278" t="s">
        <v>256</v>
      </c>
      <c r="E30" s="278" t="s">
        <v>257</v>
      </c>
      <c r="F30" s="278" t="s">
        <v>258</v>
      </c>
      <c r="G30" s="278" t="s">
        <v>188</v>
      </c>
      <c r="H30" s="535">
        <v>1800</v>
      </c>
      <c r="I30" s="536" t="str">
        <f>IF(H30&lt;=0,"",IF(H30&lt;=2,"Muy Baja",IF(H30&lt;=24,"Baja",IF(H30&lt;=500,"Media",IF(H30&lt;=5000,"Alta","Muy Alta")))))</f>
        <v>Alta</v>
      </c>
      <c r="J30" s="537">
        <f>IF(I30="","",IF(I30="Muy Baja",0.2,IF(I30="Baja",0.4,IF(I30="Media",0.6,IF(I30="Alta",0.8,IF(I30="Muy Alta",1,))))))</f>
        <v>0.8</v>
      </c>
      <c r="K30" s="538" t="s">
        <v>135</v>
      </c>
      <c r="L30" s="562" t="str">
        <f>IF(NOT(ISERROR(MATCH(K30,'Tabla Impacto'!$B$222:$B$224,0))),'Tabla Impacto'!$F$224&amp;"Por favor no seleccionar los criterios de impacto(Afectación Económica o presupuestal y Pérdida Reputacional)",K30)</f>
        <v xml:space="preserve">     El riesgo afecta la imagen de la entidad con algunos usuarios de relevancia frente al logro de los objetivos</v>
      </c>
      <c r="M30" s="536" t="str">
        <f>IF(OR(L30='Tabla Impacto'!$C$12,L30='Tabla Impacto'!$D$12),"Leve",IF(OR(L30='Tabla Impacto'!$C$13,L30='Tabla Impacto'!$D$13),"Menor",IF(OR(L30='Tabla Impacto'!$C$14,L30='Tabla Impacto'!$D$14),"Moderado",IF(OR(L30='Tabla Impacto'!$C$15,L30='Tabla Impacto'!$D$15),"Mayor",IF(OR(L30='Tabla Impacto'!$C$16,L30='Tabla Impacto'!$D$16),"Catastrófico","")))))</f>
        <v>Moderado</v>
      </c>
      <c r="N30" s="537">
        <f>IF(M30="","",IF(M30="Leve",0.2,IF(M30="Menor",0.4,IF(M30="Moderado",0.6,IF(M30="Mayor",0.8,IF(M30="Catastrófico",1,))))))</f>
        <v>0.6</v>
      </c>
      <c r="O30" s="563" t="str">
        <f>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Alto</v>
      </c>
      <c r="P30" s="542">
        <v>1</v>
      </c>
      <c r="Q30" s="493" t="s">
        <v>259</v>
      </c>
      <c r="R30" s="543" t="str">
        <f>IF(OR(S30="Preventivo",S30="Detectivo"),"Probabilidad",IF(S30="Correctivo","Impacto",""))</f>
        <v>Probabilidad</v>
      </c>
      <c r="S30" s="544" t="s">
        <v>14</v>
      </c>
      <c r="T30" s="544" t="s">
        <v>9</v>
      </c>
      <c r="U30" s="545" t="str">
        <f>IF(AND(S30="Preventivo",T30="Automático"),"50%",IF(AND(S30="Preventivo",T30="Manual"),"40%",IF(AND(S30="Detectivo",T30="Automático"),"40%",IF(AND(S30="Detectivo",T30="Manual"),"30%",IF(AND(S30="Correctivo",T30="Automático"),"35%",IF(AND(S30="Correctivo",T30="Manual"),"25%",""))))))</f>
        <v>40%</v>
      </c>
      <c r="V30" s="544" t="s">
        <v>19</v>
      </c>
      <c r="W30" s="544" t="s">
        <v>22</v>
      </c>
      <c r="X30" s="544" t="s">
        <v>110</v>
      </c>
      <c r="Y30" s="546">
        <f>IFERROR(IF(R30="Probabilidad",(J30-(+J30*U30)),IF(R30="Impacto",J30,"")),"")</f>
        <v>0.48</v>
      </c>
      <c r="Z30" s="547" t="str">
        <f>IFERROR(IF(Y30="","",IF(Y30&lt;=0.2,"Muy Baja",IF(Y30&lt;=0.4,"Baja",IF(Y30&lt;=0.6,"Media",IF(Y30&lt;=0.8,"Alta","Muy Alta"))))),"")</f>
        <v>Media</v>
      </c>
      <c r="AA30" s="545">
        <f>+Y30</f>
        <v>0.48</v>
      </c>
      <c r="AB30" s="547" t="str">
        <f>IFERROR(IF(AC30="","",IF(AC30&lt;=0.2,"Leve",IF(AC30&lt;=0.4,"Menor",IF(AC30&lt;=0.6,"Moderado",IF(AC30&lt;=0.8,"Mayor","Catastrófico"))))),"")</f>
        <v>Moderado</v>
      </c>
      <c r="AC30" s="545">
        <f>IFERROR(IF(R30="Impacto",(N30-(+N30*U30)),IF(R30="Probabilidad",N30,"")),"")</f>
        <v>0.6</v>
      </c>
      <c r="AD30" s="548"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Moderado</v>
      </c>
      <c r="AE30" s="544" t="s">
        <v>117</v>
      </c>
      <c r="AF30" s="493" t="s">
        <v>260</v>
      </c>
      <c r="AG30" s="166" t="s">
        <v>261</v>
      </c>
      <c r="AH30" s="549">
        <v>44438</v>
      </c>
      <c r="AI30" s="550"/>
      <c r="AJ30" s="173"/>
      <c r="AK30" s="551"/>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1:69" ht="151.5" hidden="1" customHeight="1" x14ac:dyDescent="0.3">
      <c r="B31" s="534"/>
      <c r="C31" s="279"/>
      <c r="D31" s="279"/>
      <c r="E31" s="279"/>
      <c r="F31" s="279"/>
      <c r="G31" s="279"/>
      <c r="H31" s="552"/>
      <c r="I31" s="553"/>
      <c r="J31" s="554"/>
      <c r="K31" s="555"/>
      <c r="L31" s="562">
        <f>IF(NOT(ISERROR(MATCH(K31,_xlfn.ANCHORARRAY(F44),0))),J47&amp;"Por favor no seleccionar los criterios de impacto",K31)</f>
        <v>0</v>
      </c>
      <c r="M31" s="553"/>
      <c r="N31" s="554"/>
      <c r="O31" s="564"/>
      <c r="P31" s="542">
        <v>2</v>
      </c>
      <c r="Q31" s="556"/>
      <c r="R31" s="543" t="str">
        <f>IF(OR(S31="Preventivo",S31="Detectivo"),"Probabilidad",IF(S31="Correctivo","Impacto",""))</f>
        <v/>
      </c>
      <c r="S31" s="544"/>
      <c r="T31" s="544"/>
      <c r="U31" s="545" t="str">
        <f t="shared" ref="U31:U35" si="16">IF(AND(S31="Preventivo",T31="Automático"),"50%",IF(AND(S31="Preventivo",T31="Manual"),"40%",IF(AND(S31="Detectivo",T31="Automático"),"40%",IF(AND(S31="Detectivo",T31="Manual"),"30%",IF(AND(S31="Correctivo",T31="Automático"),"35%",IF(AND(S31="Correctivo",T31="Manual"),"25%",""))))))</f>
        <v/>
      </c>
      <c r="V31" s="544"/>
      <c r="W31" s="544"/>
      <c r="X31" s="544"/>
      <c r="Y31" s="565" t="str">
        <f>IFERROR(IF(AND(R30="Probabilidad",R31="Probabilidad"),(AA30-(+AA30*U31)),IF(R31="Probabilidad",(J30-(+J30*U31)),IF(R31="Impacto",AA30,""))),"")</f>
        <v/>
      </c>
      <c r="Z31" s="547" t="str">
        <f t="shared" si="2"/>
        <v/>
      </c>
      <c r="AA31" s="545" t="str">
        <f t="shared" ref="AA31:AA35" si="17">+Y31</f>
        <v/>
      </c>
      <c r="AB31" s="547" t="str">
        <f t="shared" si="4"/>
        <v/>
      </c>
      <c r="AC31" s="545" t="str">
        <f>IFERROR(IF(AND(R30="Impacto",R31="Impacto"),(AC24-(+AC24*U31)),IF(R31="Impacto",($N$30-(+$N$30*U31)),IF(R31="Probabilidad",AC24,""))),"")</f>
        <v/>
      </c>
      <c r="AD31" s="548" t="str">
        <f t="shared" ref="AD31:AD32" si="18">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544"/>
      <c r="AF31" s="173"/>
      <c r="AG31" s="173"/>
      <c r="AH31" s="550"/>
      <c r="AI31" s="550"/>
      <c r="AJ31" s="173"/>
      <c r="AK31" s="551"/>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1:69" ht="151.5" hidden="1" customHeight="1" x14ac:dyDescent="0.3">
      <c r="B32" s="534"/>
      <c r="C32" s="279"/>
      <c r="D32" s="279"/>
      <c r="E32" s="279"/>
      <c r="F32" s="279"/>
      <c r="G32" s="279"/>
      <c r="H32" s="552"/>
      <c r="I32" s="553"/>
      <c r="J32" s="554"/>
      <c r="K32" s="555"/>
      <c r="L32" s="562">
        <f>IF(NOT(ISERROR(MATCH(K32,_xlfn.ANCHORARRAY(F46),0))),J48&amp;"Por favor no seleccionar los criterios de impacto",K32)</f>
        <v>0</v>
      </c>
      <c r="M32" s="553"/>
      <c r="N32" s="554"/>
      <c r="O32" s="564"/>
      <c r="P32" s="542">
        <v>3</v>
      </c>
      <c r="Q32" s="557"/>
      <c r="R32" s="543" t="str">
        <f>IF(OR(S32="Preventivo",S32="Detectivo"),"Probabilidad",IF(S32="Correctivo","Impacto",""))</f>
        <v/>
      </c>
      <c r="S32" s="544"/>
      <c r="T32" s="544"/>
      <c r="U32" s="545" t="str">
        <f t="shared" si="16"/>
        <v/>
      </c>
      <c r="V32" s="544"/>
      <c r="W32" s="544"/>
      <c r="X32" s="544"/>
      <c r="Y32" s="546" t="str">
        <f>IFERROR(IF(AND(R31="Probabilidad",R32="Probabilidad"),(AA31-(+AA31*U32)),IF(AND(R31="Impacto",R32="Probabilidad"),(AA30-(+AA30*U32)),IF(R32="Impacto",AA31,""))),"")</f>
        <v/>
      </c>
      <c r="Z32" s="547" t="str">
        <f t="shared" si="2"/>
        <v/>
      </c>
      <c r="AA32" s="545" t="str">
        <f t="shared" si="17"/>
        <v/>
      </c>
      <c r="AB32" s="547" t="str">
        <f t="shared" si="4"/>
        <v/>
      </c>
      <c r="AC32" s="545" t="str">
        <f>IFERROR(IF(AND(R31="Impacto",R32="Impacto"),(AC31-(+AC31*U32)),IF(AND(R31="Probabilidad",R32="Impacto"),(AC30-(+AC30*U32)),IF(R32="Probabilidad",AC31,""))),"")</f>
        <v/>
      </c>
      <c r="AD32" s="548" t="str">
        <f t="shared" si="18"/>
        <v/>
      </c>
      <c r="AE32" s="544"/>
      <c r="AF32" s="173"/>
      <c r="AG32" s="173"/>
      <c r="AH32" s="550"/>
      <c r="AI32" s="550"/>
      <c r="AJ32" s="173"/>
      <c r="AK32" s="551"/>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534"/>
      <c r="C33" s="279"/>
      <c r="D33" s="279"/>
      <c r="E33" s="279"/>
      <c r="F33" s="279"/>
      <c r="G33" s="279"/>
      <c r="H33" s="552"/>
      <c r="I33" s="553"/>
      <c r="J33" s="554"/>
      <c r="K33" s="555"/>
      <c r="L33" s="562">
        <f>IF(NOT(ISERROR(MATCH(K33,_xlfn.ANCHORARRAY(F47),0))),J49&amp;"Por favor no seleccionar los criterios de impacto",K33)</f>
        <v>0</v>
      </c>
      <c r="M33" s="553"/>
      <c r="N33" s="554"/>
      <c r="O33" s="564"/>
      <c r="P33" s="542">
        <v>4</v>
      </c>
      <c r="Q33" s="556"/>
      <c r="R33" s="543" t="str">
        <f t="shared" ref="R33:R35" si="19">IF(OR(S33="Preventivo",S33="Detectivo"),"Probabilidad",IF(S33="Correctivo","Impacto",""))</f>
        <v/>
      </c>
      <c r="S33" s="544"/>
      <c r="T33" s="544"/>
      <c r="U33" s="545" t="str">
        <f t="shared" si="16"/>
        <v/>
      </c>
      <c r="V33" s="544"/>
      <c r="W33" s="544"/>
      <c r="X33" s="544"/>
      <c r="Y33" s="546" t="str">
        <f t="shared" ref="Y33:Y35" si="20">IFERROR(IF(AND(R32="Probabilidad",R33="Probabilidad"),(AA32-(+AA32*U33)),IF(AND(R32="Impacto",R33="Probabilidad"),(AA31-(+AA31*U33)),IF(R33="Impacto",AA32,""))),"")</f>
        <v/>
      </c>
      <c r="Z33" s="547" t="str">
        <f t="shared" si="2"/>
        <v/>
      </c>
      <c r="AA33" s="545" t="str">
        <f t="shared" si="17"/>
        <v/>
      </c>
      <c r="AB33" s="547" t="str">
        <f t="shared" si="4"/>
        <v/>
      </c>
      <c r="AC33" s="545" t="str">
        <f t="shared" ref="AC33:AC35" si="21">IFERROR(IF(AND(R32="Impacto",R33="Impacto"),(AC32-(+AC32*U33)),IF(AND(R32="Probabilidad",R33="Impacto"),(AC31-(+AC31*U33)),IF(R33="Probabilidad",AC32,""))),"")</f>
        <v/>
      </c>
      <c r="AD33" s="548"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544"/>
      <c r="AF33" s="173"/>
      <c r="AG33" s="173"/>
      <c r="AH33" s="550"/>
      <c r="AI33" s="550"/>
      <c r="AJ33" s="173"/>
      <c r="AK33" s="551"/>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534"/>
      <c r="C34" s="279"/>
      <c r="D34" s="279"/>
      <c r="E34" s="279"/>
      <c r="F34" s="279"/>
      <c r="G34" s="279"/>
      <c r="H34" s="552"/>
      <c r="I34" s="553"/>
      <c r="J34" s="554"/>
      <c r="K34" s="555"/>
      <c r="L34" s="562">
        <f>IF(NOT(ISERROR(MATCH(K34,_xlfn.ANCHORARRAY(F48),0))),J50&amp;"Por favor no seleccionar los criterios de impacto",K34)</f>
        <v>0</v>
      </c>
      <c r="M34" s="553"/>
      <c r="N34" s="554"/>
      <c r="O34" s="564"/>
      <c r="P34" s="542">
        <v>5</v>
      </c>
      <c r="Q34" s="556"/>
      <c r="R34" s="543" t="str">
        <f t="shared" si="19"/>
        <v/>
      </c>
      <c r="S34" s="544"/>
      <c r="T34" s="544"/>
      <c r="U34" s="545" t="str">
        <f t="shared" si="16"/>
        <v/>
      </c>
      <c r="V34" s="544"/>
      <c r="W34" s="544"/>
      <c r="X34" s="544"/>
      <c r="Y34" s="546" t="str">
        <f t="shared" si="20"/>
        <v/>
      </c>
      <c r="Z34" s="547" t="str">
        <f t="shared" si="2"/>
        <v/>
      </c>
      <c r="AA34" s="545" t="str">
        <f t="shared" si="17"/>
        <v/>
      </c>
      <c r="AB34" s="547" t="str">
        <f t="shared" si="4"/>
        <v/>
      </c>
      <c r="AC34" s="545" t="str">
        <f t="shared" si="21"/>
        <v/>
      </c>
      <c r="AD34" s="548"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544"/>
      <c r="AF34" s="173"/>
      <c r="AG34" s="173"/>
      <c r="AH34" s="550"/>
      <c r="AI34" s="550"/>
      <c r="AJ34" s="173"/>
      <c r="AK34" s="551"/>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534"/>
      <c r="C35" s="280"/>
      <c r="D35" s="280"/>
      <c r="E35" s="280"/>
      <c r="F35" s="280"/>
      <c r="G35" s="280"/>
      <c r="H35" s="558"/>
      <c r="I35" s="559"/>
      <c r="J35" s="560"/>
      <c r="K35" s="561"/>
      <c r="L35" s="562">
        <f>IF(NOT(ISERROR(MATCH(K35,_xlfn.ANCHORARRAY(F49),0))),J51&amp;"Por favor no seleccionar los criterios de impacto",K35)</f>
        <v>0</v>
      </c>
      <c r="M35" s="559"/>
      <c r="N35" s="560"/>
      <c r="O35" s="566"/>
      <c r="P35" s="542">
        <v>6</v>
      </c>
      <c r="Q35" s="556"/>
      <c r="R35" s="543" t="str">
        <f t="shared" si="19"/>
        <v/>
      </c>
      <c r="S35" s="544"/>
      <c r="T35" s="544"/>
      <c r="U35" s="545" t="str">
        <f t="shared" si="16"/>
        <v/>
      </c>
      <c r="V35" s="544"/>
      <c r="W35" s="544"/>
      <c r="X35" s="544"/>
      <c r="Y35" s="546" t="str">
        <f t="shared" si="20"/>
        <v/>
      </c>
      <c r="Z35" s="547" t="str">
        <f t="shared" si="2"/>
        <v/>
      </c>
      <c r="AA35" s="545" t="str">
        <f t="shared" si="17"/>
        <v/>
      </c>
      <c r="AB35" s="547" t="str">
        <f t="shared" si="4"/>
        <v/>
      </c>
      <c r="AC35" s="545" t="str">
        <f t="shared" si="21"/>
        <v/>
      </c>
      <c r="AD35" s="548" t="str">
        <f t="shared" si="22"/>
        <v/>
      </c>
      <c r="AE35" s="544"/>
      <c r="AF35" s="173"/>
      <c r="AG35" s="173"/>
      <c r="AH35" s="550"/>
      <c r="AI35" s="550"/>
      <c r="AJ35" s="173"/>
      <c r="AK35" s="551"/>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s="92" customFormat="1" ht="139.5" customHeight="1" x14ac:dyDescent="0.3">
      <c r="B36" s="567">
        <v>4</v>
      </c>
      <c r="C36" s="278" t="s">
        <v>114</v>
      </c>
      <c r="D36" s="278" t="s">
        <v>305</v>
      </c>
      <c r="E36" s="278" t="s">
        <v>306</v>
      </c>
      <c r="F36" s="278" t="s">
        <v>307</v>
      </c>
      <c r="G36" s="278" t="s">
        <v>188</v>
      </c>
      <c r="H36" s="535">
        <v>1200</v>
      </c>
      <c r="I36" s="536" t="str">
        <f>IF(H36&lt;=0,"",IF(H36&lt;=2,"Muy Baja",IF(H36&lt;=24,"Baja",IF(H36&lt;=500,"Media",IF(H36&lt;=5000,"Alta","Muy Alta")))))</f>
        <v>Alta</v>
      </c>
      <c r="J36" s="537">
        <f>IF(I36="","",IF(I36="Muy Baja",0.2,IF(I36="Baja",0.4,IF(I36="Media",0.6,IF(I36="Alta",0.8,IF(I36="Muy Alta",1,))))))</f>
        <v>0.8</v>
      </c>
      <c r="K36" s="538" t="s">
        <v>135</v>
      </c>
      <c r="L36" s="562"/>
      <c r="M36" s="536" t="str">
        <f>IF(OR(L38='Tabla Impacto'!$C$12,L38='Tabla Impacto'!$D$12),"Leve",IF(OR(L38='Tabla Impacto'!$C$13,L38='Tabla Impacto'!$D$13),"Menor",IF(OR(L38='Tabla Impacto'!$C$14,L38='Tabla Impacto'!$D$14),"Moderado",IF(OR(L38='Tabla Impacto'!$C$15,L38='Tabla Impacto'!$D$15),"Mayor",IF(OR(L38='Tabla Impacto'!$C$16,L38='Tabla Impacto'!$D$16),"Catastrófico","")))))</f>
        <v>Moderado</v>
      </c>
      <c r="N36" s="537">
        <f>IF(M36="","",IF(M36="Leve",0.2,IF(M36="Menor",0.4,IF(M36="Moderado",0.6,IF(M36="Mayor",0.8,IF(M36="Catastrófico",1,))))))</f>
        <v>0.6</v>
      </c>
      <c r="O36" s="563" t="str">
        <f>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Alto</v>
      </c>
      <c r="P36" s="568">
        <v>1</v>
      </c>
      <c r="Q36" s="569" t="s">
        <v>308</v>
      </c>
      <c r="R36" s="570" t="str">
        <f>IF(OR(S36="Preventivo",S36="Detectivo"),"Probabilidad",IF(S36="Correctivo","Impacto",""))</f>
        <v>Probabilidad</v>
      </c>
      <c r="S36" s="571" t="s">
        <v>15</v>
      </c>
      <c r="T36" s="571" t="s">
        <v>9</v>
      </c>
      <c r="U36" s="572" t="str">
        <f>IF(AND(S36="Preventivo",T36="Automático"),"50%",IF(AND(S36="Preventivo",T36="Manual"),"40%",IF(AND(S36="Detectivo",T36="Automático"),"40%",IF(AND(S36="Detectivo",T36="Manual"),"30%",IF(AND(S36="Correctivo",T36="Automático"),"35%",IF(AND(S36="Correctivo",T36="Manual"),"25%",""))))))</f>
        <v>30%</v>
      </c>
      <c r="V36" s="571" t="s">
        <v>19</v>
      </c>
      <c r="W36" s="571" t="s">
        <v>22</v>
      </c>
      <c r="X36" s="571" t="s">
        <v>110</v>
      </c>
      <c r="Y36" s="546"/>
      <c r="Z36" s="573" t="str">
        <f>IFERROR(IF(Y38="","",IF(Y38&lt;=0.2,"Muy Baja",IF(Y38&lt;=0.4,"Baja",IF(Y38&lt;=0.6,"Media",IF(Y38&lt;=0.8,"Alta","Muy Alta"))))),"")</f>
        <v>Media</v>
      </c>
      <c r="AA36" s="572">
        <f>+Y38</f>
        <v>0.56000000000000005</v>
      </c>
      <c r="AB36" s="573" t="str">
        <f>IFERROR(IF(AC36="","",IF(AC36&lt;=0.2,"Leve",IF(AC36&lt;=0.4,"Menor",IF(AC36&lt;=0.6,"Moderado",IF(AC36&lt;=0.8,"Mayor","Catastrófico"))))),"")</f>
        <v>Moderado</v>
      </c>
      <c r="AC36" s="572">
        <f>IFERROR(IF(R36="Impacto",(N36-(+N36*U36)),IF(R36="Probabilidad",N36,"")),"")</f>
        <v>0.6</v>
      </c>
      <c r="AD36" s="574" t="str">
        <f>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Moderado</v>
      </c>
      <c r="AE36" s="571" t="s">
        <v>117</v>
      </c>
      <c r="AF36" s="493" t="s">
        <v>262</v>
      </c>
      <c r="AG36" s="166" t="s">
        <v>263</v>
      </c>
      <c r="AH36" s="549">
        <v>44438</v>
      </c>
      <c r="AI36" s="550"/>
      <c r="AJ36" s="173"/>
      <c r="AK36" s="551"/>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s="92" customFormat="1" ht="139.5" customHeight="1" x14ac:dyDescent="0.3">
      <c r="B37" s="575"/>
      <c r="C37" s="279"/>
      <c r="D37" s="279"/>
      <c r="E37" s="279"/>
      <c r="F37" s="279"/>
      <c r="G37" s="279"/>
      <c r="H37" s="552"/>
      <c r="I37" s="553"/>
      <c r="J37" s="554"/>
      <c r="K37" s="555"/>
      <c r="L37" s="562"/>
      <c r="M37" s="553"/>
      <c r="N37" s="554"/>
      <c r="O37" s="564"/>
      <c r="P37" s="576"/>
      <c r="Q37" s="577"/>
      <c r="R37" s="578"/>
      <c r="S37" s="579"/>
      <c r="T37" s="579"/>
      <c r="U37" s="580"/>
      <c r="V37" s="579"/>
      <c r="W37" s="579"/>
      <c r="X37" s="579"/>
      <c r="Y37" s="546"/>
      <c r="Z37" s="581"/>
      <c r="AA37" s="580"/>
      <c r="AB37" s="581"/>
      <c r="AC37" s="580"/>
      <c r="AD37" s="582"/>
      <c r="AE37" s="579"/>
      <c r="AF37" s="493" t="s">
        <v>264</v>
      </c>
      <c r="AG37" s="166" t="s">
        <v>263</v>
      </c>
      <c r="AH37" s="549" t="s">
        <v>265</v>
      </c>
      <c r="AI37" s="550"/>
      <c r="AJ37" s="173"/>
      <c r="AK37" s="551"/>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15.5" customHeight="1" x14ac:dyDescent="0.3">
      <c r="B38" s="575"/>
      <c r="C38" s="279"/>
      <c r="D38" s="279"/>
      <c r="E38" s="279"/>
      <c r="F38" s="279"/>
      <c r="G38" s="279"/>
      <c r="H38" s="552"/>
      <c r="I38" s="553"/>
      <c r="J38" s="554"/>
      <c r="K38" s="555"/>
      <c r="L38" s="539" t="str">
        <f>IF(NOT(ISERROR(MATCH(K36,'Tabla Impacto'!$B$222:$B$224,0))),'Tabla Impacto'!$F$224&amp;"Por favor no seleccionar los criterios de impacto(Afectación Económica o presupuestal y Pérdida Reputacional)",K36)</f>
        <v xml:space="preserve">     El riesgo afecta la imagen de la entidad con algunos usuarios de relevancia frente al logro de los objetivos</v>
      </c>
      <c r="M38" s="553"/>
      <c r="N38" s="554"/>
      <c r="O38" s="564"/>
      <c r="P38" s="583"/>
      <c r="Q38" s="584"/>
      <c r="R38" s="585"/>
      <c r="S38" s="586"/>
      <c r="T38" s="586"/>
      <c r="U38" s="587"/>
      <c r="V38" s="586"/>
      <c r="W38" s="586"/>
      <c r="X38" s="586"/>
      <c r="Y38" s="546">
        <f>IFERROR(IF(R36="Probabilidad",(J36-(+J36*U36)),IF(R36="Impacto",J36,"")),"")</f>
        <v>0.56000000000000005</v>
      </c>
      <c r="Z38" s="588"/>
      <c r="AA38" s="587"/>
      <c r="AB38" s="588"/>
      <c r="AC38" s="587"/>
      <c r="AD38" s="589"/>
      <c r="AE38" s="586"/>
      <c r="AF38" s="493" t="s">
        <v>266</v>
      </c>
      <c r="AG38" s="166" t="s">
        <v>263</v>
      </c>
      <c r="AH38" s="549">
        <v>44407</v>
      </c>
      <c r="AI38" s="550"/>
      <c r="AJ38" s="173"/>
      <c r="AK38" s="551"/>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575"/>
      <c r="C39" s="279"/>
      <c r="D39" s="279"/>
      <c r="E39" s="279"/>
      <c r="F39" s="279"/>
      <c r="G39" s="279"/>
      <c r="H39" s="552"/>
      <c r="I39" s="553"/>
      <c r="J39" s="554"/>
      <c r="K39" s="555"/>
      <c r="L39" s="539">
        <f>IF(NOT(ISERROR(MATCH(K39,_xlfn.ANCHORARRAY(F51),0))),J53&amp;"Por favor no seleccionar los criterios de impacto",K39)</f>
        <v>0</v>
      </c>
      <c r="M39" s="553"/>
      <c r="N39" s="554"/>
      <c r="O39" s="564"/>
      <c r="P39" s="542">
        <v>2</v>
      </c>
      <c r="Q39" s="556"/>
      <c r="R39" s="543" t="str">
        <f>IF(OR(S39="Preventivo",S39="Detectivo"),"Probabilidad",IF(S39="Correctivo","Impacto",""))</f>
        <v/>
      </c>
      <c r="S39" s="544"/>
      <c r="T39" s="544"/>
      <c r="U39" s="545" t="str">
        <f t="shared" ref="U39:U43" si="23">IF(AND(S39="Preventivo",T39="Automático"),"50%",IF(AND(S39="Preventivo",T39="Manual"),"40%",IF(AND(S39="Detectivo",T39="Automático"),"40%",IF(AND(S39="Detectivo",T39="Manual"),"30%",IF(AND(S39="Correctivo",T39="Automático"),"35%",IF(AND(S39="Correctivo",T39="Manual"),"25%",""))))))</f>
        <v/>
      </c>
      <c r="V39" s="544"/>
      <c r="W39" s="544"/>
      <c r="X39" s="544"/>
      <c r="Y39" s="546" t="str">
        <f>IFERROR(IF(AND(R36="Probabilidad",R39="Probabilidad"),(AA36-(+AA36*U39)),IF(R39="Probabilidad",(J36-(+J36*U39)),IF(R39="Impacto",AA36,""))),"")</f>
        <v/>
      </c>
      <c r="Z39" s="547" t="str">
        <f t="shared" si="2"/>
        <v/>
      </c>
      <c r="AA39" s="545" t="str">
        <f t="shared" ref="AA39:AA43" si="24">+Y39</f>
        <v/>
      </c>
      <c r="AB39" s="547" t="str">
        <f t="shared" si="4"/>
        <v/>
      </c>
      <c r="AC39" s="545" t="str">
        <f>IFERROR(IF(AND(R36="Impacto",R39="Impacto"),(AC30-(+AC30*U39)),IF(R39="Impacto",($N$36-(+$N$36*U39)),IF(R39="Probabilidad",AC30,""))),"")</f>
        <v/>
      </c>
      <c r="AD39" s="548" t="str">
        <f t="shared" ref="AD39:AD40" si="25">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544"/>
      <c r="AF39" s="173"/>
      <c r="AG39" s="173"/>
      <c r="AH39" s="550"/>
      <c r="AI39" s="550"/>
      <c r="AJ39" s="173"/>
      <c r="AK39" s="551"/>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575"/>
      <c r="C40" s="279"/>
      <c r="D40" s="279"/>
      <c r="E40" s="279"/>
      <c r="F40" s="279"/>
      <c r="G40" s="279"/>
      <c r="H40" s="552"/>
      <c r="I40" s="553"/>
      <c r="J40" s="554"/>
      <c r="K40" s="555"/>
      <c r="L40" s="539">
        <f>IF(NOT(ISERROR(MATCH(K40,_xlfn.ANCHORARRAY(F52),0))),J54&amp;"Por favor no seleccionar los criterios de impacto",K40)</f>
        <v>0</v>
      </c>
      <c r="M40" s="553"/>
      <c r="N40" s="554"/>
      <c r="O40" s="564"/>
      <c r="P40" s="542">
        <v>3</v>
      </c>
      <c r="Q40" s="557"/>
      <c r="R40" s="543" t="str">
        <f>IF(OR(S40="Preventivo",S40="Detectivo"),"Probabilidad",IF(S40="Correctivo","Impacto",""))</f>
        <v/>
      </c>
      <c r="S40" s="544"/>
      <c r="T40" s="544"/>
      <c r="U40" s="545" t="str">
        <f t="shared" si="23"/>
        <v/>
      </c>
      <c r="V40" s="544"/>
      <c r="W40" s="544"/>
      <c r="X40" s="544"/>
      <c r="Y40" s="546" t="str">
        <f>IFERROR(IF(AND(R39="Probabilidad",R40="Probabilidad"),(AA39-(+AA39*U40)),IF(AND(R39="Impacto",R40="Probabilidad"),(AA36-(+AA36*U40)),IF(R40="Impacto",AA39,""))),"")</f>
        <v/>
      </c>
      <c r="Z40" s="547" t="str">
        <f t="shared" si="2"/>
        <v/>
      </c>
      <c r="AA40" s="545" t="str">
        <f t="shared" si="24"/>
        <v/>
      </c>
      <c r="AB40" s="547" t="str">
        <f t="shared" si="4"/>
        <v/>
      </c>
      <c r="AC40" s="545" t="str">
        <f>IFERROR(IF(AND(R39="Impacto",R40="Impacto"),(AC39-(+AC39*U40)),IF(AND(R39="Probabilidad",R40="Impacto"),(AC36-(+AC36*U40)),IF(R40="Probabilidad",AC39,""))),"")</f>
        <v/>
      </c>
      <c r="AD40" s="548" t="str">
        <f t="shared" si="25"/>
        <v/>
      </c>
      <c r="AE40" s="544"/>
      <c r="AF40" s="173"/>
      <c r="AG40" s="173"/>
      <c r="AH40" s="550"/>
      <c r="AI40" s="550"/>
      <c r="AJ40" s="173"/>
      <c r="AK40" s="551"/>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575"/>
      <c r="C41" s="279"/>
      <c r="D41" s="279"/>
      <c r="E41" s="279"/>
      <c r="F41" s="279"/>
      <c r="G41" s="279"/>
      <c r="H41" s="552"/>
      <c r="I41" s="553"/>
      <c r="J41" s="554"/>
      <c r="K41" s="555"/>
      <c r="L41" s="539">
        <f>IF(NOT(ISERROR(MATCH(K41,_xlfn.ANCHORARRAY(F53),0))),J55&amp;"Por favor no seleccionar los criterios de impacto",K41)</f>
        <v>0</v>
      </c>
      <c r="M41" s="553"/>
      <c r="N41" s="554"/>
      <c r="O41" s="564"/>
      <c r="P41" s="542">
        <v>4</v>
      </c>
      <c r="Q41" s="556"/>
      <c r="R41" s="543" t="str">
        <f t="shared" ref="R41:R43" si="26">IF(OR(S41="Preventivo",S41="Detectivo"),"Probabilidad",IF(S41="Correctivo","Impacto",""))</f>
        <v/>
      </c>
      <c r="S41" s="544"/>
      <c r="T41" s="544"/>
      <c r="U41" s="545" t="str">
        <f t="shared" si="23"/>
        <v/>
      </c>
      <c r="V41" s="544"/>
      <c r="W41" s="544"/>
      <c r="X41" s="544"/>
      <c r="Y41" s="546" t="str">
        <f t="shared" ref="Y41:Y43" si="27">IFERROR(IF(AND(R40="Probabilidad",R41="Probabilidad"),(AA40-(+AA40*U41)),IF(AND(R40="Impacto",R41="Probabilidad"),(AA39-(+AA39*U41)),IF(R41="Impacto",AA40,""))),"")</f>
        <v/>
      </c>
      <c r="Z41" s="547" t="str">
        <f t="shared" si="2"/>
        <v/>
      </c>
      <c r="AA41" s="545" t="str">
        <f t="shared" si="24"/>
        <v/>
      </c>
      <c r="AB41" s="547" t="str">
        <f t="shared" si="4"/>
        <v/>
      </c>
      <c r="AC41" s="545" t="str">
        <f t="shared" ref="AC41:AC43" si="28">IFERROR(IF(AND(R40="Impacto",R41="Impacto"),(AC40-(+AC40*U41)),IF(AND(R40="Probabilidad",R41="Impacto"),(AC39-(+AC39*U41)),IF(R41="Probabilidad",AC40,""))),"")</f>
        <v/>
      </c>
      <c r="AD41" s="548"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544"/>
      <c r="AF41" s="173"/>
      <c r="AG41" s="173"/>
      <c r="AH41" s="550"/>
      <c r="AI41" s="550"/>
      <c r="AJ41" s="173"/>
      <c r="AK41" s="551"/>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575"/>
      <c r="C42" s="279"/>
      <c r="D42" s="279"/>
      <c r="E42" s="279"/>
      <c r="F42" s="279"/>
      <c r="G42" s="279"/>
      <c r="H42" s="552"/>
      <c r="I42" s="553"/>
      <c r="J42" s="554"/>
      <c r="K42" s="555"/>
      <c r="L42" s="539">
        <f>IF(NOT(ISERROR(MATCH(K42,_xlfn.ANCHORARRAY(F54),0))),J56&amp;"Por favor no seleccionar los criterios de impacto",K42)</f>
        <v>0</v>
      </c>
      <c r="M42" s="553"/>
      <c r="N42" s="554"/>
      <c r="O42" s="564"/>
      <c r="P42" s="542">
        <v>5</v>
      </c>
      <c r="Q42" s="556"/>
      <c r="R42" s="543" t="str">
        <f t="shared" si="26"/>
        <v/>
      </c>
      <c r="S42" s="544"/>
      <c r="T42" s="544"/>
      <c r="U42" s="545" t="str">
        <f t="shared" si="23"/>
        <v/>
      </c>
      <c r="V42" s="544"/>
      <c r="W42" s="544"/>
      <c r="X42" s="544"/>
      <c r="Y42" s="565" t="str">
        <f t="shared" si="27"/>
        <v/>
      </c>
      <c r="Z42" s="547" t="str">
        <f>IFERROR(IF(Y42="","",IF(Y42&lt;=0.2,"Muy Baja",IF(Y42&lt;=0.4,"Baja",IF(Y42&lt;=0.6,"Media",IF(Y42&lt;=0.8,"Alta","Muy Alta"))))),"")</f>
        <v/>
      </c>
      <c r="AA42" s="545" t="str">
        <f t="shared" si="24"/>
        <v/>
      </c>
      <c r="AB42" s="547" t="str">
        <f t="shared" si="4"/>
        <v/>
      </c>
      <c r="AC42" s="545" t="str">
        <f t="shared" si="28"/>
        <v/>
      </c>
      <c r="AD42" s="548" t="str">
        <f t="shared" ref="AD42:AD43" si="29">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544"/>
      <c r="AF42" s="173"/>
      <c r="AG42" s="173"/>
      <c r="AH42" s="550"/>
      <c r="AI42" s="550"/>
      <c r="AJ42" s="173"/>
      <c r="AK42" s="551"/>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590"/>
      <c r="C43" s="280"/>
      <c r="D43" s="280"/>
      <c r="E43" s="280"/>
      <c r="F43" s="280"/>
      <c r="G43" s="280"/>
      <c r="H43" s="558"/>
      <c r="I43" s="559"/>
      <c r="J43" s="560"/>
      <c r="K43" s="561"/>
      <c r="L43" s="539">
        <f>IF(NOT(ISERROR(MATCH(K43,_xlfn.ANCHORARRAY(F55),0))),J57&amp;"Por favor no seleccionar los criterios de impacto",K43)</f>
        <v>0</v>
      </c>
      <c r="M43" s="559"/>
      <c r="N43" s="560"/>
      <c r="O43" s="566"/>
      <c r="P43" s="542">
        <v>6</v>
      </c>
      <c r="Q43" s="556"/>
      <c r="R43" s="543" t="str">
        <f t="shared" si="26"/>
        <v/>
      </c>
      <c r="S43" s="544"/>
      <c r="T43" s="544"/>
      <c r="U43" s="545" t="str">
        <f t="shared" si="23"/>
        <v/>
      </c>
      <c r="V43" s="544"/>
      <c r="W43" s="544"/>
      <c r="X43" s="544"/>
      <c r="Y43" s="546" t="str">
        <f t="shared" si="27"/>
        <v/>
      </c>
      <c r="Z43" s="547" t="str">
        <f t="shared" si="2"/>
        <v/>
      </c>
      <c r="AA43" s="545" t="str">
        <f t="shared" si="24"/>
        <v/>
      </c>
      <c r="AB43" s="547" t="str">
        <f t="shared" si="4"/>
        <v/>
      </c>
      <c r="AC43" s="545" t="str">
        <f t="shared" si="28"/>
        <v/>
      </c>
      <c r="AD43" s="548" t="str">
        <f t="shared" si="29"/>
        <v/>
      </c>
      <c r="AE43" s="544"/>
      <c r="AF43" s="173"/>
      <c r="AG43" s="173"/>
      <c r="AH43" s="550"/>
      <c r="AI43" s="550"/>
      <c r="AJ43" s="173"/>
      <c r="AK43" s="551"/>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customHeight="1" x14ac:dyDescent="0.3">
      <c r="B44" s="534">
        <v>5</v>
      </c>
      <c r="C44" s="281" t="s">
        <v>115</v>
      </c>
      <c r="D44" s="281" t="s">
        <v>267</v>
      </c>
      <c r="E44" s="281" t="s">
        <v>268</v>
      </c>
      <c r="F44" s="281" t="s">
        <v>269</v>
      </c>
      <c r="G44" s="281" t="s">
        <v>188</v>
      </c>
      <c r="H44" s="591">
        <v>14</v>
      </c>
      <c r="I44" s="540" t="str">
        <f>IF(H44&lt;=0,"",IF(H44&lt;=2,"Muy Baja",IF(H44&lt;=24,"Baja",IF(H44&lt;=500,"Media",IF(H44&lt;=5000,"Alta","Muy Alta")))))</f>
        <v>Baja</v>
      </c>
      <c r="J44" s="539">
        <f>IF(I44="","",IF(I44="Muy Baja",0.2,IF(I44="Baja",0.4,IF(I44="Media",0.6,IF(I44="Alta",0.8,IF(I44="Muy Alta",1,))))))</f>
        <v>0.4</v>
      </c>
      <c r="K44" s="592" t="s">
        <v>129</v>
      </c>
      <c r="L44" s="539" t="str">
        <f>IF(NOT(ISERROR(MATCH(K44,'Tabla Impacto'!$B$222:$B$224,0))),'Tabla Impacto'!$F$224&amp;"Por favor no seleccionar los criterios de impacto(Afectación Económica o presupuestal y Pérdida Reputacional)",K44)</f>
        <v xml:space="preserve">     Entre 50 y 100 SMLMV </v>
      </c>
      <c r="M44" s="540" t="str">
        <f>IF(OR(L44='Tabla Impacto'!$C$12,L44='Tabla Impacto'!$D$12),"Leve",IF(OR(L44='Tabla Impacto'!$C$13,L44='Tabla Impacto'!$D$13),"Menor",IF(OR(L44='Tabla Impacto'!$C$14,L44='Tabla Impacto'!$D$14),"Moderado",IF(OR(L44='Tabla Impacto'!$C$15,L44='Tabla Impacto'!$D$15),"Mayor",IF(OR(L44='Tabla Impacto'!$C$16,L44='Tabla Impacto'!$D$16),"Catastrófico","")))))</f>
        <v>Moderado</v>
      </c>
      <c r="N44" s="539">
        <f>IF(M44="","",IF(M44="Leve",0.2,IF(M44="Menor",0.4,IF(M44="Moderado",0.6,IF(M44="Mayor",0.8,IF(M44="Catastrófico",1,))))))</f>
        <v>0.6</v>
      </c>
      <c r="O44" s="541" t="str">
        <f>IF(OR(AND(I44="Muy Baja",M44="Leve"),AND(I44="Muy Baja",M44="Menor"),AND(I44="Baja",M44="Leve")),"Bajo",IF(OR(AND(I44="Muy baja",M44="Moderado"),AND(I44="Baja",M44="Menor"),AND(I44="Baja",M44="Moderado"),AND(I44="Media",M44="Leve"),AND(I44="Media",M44="Menor"),AND(I44="Media",M44="Moderado"),AND(I44="Alta",M44="Leve"),AND(I44="Alta",M44="Menor")),"Moderado",IF(OR(AND(I44="Muy Baja",M44="Mayor"),AND(I44="Baja",M44="Mayor"),AND(I44="Media",M44="Mayor"),AND(I44="Alta",M44="Moderado"),AND(I44="Alta",M44="Mayor"),AND(I44="Muy Alta",M44="Leve"),AND(I44="Muy Alta",M44="Menor"),AND(I44="Muy Alta",M44="Moderado"),AND(I44="Muy Alta",M44="Mayor")),"Alto",IF(OR(AND(I44="Muy Baja",M44="Catastrófico"),AND(I44="Baja",M44="Catastrófico"),AND(I44="Media",M44="Catastrófico"),AND(I44="Alta",M44="Catastrófico"),AND(I44="Muy Alta",M44="Catastrófico")),"Extremo",""))))</f>
        <v>Moderado</v>
      </c>
      <c r="P44" s="542">
        <v>1</v>
      </c>
      <c r="Q44" s="493" t="s">
        <v>270</v>
      </c>
      <c r="R44" s="543" t="str">
        <f>IF(OR(S44="Preventivo",S44="Detectivo"),"Probabilidad",IF(S44="Correctivo","Impacto",""))</f>
        <v>Probabilidad</v>
      </c>
      <c r="S44" s="544" t="s">
        <v>15</v>
      </c>
      <c r="T44" s="544" t="s">
        <v>9</v>
      </c>
      <c r="U44" s="545" t="str">
        <f>IF(AND(S44="Preventivo",T44="Automático"),"50%",IF(AND(S44="Preventivo",T44="Manual"),"40%",IF(AND(S44="Detectivo",T44="Automático"),"40%",IF(AND(S44="Detectivo",T44="Manual"),"30%",IF(AND(S44="Correctivo",T44="Automático"),"35%",IF(AND(S44="Correctivo",T44="Manual"),"25%",""))))))</f>
        <v>30%</v>
      </c>
      <c r="V44" s="544" t="s">
        <v>19</v>
      </c>
      <c r="W44" s="544" t="s">
        <v>22</v>
      </c>
      <c r="X44" s="544" t="s">
        <v>110</v>
      </c>
      <c r="Y44" s="546">
        <f>IFERROR(IF(R44="Probabilidad",(J44-(+J44*U44)),IF(R44="Impacto",J44,"")),"")</f>
        <v>0.28000000000000003</v>
      </c>
      <c r="Z44" s="547" t="str">
        <f>IFERROR(IF(Y44="","",IF(Y44&lt;=0.2,"Muy Baja",IF(Y44&lt;=0.4,"Baja",IF(Y44&lt;=0.6,"Media",IF(Y44&lt;=0.8,"Alta","Muy Alta"))))),"")</f>
        <v>Baja</v>
      </c>
      <c r="AA44" s="545">
        <f>+Y44</f>
        <v>0.28000000000000003</v>
      </c>
      <c r="AB44" s="547" t="str">
        <f>IFERROR(IF(AC44="","",IF(AC44&lt;=0.2,"Leve",IF(AC44&lt;=0.4,"Menor",IF(AC44&lt;=0.6,"Moderado",IF(AC44&lt;=0.8,"Mayor","Catastrófico"))))),"")</f>
        <v>Moderado</v>
      </c>
      <c r="AC44" s="545">
        <f>IFERROR(IF(R44="Impacto",(N44-(+N44*U44)),IF(R44="Probabilidad",N44,"")),"")</f>
        <v>0.6</v>
      </c>
      <c r="AD44" s="548" t="str">
        <f>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Moderado</v>
      </c>
      <c r="AE44" s="544" t="s">
        <v>117</v>
      </c>
      <c r="AF44" s="493" t="s">
        <v>271</v>
      </c>
      <c r="AG44" s="166" t="s">
        <v>272</v>
      </c>
      <c r="AH44" s="549">
        <v>44547</v>
      </c>
      <c r="AI44" s="550"/>
      <c r="AJ44" s="173"/>
      <c r="AK44" s="551"/>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s="92" customFormat="1" ht="76.5" customHeight="1" x14ac:dyDescent="0.3">
      <c r="B45" s="534"/>
      <c r="C45" s="281"/>
      <c r="D45" s="281"/>
      <c r="E45" s="281"/>
      <c r="F45" s="281"/>
      <c r="G45" s="281"/>
      <c r="H45" s="591"/>
      <c r="I45" s="540"/>
      <c r="J45" s="539"/>
      <c r="K45" s="592"/>
      <c r="L45" s="539"/>
      <c r="M45" s="540"/>
      <c r="N45" s="539"/>
      <c r="O45" s="541"/>
      <c r="P45" s="568">
        <v>2</v>
      </c>
      <c r="Q45" s="319" t="s">
        <v>311</v>
      </c>
      <c r="R45" s="570" t="str">
        <f>IF(OR(S45="Preventivo",S45="Detectivo"),"Probabilidad",IF(S45="Correctivo","Impacto",""))</f>
        <v>Probabilidad</v>
      </c>
      <c r="S45" s="571" t="s">
        <v>15</v>
      </c>
      <c r="T45" s="571" t="s">
        <v>9</v>
      </c>
      <c r="U45" s="572" t="str">
        <f>IF(AND(S45="Preventivo",T45="Automático"),"50%",IF(AND(S45="Preventivo",T45="Manual"),"40%",IF(AND(S45="Detectivo",T45="Automático"),"40%",IF(AND(S45="Detectivo",T45="Manual"),"30%",IF(AND(S45="Correctivo",T45="Automático"),"35%",IF(AND(S45="Correctivo",T45="Manual"),"25%",""))))))</f>
        <v>30%</v>
      </c>
      <c r="V45" s="571" t="s">
        <v>19</v>
      </c>
      <c r="W45" s="571" t="s">
        <v>22</v>
      </c>
      <c r="X45" s="571" t="s">
        <v>110</v>
      </c>
      <c r="Y45" s="546"/>
      <c r="Z45" s="573" t="str">
        <f>IFERROR(IF(Y46="","",IF(Y46&lt;=0.2,"Muy Baja",IF(Y46&lt;=0.4,"Baja",IF(Y46&lt;=0.6,"Media",IF(Y46&lt;=0.8,"Alta","Muy Alta"))))),"")</f>
        <v>Muy Baja</v>
      </c>
      <c r="AA45" s="572">
        <f>+Y46</f>
        <v>0.19600000000000001</v>
      </c>
      <c r="AB45" s="573" t="str">
        <f>IFERROR(IF(AC45="","",IF(AC45&lt;=0.2,"Leve",IF(AC45&lt;=0.4,"Menor",IF(AC45&lt;=0.6,"Moderado",IF(AC45&lt;=0.8,"Mayor","Catastrófico"))))),"")</f>
        <v>Moderado</v>
      </c>
      <c r="AC45" s="572">
        <f>IFERROR(IF(AND(R44="Impacto",R45="Impacto"),(AC36-(+AC36*U45)),IF(R45="Impacto",($N$44-(+$N$44*U45)),IF(R45="Probabilidad",AC36,""))),"")</f>
        <v>0.6</v>
      </c>
      <c r="AD45" s="574"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Moderado</v>
      </c>
      <c r="AE45" s="571" t="s">
        <v>117</v>
      </c>
      <c r="AF45" s="493" t="s">
        <v>313</v>
      </c>
      <c r="AG45" s="166" t="s">
        <v>309</v>
      </c>
      <c r="AH45" s="549">
        <v>44547</v>
      </c>
      <c r="AI45" s="550"/>
      <c r="AJ45" s="173"/>
      <c r="AK45" s="551"/>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25.25" customHeight="1" thickBot="1" x14ac:dyDescent="0.35">
      <c r="B46" s="534"/>
      <c r="C46" s="281"/>
      <c r="D46" s="281"/>
      <c r="E46" s="281"/>
      <c r="F46" s="281"/>
      <c r="G46" s="281"/>
      <c r="H46" s="591"/>
      <c r="I46" s="540"/>
      <c r="J46" s="539"/>
      <c r="K46" s="592"/>
      <c r="L46" s="539">
        <f t="shared" ref="L46:L50" si="30">IF(NOT(ISERROR(MATCH(K46,_xlfn.ANCHORARRAY(F57),0))),J59&amp;"Por favor no seleccionar los criterios de impacto",K46)</f>
        <v>0</v>
      </c>
      <c r="M46" s="540"/>
      <c r="N46" s="539"/>
      <c r="O46" s="541"/>
      <c r="P46" s="583"/>
      <c r="Q46" s="321"/>
      <c r="R46" s="585"/>
      <c r="S46" s="586"/>
      <c r="T46" s="586"/>
      <c r="U46" s="587"/>
      <c r="V46" s="586"/>
      <c r="W46" s="586"/>
      <c r="X46" s="586"/>
      <c r="Y46" s="546">
        <f>IFERROR(IF(AND(R44="Probabilidad",R45="Probabilidad"),(AA44-(+AA44*U45)),IF(R45="Probabilidad",(J44-(+J44*U45)),IF(R45="Impacto",AA44,""))),"")</f>
        <v>0.19600000000000001</v>
      </c>
      <c r="Z46" s="588"/>
      <c r="AA46" s="587"/>
      <c r="AB46" s="588"/>
      <c r="AC46" s="587"/>
      <c r="AD46" s="589"/>
      <c r="AE46" s="586"/>
      <c r="AF46" s="493" t="s">
        <v>314</v>
      </c>
      <c r="AG46" s="166" t="s">
        <v>309</v>
      </c>
      <c r="AH46" s="549">
        <v>44547</v>
      </c>
      <c r="AI46" s="550"/>
      <c r="AJ46" s="173"/>
      <c r="AK46" s="551"/>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33" hidden="1" customHeight="1" x14ac:dyDescent="0.3">
      <c r="B47" s="534"/>
      <c r="C47" s="281"/>
      <c r="D47" s="281"/>
      <c r="E47" s="281"/>
      <c r="F47" s="281"/>
      <c r="G47" s="281"/>
      <c r="H47" s="591"/>
      <c r="I47" s="540"/>
      <c r="J47" s="539"/>
      <c r="K47" s="592"/>
      <c r="L47" s="539">
        <f t="shared" si="30"/>
        <v>0</v>
      </c>
      <c r="M47" s="540"/>
      <c r="N47" s="539"/>
      <c r="O47" s="541"/>
      <c r="P47" s="542">
        <v>3</v>
      </c>
      <c r="Q47" s="557"/>
      <c r="R47" s="543" t="str">
        <f>IF(OR(S47="Preventivo",S47="Detectivo"),"Probabilidad",IF(S47="Correctivo","Impacto",""))</f>
        <v/>
      </c>
      <c r="S47" s="544"/>
      <c r="T47" s="544"/>
      <c r="U47" s="545" t="str">
        <f t="shared" ref="U46:U50" si="31">IF(AND(S47="Preventivo",T47="Automático"),"50%",IF(AND(S47="Preventivo",T47="Manual"),"40%",IF(AND(S47="Detectivo",T47="Automático"),"40%",IF(AND(S47="Detectivo",T47="Manual"),"30%",IF(AND(S47="Correctivo",T47="Automático"),"35%",IF(AND(S47="Correctivo",T47="Manual"),"25%",""))))))</f>
        <v/>
      </c>
      <c r="V47" s="544"/>
      <c r="W47" s="544"/>
      <c r="X47" s="544"/>
      <c r="Y47" s="546" t="str">
        <f>IFERROR(IF(AND(R45="Probabilidad",R47="Probabilidad"),(AA45-(+AA45*U47)),IF(AND(R45="Impacto",R47="Probabilidad"),(AA44-(+AA44*U47)),IF(R47="Impacto",AA45,""))),"")</f>
        <v/>
      </c>
      <c r="Z47" s="547" t="str">
        <f t="shared" si="2"/>
        <v/>
      </c>
      <c r="AA47" s="545" t="str">
        <f t="shared" ref="AA46:AA50" si="32">+Y47</f>
        <v/>
      </c>
      <c r="AB47" s="547" t="str">
        <f t="shared" si="4"/>
        <v/>
      </c>
      <c r="AC47" s="545" t="str">
        <f>IFERROR(IF(AND(R45="Impacto",R47="Impacto"),(AC45-(+AC45*U47)),IF(AND(R45="Probabilidad",R47="Impacto"),(AC44-(+AC44*U47)),IF(R47="Probabilidad",AC45,""))),"")</f>
        <v/>
      </c>
      <c r="AD47" s="548" t="str">
        <f t="shared" ref="AD46:AD47" si="33">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544"/>
      <c r="AF47" s="173"/>
      <c r="AG47" s="173"/>
      <c r="AH47" s="550"/>
      <c r="AI47" s="550"/>
      <c r="AJ47" s="173"/>
      <c r="AK47" s="551"/>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34.5" hidden="1" customHeight="1" x14ac:dyDescent="0.3">
      <c r="B48" s="534"/>
      <c r="C48" s="281"/>
      <c r="D48" s="281"/>
      <c r="E48" s="281"/>
      <c r="F48" s="281"/>
      <c r="G48" s="281"/>
      <c r="H48" s="591"/>
      <c r="I48" s="540"/>
      <c r="J48" s="539"/>
      <c r="K48" s="592"/>
      <c r="L48" s="539">
        <f t="shared" si="30"/>
        <v>0</v>
      </c>
      <c r="M48" s="540"/>
      <c r="N48" s="539"/>
      <c r="O48" s="541"/>
      <c r="P48" s="542">
        <v>4</v>
      </c>
      <c r="Q48" s="556"/>
      <c r="R48" s="543" t="str">
        <f t="shared" ref="R48:R50" si="34">IF(OR(S48="Preventivo",S48="Detectivo"),"Probabilidad",IF(S48="Correctivo","Impacto",""))</f>
        <v/>
      </c>
      <c r="S48" s="544"/>
      <c r="T48" s="544"/>
      <c r="U48" s="545" t="str">
        <f t="shared" si="31"/>
        <v/>
      </c>
      <c r="V48" s="544"/>
      <c r="W48" s="544"/>
      <c r="X48" s="544"/>
      <c r="Y48" s="546" t="str">
        <f>IFERROR(IF(AND(R47="Probabilidad",R48="Probabilidad"),(AA47-(+AA47*U48)),IF(AND(R47="Impacto",R48="Probabilidad"),(AA45-(+AA45*U48)),IF(R48="Impacto",AA47,""))),"")</f>
        <v/>
      </c>
      <c r="Z48" s="547" t="str">
        <f t="shared" si="2"/>
        <v/>
      </c>
      <c r="AA48" s="545" t="str">
        <f t="shared" si="32"/>
        <v/>
      </c>
      <c r="AB48" s="547" t="str">
        <f t="shared" si="4"/>
        <v/>
      </c>
      <c r="AC48" s="545" t="str">
        <f>IFERROR(IF(AND(R47="Impacto",R48="Impacto"),(AC47-(+AC47*U48)),IF(AND(R47="Probabilidad",R48="Impacto"),(AC45-(+AC45*U48)),IF(R48="Probabilidad",AC47,""))),"")</f>
        <v/>
      </c>
      <c r="AD48" s="548"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544"/>
      <c r="AF48" s="173"/>
      <c r="AG48" s="173"/>
      <c r="AH48" s="550"/>
      <c r="AI48" s="550"/>
      <c r="AJ48" s="173"/>
      <c r="AK48" s="551"/>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34.5" hidden="1" customHeight="1" x14ac:dyDescent="0.3">
      <c r="B49" s="534"/>
      <c r="C49" s="281"/>
      <c r="D49" s="281"/>
      <c r="E49" s="281"/>
      <c r="F49" s="281"/>
      <c r="G49" s="281"/>
      <c r="H49" s="591"/>
      <c r="I49" s="540"/>
      <c r="J49" s="539"/>
      <c r="K49" s="592"/>
      <c r="L49" s="539">
        <f t="shared" si="30"/>
        <v>0</v>
      </c>
      <c r="M49" s="540"/>
      <c r="N49" s="539"/>
      <c r="O49" s="541"/>
      <c r="P49" s="542">
        <v>5</v>
      </c>
      <c r="Q49" s="556"/>
      <c r="R49" s="543" t="str">
        <f t="shared" si="34"/>
        <v/>
      </c>
      <c r="S49" s="544"/>
      <c r="T49" s="544"/>
      <c r="U49" s="545" t="str">
        <f t="shared" si="31"/>
        <v/>
      </c>
      <c r="V49" s="544"/>
      <c r="W49" s="544"/>
      <c r="X49" s="544"/>
      <c r="Y49" s="546" t="str">
        <f t="shared" ref="Y48:Y50" si="35">IFERROR(IF(AND(R48="Probabilidad",R49="Probabilidad"),(AA48-(+AA48*U49)),IF(AND(R48="Impacto",R49="Probabilidad"),(AA47-(+AA47*U49)),IF(R49="Impacto",AA48,""))),"")</f>
        <v/>
      </c>
      <c r="Z49" s="547" t="str">
        <f t="shared" si="2"/>
        <v/>
      </c>
      <c r="AA49" s="545" t="str">
        <f t="shared" si="32"/>
        <v/>
      </c>
      <c r="AB49" s="547" t="str">
        <f t="shared" si="4"/>
        <v/>
      </c>
      <c r="AC49" s="545" t="str">
        <f t="shared" ref="AC48:AC50" si="36">IFERROR(IF(AND(R48="Impacto",R49="Impacto"),(AC48-(+AC48*U49)),IF(AND(R48="Probabilidad",R49="Impacto"),(AC47-(+AC47*U49)),IF(R49="Probabilidad",AC48,""))),"")</f>
        <v/>
      </c>
      <c r="AD49" s="548" t="str">
        <f t="shared" ref="AD49:AD50" si="37">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544"/>
      <c r="AF49" s="173"/>
      <c r="AG49" s="173"/>
      <c r="AH49" s="550"/>
      <c r="AI49" s="550"/>
      <c r="AJ49" s="173"/>
      <c r="AK49" s="551"/>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34.5" hidden="1" customHeight="1" thickBot="1" x14ac:dyDescent="0.35">
      <c r="B50" s="593"/>
      <c r="C50" s="282"/>
      <c r="D50" s="282"/>
      <c r="E50" s="282"/>
      <c r="F50" s="282"/>
      <c r="G50" s="282"/>
      <c r="H50" s="594"/>
      <c r="I50" s="595"/>
      <c r="J50" s="596"/>
      <c r="K50" s="597"/>
      <c r="L50" s="596">
        <f t="shared" si="30"/>
        <v>0</v>
      </c>
      <c r="M50" s="595"/>
      <c r="N50" s="596"/>
      <c r="O50" s="598"/>
      <c r="P50" s="599">
        <v>6</v>
      </c>
      <c r="Q50" s="600"/>
      <c r="R50" s="601" t="str">
        <f t="shared" si="34"/>
        <v/>
      </c>
      <c r="S50" s="602"/>
      <c r="T50" s="602"/>
      <c r="U50" s="603" t="str">
        <f t="shared" si="31"/>
        <v/>
      </c>
      <c r="V50" s="602"/>
      <c r="W50" s="602"/>
      <c r="X50" s="602"/>
      <c r="Y50" s="604" t="str">
        <f t="shared" si="35"/>
        <v/>
      </c>
      <c r="Z50" s="605" t="str">
        <f t="shared" si="2"/>
        <v/>
      </c>
      <c r="AA50" s="603" t="str">
        <f t="shared" si="32"/>
        <v/>
      </c>
      <c r="AB50" s="605" t="str">
        <f t="shared" si="4"/>
        <v/>
      </c>
      <c r="AC50" s="603" t="str">
        <f t="shared" si="36"/>
        <v/>
      </c>
      <c r="AD50" s="606" t="str">
        <f t="shared" si="37"/>
        <v/>
      </c>
      <c r="AE50" s="602"/>
      <c r="AF50" s="175"/>
      <c r="AG50" s="175"/>
      <c r="AH50" s="607"/>
      <c r="AI50" s="607"/>
      <c r="AJ50" s="175"/>
      <c r="AK50" s="60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2.5" hidden="1" customHeight="1" x14ac:dyDescent="0.3">
      <c r="B51" s="590">
        <v>6</v>
      </c>
      <c r="C51" s="280"/>
      <c r="D51" s="280"/>
      <c r="E51" s="280"/>
      <c r="F51" s="280"/>
      <c r="G51" s="280"/>
      <c r="H51" s="558"/>
      <c r="I51" s="559" t="str">
        <f>IF(H51&lt;=0,"",IF(H51&lt;=2,"Muy Baja",IF(H51&lt;=24,"Baja",IF(H51&lt;=500,"Media",IF(H51&lt;=5000,"Alta","Muy Alta")))))</f>
        <v/>
      </c>
      <c r="J51" s="560" t="str">
        <f>IF(I51="","",IF(I51="Muy Baja",0.2,IF(I51="Baja",0.4,IF(I51="Media",0.6,IF(I51="Alta",0.8,IF(I51="Muy Alta",1,))))))</f>
        <v/>
      </c>
      <c r="K51" s="561"/>
      <c r="L51" s="560">
        <f>IF(NOT(ISERROR(MATCH(K51,'Tabla Impacto'!$B$222:$B$224,0))),'Tabla Impacto'!$F$224&amp;"Por favor no seleccionar los criterios de impacto(Afectación Económica o presupuestal y Pérdida Reputacional)",K51)</f>
        <v>0</v>
      </c>
      <c r="M51" s="559" t="str">
        <f>IF(OR(L51='Tabla Impacto'!$C$12,L51='Tabla Impacto'!$D$12),"Leve",IF(OR(L51='Tabla Impacto'!$C$13,L51='Tabla Impacto'!$D$13),"Menor",IF(OR(L51='Tabla Impacto'!$C$14,L51='Tabla Impacto'!$D$14),"Moderado",IF(OR(L51='Tabla Impacto'!$C$15,L51='Tabla Impacto'!$D$15),"Mayor",IF(OR(L51='Tabla Impacto'!$C$16,L51='Tabla Impacto'!$D$16),"Catastrófico","")))))</f>
        <v/>
      </c>
      <c r="N51" s="560" t="str">
        <f>IF(M51="","",IF(M51="Leve",0.2,IF(M51="Menor",0.4,IF(M51="Moderado",0.6,IF(M51="Mayor",0.8,IF(M51="Catastrófico",1,))))))</f>
        <v/>
      </c>
      <c r="O51" s="566" t="str">
        <f>IF(OR(AND(I51="Muy Baja",M51="Leve"),AND(I51="Muy Baja",M51="Menor"),AND(I51="Baja",M51="Leve")),"Bajo",IF(OR(AND(I51="Muy baja",M51="Moderado"),AND(I51="Baja",M51="Menor"),AND(I51="Baja",M51="Moderado"),AND(I51="Media",M51="Leve"),AND(I51="Media",M51="Menor"),AND(I51="Media",M51="Moderado"),AND(I51="Alta",M51="Leve"),AND(I51="Alta",M51="Menor")),"Moderado",IF(OR(AND(I51="Muy Baja",M51="Mayor"),AND(I51="Baja",M51="Mayor"),AND(I51="Media",M51="Mayor"),AND(I51="Alta",M51="Moderado"),AND(I51="Alta",M51="Mayor"),AND(I51="Muy Alta",M51="Leve"),AND(I51="Muy Alta",M51="Menor"),AND(I51="Muy Alta",M51="Moderado"),AND(I51="Muy Alta",M51="Mayor")),"Alto",IF(OR(AND(I51="Muy Baja",M51="Catastrófico"),AND(I51="Baja",M51="Catastrófico"),AND(I51="Media",M51="Catastrófico"),AND(I51="Alta",M51="Catastrófico"),AND(I51="Muy Alta",M51="Catastrófico")),"Extremo",""))))</f>
        <v/>
      </c>
      <c r="P51" s="609">
        <v>1</v>
      </c>
      <c r="Q51" s="610"/>
      <c r="R51" s="611" t="str">
        <f>IF(OR(S51="Preventivo",S51="Detectivo"),"Probabilidad",IF(S51="Correctivo","Impacto",""))</f>
        <v/>
      </c>
      <c r="S51" s="612"/>
      <c r="T51" s="612"/>
      <c r="U51" s="613" t="str">
        <f>IF(AND(S51="Preventivo",T51="Automático"),"50%",IF(AND(S51="Preventivo",T51="Manual"),"40%",IF(AND(S51="Detectivo",T51="Automático"),"40%",IF(AND(S51="Detectivo",T51="Manual"),"30%",IF(AND(S51="Correctivo",T51="Automático"),"35%",IF(AND(S51="Correctivo",T51="Manual"),"25%",""))))))</f>
        <v/>
      </c>
      <c r="V51" s="612"/>
      <c r="W51" s="612"/>
      <c r="X51" s="612"/>
      <c r="Y51" s="614" t="str">
        <f>IFERROR(IF(R51="Probabilidad",(J51-(+J51*U51)),IF(R51="Impacto",J51,"")),"")</f>
        <v/>
      </c>
      <c r="Z51" s="615" t="str">
        <f>IFERROR(IF(Y51="","",IF(Y51&lt;=0.2,"Muy Baja",IF(Y51&lt;=0.4,"Baja",IF(Y51&lt;=0.6,"Media",IF(Y51&lt;=0.8,"Alta","Muy Alta"))))),"")</f>
        <v/>
      </c>
      <c r="AA51" s="613" t="str">
        <f>+Y51</f>
        <v/>
      </c>
      <c r="AB51" s="615" t="str">
        <f>IFERROR(IF(AC51="","",IF(AC51&lt;=0.2,"Leve",IF(AC51&lt;=0.4,"Menor",IF(AC51&lt;=0.6,"Moderado",IF(AC51&lt;=0.8,"Mayor","Catastrófico"))))),"")</f>
        <v/>
      </c>
      <c r="AC51" s="613" t="str">
        <f>IFERROR(IF(R51="Impacto",(N51-(+N51*U51)),IF(R51="Probabilidad",N51,"")),"")</f>
        <v/>
      </c>
      <c r="AD51" s="616"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612"/>
      <c r="AF51" s="174"/>
      <c r="AG51" s="174"/>
      <c r="AH51" s="617"/>
      <c r="AI51" s="617"/>
      <c r="AJ51" s="174"/>
      <c r="AK51" s="6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2.5" hidden="1" customHeight="1" x14ac:dyDescent="0.3">
      <c r="B52" s="534"/>
      <c r="C52" s="281"/>
      <c r="D52" s="281"/>
      <c r="E52" s="281"/>
      <c r="F52" s="281"/>
      <c r="G52" s="281"/>
      <c r="H52" s="591"/>
      <c r="I52" s="540"/>
      <c r="J52" s="539"/>
      <c r="K52" s="592"/>
      <c r="L52" s="539">
        <f t="shared" ref="L52:L56" si="38">IF(NOT(ISERROR(MATCH(K52,_xlfn.ANCHORARRAY(F63),0))),J65&amp;"Por favor no seleccionar los criterios de impacto",K52)</f>
        <v>0</v>
      </c>
      <c r="M52" s="540"/>
      <c r="N52" s="539"/>
      <c r="O52" s="541"/>
      <c r="P52" s="542">
        <v>2</v>
      </c>
      <c r="Q52" s="556"/>
      <c r="R52" s="543" t="str">
        <f>IF(OR(S52="Preventivo",S52="Detectivo"),"Probabilidad",IF(S52="Correctivo","Impacto",""))</f>
        <v/>
      </c>
      <c r="S52" s="544"/>
      <c r="T52" s="544"/>
      <c r="U52" s="545" t="str">
        <f t="shared" ref="U52:U56" si="39">IF(AND(S52="Preventivo",T52="Automático"),"50%",IF(AND(S52="Preventivo",T52="Manual"),"40%",IF(AND(S52="Detectivo",T52="Automático"),"40%",IF(AND(S52="Detectivo",T52="Manual"),"30%",IF(AND(S52="Correctivo",T52="Automático"),"35%",IF(AND(S52="Correctivo",T52="Manual"),"25%",""))))))</f>
        <v/>
      </c>
      <c r="V52" s="544"/>
      <c r="W52" s="544"/>
      <c r="X52" s="544"/>
      <c r="Y52" s="546" t="str">
        <f>IFERROR(IF(AND(R51="Probabilidad",R52="Probabilidad"),(AA51-(+AA51*U52)),IF(R52="Probabilidad",(J51-(+J51*U52)),IF(R52="Impacto",AA51,""))),"")</f>
        <v/>
      </c>
      <c r="Z52" s="547" t="str">
        <f t="shared" si="2"/>
        <v/>
      </c>
      <c r="AA52" s="545" t="str">
        <f t="shared" ref="AA52:AA56" si="40">+Y52</f>
        <v/>
      </c>
      <c r="AB52" s="547" t="str">
        <f t="shared" si="4"/>
        <v/>
      </c>
      <c r="AC52" s="545" t="str">
        <f>IFERROR(IF(AND(R51="Impacto",R52="Impacto"),(AC44-(+AC44*U52)),IF(R52="Impacto",($N$51-(+$N$51*U52)),IF(R52="Probabilidad",AC44,""))),"")</f>
        <v/>
      </c>
      <c r="AD52" s="548" t="str">
        <f t="shared" ref="AD52:AD53" si="41">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544"/>
      <c r="AF52" s="173"/>
      <c r="AG52" s="173"/>
      <c r="AH52" s="550"/>
      <c r="AI52" s="550"/>
      <c r="AJ52" s="173"/>
      <c r="AK52" s="551"/>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2.5" hidden="1" customHeight="1" x14ac:dyDescent="0.3">
      <c r="B53" s="534"/>
      <c r="C53" s="281"/>
      <c r="D53" s="281"/>
      <c r="E53" s="281"/>
      <c r="F53" s="281"/>
      <c r="G53" s="281"/>
      <c r="H53" s="591"/>
      <c r="I53" s="540"/>
      <c r="J53" s="539"/>
      <c r="K53" s="592"/>
      <c r="L53" s="539">
        <f t="shared" si="38"/>
        <v>0</v>
      </c>
      <c r="M53" s="540"/>
      <c r="N53" s="539"/>
      <c r="O53" s="541"/>
      <c r="P53" s="542">
        <v>3</v>
      </c>
      <c r="Q53" s="557"/>
      <c r="R53" s="543" t="str">
        <f>IF(OR(S53="Preventivo",S53="Detectivo"),"Probabilidad",IF(S53="Correctivo","Impacto",""))</f>
        <v/>
      </c>
      <c r="S53" s="544"/>
      <c r="T53" s="544"/>
      <c r="U53" s="545" t="str">
        <f t="shared" si="39"/>
        <v/>
      </c>
      <c r="V53" s="544"/>
      <c r="W53" s="544"/>
      <c r="X53" s="544"/>
      <c r="Y53" s="546" t="str">
        <f>IFERROR(IF(AND(R52="Probabilidad",R53="Probabilidad"),(AA52-(+AA52*U53)),IF(AND(R52="Impacto",R53="Probabilidad"),(AA51-(+AA51*U53)),IF(R53="Impacto",AA52,""))),"")</f>
        <v/>
      </c>
      <c r="Z53" s="547" t="str">
        <f t="shared" si="2"/>
        <v/>
      </c>
      <c r="AA53" s="545" t="str">
        <f t="shared" si="40"/>
        <v/>
      </c>
      <c r="AB53" s="547" t="str">
        <f t="shared" si="4"/>
        <v/>
      </c>
      <c r="AC53" s="545" t="str">
        <f>IFERROR(IF(AND(R52="Impacto",R53="Impacto"),(AC52-(+AC52*U53)),IF(AND(R52="Probabilidad",R53="Impacto"),(AC51-(+AC51*U53)),IF(R53="Probabilidad",AC52,""))),"")</f>
        <v/>
      </c>
      <c r="AD53" s="548" t="str">
        <f t="shared" si="41"/>
        <v/>
      </c>
      <c r="AE53" s="544"/>
      <c r="AF53" s="173"/>
      <c r="AG53" s="173"/>
      <c r="AH53" s="550"/>
      <c r="AI53" s="550"/>
      <c r="AJ53" s="173"/>
      <c r="AK53" s="551"/>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2.5" hidden="1" customHeight="1" x14ac:dyDescent="0.3">
      <c r="B54" s="534"/>
      <c r="C54" s="281"/>
      <c r="D54" s="281"/>
      <c r="E54" s="281"/>
      <c r="F54" s="281"/>
      <c r="G54" s="281"/>
      <c r="H54" s="591"/>
      <c r="I54" s="540"/>
      <c r="J54" s="539"/>
      <c r="K54" s="592"/>
      <c r="L54" s="539">
        <f t="shared" si="38"/>
        <v>0</v>
      </c>
      <c r="M54" s="540"/>
      <c r="N54" s="539"/>
      <c r="O54" s="541"/>
      <c r="P54" s="542">
        <v>4</v>
      </c>
      <c r="Q54" s="556"/>
      <c r="R54" s="543" t="str">
        <f t="shared" ref="R54:R56" si="42">IF(OR(S54="Preventivo",S54="Detectivo"),"Probabilidad",IF(S54="Correctivo","Impacto",""))</f>
        <v/>
      </c>
      <c r="S54" s="544"/>
      <c r="T54" s="544"/>
      <c r="U54" s="545" t="str">
        <f t="shared" si="39"/>
        <v/>
      </c>
      <c r="V54" s="544"/>
      <c r="W54" s="544"/>
      <c r="X54" s="544"/>
      <c r="Y54" s="546" t="str">
        <f t="shared" ref="Y54:Y56" si="43">IFERROR(IF(AND(R53="Probabilidad",R54="Probabilidad"),(AA53-(+AA53*U54)),IF(AND(R53="Impacto",R54="Probabilidad"),(AA52-(+AA52*U54)),IF(R54="Impacto",AA53,""))),"")</f>
        <v/>
      </c>
      <c r="Z54" s="547" t="str">
        <f t="shared" si="2"/>
        <v/>
      </c>
      <c r="AA54" s="545" t="str">
        <f t="shared" si="40"/>
        <v/>
      </c>
      <c r="AB54" s="547" t="str">
        <f t="shared" si="4"/>
        <v/>
      </c>
      <c r="AC54" s="545" t="str">
        <f t="shared" ref="AC54:AC56" si="44">IFERROR(IF(AND(R53="Impacto",R54="Impacto"),(AC53-(+AC53*U54)),IF(AND(R53="Probabilidad",R54="Impacto"),(AC52-(+AC52*U54)),IF(R54="Probabilidad",AC53,""))),"")</f>
        <v/>
      </c>
      <c r="AD54" s="548"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544"/>
      <c r="AF54" s="173"/>
      <c r="AG54" s="173"/>
      <c r="AH54" s="550"/>
      <c r="AI54" s="550"/>
      <c r="AJ54" s="173"/>
      <c r="AK54" s="551"/>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2.5" hidden="1" customHeight="1" x14ac:dyDescent="0.3">
      <c r="B55" s="534"/>
      <c r="C55" s="281"/>
      <c r="D55" s="281"/>
      <c r="E55" s="281"/>
      <c r="F55" s="281"/>
      <c r="G55" s="281"/>
      <c r="H55" s="591"/>
      <c r="I55" s="540"/>
      <c r="J55" s="539"/>
      <c r="K55" s="592"/>
      <c r="L55" s="539">
        <f t="shared" si="38"/>
        <v>0</v>
      </c>
      <c r="M55" s="540"/>
      <c r="N55" s="539"/>
      <c r="O55" s="541"/>
      <c r="P55" s="542">
        <v>5</v>
      </c>
      <c r="Q55" s="556"/>
      <c r="R55" s="543" t="str">
        <f t="shared" si="42"/>
        <v/>
      </c>
      <c r="S55" s="544"/>
      <c r="T55" s="544"/>
      <c r="U55" s="545" t="str">
        <f t="shared" si="39"/>
        <v/>
      </c>
      <c r="V55" s="544"/>
      <c r="W55" s="544"/>
      <c r="X55" s="544"/>
      <c r="Y55" s="546" t="str">
        <f t="shared" si="43"/>
        <v/>
      </c>
      <c r="Z55" s="547" t="str">
        <f t="shared" si="2"/>
        <v/>
      </c>
      <c r="AA55" s="545" t="str">
        <f t="shared" si="40"/>
        <v/>
      </c>
      <c r="AB55" s="547" t="str">
        <f t="shared" si="4"/>
        <v/>
      </c>
      <c r="AC55" s="545" t="str">
        <f t="shared" si="44"/>
        <v/>
      </c>
      <c r="AD55" s="548" t="str">
        <f t="shared" ref="AD55" si="45">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544"/>
      <c r="AF55" s="173"/>
      <c r="AG55" s="173"/>
      <c r="AH55" s="550"/>
      <c r="AI55" s="550"/>
      <c r="AJ55" s="173"/>
      <c r="AK55" s="551"/>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2.5" hidden="1" customHeight="1" x14ac:dyDescent="0.3">
      <c r="B56" s="534"/>
      <c r="C56" s="281"/>
      <c r="D56" s="281"/>
      <c r="E56" s="281"/>
      <c r="F56" s="281"/>
      <c r="G56" s="281"/>
      <c r="H56" s="591"/>
      <c r="I56" s="540"/>
      <c r="J56" s="539"/>
      <c r="K56" s="592"/>
      <c r="L56" s="539">
        <f t="shared" si="38"/>
        <v>0</v>
      </c>
      <c r="M56" s="540"/>
      <c r="N56" s="539"/>
      <c r="O56" s="541"/>
      <c r="P56" s="542">
        <v>6</v>
      </c>
      <c r="Q56" s="556"/>
      <c r="R56" s="543" t="str">
        <f t="shared" si="42"/>
        <v/>
      </c>
      <c r="S56" s="544"/>
      <c r="T56" s="544"/>
      <c r="U56" s="545" t="str">
        <f t="shared" si="39"/>
        <v/>
      </c>
      <c r="V56" s="544"/>
      <c r="W56" s="544"/>
      <c r="X56" s="544"/>
      <c r="Y56" s="546" t="str">
        <f t="shared" si="43"/>
        <v/>
      </c>
      <c r="Z56" s="547" t="str">
        <f t="shared" si="2"/>
        <v/>
      </c>
      <c r="AA56" s="545" t="str">
        <f t="shared" si="40"/>
        <v/>
      </c>
      <c r="AB56" s="547" t="str">
        <f>IFERROR(IF(AC56="","",IF(AC56&lt;=0.2,"Leve",IF(AC56&lt;=0.4,"Menor",IF(AC56&lt;=0.6,"Moderado",IF(AC56&lt;=0.8,"Mayor","Catastrófico"))))),"")</f>
        <v/>
      </c>
      <c r="AC56" s="545" t="str">
        <f t="shared" si="44"/>
        <v/>
      </c>
      <c r="AD56" s="548" t="str">
        <f>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544"/>
      <c r="AF56" s="173"/>
      <c r="AG56" s="173"/>
      <c r="AH56" s="550"/>
      <c r="AI56" s="550"/>
      <c r="AJ56" s="173"/>
      <c r="AK56" s="551"/>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2.5" hidden="1" customHeight="1" x14ac:dyDescent="0.3">
      <c r="B57" s="534">
        <v>7</v>
      </c>
      <c r="C57" s="281"/>
      <c r="D57" s="281"/>
      <c r="E57" s="281"/>
      <c r="F57" s="281"/>
      <c r="G57" s="281"/>
      <c r="H57" s="591"/>
      <c r="I57" s="540" t="str">
        <f>IF(H57&lt;=0,"",IF(H57&lt;=2,"Muy Baja",IF(H57&lt;=24,"Baja",IF(H57&lt;=500,"Media",IF(H57&lt;=5000,"Alta","Muy Alta")))))</f>
        <v/>
      </c>
      <c r="J57" s="539" t="str">
        <f>IF(I57="","",IF(I57="Muy Baja",0.2,IF(I57="Baja",0.4,IF(I57="Media",0.6,IF(I57="Alta",0.8,IF(I57="Muy Alta",1,))))))</f>
        <v/>
      </c>
      <c r="K57" s="592"/>
      <c r="L57" s="539">
        <f>IF(NOT(ISERROR(MATCH(K57,'Tabla Impacto'!$B$222:$B$224,0))),'Tabla Impacto'!$F$224&amp;"Por favor no seleccionar los criterios de impacto(Afectación Económica o presupuestal y Pérdida Reputacional)",K57)</f>
        <v>0</v>
      </c>
      <c r="M57" s="540" t="str">
        <f>IF(OR(L57='Tabla Impacto'!$C$12,L57='Tabla Impacto'!$D$12),"Leve",IF(OR(L57='Tabla Impacto'!$C$13,L57='Tabla Impacto'!$D$13),"Menor",IF(OR(L57='Tabla Impacto'!$C$14,L57='Tabla Impacto'!$D$14),"Moderado",IF(OR(L57='Tabla Impacto'!$C$15,L57='Tabla Impacto'!$D$15),"Mayor",IF(OR(L57='Tabla Impacto'!$C$16,L57='Tabla Impacto'!$D$16),"Catastrófico","")))))</f>
        <v/>
      </c>
      <c r="N57" s="539" t="str">
        <f>IF(M57="","",IF(M57="Leve",0.2,IF(M57="Menor",0.4,IF(M57="Moderado",0.6,IF(M57="Mayor",0.8,IF(M57="Catastrófico",1,))))))</f>
        <v/>
      </c>
      <c r="O57" s="541" t="str">
        <f>IF(OR(AND(I57="Muy Baja",M57="Leve"),AND(I57="Muy Baja",M57="Menor"),AND(I57="Baja",M57="Leve")),"Bajo",IF(OR(AND(I57="Muy baja",M57="Moderado"),AND(I57="Baja",M57="Menor"),AND(I57="Baja",M57="Moderado"),AND(I57="Media",M57="Leve"),AND(I57="Media",M57="Menor"),AND(I57="Media",M57="Moderado"),AND(I57="Alta",M57="Leve"),AND(I57="Alta",M57="Menor")),"Moderado",IF(OR(AND(I57="Muy Baja",M57="Mayor"),AND(I57="Baja",M57="Mayor"),AND(I57="Media",M57="Mayor"),AND(I57="Alta",M57="Moderado"),AND(I57="Alta",M57="Mayor"),AND(I57="Muy Alta",M57="Leve"),AND(I57="Muy Alta",M57="Menor"),AND(I57="Muy Alta",M57="Moderado"),AND(I57="Muy Alta",M57="Mayor")),"Alto",IF(OR(AND(I57="Muy Baja",M57="Catastrófico"),AND(I57="Baja",M57="Catastrófico"),AND(I57="Media",M57="Catastrófico"),AND(I57="Alta",M57="Catastrófico"),AND(I57="Muy Alta",M57="Catastrófico")),"Extremo",""))))</f>
        <v/>
      </c>
      <c r="P57" s="542">
        <v>1</v>
      </c>
      <c r="Q57" s="556"/>
      <c r="R57" s="543" t="str">
        <f>IF(OR(S57="Preventivo",S57="Detectivo"),"Probabilidad",IF(S57="Correctivo","Impacto",""))</f>
        <v/>
      </c>
      <c r="S57" s="544"/>
      <c r="T57" s="544"/>
      <c r="U57" s="545" t="str">
        <f>IF(AND(S57="Preventivo",T57="Automático"),"50%",IF(AND(S57="Preventivo",T57="Manual"),"40%",IF(AND(S57="Detectivo",T57="Automático"),"40%",IF(AND(S57="Detectivo",T57="Manual"),"30%",IF(AND(S57="Correctivo",T57="Automático"),"35%",IF(AND(S57="Correctivo",T57="Manual"),"25%",""))))))</f>
        <v/>
      </c>
      <c r="V57" s="544"/>
      <c r="W57" s="544"/>
      <c r="X57" s="544"/>
      <c r="Y57" s="546" t="str">
        <f>IFERROR(IF(R57="Probabilidad",(J57-(+J57*U57)),IF(R57="Impacto",J57,"")),"")</f>
        <v/>
      </c>
      <c r="Z57" s="547" t="str">
        <f>IFERROR(IF(Y57="","",IF(Y57&lt;=0.2,"Muy Baja",IF(Y57&lt;=0.4,"Baja",IF(Y57&lt;=0.6,"Media",IF(Y57&lt;=0.8,"Alta","Muy Alta"))))),"")</f>
        <v/>
      </c>
      <c r="AA57" s="545" t="str">
        <f>+Y57</f>
        <v/>
      </c>
      <c r="AB57" s="547" t="str">
        <f>IFERROR(IF(AC57="","",IF(AC57&lt;=0.2,"Leve",IF(AC57&lt;=0.4,"Menor",IF(AC57&lt;=0.6,"Moderado",IF(AC57&lt;=0.8,"Mayor","Catastrófico"))))),"")</f>
        <v/>
      </c>
      <c r="AC57" s="545" t="str">
        <f>IFERROR(IF(R57="Impacto",(N57-(+N57*U57)),IF(R57="Probabilidad",N57,"")),"")</f>
        <v/>
      </c>
      <c r="AD57" s="548"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544"/>
      <c r="AF57" s="173"/>
      <c r="AG57" s="173"/>
      <c r="AH57" s="550"/>
      <c r="AI57" s="550"/>
      <c r="AJ57" s="173"/>
      <c r="AK57" s="551"/>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2.5" hidden="1" customHeight="1" x14ac:dyDescent="0.3">
      <c r="B58" s="534"/>
      <c r="C58" s="281"/>
      <c r="D58" s="281"/>
      <c r="E58" s="281"/>
      <c r="F58" s="281"/>
      <c r="G58" s="281"/>
      <c r="H58" s="591"/>
      <c r="I58" s="540"/>
      <c r="J58" s="539"/>
      <c r="K58" s="592"/>
      <c r="L58" s="539">
        <f t="shared" ref="L58:L62" si="46">IF(NOT(ISERROR(MATCH(K58,_xlfn.ANCHORARRAY(F69),0))),J71&amp;"Por favor no seleccionar los criterios de impacto",K58)</f>
        <v>0</v>
      </c>
      <c r="M58" s="540"/>
      <c r="N58" s="539"/>
      <c r="O58" s="541"/>
      <c r="P58" s="542">
        <v>2</v>
      </c>
      <c r="Q58" s="556"/>
      <c r="R58" s="543" t="str">
        <f>IF(OR(S58="Preventivo",S58="Detectivo"),"Probabilidad",IF(S58="Correctivo","Impacto",""))</f>
        <v/>
      </c>
      <c r="S58" s="544"/>
      <c r="T58" s="544"/>
      <c r="U58" s="545" t="str">
        <f t="shared" ref="U58:U62" si="47">IF(AND(S58="Preventivo",T58="Automático"),"50%",IF(AND(S58="Preventivo",T58="Manual"),"40%",IF(AND(S58="Detectivo",T58="Automático"),"40%",IF(AND(S58="Detectivo",T58="Manual"),"30%",IF(AND(S58="Correctivo",T58="Automático"),"35%",IF(AND(S58="Correctivo",T58="Manual"),"25%",""))))))</f>
        <v/>
      </c>
      <c r="V58" s="544"/>
      <c r="W58" s="544"/>
      <c r="X58" s="544"/>
      <c r="Y58" s="546" t="str">
        <f>IFERROR(IF(AND(R57="Probabilidad",R58="Probabilidad"),(AA57-(+AA57*U58)),IF(R58="Probabilidad",(J57-(+J57*U58)),IF(R58="Impacto",AA57,""))),"")</f>
        <v/>
      </c>
      <c r="Z58" s="547" t="str">
        <f t="shared" si="2"/>
        <v/>
      </c>
      <c r="AA58" s="545" t="str">
        <f t="shared" ref="AA58:AA62" si="48">+Y58</f>
        <v/>
      </c>
      <c r="AB58" s="547" t="str">
        <f t="shared" si="4"/>
        <v/>
      </c>
      <c r="AC58" s="545" t="str">
        <f>IFERROR(IF(AND(R57="Impacto",R58="Impacto"),(AC51-(+AC51*U58)),IF(R58="Impacto",($N$57-(+$N$57*U58)),IF(R58="Probabilidad",AC51,""))),"")</f>
        <v/>
      </c>
      <c r="AD58" s="548" t="str">
        <f t="shared" ref="AD58:AD59" si="49">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544"/>
      <c r="AF58" s="173"/>
      <c r="AG58" s="173"/>
      <c r="AH58" s="550"/>
      <c r="AI58" s="550"/>
      <c r="AJ58" s="173"/>
      <c r="AK58" s="551"/>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2.5" hidden="1" customHeight="1" x14ac:dyDescent="0.3">
      <c r="B59" s="534"/>
      <c r="C59" s="281"/>
      <c r="D59" s="281"/>
      <c r="E59" s="281"/>
      <c r="F59" s="281"/>
      <c r="G59" s="281"/>
      <c r="H59" s="591"/>
      <c r="I59" s="540"/>
      <c r="J59" s="539"/>
      <c r="K59" s="592"/>
      <c r="L59" s="539">
        <f t="shared" si="46"/>
        <v>0</v>
      </c>
      <c r="M59" s="540"/>
      <c r="N59" s="539"/>
      <c r="O59" s="541"/>
      <c r="P59" s="542">
        <v>3</v>
      </c>
      <c r="Q59" s="557"/>
      <c r="R59" s="543" t="str">
        <f>IF(OR(S59="Preventivo",S59="Detectivo"),"Probabilidad",IF(S59="Correctivo","Impacto",""))</f>
        <v/>
      </c>
      <c r="S59" s="544"/>
      <c r="T59" s="544"/>
      <c r="U59" s="545" t="str">
        <f t="shared" si="47"/>
        <v/>
      </c>
      <c r="V59" s="544"/>
      <c r="W59" s="544"/>
      <c r="X59" s="544"/>
      <c r="Y59" s="546" t="str">
        <f>IFERROR(IF(AND(R58="Probabilidad",R59="Probabilidad"),(AA58-(+AA58*U59)),IF(AND(R58="Impacto",R59="Probabilidad"),(AA57-(+AA57*U59)),IF(R59="Impacto",AA58,""))),"")</f>
        <v/>
      </c>
      <c r="Z59" s="547" t="str">
        <f t="shared" si="2"/>
        <v/>
      </c>
      <c r="AA59" s="545" t="str">
        <f t="shared" si="48"/>
        <v/>
      </c>
      <c r="AB59" s="547" t="str">
        <f t="shared" si="4"/>
        <v/>
      </c>
      <c r="AC59" s="545" t="str">
        <f>IFERROR(IF(AND(R58="Impacto",R59="Impacto"),(AC58-(+AC58*U59)),IF(AND(R58="Probabilidad",R59="Impacto"),(AC57-(+AC57*U59)),IF(R59="Probabilidad",AC58,""))),"")</f>
        <v/>
      </c>
      <c r="AD59" s="548" t="str">
        <f t="shared" si="49"/>
        <v/>
      </c>
      <c r="AE59" s="544"/>
      <c r="AF59" s="173"/>
      <c r="AG59" s="173"/>
      <c r="AH59" s="550"/>
      <c r="AI59" s="550"/>
      <c r="AJ59" s="173"/>
      <c r="AK59" s="551"/>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2.5" hidden="1" customHeight="1" x14ac:dyDescent="0.3">
      <c r="B60" s="534"/>
      <c r="C60" s="281"/>
      <c r="D60" s="281"/>
      <c r="E60" s="281"/>
      <c r="F60" s="281"/>
      <c r="G60" s="281"/>
      <c r="H60" s="591"/>
      <c r="I60" s="540"/>
      <c r="J60" s="539"/>
      <c r="K60" s="592"/>
      <c r="L60" s="539">
        <f t="shared" si="46"/>
        <v>0</v>
      </c>
      <c r="M60" s="540"/>
      <c r="N60" s="539"/>
      <c r="O60" s="541"/>
      <c r="P60" s="542">
        <v>4</v>
      </c>
      <c r="Q60" s="556"/>
      <c r="R60" s="543" t="str">
        <f t="shared" ref="R60:R62" si="50">IF(OR(S60="Preventivo",S60="Detectivo"),"Probabilidad",IF(S60="Correctivo","Impacto",""))</f>
        <v/>
      </c>
      <c r="S60" s="544"/>
      <c r="T60" s="544"/>
      <c r="U60" s="545" t="str">
        <f t="shared" si="47"/>
        <v/>
      </c>
      <c r="V60" s="544"/>
      <c r="W60" s="544"/>
      <c r="X60" s="544"/>
      <c r="Y60" s="546" t="str">
        <f t="shared" ref="Y60:Y62" si="51">IFERROR(IF(AND(R59="Probabilidad",R60="Probabilidad"),(AA59-(+AA59*U60)),IF(AND(R59="Impacto",R60="Probabilidad"),(AA58-(+AA58*U60)),IF(R60="Impacto",AA59,""))),"")</f>
        <v/>
      </c>
      <c r="Z60" s="547" t="str">
        <f t="shared" si="2"/>
        <v/>
      </c>
      <c r="AA60" s="545" t="str">
        <f t="shared" si="48"/>
        <v/>
      </c>
      <c r="AB60" s="547" t="str">
        <f t="shared" si="4"/>
        <v/>
      </c>
      <c r="AC60" s="545" t="str">
        <f t="shared" ref="AC60:AC62" si="52">IFERROR(IF(AND(R59="Impacto",R60="Impacto"),(AC59-(+AC59*U60)),IF(AND(R59="Probabilidad",R60="Impacto"),(AC58-(+AC58*U60)),IF(R60="Probabilidad",AC59,""))),"")</f>
        <v/>
      </c>
      <c r="AD60" s="548"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544"/>
      <c r="AF60" s="173"/>
      <c r="AG60" s="173"/>
      <c r="AH60" s="550"/>
      <c r="AI60" s="550"/>
      <c r="AJ60" s="173"/>
      <c r="AK60" s="551"/>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2.5" hidden="1" customHeight="1" x14ac:dyDescent="0.3">
      <c r="B61" s="534"/>
      <c r="C61" s="281"/>
      <c r="D61" s="281"/>
      <c r="E61" s="281"/>
      <c r="F61" s="281"/>
      <c r="G61" s="281"/>
      <c r="H61" s="591"/>
      <c r="I61" s="540"/>
      <c r="J61" s="539"/>
      <c r="K61" s="592"/>
      <c r="L61" s="539">
        <f t="shared" si="46"/>
        <v>0</v>
      </c>
      <c r="M61" s="540"/>
      <c r="N61" s="539"/>
      <c r="O61" s="541"/>
      <c r="P61" s="542">
        <v>5</v>
      </c>
      <c r="Q61" s="556"/>
      <c r="R61" s="543" t="str">
        <f t="shared" si="50"/>
        <v/>
      </c>
      <c r="S61" s="544"/>
      <c r="T61" s="544"/>
      <c r="U61" s="545" t="str">
        <f t="shared" si="47"/>
        <v/>
      </c>
      <c r="V61" s="544"/>
      <c r="W61" s="544"/>
      <c r="X61" s="544"/>
      <c r="Y61" s="546" t="str">
        <f t="shared" si="51"/>
        <v/>
      </c>
      <c r="Z61" s="547" t="str">
        <f t="shared" si="2"/>
        <v/>
      </c>
      <c r="AA61" s="545" t="str">
        <f t="shared" si="48"/>
        <v/>
      </c>
      <c r="AB61" s="547" t="str">
        <f t="shared" si="4"/>
        <v/>
      </c>
      <c r="AC61" s="545" t="str">
        <f t="shared" si="52"/>
        <v/>
      </c>
      <c r="AD61" s="548" t="str">
        <f t="shared" ref="AD61:AD62" si="53">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544"/>
      <c r="AF61" s="173"/>
      <c r="AG61" s="173"/>
      <c r="AH61" s="550"/>
      <c r="AI61" s="550"/>
      <c r="AJ61" s="173"/>
      <c r="AK61" s="551"/>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2.5" hidden="1" customHeight="1" x14ac:dyDescent="0.3">
      <c r="B62" s="534"/>
      <c r="C62" s="281"/>
      <c r="D62" s="281"/>
      <c r="E62" s="281"/>
      <c r="F62" s="281"/>
      <c r="G62" s="281"/>
      <c r="H62" s="591"/>
      <c r="I62" s="540"/>
      <c r="J62" s="539"/>
      <c r="K62" s="592"/>
      <c r="L62" s="539">
        <f t="shared" si="46"/>
        <v>0</v>
      </c>
      <c r="M62" s="540"/>
      <c r="N62" s="539"/>
      <c r="O62" s="541"/>
      <c r="P62" s="542">
        <v>6</v>
      </c>
      <c r="Q62" s="556"/>
      <c r="R62" s="543" t="str">
        <f t="shared" si="50"/>
        <v/>
      </c>
      <c r="S62" s="544"/>
      <c r="T62" s="544"/>
      <c r="U62" s="545" t="str">
        <f t="shared" si="47"/>
        <v/>
      </c>
      <c r="V62" s="544"/>
      <c r="W62" s="544"/>
      <c r="X62" s="544"/>
      <c r="Y62" s="546" t="str">
        <f t="shared" si="51"/>
        <v/>
      </c>
      <c r="Z62" s="547" t="str">
        <f t="shared" si="2"/>
        <v/>
      </c>
      <c r="AA62" s="545" t="str">
        <f t="shared" si="48"/>
        <v/>
      </c>
      <c r="AB62" s="547" t="str">
        <f t="shared" si="4"/>
        <v/>
      </c>
      <c r="AC62" s="545" t="str">
        <f t="shared" si="52"/>
        <v/>
      </c>
      <c r="AD62" s="548" t="str">
        <f t="shared" si="53"/>
        <v/>
      </c>
      <c r="AE62" s="544"/>
      <c r="AF62" s="173"/>
      <c r="AG62" s="173"/>
      <c r="AH62" s="550"/>
      <c r="AI62" s="550"/>
      <c r="AJ62" s="173"/>
      <c r="AK62" s="551"/>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2.5" hidden="1" customHeight="1" x14ac:dyDescent="0.3">
      <c r="B63" s="534">
        <v>8</v>
      </c>
      <c r="C63" s="281"/>
      <c r="D63" s="281"/>
      <c r="E63" s="281"/>
      <c r="F63" s="281"/>
      <c r="G63" s="281"/>
      <c r="H63" s="591"/>
      <c r="I63" s="540" t="str">
        <f>IF(H63&lt;=0,"",IF(H63&lt;=2,"Muy Baja",IF(H63&lt;=24,"Baja",IF(H63&lt;=500,"Media",IF(H63&lt;=5000,"Alta","Muy Alta")))))</f>
        <v/>
      </c>
      <c r="J63" s="539" t="str">
        <f>IF(I63="","",IF(I63="Muy Baja",0.2,IF(I63="Baja",0.4,IF(I63="Media",0.6,IF(I63="Alta",0.8,IF(I63="Muy Alta",1,))))))</f>
        <v/>
      </c>
      <c r="K63" s="592"/>
      <c r="L63" s="539">
        <f>IF(NOT(ISERROR(MATCH(K63,'Tabla Impacto'!$B$222:$B$224,0))),'Tabla Impacto'!$F$224&amp;"Por favor no seleccionar los criterios de impacto(Afectación Económica o presupuestal y Pérdida Reputacional)",K63)</f>
        <v>0</v>
      </c>
      <c r="M63" s="540" t="str">
        <f>IF(OR(L63='Tabla Impacto'!$C$12,L63='Tabla Impacto'!$D$12),"Leve",IF(OR(L63='Tabla Impacto'!$C$13,L63='Tabla Impacto'!$D$13),"Menor",IF(OR(L63='Tabla Impacto'!$C$14,L63='Tabla Impacto'!$D$14),"Moderado",IF(OR(L63='Tabla Impacto'!$C$15,L63='Tabla Impacto'!$D$15),"Mayor",IF(OR(L63='Tabla Impacto'!$C$16,L63='Tabla Impacto'!$D$16),"Catastrófico","")))))</f>
        <v/>
      </c>
      <c r="N63" s="539" t="str">
        <f>IF(M63="","",IF(M63="Leve",0.2,IF(M63="Menor",0.4,IF(M63="Moderado",0.6,IF(M63="Mayor",0.8,IF(M63="Catastrófico",1,))))))</f>
        <v/>
      </c>
      <c r="O63" s="541" t="str">
        <f>IF(OR(AND(I63="Muy Baja",M63="Leve"),AND(I63="Muy Baja",M63="Menor"),AND(I63="Baja",M63="Leve")),"Bajo",IF(OR(AND(I63="Muy baja",M63="Moderado"),AND(I63="Baja",M63="Menor"),AND(I63="Baja",M63="Moderado"),AND(I63="Media",M63="Leve"),AND(I63="Media",M63="Menor"),AND(I63="Media",M63="Moderado"),AND(I63="Alta",M63="Leve"),AND(I63="Alta",M63="Menor")),"Moderado",IF(OR(AND(I63="Muy Baja",M63="Mayor"),AND(I63="Baja",M63="Mayor"),AND(I63="Media",M63="Mayor"),AND(I63="Alta",M63="Moderado"),AND(I63="Alta",M63="Mayor"),AND(I63="Muy Alta",M63="Leve"),AND(I63="Muy Alta",M63="Menor"),AND(I63="Muy Alta",M63="Moderado"),AND(I63="Muy Alta",M63="Mayor")),"Alto",IF(OR(AND(I63="Muy Baja",M63="Catastrófico"),AND(I63="Baja",M63="Catastrófico"),AND(I63="Media",M63="Catastrófico"),AND(I63="Alta",M63="Catastrófico"),AND(I63="Muy Alta",M63="Catastrófico")),"Extremo",""))))</f>
        <v/>
      </c>
      <c r="P63" s="542">
        <v>1</v>
      </c>
      <c r="Q63" s="556"/>
      <c r="R63" s="543" t="str">
        <f>IF(OR(S63="Preventivo",S63="Detectivo"),"Probabilidad",IF(S63="Correctivo","Impacto",""))</f>
        <v/>
      </c>
      <c r="S63" s="544"/>
      <c r="T63" s="544"/>
      <c r="U63" s="545" t="str">
        <f>IF(AND(S63="Preventivo",T63="Automático"),"50%",IF(AND(S63="Preventivo",T63="Manual"),"40%",IF(AND(S63="Detectivo",T63="Automático"),"40%",IF(AND(S63="Detectivo",T63="Manual"),"30%",IF(AND(S63="Correctivo",T63="Automático"),"35%",IF(AND(S63="Correctivo",T63="Manual"),"25%",""))))))</f>
        <v/>
      </c>
      <c r="V63" s="544"/>
      <c r="W63" s="544"/>
      <c r="X63" s="544"/>
      <c r="Y63" s="546" t="str">
        <f>IFERROR(IF(R63="Probabilidad",(J63-(+J63*U63)),IF(R63="Impacto",J63,"")),"")</f>
        <v/>
      </c>
      <c r="Z63" s="547" t="str">
        <f>IFERROR(IF(Y63="","",IF(Y63&lt;=0.2,"Muy Baja",IF(Y63&lt;=0.4,"Baja",IF(Y63&lt;=0.6,"Media",IF(Y63&lt;=0.8,"Alta","Muy Alta"))))),"")</f>
        <v/>
      </c>
      <c r="AA63" s="545" t="str">
        <f>+Y63</f>
        <v/>
      </c>
      <c r="AB63" s="547" t="str">
        <f>IFERROR(IF(AC63="","",IF(AC63&lt;=0.2,"Leve",IF(AC63&lt;=0.4,"Menor",IF(AC63&lt;=0.6,"Moderado",IF(AC63&lt;=0.8,"Mayor","Catastrófico"))))),"")</f>
        <v/>
      </c>
      <c r="AC63" s="545" t="str">
        <f>IFERROR(IF(R63="Impacto",(N63-(+N63*U63)),IF(R63="Probabilidad",N63,"")),"")</f>
        <v/>
      </c>
      <c r="AD63" s="548"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544"/>
      <c r="AF63" s="173"/>
      <c r="AG63" s="173"/>
      <c r="AH63" s="550"/>
      <c r="AI63" s="550"/>
      <c r="AJ63" s="173"/>
      <c r="AK63" s="551"/>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2.5" hidden="1" customHeight="1" x14ac:dyDescent="0.3">
      <c r="B64" s="534"/>
      <c r="C64" s="281"/>
      <c r="D64" s="281"/>
      <c r="E64" s="281"/>
      <c r="F64" s="281"/>
      <c r="G64" s="281"/>
      <c r="H64" s="591"/>
      <c r="I64" s="540"/>
      <c r="J64" s="539"/>
      <c r="K64" s="592"/>
      <c r="L64" s="539">
        <f>IF(NOT(ISERROR(MATCH(K64,_xlfn.ANCHORARRAY(F75),0))),J77&amp;"Por favor no seleccionar los criterios de impacto",K64)</f>
        <v>0</v>
      </c>
      <c r="M64" s="540"/>
      <c r="N64" s="539"/>
      <c r="O64" s="541"/>
      <c r="P64" s="542">
        <v>2</v>
      </c>
      <c r="Q64" s="556"/>
      <c r="R64" s="543" t="str">
        <f>IF(OR(S64="Preventivo",S64="Detectivo"),"Probabilidad",IF(S64="Correctivo","Impacto",""))</f>
        <v/>
      </c>
      <c r="S64" s="544"/>
      <c r="T64" s="544"/>
      <c r="U64" s="545" t="str">
        <f t="shared" ref="U64:U68" si="54">IF(AND(S64="Preventivo",T64="Automático"),"50%",IF(AND(S64="Preventivo",T64="Manual"),"40%",IF(AND(S64="Detectivo",T64="Automático"),"40%",IF(AND(S64="Detectivo",T64="Manual"),"30%",IF(AND(S64="Correctivo",T64="Automático"),"35%",IF(AND(S64="Correctivo",T64="Manual"),"25%",""))))))</f>
        <v/>
      </c>
      <c r="V64" s="544"/>
      <c r="W64" s="544"/>
      <c r="X64" s="544"/>
      <c r="Y64" s="546" t="str">
        <f>IFERROR(IF(AND(R63="Probabilidad",R64="Probabilidad"),(AA63-(+AA63*U64)),IF(R64="Probabilidad",(J63-(+J63*U64)),IF(R64="Impacto",AA63,""))),"")</f>
        <v/>
      </c>
      <c r="Z64" s="547" t="str">
        <f t="shared" si="2"/>
        <v/>
      </c>
      <c r="AA64" s="545" t="str">
        <f t="shared" ref="AA64:AA68" si="55">+Y64</f>
        <v/>
      </c>
      <c r="AB64" s="547" t="str">
        <f t="shared" si="4"/>
        <v/>
      </c>
      <c r="AC64" s="545" t="str">
        <f>IFERROR(IF(AND(R63="Impacto",R64="Impacto"),(AC57-(+AC57*U64)),IF(R64="Impacto",($N$63-(+$N$63*U64)),IF(R64="Probabilidad",AC57,""))),"")</f>
        <v/>
      </c>
      <c r="AD64" s="548" t="str">
        <f t="shared" ref="AD64:AD65" si="56">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544"/>
      <c r="AF64" s="173"/>
      <c r="AG64" s="173"/>
      <c r="AH64" s="550"/>
      <c r="AI64" s="550"/>
      <c r="AJ64" s="173"/>
      <c r="AK64" s="551"/>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2.5" hidden="1" customHeight="1" x14ac:dyDescent="0.3">
      <c r="B65" s="534"/>
      <c r="C65" s="281"/>
      <c r="D65" s="281"/>
      <c r="E65" s="281"/>
      <c r="F65" s="281"/>
      <c r="G65" s="281"/>
      <c r="H65" s="591"/>
      <c r="I65" s="540"/>
      <c r="J65" s="539"/>
      <c r="K65" s="592"/>
      <c r="L65" s="539">
        <f>IF(NOT(ISERROR(MATCH(K65,_xlfn.ANCHORARRAY(F76),0))),J78&amp;"Por favor no seleccionar los criterios de impacto",K65)</f>
        <v>0</v>
      </c>
      <c r="M65" s="540"/>
      <c r="N65" s="539"/>
      <c r="O65" s="541"/>
      <c r="P65" s="542">
        <v>3</v>
      </c>
      <c r="Q65" s="557"/>
      <c r="R65" s="543" t="str">
        <f>IF(OR(S65="Preventivo",S65="Detectivo"),"Probabilidad",IF(S65="Correctivo","Impacto",""))</f>
        <v/>
      </c>
      <c r="S65" s="544"/>
      <c r="T65" s="544"/>
      <c r="U65" s="545" t="str">
        <f t="shared" si="54"/>
        <v/>
      </c>
      <c r="V65" s="544"/>
      <c r="W65" s="544"/>
      <c r="X65" s="544"/>
      <c r="Y65" s="546" t="str">
        <f>IFERROR(IF(AND(R64="Probabilidad",R65="Probabilidad"),(AA64-(+AA64*U65)),IF(AND(R64="Impacto",R65="Probabilidad"),(AA63-(+AA63*U65)),IF(R65="Impacto",AA64,""))),"")</f>
        <v/>
      </c>
      <c r="Z65" s="547" t="str">
        <f t="shared" si="2"/>
        <v/>
      </c>
      <c r="AA65" s="545" t="str">
        <f t="shared" si="55"/>
        <v/>
      </c>
      <c r="AB65" s="547" t="str">
        <f t="shared" si="4"/>
        <v/>
      </c>
      <c r="AC65" s="545" t="str">
        <f>IFERROR(IF(AND(R64="Impacto",R65="Impacto"),(AC64-(+AC64*U65)),IF(AND(R64="Probabilidad",R65="Impacto"),(AC63-(+AC63*U65)),IF(R65="Probabilidad",AC64,""))),"")</f>
        <v/>
      </c>
      <c r="AD65" s="548" t="str">
        <f t="shared" si="56"/>
        <v/>
      </c>
      <c r="AE65" s="544"/>
      <c r="AF65" s="173"/>
      <c r="AG65" s="173"/>
      <c r="AH65" s="550"/>
      <c r="AI65" s="550"/>
      <c r="AJ65" s="173"/>
      <c r="AK65" s="551"/>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2.5" hidden="1" customHeight="1" x14ac:dyDescent="0.3">
      <c r="B66" s="534"/>
      <c r="C66" s="281"/>
      <c r="D66" s="281"/>
      <c r="E66" s="281"/>
      <c r="F66" s="281"/>
      <c r="G66" s="281"/>
      <c r="H66" s="591"/>
      <c r="I66" s="540"/>
      <c r="J66" s="539"/>
      <c r="K66" s="592"/>
      <c r="L66" s="539">
        <f>IF(NOT(ISERROR(MATCH(K66,_xlfn.ANCHORARRAY(F77),0))),J79&amp;"Por favor no seleccionar los criterios de impacto",K66)</f>
        <v>0</v>
      </c>
      <c r="M66" s="540"/>
      <c r="N66" s="539"/>
      <c r="O66" s="541"/>
      <c r="P66" s="542">
        <v>4</v>
      </c>
      <c r="Q66" s="556"/>
      <c r="R66" s="543" t="str">
        <f t="shared" ref="R66:R68" si="57">IF(OR(S66="Preventivo",S66="Detectivo"),"Probabilidad",IF(S66="Correctivo","Impacto",""))</f>
        <v/>
      </c>
      <c r="S66" s="544"/>
      <c r="T66" s="544"/>
      <c r="U66" s="545" t="str">
        <f t="shared" si="54"/>
        <v/>
      </c>
      <c r="V66" s="544"/>
      <c r="W66" s="544"/>
      <c r="X66" s="544"/>
      <c r="Y66" s="546" t="str">
        <f t="shared" ref="Y66:Y68" si="58">IFERROR(IF(AND(R65="Probabilidad",R66="Probabilidad"),(AA65-(+AA65*U66)),IF(AND(R65="Impacto",R66="Probabilidad"),(AA64-(+AA64*U66)),IF(R66="Impacto",AA65,""))),"")</f>
        <v/>
      </c>
      <c r="Z66" s="547" t="str">
        <f t="shared" si="2"/>
        <v/>
      </c>
      <c r="AA66" s="545" t="str">
        <f t="shared" si="55"/>
        <v/>
      </c>
      <c r="AB66" s="547" t="str">
        <f t="shared" si="4"/>
        <v/>
      </c>
      <c r="AC66" s="545" t="str">
        <f t="shared" ref="AC66:AC68" si="59">IFERROR(IF(AND(R65="Impacto",R66="Impacto"),(AC65-(+AC65*U66)),IF(AND(R65="Probabilidad",R66="Impacto"),(AC64-(+AC64*U66)),IF(R66="Probabilidad",AC65,""))),"")</f>
        <v/>
      </c>
      <c r="AD66" s="548"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544"/>
      <c r="AF66" s="173"/>
      <c r="AG66" s="173"/>
      <c r="AH66" s="550"/>
      <c r="AI66" s="550"/>
      <c r="AJ66" s="173"/>
      <c r="AK66" s="551"/>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2.5" hidden="1" customHeight="1" x14ac:dyDescent="0.3">
      <c r="B67" s="534"/>
      <c r="C67" s="281"/>
      <c r="D67" s="281"/>
      <c r="E67" s="281"/>
      <c r="F67" s="281"/>
      <c r="G67" s="281"/>
      <c r="H67" s="591"/>
      <c r="I67" s="540"/>
      <c r="J67" s="539"/>
      <c r="K67" s="592"/>
      <c r="L67" s="539">
        <f>IF(NOT(ISERROR(MATCH(K67,_xlfn.ANCHORARRAY(F78),0))),J80&amp;"Por favor no seleccionar los criterios de impacto",K67)</f>
        <v>0</v>
      </c>
      <c r="M67" s="540"/>
      <c r="N67" s="539"/>
      <c r="O67" s="541"/>
      <c r="P67" s="542">
        <v>5</v>
      </c>
      <c r="Q67" s="556"/>
      <c r="R67" s="543" t="str">
        <f t="shared" si="57"/>
        <v/>
      </c>
      <c r="S67" s="544"/>
      <c r="T67" s="544"/>
      <c r="U67" s="545" t="str">
        <f t="shared" si="54"/>
        <v/>
      </c>
      <c r="V67" s="544"/>
      <c r="W67" s="544"/>
      <c r="X67" s="544"/>
      <c r="Y67" s="546" t="str">
        <f t="shared" si="58"/>
        <v/>
      </c>
      <c r="Z67" s="547" t="str">
        <f t="shared" si="2"/>
        <v/>
      </c>
      <c r="AA67" s="545" t="str">
        <f t="shared" si="55"/>
        <v/>
      </c>
      <c r="AB67" s="547" t="str">
        <f t="shared" si="4"/>
        <v/>
      </c>
      <c r="AC67" s="545" t="str">
        <f t="shared" si="59"/>
        <v/>
      </c>
      <c r="AD67" s="548" t="str">
        <f t="shared" ref="AD67:AD68" si="60">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544"/>
      <c r="AF67" s="173"/>
      <c r="AG67" s="173"/>
      <c r="AH67" s="550"/>
      <c r="AI67" s="550"/>
      <c r="AJ67" s="173"/>
      <c r="AK67" s="551"/>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22.5" hidden="1" customHeight="1" x14ac:dyDescent="0.3">
      <c r="B68" s="534"/>
      <c r="C68" s="281"/>
      <c r="D68" s="281"/>
      <c r="E68" s="281"/>
      <c r="F68" s="281"/>
      <c r="G68" s="281"/>
      <c r="H68" s="591"/>
      <c r="I68" s="540"/>
      <c r="J68" s="539"/>
      <c r="K68" s="592"/>
      <c r="L68" s="539">
        <f>IF(NOT(ISERROR(MATCH(K68,_xlfn.ANCHORARRAY(F79),0))),J81&amp;"Por favor no seleccionar los criterios de impacto",K68)</f>
        <v>0</v>
      </c>
      <c r="M68" s="540"/>
      <c r="N68" s="539"/>
      <c r="O68" s="541"/>
      <c r="P68" s="542">
        <v>6</v>
      </c>
      <c r="Q68" s="556"/>
      <c r="R68" s="543" t="str">
        <f t="shared" si="57"/>
        <v/>
      </c>
      <c r="S68" s="544"/>
      <c r="T68" s="544"/>
      <c r="U68" s="545" t="str">
        <f t="shared" si="54"/>
        <v/>
      </c>
      <c r="V68" s="544"/>
      <c r="W68" s="544"/>
      <c r="X68" s="544"/>
      <c r="Y68" s="546" t="str">
        <f t="shared" si="58"/>
        <v/>
      </c>
      <c r="Z68" s="547" t="str">
        <f t="shared" si="2"/>
        <v/>
      </c>
      <c r="AA68" s="545" t="str">
        <f t="shared" si="55"/>
        <v/>
      </c>
      <c r="AB68" s="547" t="str">
        <f t="shared" si="4"/>
        <v/>
      </c>
      <c r="AC68" s="545" t="str">
        <f t="shared" si="59"/>
        <v/>
      </c>
      <c r="AD68" s="548" t="str">
        <f t="shared" si="60"/>
        <v/>
      </c>
      <c r="AE68" s="544"/>
      <c r="AF68" s="173"/>
      <c r="AG68" s="173"/>
      <c r="AH68" s="550"/>
      <c r="AI68" s="550"/>
      <c r="AJ68" s="173"/>
      <c r="AK68" s="551"/>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22.5" hidden="1" customHeight="1" x14ac:dyDescent="0.3">
      <c r="B69" s="534">
        <v>9</v>
      </c>
      <c r="C69" s="281"/>
      <c r="D69" s="281"/>
      <c r="E69" s="281"/>
      <c r="F69" s="281"/>
      <c r="G69" s="281"/>
      <c r="H69" s="591"/>
      <c r="I69" s="540" t="str">
        <f>IF(H69&lt;=0,"",IF(H69&lt;=2,"Muy Baja",IF(H69&lt;=24,"Baja",IF(H69&lt;=500,"Media",IF(H69&lt;=5000,"Alta","Muy Alta")))))</f>
        <v/>
      </c>
      <c r="J69" s="539" t="str">
        <f>IF(I69="","",IF(I69="Muy Baja",0.2,IF(I69="Baja",0.4,IF(I69="Media",0.6,IF(I69="Alta",0.8,IF(I69="Muy Alta",1,))))))</f>
        <v/>
      </c>
      <c r="K69" s="592"/>
      <c r="L69" s="539">
        <f>IF(NOT(ISERROR(MATCH(K69,'Tabla Impacto'!$B$222:$B$224,0))),'Tabla Impacto'!$F$224&amp;"Por favor no seleccionar los criterios de impacto(Afectación Económica o presupuestal y Pérdida Reputacional)",K69)</f>
        <v>0</v>
      </c>
      <c r="M69" s="540" t="str">
        <f>IF(OR(L69='Tabla Impacto'!$C$12,L69='Tabla Impacto'!$D$12),"Leve",IF(OR(L69='Tabla Impacto'!$C$13,L69='Tabla Impacto'!$D$13),"Menor",IF(OR(L69='Tabla Impacto'!$C$14,L69='Tabla Impacto'!$D$14),"Moderado",IF(OR(L69='Tabla Impacto'!$C$15,L69='Tabla Impacto'!$D$15),"Mayor",IF(OR(L69='Tabla Impacto'!$C$16,L69='Tabla Impacto'!$D$16),"Catastrófico","")))))</f>
        <v/>
      </c>
      <c r="N69" s="539" t="str">
        <f>IF(M69="","",IF(M69="Leve",0.2,IF(M69="Menor",0.4,IF(M69="Moderado",0.6,IF(M69="Mayor",0.8,IF(M69="Catastrófico",1,))))))</f>
        <v/>
      </c>
      <c r="O69" s="541" t="str">
        <f>IF(OR(AND(I69="Muy Baja",M69="Leve"),AND(I69="Muy Baja",M69="Menor"),AND(I69="Baja",M69="Leve")),"Bajo",IF(OR(AND(I69="Muy baja",M69="Moderado"),AND(I69="Baja",M69="Menor"),AND(I69="Baja",M69="Moderado"),AND(I69="Media",M69="Leve"),AND(I69="Media",M69="Menor"),AND(I69="Media",M69="Moderado"),AND(I69="Alta",M69="Leve"),AND(I69="Alta",M69="Menor")),"Moderado",IF(OR(AND(I69="Muy Baja",M69="Mayor"),AND(I69="Baja",M69="Mayor"),AND(I69="Media",M69="Mayor"),AND(I69="Alta",M69="Moderado"),AND(I69="Alta",M69="Mayor"),AND(I69="Muy Alta",M69="Leve"),AND(I69="Muy Alta",M69="Menor"),AND(I69="Muy Alta",M69="Moderado"),AND(I69="Muy Alta",M69="Mayor")),"Alto",IF(OR(AND(I69="Muy Baja",M69="Catastrófico"),AND(I69="Baja",M69="Catastrófico"),AND(I69="Media",M69="Catastrófico"),AND(I69="Alta",M69="Catastrófico"),AND(I69="Muy Alta",M69="Catastrófico")),"Extremo",""))))</f>
        <v/>
      </c>
      <c r="P69" s="542">
        <v>1</v>
      </c>
      <c r="Q69" s="556"/>
      <c r="R69" s="543" t="str">
        <f>IF(OR(S69="Preventivo",S69="Detectivo"),"Probabilidad",IF(S69="Correctivo","Impacto",""))</f>
        <v/>
      </c>
      <c r="S69" s="544"/>
      <c r="T69" s="544"/>
      <c r="U69" s="545" t="str">
        <f>IF(AND(S69="Preventivo",T69="Automático"),"50%",IF(AND(S69="Preventivo",T69="Manual"),"40%",IF(AND(S69="Detectivo",T69="Automático"),"40%",IF(AND(S69="Detectivo",T69="Manual"),"30%",IF(AND(S69="Correctivo",T69="Automático"),"35%",IF(AND(S69="Correctivo",T69="Manual"),"25%",""))))))</f>
        <v/>
      </c>
      <c r="V69" s="544"/>
      <c r="W69" s="544"/>
      <c r="X69" s="544"/>
      <c r="Y69" s="546" t="str">
        <f>IFERROR(IF(R69="Probabilidad",(J69-(+J69*U69)),IF(R69="Impacto",J69,"")),"")</f>
        <v/>
      </c>
      <c r="Z69" s="547" t="str">
        <f>IFERROR(IF(Y69="","",IF(Y69&lt;=0.2,"Muy Baja",IF(Y69&lt;=0.4,"Baja",IF(Y69&lt;=0.6,"Media",IF(Y69&lt;=0.8,"Alta","Muy Alta"))))),"")</f>
        <v/>
      </c>
      <c r="AA69" s="545" t="str">
        <f>+Y69</f>
        <v/>
      </c>
      <c r="AB69" s="547" t="str">
        <f>IFERROR(IF(AC69="","",IF(AC69&lt;=0.2,"Leve",IF(AC69&lt;=0.4,"Menor",IF(AC69&lt;=0.6,"Moderado",IF(AC69&lt;=0.8,"Mayor","Catastrófico"))))),"")</f>
        <v/>
      </c>
      <c r="AC69" s="545" t="str">
        <f>IFERROR(IF(R69="Impacto",(N69-(+N69*U69)),IF(R69="Probabilidad",N69,"")),"")</f>
        <v/>
      </c>
      <c r="AD69" s="548" t="str">
        <f>IFERROR(IF(OR(AND(Z69="Muy Baja",AB69="Leve"),AND(Z69="Muy Baja",AB69="Menor"),AND(Z69="Baja",AB69="Leve")),"Bajo",IF(OR(AND(Z69="Muy baja",AB69="Moderado"),AND(Z69="Baja",AB69="Menor"),AND(Z69="Baja",AB69="Moderado"),AND(Z69="Media",AB69="Leve"),AND(Z69="Media",AB69="Menor"),AND(Z69="Media",AB69="Moderado"),AND(Z69="Alta",AB69="Leve"),AND(Z69="Alta",AB69="Menor")),"Moderado",IF(OR(AND(Z69="Muy Baja",AB69="Mayor"),AND(Z69="Baja",AB69="Mayor"),AND(Z69="Media",AB69="Mayor"),AND(Z69="Alta",AB69="Moderado"),AND(Z69="Alta",AB69="Mayor"),AND(Z69="Muy Alta",AB69="Leve"),AND(Z69="Muy Alta",AB69="Menor"),AND(Z69="Muy Alta",AB69="Moderado"),AND(Z69="Muy Alta",AB69="Mayor")),"Alto",IF(OR(AND(Z69="Muy Baja",AB69="Catastrófico"),AND(Z69="Baja",AB69="Catastrófico"),AND(Z69="Media",AB69="Catastrófico"),AND(Z69="Alta",AB69="Catastrófico"),AND(Z69="Muy Alta",AB69="Catastrófico")),"Extremo","")))),"")</f>
        <v/>
      </c>
      <c r="AE69" s="544"/>
      <c r="AF69" s="173"/>
      <c r="AG69" s="173"/>
      <c r="AH69" s="550"/>
      <c r="AI69" s="550"/>
      <c r="AJ69" s="173"/>
      <c r="AK69" s="551"/>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2.5" hidden="1" customHeight="1" x14ac:dyDescent="0.3">
      <c r="B70" s="534"/>
      <c r="C70" s="281"/>
      <c r="D70" s="281"/>
      <c r="E70" s="281"/>
      <c r="F70" s="281"/>
      <c r="G70" s="281"/>
      <c r="H70" s="591"/>
      <c r="I70" s="540"/>
      <c r="J70" s="539"/>
      <c r="K70" s="592"/>
      <c r="L70" s="539">
        <f>IF(NOT(ISERROR(MATCH(K70,_xlfn.ANCHORARRAY(F81),0))),J83&amp;"Por favor no seleccionar los criterios de impacto",K70)</f>
        <v>0</v>
      </c>
      <c r="M70" s="540"/>
      <c r="N70" s="539"/>
      <c r="O70" s="541"/>
      <c r="P70" s="542">
        <v>2</v>
      </c>
      <c r="Q70" s="556"/>
      <c r="R70" s="543" t="str">
        <f>IF(OR(S70="Preventivo",S70="Detectivo"),"Probabilidad",IF(S70="Correctivo","Impacto",""))</f>
        <v/>
      </c>
      <c r="S70" s="544"/>
      <c r="T70" s="544"/>
      <c r="U70" s="545" t="str">
        <f t="shared" ref="U70:U74" si="61">IF(AND(S70="Preventivo",T70="Automático"),"50%",IF(AND(S70="Preventivo",T70="Manual"),"40%",IF(AND(S70="Detectivo",T70="Automático"),"40%",IF(AND(S70="Detectivo",T70="Manual"),"30%",IF(AND(S70="Correctivo",T70="Automático"),"35%",IF(AND(S70="Correctivo",T70="Manual"),"25%",""))))))</f>
        <v/>
      </c>
      <c r="V70" s="544"/>
      <c r="W70" s="544"/>
      <c r="X70" s="544"/>
      <c r="Y70" s="546" t="str">
        <f>IFERROR(IF(AND(R69="Probabilidad",R70="Probabilidad"),(AA69-(+AA69*U70)),IF(R70="Probabilidad",(J69-(+J69*U70)),IF(R70="Impacto",AA69,""))),"")</f>
        <v/>
      </c>
      <c r="Z70" s="547" t="str">
        <f t="shared" si="2"/>
        <v/>
      </c>
      <c r="AA70" s="545" t="str">
        <f t="shared" ref="AA70:AA74" si="62">+Y70</f>
        <v/>
      </c>
      <c r="AB70" s="547" t="str">
        <f t="shared" si="4"/>
        <v/>
      </c>
      <c r="AC70" s="545" t="str">
        <f>IFERROR(IF(AND(R69="Impacto",R70="Impacto"),(AC63-(+AC63*U70)),IF(R70="Impacto",($N$69-(+$N$69*U70)),IF(R70="Probabilidad",AC63,""))),"")</f>
        <v/>
      </c>
      <c r="AD70" s="548" t="str">
        <f t="shared" ref="AD70:AD71" si="63">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544"/>
      <c r="AF70" s="173"/>
      <c r="AG70" s="173"/>
      <c r="AH70" s="550"/>
      <c r="AI70" s="550"/>
      <c r="AJ70" s="173"/>
      <c r="AK70" s="551"/>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2.5" hidden="1" customHeight="1" x14ac:dyDescent="0.3">
      <c r="B71" s="534"/>
      <c r="C71" s="281"/>
      <c r="D71" s="281"/>
      <c r="E71" s="281"/>
      <c r="F71" s="281"/>
      <c r="G71" s="281"/>
      <c r="H71" s="591"/>
      <c r="I71" s="540"/>
      <c r="J71" s="539"/>
      <c r="K71" s="592"/>
      <c r="L71" s="539">
        <f>IF(NOT(ISERROR(MATCH(K71,_xlfn.ANCHORARRAY(F82),0))),J84&amp;"Por favor no seleccionar los criterios de impacto",K71)</f>
        <v>0</v>
      </c>
      <c r="M71" s="540"/>
      <c r="N71" s="539"/>
      <c r="O71" s="541"/>
      <c r="P71" s="542">
        <v>3</v>
      </c>
      <c r="Q71" s="557"/>
      <c r="R71" s="543" t="str">
        <f>IF(OR(S71="Preventivo",S71="Detectivo"),"Probabilidad",IF(S71="Correctivo","Impacto",""))</f>
        <v/>
      </c>
      <c r="S71" s="544"/>
      <c r="T71" s="544"/>
      <c r="U71" s="545" t="str">
        <f t="shared" si="61"/>
        <v/>
      </c>
      <c r="V71" s="544"/>
      <c r="W71" s="544"/>
      <c r="X71" s="544"/>
      <c r="Y71" s="546" t="str">
        <f>IFERROR(IF(AND(R70="Probabilidad",R71="Probabilidad"),(AA70-(+AA70*U71)),IF(AND(R70="Impacto",R71="Probabilidad"),(AA69-(+AA69*U71)),IF(R71="Impacto",AA70,""))),"")</f>
        <v/>
      </c>
      <c r="Z71" s="547" t="str">
        <f t="shared" si="2"/>
        <v/>
      </c>
      <c r="AA71" s="545" t="str">
        <f t="shared" si="62"/>
        <v/>
      </c>
      <c r="AB71" s="547" t="str">
        <f t="shared" si="4"/>
        <v/>
      </c>
      <c r="AC71" s="545" t="str">
        <f>IFERROR(IF(AND(R70="Impacto",R71="Impacto"),(AC70-(+AC70*U71)),IF(AND(R70="Probabilidad",R71="Impacto"),(AC69-(+AC69*U71)),IF(R71="Probabilidad",AC70,""))),"")</f>
        <v/>
      </c>
      <c r="AD71" s="548" t="str">
        <f t="shared" si="63"/>
        <v/>
      </c>
      <c r="AE71" s="544"/>
      <c r="AF71" s="173"/>
      <c r="AG71" s="173"/>
      <c r="AH71" s="550"/>
      <c r="AI71" s="550"/>
      <c r="AJ71" s="173"/>
      <c r="AK71" s="551"/>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t="22.5" hidden="1" customHeight="1" x14ac:dyDescent="0.3">
      <c r="B72" s="619"/>
      <c r="C72" s="620"/>
      <c r="D72" s="620"/>
      <c r="E72" s="620"/>
      <c r="F72" s="621"/>
      <c r="G72" s="622"/>
      <c r="H72" s="621"/>
      <c r="I72" s="621"/>
      <c r="J72" s="621"/>
      <c r="K72" s="621"/>
      <c r="L72" s="621"/>
      <c r="M72" s="621"/>
      <c r="N72" s="621"/>
      <c r="O72" s="621"/>
      <c r="P72" s="623"/>
      <c r="Q72" s="623"/>
      <c r="R72" s="623"/>
      <c r="S72" s="623"/>
      <c r="T72" s="623"/>
      <c r="U72" s="623"/>
      <c r="V72" s="623"/>
      <c r="W72" s="623"/>
      <c r="X72" s="623"/>
      <c r="Y72" s="623"/>
      <c r="Z72" s="623"/>
      <c r="AA72" s="623"/>
      <c r="AB72" s="623"/>
      <c r="AC72" s="623"/>
      <c r="AD72" s="623"/>
      <c r="AE72" s="623"/>
      <c r="AF72" s="623"/>
      <c r="AG72" s="624"/>
      <c r="AH72" s="623"/>
      <c r="AI72" s="623"/>
      <c r="AJ72" s="623"/>
      <c r="AK72" s="625"/>
    </row>
    <row r="73" spans="2:69" ht="22.5" hidden="1" customHeight="1" x14ac:dyDescent="0.3">
      <c r="B73" s="534"/>
      <c r="C73" s="281"/>
      <c r="D73" s="281"/>
      <c r="E73" s="281"/>
      <c r="F73" s="281"/>
      <c r="G73" s="281"/>
      <c r="H73" s="591"/>
      <c r="I73" s="540"/>
      <c r="J73" s="539"/>
      <c r="K73" s="592"/>
      <c r="L73" s="539">
        <f>IF(NOT(ISERROR(MATCH(K73,_xlfn.ANCHORARRAY(F84),0))),J86&amp;"Por favor no seleccionar los criterios de impacto",K73)</f>
        <v>0</v>
      </c>
      <c r="M73" s="540"/>
      <c r="N73" s="539"/>
      <c r="O73" s="541"/>
      <c r="P73" s="542">
        <v>5</v>
      </c>
      <c r="Q73" s="556"/>
      <c r="R73" s="543" t="str">
        <f t="shared" ref="R73:R74" si="64">IF(OR(S73="Preventivo",S73="Detectivo"),"Probabilidad",IF(S73="Correctivo","Impacto",""))</f>
        <v/>
      </c>
      <c r="S73" s="544"/>
      <c r="T73" s="544"/>
      <c r="U73" s="545" t="str">
        <f t="shared" si="61"/>
        <v/>
      </c>
      <c r="V73" s="544"/>
      <c r="W73" s="544"/>
      <c r="X73" s="544"/>
      <c r="Y73" s="546" t="str">
        <f t="shared" ref="Y73:Y74" si="65">IFERROR(IF(AND(R72="Probabilidad",R73="Probabilidad"),(AA72-(+AA72*U73)),IF(AND(R72="Impacto",R73="Probabilidad"),(AA71-(+AA71*U73)),IF(R73="Impacto",AA72,""))),"")</f>
        <v/>
      </c>
      <c r="Z73" s="547" t="str">
        <f t="shared" si="2"/>
        <v/>
      </c>
      <c r="AA73" s="545" t="str">
        <f t="shared" si="62"/>
        <v/>
      </c>
      <c r="AB73" s="547" t="str">
        <f t="shared" si="4"/>
        <v/>
      </c>
      <c r="AC73" s="545" t="str">
        <f t="shared" ref="AC73:AC74" si="66">IFERROR(IF(AND(R72="Impacto",R73="Impacto"),(AC72-(+AC72*U73)),IF(AND(R72="Probabilidad",R73="Impacto"),(AC71-(+AC71*U73)),IF(R73="Probabilidad",AC72,""))),"")</f>
        <v/>
      </c>
      <c r="AD73" s="548" t="str">
        <f t="shared" ref="AD73:AD74" si="67">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544"/>
      <c r="AF73" s="173"/>
      <c r="AG73" s="173"/>
      <c r="AH73" s="550"/>
      <c r="AI73" s="550"/>
      <c r="AJ73" s="173"/>
      <c r="AK73" s="551"/>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row>
    <row r="74" spans="2:69" ht="22.5" hidden="1" customHeight="1" x14ac:dyDescent="0.3">
      <c r="B74" s="534"/>
      <c r="C74" s="281"/>
      <c r="D74" s="281"/>
      <c r="E74" s="281"/>
      <c r="F74" s="281"/>
      <c r="G74" s="281"/>
      <c r="H74" s="591"/>
      <c r="I74" s="540"/>
      <c r="J74" s="539"/>
      <c r="K74" s="592"/>
      <c r="L74" s="539">
        <f>IF(NOT(ISERROR(MATCH(K74,_xlfn.ANCHORARRAY(F85),0))),J87&amp;"Por favor no seleccionar los criterios de impacto",K74)</f>
        <v>0</v>
      </c>
      <c r="M74" s="540"/>
      <c r="N74" s="539"/>
      <c r="O74" s="541"/>
      <c r="P74" s="542">
        <v>6</v>
      </c>
      <c r="Q74" s="556"/>
      <c r="R74" s="543" t="str">
        <f t="shared" si="64"/>
        <v/>
      </c>
      <c r="S74" s="544"/>
      <c r="T74" s="544"/>
      <c r="U74" s="545" t="str">
        <f t="shared" si="61"/>
        <v/>
      </c>
      <c r="V74" s="544"/>
      <c r="W74" s="544"/>
      <c r="X74" s="544"/>
      <c r="Y74" s="546" t="str">
        <f t="shared" si="65"/>
        <v/>
      </c>
      <c r="Z74" s="547" t="str">
        <f t="shared" si="2"/>
        <v/>
      </c>
      <c r="AA74" s="545" t="str">
        <f t="shared" si="62"/>
        <v/>
      </c>
      <c r="AB74" s="547" t="str">
        <f t="shared" si="4"/>
        <v/>
      </c>
      <c r="AC74" s="545" t="str">
        <f t="shared" si="66"/>
        <v/>
      </c>
      <c r="AD74" s="548" t="str">
        <f t="shared" si="67"/>
        <v/>
      </c>
      <c r="AE74" s="544"/>
      <c r="AF74" s="173"/>
      <c r="AG74" s="173"/>
      <c r="AH74" s="550"/>
      <c r="AI74" s="550"/>
      <c r="AJ74" s="173"/>
      <c r="AK74" s="551"/>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row>
    <row r="75" spans="2:69" ht="22.5" hidden="1" customHeight="1" x14ac:dyDescent="0.3">
      <c r="B75" s="534">
        <v>10</v>
      </c>
      <c r="C75" s="281"/>
      <c r="D75" s="281"/>
      <c r="E75" s="281"/>
      <c r="F75" s="281"/>
      <c r="G75" s="281"/>
      <c r="H75" s="591"/>
      <c r="I75" s="540" t="str">
        <f>IF(H75&lt;=0,"",IF(H75&lt;=2,"Muy Baja",IF(H75&lt;=24,"Baja",IF(H75&lt;=500,"Media",IF(H75&lt;=5000,"Alta","Muy Alta")))))</f>
        <v/>
      </c>
      <c r="J75" s="539" t="str">
        <f>IF(I75="","",IF(I75="Muy Baja",0.2,IF(I75="Baja",0.4,IF(I75="Media",0.6,IF(I75="Alta",0.8,IF(I75="Muy Alta",1,))))))</f>
        <v/>
      </c>
      <c r="K75" s="592"/>
      <c r="L75" s="539">
        <f>IF(NOT(ISERROR(MATCH(K75,'Tabla Impacto'!$B$222:$B$224,0))),'Tabla Impacto'!$F$224&amp;"Por favor no seleccionar los criterios de impacto(Afectación Económica o presupuestal y Pérdida Reputacional)",K75)</f>
        <v>0</v>
      </c>
      <c r="M75" s="540" t="str">
        <f>IF(OR(L75='Tabla Impacto'!$C$12,L75='Tabla Impacto'!$D$12),"Leve",IF(OR(L75='Tabla Impacto'!$C$13,L75='Tabla Impacto'!$D$13),"Menor",IF(OR(L75='Tabla Impacto'!$C$14,L75='Tabla Impacto'!$D$14),"Moderado",IF(OR(L75='Tabla Impacto'!$C$15,L75='Tabla Impacto'!$D$15),"Mayor",IF(OR(L75='Tabla Impacto'!$C$16,L75='Tabla Impacto'!$D$16),"Catastrófico","")))))</f>
        <v/>
      </c>
      <c r="N75" s="539" t="str">
        <f>IF(M75="","",IF(M75="Leve",0.2,IF(M75="Menor",0.4,IF(M75="Moderado",0.6,IF(M75="Mayor",0.8,IF(M75="Catastrófico",1,))))))</f>
        <v/>
      </c>
      <c r="O75" s="541" t="str">
        <f>IF(OR(AND(I75="Muy Baja",M75="Leve"),AND(I75="Muy Baja",M75="Menor"),AND(I75="Baja",M75="Leve")),"Bajo",IF(OR(AND(I75="Muy baja",M75="Moderado"),AND(I75="Baja",M75="Menor"),AND(I75="Baja",M75="Moderado"),AND(I75="Media",M75="Leve"),AND(I75="Media",M75="Menor"),AND(I75="Media",M75="Moderado"),AND(I75="Alta",M75="Leve"),AND(I75="Alta",M75="Menor")),"Moderado",IF(OR(AND(I75="Muy Baja",M75="Mayor"),AND(I75="Baja",M75="Mayor"),AND(I75="Media",M75="Mayor"),AND(I75="Alta",M75="Moderado"),AND(I75="Alta",M75="Mayor"),AND(I75="Muy Alta",M75="Leve"),AND(I75="Muy Alta",M75="Menor"),AND(I75="Muy Alta",M75="Moderado"),AND(I75="Muy Alta",M75="Mayor")),"Alto",IF(OR(AND(I75="Muy Baja",M75="Catastrófico"),AND(I75="Baja",M75="Catastrófico"),AND(I75="Media",M75="Catastrófico"),AND(I75="Alta",M75="Catastrófico"),AND(I75="Muy Alta",M75="Catastrófico")),"Extremo",""))))</f>
        <v/>
      </c>
      <c r="P75" s="542">
        <v>1</v>
      </c>
      <c r="Q75" s="556"/>
      <c r="R75" s="543" t="str">
        <f>IF(OR(S75="Preventivo",S75="Detectivo"),"Probabilidad",IF(S75="Correctivo","Impacto",""))</f>
        <v/>
      </c>
      <c r="S75" s="544"/>
      <c r="T75" s="544"/>
      <c r="U75" s="545" t="str">
        <f>IF(AND(S75="Preventivo",T75="Automático"),"50%",IF(AND(S75="Preventivo",T75="Manual"),"40%",IF(AND(S75="Detectivo",T75="Automático"),"40%",IF(AND(S75="Detectivo",T75="Manual"),"30%",IF(AND(S75="Correctivo",T75="Automático"),"35%",IF(AND(S75="Correctivo",T75="Manual"),"25%",""))))))</f>
        <v/>
      </c>
      <c r="V75" s="544"/>
      <c r="W75" s="544"/>
      <c r="X75" s="544"/>
      <c r="Y75" s="546" t="str">
        <f>IFERROR(IF(R75="Probabilidad",(J75-(+J75*U75)),IF(R75="Impacto",J75,"")),"")</f>
        <v/>
      </c>
      <c r="Z75" s="547" t="str">
        <f>IFERROR(IF(Y75="","",IF(Y75&lt;=0.2,"Muy Baja",IF(Y75&lt;=0.4,"Baja",IF(Y75&lt;=0.6,"Media",IF(Y75&lt;=0.8,"Alta","Muy Alta"))))),"")</f>
        <v/>
      </c>
      <c r="AA75" s="545" t="str">
        <f>+Y75</f>
        <v/>
      </c>
      <c r="AB75" s="547" t="str">
        <f>IFERROR(IF(AC75="","",IF(AC75&lt;=0.2,"Leve",IF(AC75&lt;=0.4,"Menor",IF(AC75&lt;=0.6,"Moderado",IF(AC75&lt;=0.8,"Mayor","Catastrófico"))))),"")</f>
        <v/>
      </c>
      <c r="AC75" s="545" t="str">
        <f>IFERROR(IF(R75="Impacto",(N75-(+N75*U75)),IF(R75="Probabilidad",N75,"")),"")</f>
        <v/>
      </c>
      <c r="AD75" s="548" t="str">
        <f>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544"/>
      <c r="AF75" s="173"/>
      <c r="AG75" s="173"/>
      <c r="AH75" s="550"/>
      <c r="AI75" s="550"/>
      <c r="AJ75" s="173"/>
      <c r="AK75" s="551"/>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row>
    <row r="76" spans="2:69" ht="22.5" hidden="1" customHeight="1" x14ac:dyDescent="0.3">
      <c r="B76" s="534"/>
      <c r="C76" s="281"/>
      <c r="D76" s="281"/>
      <c r="E76" s="281"/>
      <c r="F76" s="281"/>
      <c r="G76" s="281"/>
      <c r="H76" s="591"/>
      <c r="I76" s="540"/>
      <c r="J76" s="539"/>
      <c r="K76" s="592"/>
      <c r="L76" s="539">
        <f>IF(NOT(ISERROR(MATCH(K76,_xlfn.ANCHORARRAY(F87),0))),J89&amp;"Por favor no seleccionar los criterios de impacto",K76)</f>
        <v>0</v>
      </c>
      <c r="M76" s="540"/>
      <c r="N76" s="539"/>
      <c r="O76" s="541"/>
      <c r="P76" s="542">
        <v>2</v>
      </c>
      <c r="Q76" s="556"/>
      <c r="R76" s="543" t="str">
        <f>IF(OR(S76="Preventivo",S76="Detectivo"),"Probabilidad",IF(S76="Correctivo","Impacto",""))</f>
        <v/>
      </c>
      <c r="S76" s="544"/>
      <c r="T76" s="544"/>
      <c r="U76" s="545" t="str">
        <f t="shared" ref="U76:U80" si="68">IF(AND(S76="Preventivo",T76="Automático"),"50%",IF(AND(S76="Preventivo",T76="Manual"),"40%",IF(AND(S76="Detectivo",T76="Automático"),"40%",IF(AND(S76="Detectivo",T76="Manual"),"30%",IF(AND(S76="Correctivo",T76="Automático"),"35%",IF(AND(S76="Correctivo",T76="Manual"),"25%",""))))))</f>
        <v/>
      </c>
      <c r="V76" s="544"/>
      <c r="W76" s="544"/>
      <c r="X76" s="544"/>
      <c r="Y76" s="546" t="str">
        <f>IFERROR(IF(AND(R75="Probabilidad",R76="Probabilidad"),(AA75-(+AA75*U76)),IF(R76="Probabilidad",(J75-(+J75*U76)),IF(R76="Impacto",AA75,""))),"")</f>
        <v/>
      </c>
      <c r="Z76" s="547" t="str">
        <f t="shared" si="2"/>
        <v/>
      </c>
      <c r="AA76" s="545" t="str">
        <f t="shared" ref="AA76:AA80" si="69">+Y76</f>
        <v/>
      </c>
      <c r="AB76" s="547" t="str">
        <f t="shared" si="4"/>
        <v/>
      </c>
      <c r="AC76" s="545" t="str">
        <f>IFERROR(IF(AND(R75="Impacto",R76="Impacto"),(AC69-(+AC69*U76)),IF(R76="Impacto",($N$75-(+$N$75*U76)),IF(R76="Probabilidad",AC69,""))),"")</f>
        <v/>
      </c>
      <c r="AD76" s="548" t="str">
        <f t="shared" ref="AD76:AD77" si="70">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544"/>
      <c r="AF76" s="173"/>
      <c r="AG76" s="173"/>
      <c r="AH76" s="550"/>
      <c r="AI76" s="550"/>
      <c r="AJ76" s="173"/>
      <c r="AK76" s="551"/>
    </row>
    <row r="77" spans="2:69" ht="22.5" hidden="1" customHeight="1" x14ac:dyDescent="0.3">
      <c r="B77" s="534"/>
      <c r="C77" s="281"/>
      <c r="D77" s="281"/>
      <c r="E77" s="281"/>
      <c r="F77" s="281"/>
      <c r="G77" s="281"/>
      <c r="H77" s="591"/>
      <c r="I77" s="540"/>
      <c r="J77" s="539"/>
      <c r="K77" s="592"/>
      <c r="L77" s="539">
        <f>IF(NOT(ISERROR(MATCH(K77,_xlfn.ANCHORARRAY(F88),0))),J90&amp;"Por favor no seleccionar los criterios de impacto",K77)</f>
        <v>0</v>
      </c>
      <c r="M77" s="540"/>
      <c r="N77" s="539"/>
      <c r="O77" s="541"/>
      <c r="P77" s="542">
        <v>3</v>
      </c>
      <c r="Q77" s="557"/>
      <c r="R77" s="543" t="str">
        <f>IF(OR(S77="Preventivo",S77="Detectivo"),"Probabilidad",IF(S77="Correctivo","Impacto",""))</f>
        <v/>
      </c>
      <c r="S77" s="544"/>
      <c r="T77" s="544"/>
      <c r="U77" s="545" t="str">
        <f t="shared" si="68"/>
        <v/>
      </c>
      <c r="V77" s="544"/>
      <c r="W77" s="544"/>
      <c r="X77" s="544"/>
      <c r="Y77" s="546" t="str">
        <f>IFERROR(IF(AND(R76="Probabilidad",R77="Probabilidad"),(AA76-(+AA76*U77)),IF(AND(R76="Impacto",R77="Probabilidad"),(AA75-(+AA75*U77)),IF(R77="Impacto",AA76,""))),"")</f>
        <v/>
      </c>
      <c r="Z77" s="547" t="str">
        <f t="shared" si="2"/>
        <v/>
      </c>
      <c r="AA77" s="545" t="str">
        <f t="shared" si="69"/>
        <v/>
      </c>
      <c r="AB77" s="547" t="str">
        <f t="shared" si="4"/>
        <v/>
      </c>
      <c r="AC77" s="545" t="str">
        <f>IFERROR(IF(AND(R76="Impacto",R77="Impacto"),(AC76-(+AC76*U77)),IF(AND(R76="Probabilidad",R77="Impacto"),(AC75-(+AC75*U77)),IF(R77="Probabilidad",AC76,""))),"")</f>
        <v/>
      </c>
      <c r="AD77" s="548" t="str">
        <f t="shared" si="70"/>
        <v/>
      </c>
      <c r="AE77" s="544"/>
      <c r="AF77" s="173"/>
      <c r="AG77" s="173"/>
      <c r="AH77" s="550"/>
      <c r="AI77" s="550"/>
      <c r="AJ77" s="173"/>
      <c r="AK77" s="551"/>
    </row>
    <row r="78" spans="2:69" ht="22.5" hidden="1" customHeight="1" x14ac:dyDescent="0.3">
      <c r="B78" s="534"/>
      <c r="C78" s="281"/>
      <c r="D78" s="281"/>
      <c r="E78" s="281"/>
      <c r="F78" s="281"/>
      <c r="G78" s="281"/>
      <c r="H78" s="591"/>
      <c r="I78" s="540"/>
      <c r="J78" s="539"/>
      <c r="K78" s="592"/>
      <c r="L78" s="539">
        <f>IF(NOT(ISERROR(MATCH(K78,_xlfn.ANCHORARRAY(F89),0))),J91&amp;"Por favor no seleccionar los criterios de impacto",K78)</f>
        <v>0</v>
      </c>
      <c r="M78" s="540"/>
      <c r="N78" s="539"/>
      <c r="O78" s="541"/>
      <c r="P78" s="542">
        <v>4</v>
      </c>
      <c r="Q78" s="556"/>
      <c r="R78" s="543" t="str">
        <f t="shared" ref="R78:R80" si="71">IF(OR(S78="Preventivo",S78="Detectivo"),"Probabilidad",IF(S78="Correctivo","Impacto",""))</f>
        <v/>
      </c>
      <c r="S78" s="544"/>
      <c r="T78" s="544"/>
      <c r="U78" s="545" t="str">
        <f t="shared" si="68"/>
        <v/>
      </c>
      <c r="V78" s="544"/>
      <c r="W78" s="544"/>
      <c r="X78" s="544"/>
      <c r="Y78" s="546" t="str">
        <f t="shared" ref="Y78:Y80" si="72">IFERROR(IF(AND(R77="Probabilidad",R78="Probabilidad"),(AA77-(+AA77*U78)),IF(AND(R77="Impacto",R78="Probabilidad"),(AA76-(+AA76*U78)),IF(R78="Impacto",AA77,""))),"")</f>
        <v/>
      </c>
      <c r="Z78" s="547" t="str">
        <f t="shared" si="2"/>
        <v/>
      </c>
      <c r="AA78" s="545" t="str">
        <f t="shared" si="69"/>
        <v/>
      </c>
      <c r="AB78" s="547" t="str">
        <f t="shared" si="4"/>
        <v/>
      </c>
      <c r="AC78" s="545" t="str">
        <f t="shared" ref="AC78:AC80" si="73">IFERROR(IF(AND(R77="Impacto",R78="Impacto"),(AC77-(+AC77*U78)),IF(AND(R77="Probabilidad",R78="Impacto"),(AC76-(+AC76*U78)),IF(R78="Probabilidad",AC77,""))),"")</f>
        <v/>
      </c>
      <c r="AD78" s="548" t="str">
        <f>IFERROR(IF(OR(AND(Z78="Muy Baja",AB78="Leve"),AND(Z78="Muy Baja",AB78="Menor"),AND(Z78="Baja",AB78="Leve")),"Bajo",IF(OR(AND(Z78="Muy baja",AB78="Moderado"),AND(Z78="Baja",AB78="Menor"),AND(Z78="Baja",AB78="Moderado"),AND(Z78="Media",AB78="Leve"),AND(Z78="Media",AB78="Menor"),AND(Z78="Media",AB78="Moderado"),AND(Z78="Alta",AB78="Leve"),AND(Z78="Alta",AB78="Menor")),"Moderado",IF(OR(AND(Z78="Muy Baja",AB78="Mayor"),AND(Z78="Baja",AB78="Mayor"),AND(Z78="Media",AB78="Mayor"),AND(Z78="Alta",AB78="Moderado"),AND(Z78="Alta",AB78="Mayor"),AND(Z78="Muy Alta",AB78="Leve"),AND(Z78="Muy Alta",AB78="Menor"),AND(Z78="Muy Alta",AB78="Moderado"),AND(Z78="Muy Alta",AB78="Mayor")),"Alto",IF(OR(AND(Z78="Muy Baja",AB78="Catastrófico"),AND(Z78="Baja",AB78="Catastrófico"),AND(Z78="Media",AB78="Catastrófico"),AND(Z78="Alta",AB78="Catastrófico"),AND(Z78="Muy Alta",AB78="Catastrófico")),"Extremo","")))),"")</f>
        <v/>
      </c>
      <c r="AE78" s="544"/>
      <c r="AF78" s="173"/>
      <c r="AG78" s="173"/>
      <c r="AH78" s="550"/>
      <c r="AI78" s="550"/>
      <c r="AJ78" s="173"/>
      <c r="AK78" s="551"/>
    </row>
    <row r="79" spans="2:69" ht="22.5" hidden="1" customHeight="1" x14ac:dyDescent="0.3">
      <c r="B79" s="534"/>
      <c r="C79" s="281"/>
      <c r="D79" s="281"/>
      <c r="E79" s="281"/>
      <c r="F79" s="281"/>
      <c r="G79" s="281"/>
      <c r="H79" s="591"/>
      <c r="I79" s="540"/>
      <c r="J79" s="539"/>
      <c r="K79" s="592"/>
      <c r="L79" s="539">
        <f>IF(NOT(ISERROR(MATCH(K79,_xlfn.ANCHORARRAY(F90),0))),J92&amp;"Por favor no seleccionar los criterios de impacto",K79)</f>
        <v>0</v>
      </c>
      <c r="M79" s="540"/>
      <c r="N79" s="539"/>
      <c r="O79" s="541"/>
      <c r="P79" s="542">
        <v>5</v>
      </c>
      <c r="Q79" s="556"/>
      <c r="R79" s="543" t="str">
        <f t="shared" si="71"/>
        <v/>
      </c>
      <c r="S79" s="544"/>
      <c r="T79" s="544"/>
      <c r="U79" s="545" t="str">
        <f t="shared" si="68"/>
        <v/>
      </c>
      <c r="V79" s="544"/>
      <c r="W79" s="544"/>
      <c r="X79" s="544"/>
      <c r="Y79" s="546" t="str">
        <f t="shared" si="72"/>
        <v/>
      </c>
      <c r="Z79" s="547" t="str">
        <f t="shared" si="2"/>
        <v/>
      </c>
      <c r="AA79" s="545" t="str">
        <f t="shared" si="69"/>
        <v/>
      </c>
      <c r="AB79" s="547" t="str">
        <f t="shared" si="4"/>
        <v/>
      </c>
      <c r="AC79" s="545" t="str">
        <f t="shared" si="73"/>
        <v/>
      </c>
      <c r="AD79" s="548" t="str">
        <f t="shared" ref="AD79:AD80" si="74">IFERROR(IF(OR(AND(Z79="Muy Baja",AB79="Leve"),AND(Z79="Muy Baja",AB79="Menor"),AND(Z79="Baja",AB79="Leve")),"Bajo",IF(OR(AND(Z79="Muy baja",AB79="Moderado"),AND(Z79="Baja",AB79="Menor"),AND(Z79="Baja",AB79="Moderado"),AND(Z79="Media",AB79="Leve"),AND(Z79="Media",AB79="Menor"),AND(Z79="Media",AB79="Moderado"),AND(Z79="Alta",AB79="Leve"),AND(Z79="Alta",AB79="Menor")),"Moderado",IF(OR(AND(Z79="Muy Baja",AB79="Mayor"),AND(Z79="Baja",AB79="Mayor"),AND(Z79="Media",AB79="Mayor"),AND(Z79="Alta",AB79="Moderado"),AND(Z79="Alta",AB79="Mayor"),AND(Z79="Muy Alta",AB79="Leve"),AND(Z79="Muy Alta",AB79="Menor"),AND(Z79="Muy Alta",AB79="Moderado"),AND(Z79="Muy Alta",AB79="Mayor")),"Alto",IF(OR(AND(Z79="Muy Baja",AB79="Catastrófico"),AND(Z79="Baja",AB79="Catastrófico"),AND(Z79="Media",AB79="Catastrófico"),AND(Z79="Alta",AB79="Catastrófico"),AND(Z79="Muy Alta",AB79="Catastrófico")),"Extremo","")))),"")</f>
        <v/>
      </c>
      <c r="AE79" s="544"/>
      <c r="AF79" s="173"/>
      <c r="AG79" s="173"/>
      <c r="AH79" s="550"/>
      <c r="AI79" s="550"/>
      <c r="AJ79" s="173"/>
      <c r="AK79" s="551"/>
    </row>
    <row r="80" spans="2:69" ht="22.5" hidden="1" customHeight="1" x14ac:dyDescent="0.3">
      <c r="B80" s="567"/>
      <c r="C80" s="278"/>
      <c r="D80" s="278"/>
      <c r="E80" s="278"/>
      <c r="F80" s="278"/>
      <c r="G80" s="278"/>
      <c r="H80" s="535"/>
      <c r="I80" s="536"/>
      <c r="J80" s="537"/>
      <c r="K80" s="538"/>
      <c r="L80" s="537">
        <f>IF(NOT(ISERROR(MATCH(K80,_xlfn.ANCHORARRAY(F91),0))),J93&amp;"Por favor no seleccionar los criterios de impacto",K80)</f>
        <v>0</v>
      </c>
      <c r="M80" s="536"/>
      <c r="N80" s="537"/>
      <c r="O80" s="563"/>
      <c r="P80" s="627">
        <v>6</v>
      </c>
      <c r="Q80" s="628"/>
      <c r="R80" s="629" t="str">
        <f t="shared" si="71"/>
        <v/>
      </c>
      <c r="S80" s="630"/>
      <c r="T80" s="630"/>
      <c r="U80" s="631" t="str">
        <f t="shared" si="68"/>
        <v/>
      </c>
      <c r="V80" s="630"/>
      <c r="W80" s="630"/>
      <c r="X80" s="630"/>
      <c r="Y80" s="632" t="str">
        <f t="shared" si="72"/>
        <v/>
      </c>
      <c r="Z80" s="633" t="str">
        <f t="shared" si="2"/>
        <v/>
      </c>
      <c r="AA80" s="631" t="str">
        <f t="shared" si="69"/>
        <v/>
      </c>
      <c r="AB80" s="633" t="str">
        <f t="shared" si="4"/>
        <v/>
      </c>
      <c r="AC80" s="631" t="str">
        <f t="shared" si="73"/>
        <v/>
      </c>
      <c r="AD80" s="634" t="str">
        <f t="shared" si="74"/>
        <v/>
      </c>
      <c r="AE80" s="630"/>
      <c r="AF80" s="176"/>
      <c r="AG80" s="176"/>
      <c r="AH80" s="635"/>
      <c r="AI80" s="635"/>
      <c r="AJ80" s="176"/>
      <c r="AK80" s="636"/>
    </row>
    <row r="81" spans="2:37" ht="49.5" customHeight="1" thickBot="1" x14ac:dyDescent="0.35">
      <c r="B81" s="637"/>
      <c r="C81" s="638" t="s">
        <v>312</v>
      </c>
      <c r="D81" s="639"/>
      <c r="E81" s="639"/>
      <c r="F81" s="639"/>
      <c r="G81" s="639"/>
      <c r="H81" s="639"/>
      <c r="I81" s="639"/>
      <c r="J81" s="639"/>
      <c r="K81" s="639"/>
      <c r="L81" s="639"/>
      <c r="M81" s="639"/>
      <c r="N81" s="639"/>
      <c r="O81" s="639"/>
      <c r="P81" s="639"/>
      <c r="Q81" s="639"/>
      <c r="R81" s="639"/>
      <c r="S81" s="639"/>
      <c r="T81" s="639"/>
      <c r="U81" s="639"/>
      <c r="V81" s="639"/>
      <c r="W81" s="639"/>
      <c r="X81" s="639"/>
      <c r="Y81" s="639"/>
      <c r="Z81" s="639"/>
      <c r="AA81" s="639"/>
      <c r="AB81" s="639"/>
      <c r="AC81" s="639"/>
      <c r="AD81" s="639"/>
      <c r="AE81" s="639"/>
      <c r="AF81" s="639"/>
      <c r="AG81" s="639"/>
      <c r="AH81" s="639"/>
      <c r="AI81" s="639"/>
      <c r="AJ81" s="639"/>
      <c r="AK81" s="640"/>
    </row>
    <row r="83" spans="2:37" x14ac:dyDescent="0.3">
      <c r="B83" s="1"/>
      <c r="C83" s="9" t="s">
        <v>124</v>
      </c>
      <c r="D83" s="1"/>
      <c r="E83" s="1"/>
      <c r="G83" s="1"/>
    </row>
  </sheetData>
  <dataConsolidate/>
  <mergeCells count="234">
    <mergeCell ref="Z45:Z46"/>
    <mergeCell ref="AA45:AA46"/>
    <mergeCell ref="AB45:AB46"/>
    <mergeCell ref="AC45:AC46"/>
    <mergeCell ref="AD45:AD46"/>
    <mergeCell ref="AE45:AE46"/>
    <mergeCell ref="P45:P46"/>
    <mergeCell ref="Q45:Q46"/>
    <mergeCell ref="R45:R46"/>
    <mergeCell ref="S45:S46"/>
    <mergeCell ref="T45:T46"/>
    <mergeCell ref="U45:U46"/>
    <mergeCell ref="V45:V46"/>
    <mergeCell ref="W45:W46"/>
    <mergeCell ref="X45:X46"/>
    <mergeCell ref="F36:F43"/>
    <mergeCell ref="E36:E43"/>
    <mergeCell ref="D36:D43"/>
    <mergeCell ref="C36:C43"/>
    <mergeCell ref="B36:B43"/>
    <mergeCell ref="AC16:AC18"/>
    <mergeCell ref="AD16:AD18"/>
    <mergeCell ref="AE16:AE18"/>
    <mergeCell ref="Q36:Q38"/>
    <mergeCell ref="P36:P38"/>
    <mergeCell ref="R36:R38"/>
    <mergeCell ref="S36:S38"/>
    <mergeCell ref="T36:T38"/>
    <mergeCell ref="U36:U38"/>
    <mergeCell ref="V36:V38"/>
    <mergeCell ref="W36:W38"/>
    <mergeCell ref="X36:X38"/>
    <mergeCell ref="Z36:Z38"/>
    <mergeCell ref="AA36:AA38"/>
    <mergeCell ref="AB36:AB38"/>
    <mergeCell ref="AC36:AC38"/>
    <mergeCell ref="AD36:AD38"/>
    <mergeCell ref="AE36:AE38"/>
    <mergeCell ref="S16:S18"/>
    <mergeCell ref="B16:B23"/>
    <mergeCell ref="Q16:Q18"/>
    <mergeCell ref="P16:P18"/>
    <mergeCell ref="R16:R18"/>
    <mergeCell ref="O16:O23"/>
    <mergeCell ref="C16:C23"/>
    <mergeCell ref="D16:D23"/>
    <mergeCell ref="E16:E23"/>
    <mergeCell ref="F16:F23"/>
    <mergeCell ref="G16:G23"/>
    <mergeCell ref="H16:H23"/>
    <mergeCell ref="I16:I23"/>
    <mergeCell ref="J16:J23"/>
    <mergeCell ref="K16:K23"/>
    <mergeCell ref="M16:M23"/>
    <mergeCell ref="N16:N23"/>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81:AK81"/>
    <mergeCell ref="N69:N74"/>
    <mergeCell ref="O69:O74"/>
    <mergeCell ref="B75:B80"/>
    <mergeCell ref="C75:C80"/>
    <mergeCell ref="D75:D80"/>
    <mergeCell ref="E75:E80"/>
    <mergeCell ref="F75:F80"/>
    <mergeCell ref="G75:G80"/>
    <mergeCell ref="H75:H80"/>
    <mergeCell ref="I75:I80"/>
    <mergeCell ref="J75:J80"/>
    <mergeCell ref="K75:K80"/>
    <mergeCell ref="L75:L80"/>
    <mergeCell ref="M75:M80"/>
    <mergeCell ref="N75:N80"/>
    <mergeCell ref="O75:O80"/>
    <mergeCell ref="K69:K74"/>
    <mergeCell ref="L69:L74"/>
    <mergeCell ref="M69:M74"/>
    <mergeCell ref="B69:B74"/>
    <mergeCell ref="C69:C74"/>
    <mergeCell ref="D69:D74"/>
    <mergeCell ref="E69:E74"/>
    <mergeCell ref="F69:F74"/>
    <mergeCell ref="G69:G74"/>
    <mergeCell ref="H69:H74"/>
    <mergeCell ref="I69:I74"/>
    <mergeCell ref="J69:J74"/>
    <mergeCell ref="N57:N62"/>
    <mergeCell ref="O57:O62"/>
    <mergeCell ref="G63:G68"/>
    <mergeCell ref="H63:H68"/>
    <mergeCell ref="I63:I68"/>
    <mergeCell ref="J63:J68"/>
    <mergeCell ref="K63:K68"/>
    <mergeCell ref="G57:G62"/>
    <mergeCell ref="H57:H62"/>
    <mergeCell ref="I57:I62"/>
    <mergeCell ref="J57:J62"/>
    <mergeCell ref="L63:L68"/>
    <mergeCell ref="M63:M68"/>
    <mergeCell ref="N63:N68"/>
    <mergeCell ref="O63:O68"/>
    <mergeCell ref="J44:J50"/>
    <mergeCell ref="K44:K50"/>
    <mergeCell ref="H51:H56"/>
    <mergeCell ref="I51:I56"/>
    <mergeCell ref="J51:J56"/>
    <mergeCell ref="L44:L50"/>
    <mergeCell ref="M44:M50"/>
    <mergeCell ref="B63:B68"/>
    <mergeCell ref="C63:C68"/>
    <mergeCell ref="D63:D68"/>
    <mergeCell ref="E63:E68"/>
    <mergeCell ref="F63:F68"/>
    <mergeCell ref="B57:B62"/>
    <mergeCell ref="C57:C62"/>
    <mergeCell ref="D57:D62"/>
    <mergeCell ref="E57:E62"/>
    <mergeCell ref="F57:F62"/>
    <mergeCell ref="N44:N50"/>
    <mergeCell ref="O44:O50"/>
    <mergeCell ref="N51:N56"/>
    <mergeCell ref="O51:O56"/>
    <mergeCell ref="K57:K62"/>
    <mergeCell ref="L57:L62"/>
    <mergeCell ref="M57:M62"/>
    <mergeCell ref="B44:B50"/>
    <mergeCell ref="C44:C50"/>
    <mergeCell ref="D44:D50"/>
    <mergeCell ref="B51:B56"/>
    <mergeCell ref="C51:C56"/>
    <mergeCell ref="D51:D56"/>
    <mergeCell ref="E51:E56"/>
    <mergeCell ref="F51:F56"/>
    <mergeCell ref="G51:G56"/>
    <mergeCell ref="E44:E50"/>
    <mergeCell ref="F44:F50"/>
    <mergeCell ref="K51:K56"/>
    <mergeCell ref="L51:L56"/>
    <mergeCell ref="M51:M56"/>
    <mergeCell ref="G44:G50"/>
    <mergeCell ref="H44:H50"/>
    <mergeCell ref="I44:I50"/>
    <mergeCell ref="N30:N35"/>
    <mergeCell ref="O30:O35"/>
    <mergeCell ref="L38:L43"/>
    <mergeCell ref="O36:O43"/>
    <mergeCell ref="N36:N43"/>
    <mergeCell ref="M36:M43"/>
    <mergeCell ref="K36:K43"/>
    <mergeCell ref="J36:J43"/>
    <mergeCell ref="I36:I43"/>
    <mergeCell ref="H36:H43"/>
    <mergeCell ref="G36:G43"/>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M30:M35"/>
    <mergeCell ref="G24:G29"/>
    <mergeCell ref="H24:H29"/>
    <mergeCell ref="I24:I29"/>
    <mergeCell ref="J24:J29"/>
    <mergeCell ref="K24:K29"/>
    <mergeCell ref="B24:B29"/>
    <mergeCell ref="C24:C29"/>
    <mergeCell ref="D24:D29"/>
    <mergeCell ref="E24:E29"/>
    <mergeCell ref="F24:F29"/>
    <mergeCell ref="AF14:AF15"/>
    <mergeCell ref="AK14:AK15"/>
    <mergeCell ref="AJ14:AJ15"/>
    <mergeCell ref="AI14:AI15"/>
    <mergeCell ref="AH14:AH15"/>
    <mergeCell ref="AG14:AG15"/>
    <mergeCell ref="S14:X14"/>
    <mergeCell ref="L18:L23"/>
    <mergeCell ref="T16:T18"/>
    <mergeCell ref="U16:U18"/>
    <mergeCell ref="V16:V18"/>
    <mergeCell ref="W16:W18"/>
    <mergeCell ref="X16:X18"/>
    <mergeCell ref="Z16:Z18"/>
    <mergeCell ref="AA16:AA18"/>
    <mergeCell ref="AB16:AB18"/>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s>
  <conditionalFormatting sqref="I16 I24 Z19:Z23 Z16 Z39:Z43 Z36 Z47:Z50 Z45">
    <cfRule type="cellIs" dxfId="202" priority="319" operator="equal">
      <formula>"Muy Alta"</formula>
    </cfRule>
    <cfRule type="cellIs" dxfId="201" priority="320" operator="equal">
      <formula>"Alta"</formula>
    </cfRule>
    <cfRule type="cellIs" dxfId="200" priority="321" operator="equal">
      <formula>"Media"</formula>
    </cfRule>
    <cfRule type="cellIs" dxfId="199" priority="322" operator="equal">
      <formula>"Baja"</formula>
    </cfRule>
    <cfRule type="cellIs" dxfId="198" priority="323" operator="equal">
      <formula>"Muy Baja"</formula>
    </cfRule>
  </conditionalFormatting>
  <conditionalFormatting sqref="M16 M24 M30 M36 M44:M45 M51 M57 M63 M69 M75 AB19:AB23 AB16 AB39:AB43 AB36 AB47:AB50 AB45">
    <cfRule type="cellIs" dxfId="197" priority="314" operator="equal">
      <formula>"Catastrófico"</formula>
    </cfRule>
    <cfRule type="cellIs" dxfId="196" priority="315" operator="equal">
      <formula>"Mayor"</formula>
    </cfRule>
    <cfRule type="cellIs" dxfId="195" priority="316" operator="equal">
      <formula>"Moderado"</formula>
    </cfRule>
    <cfRule type="cellIs" dxfId="194" priority="317" operator="equal">
      <formula>"Menor"</formula>
    </cfRule>
    <cfRule type="cellIs" dxfId="193" priority="318" operator="equal">
      <formula>"Leve"</formula>
    </cfRule>
  </conditionalFormatting>
  <conditionalFormatting sqref="O16 AD19:AD23 AD16 AD39:AD43 AD36 AD47:AD50 AD45">
    <cfRule type="cellIs" dxfId="192" priority="310" operator="equal">
      <formula>"Extremo"</formula>
    </cfRule>
    <cfRule type="cellIs" dxfId="191" priority="311" operator="equal">
      <formula>"Alto"</formula>
    </cfRule>
    <cfRule type="cellIs" dxfId="190" priority="312" operator="equal">
      <formula>"Moderado"</formula>
    </cfRule>
    <cfRule type="cellIs" dxfId="189" priority="313" operator="equal">
      <formula>"Bajo"</formula>
    </cfRule>
  </conditionalFormatting>
  <conditionalFormatting sqref="I69">
    <cfRule type="cellIs" dxfId="188" priority="53" operator="equal">
      <formula>"Muy Alta"</formula>
    </cfRule>
    <cfRule type="cellIs" dxfId="187" priority="54" operator="equal">
      <formula>"Alta"</formula>
    </cfRule>
    <cfRule type="cellIs" dxfId="186" priority="55" operator="equal">
      <formula>"Media"</formula>
    </cfRule>
    <cfRule type="cellIs" dxfId="185" priority="56" operator="equal">
      <formula>"Baja"</formula>
    </cfRule>
    <cfRule type="cellIs" dxfId="184" priority="57" operator="equal">
      <formula>"Muy Baja"</formula>
    </cfRule>
  </conditionalFormatting>
  <conditionalFormatting sqref="O24">
    <cfRule type="cellIs" dxfId="183" priority="240" operator="equal">
      <formula>"Extremo"</formula>
    </cfRule>
    <cfRule type="cellIs" dxfId="182" priority="241" operator="equal">
      <formula>"Alto"</formula>
    </cfRule>
    <cfRule type="cellIs" dxfId="181" priority="242" operator="equal">
      <formula>"Moderado"</formula>
    </cfRule>
    <cfRule type="cellIs" dxfId="180" priority="243" operator="equal">
      <formula>"Bajo"</formula>
    </cfRule>
  </conditionalFormatting>
  <conditionalFormatting sqref="Z24:Z29">
    <cfRule type="cellIs" dxfId="179" priority="235" operator="equal">
      <formula>"Muy Alta"</formula>
    </cfRule>
    <cfRule type="cellIs" dxfId="178" priority="236" operator="equal">
      <formula>"Alta"</formula>
    </cfRule>
    <cfRule type="cellIs" dxfId="177" priority="237" operator="equal">
      <formula>"Media"</formula>
    </cfRule>
    <cfRule type="cellIs" dxfId="176" priority="238" operator="equal">
      <formula>"Baja"</formula>
    </cfRule>
    <cfRule type="cellIs" dxfId="175" priority="239" operator="equal">
      <formula>"Muy Baja"</formula>
    </cfRule>
  </conditionalFormatting>
  <conditionalFormatting sqref="AB24:AB29">
    <cfRule type="cellIs" dxfId="174" priority="230" operator="equal">
      <formula>"Catastrófico"</formula>
    </cfRule>
    <cfRule type="cellIs" dxfId="173" priority="231" operator="equal">
      <formula>"Mayor"</formula>
    </cfRule>
    <cfRule type="cellIs" dxfId="172" priority="232" operator="equal">
      <formula>"Moderado"</formula>
    </cfRule>
    <cfRule type="cellIs" dxfId="171" priority="233" operator="equal">
      <formula>"Menor"</formula>
    </cfRule>
    <cfRule type="cellIs" dxfId="170" priority="234" operator="equal">
      <formula>"Leve"</formula>
    </cfRule>
  </conditionalFormatting>
  <conditionalFormatting sqref="AD24:AD29">
    <cfRule type="cellIs" dxfId="169" priority="226" operator="equal">
      <formula>"Extremo"</formula>
    </cfRule>
    <cfRule type="cellIs" dxfId="168" priority="227" operator="equal">
      <formula>"Alto"</formula>
    </cfRule>
    <cfRule type="cellIs" dxfId="167" priority="228" operator="equal">
      <formula>"Moderado"</formula>
    </cfRule>
    <cfRule type="cellIs" dxfId="166" priority="229" operator="equal">
      <formula>"Bajo"</formula>
    </cfRule>
  </conditionalFormatting>
  <conditionalFormatting sqref="I30">
    <cfRule type="cellIs" dxfId="165" priority="221" operator="equal">
      <formula>"Muy Alta"</formula>
    </cfRule>
    <cfRule type="cellIs" dxfId="164" priority="222" operator="equal">
      <formula>"Alta"</formula>
    </cfRule>
    <cfRule type="cellIs" dxfId="163" priority="223" operator="equal">
      <formula>"Media"</formula>
    </cfRule>
    <cfRule type="cellIs" dxfId="162" priority="224" operator="equal">
      <formula>"Baja"</formula>
    </cfRule>
    <cfRule type="cellIs" dxfId="161" priority="225" operator="equal">
      <formula>"Muy Baja"</formula>
    </cfRule>
  </conditionalFormatting>
  <conditionalFormatting sqref="O30">
    <cfRule type="cellIs" dxfId="160" priority="212" operator="equal">
      <formula>"Extremo"</formula>
    </cfRule>
    <cfRule type="cellIs" dxfId="159" priority="213" operator="equal">
      <formula>"Alto"</formula>
    </cfRule>
    <cfRule type="cellIs" dxfId="158" priority="214" operator="equal">
      <formula>"Moderado"</formula>
    </cfRule>
    <cfRule type="cellIs" dxfId="157" priority="215" operator="equal">
      <formula>"Bajo"</formula>
    </cfRule>
  </conditionalFormatting>
  <conditionalFormatting sqref="Z30:Z35">
    <cfRule type="cellIs" dxfId="156" priority="207" operator="equal">
      <formula>"Muy Alta"</formula>
    </cfRule>
    <cfRule type="cellIs" dxfId="155" priority="208" operator="equal">
      <formula>"Alta"</formula>
    </cfRule>
    <cfRule type="cellIs" dxfId="154" priority="209" operator="equal">
      <formula>"Media"</formula>
    </cfRule>
    <cfRule type="cellIs" dxfId="153" priority="210" operator="equal">
      <formula>"Baja"</formula>
    </cfRule>
    <cfRule type="cellIs" dxfId="152" priority="211" operator="equal">
      <formula>"Muy Baja"</formula>
    </cfRule>
  </conditionalFormatting>
  <conditionalFormatting sqref="AB30:AB35">
    <cfRule type="cellIs" dxfId="151" priority="202" operator="equal">
      <formula>"Catastrófico"</formula>
    </cfRule>
    <cfRule type="cellIs" dxfId="150" priority="203" operator="equal">
      <formula>"Mayor"</formula>
    </cfRule>
    <cfRule type="cellIs" dxfId="149" priority="204" operator="equal">
      <formula>"Moderado"</formula>
    </cfRule>
    <cfRule type="cellIs" dxfId="148" priority="205" operator="equal">
      <formula>"Menor"</formula>
    </cfRule>
    <cfRule type="cellIs" dxfId="147" priority="206" operator="equal">
      <formula>"Leve"</formula>
    </cfRule>
  </conditionalFormatting>
  <conditionalFormatting sqref="AD30:AD35">
    <cfRule type="cellIs" dxfId="146" priority="198" operator="equal">
      <formula>"Extremo"</formula>
    </cfRule>
    <cfRule type="cellIs" dxfId="145" priority="199" operator="equal">
      <formula>"Alto"</formula>
    </cfRule>
    <cfRule type="cellIs" dxfId="144" priority="200" operator="equal">
      <formula>"Moderado"</formula>
    </cfRule>
    <cfRule type="cellIs" dxfId="143" priority="201" operator="equal">
      <formula>"Bajo"</formula>
    </cfRule>
  </conditionalFormatting>
  <conditionalFormatting sqref="I36">
    <cfRule type="cellIs" dxfId="142" priority="193" operator="equal">
      <formula>"Muy Alta"</formula>
    </cfRule>
    <cfRule type="cellIs" dxfId="141" priority="194" operator="equal">
      <formula>"Alta"</formula>
    </cfRule>
    <cfRule type="cellIs" dxfId="140" priority="195" operator="equal">
      <formula>"Media"</formula>
    </cfRule>
    <cfRule type="cellIs" dxfId="139" priority="196" operator="equal">
      <formula>"Baja"</formula>
    </cfRule>
    <cfRule type="cellIs" dxfId="138" priority="197" operator="equal">
      <formula>"Muy Baja"</formula>
    </cfRule>
  </conditionalFormatting>
  <conditionalFormatting sqref="O36">
    <cfRule type="cellIs" dxfId="137" priority="184" operator="equal">
      <formula>"Extremo"</formula>
    </cfRule>
    <cfRule type="cellIs" dxfId="136" priority="185" operator="equal">
      <formula>"Alto"</formula>
    </cfRule>
    <cfRule type="cellIs" dxfId="135" priority="186" operator="equal">
      <formula>"Moderado"</formula>
    </cfRule>
    <cfRule type="cellIs" dxfId="134" priority="187" operator="equal">
      <formula>"Bajo"</formula>
    </cfRule>
  </conditionalFormatting>
  <conditionalFormatting sqref="I44:I45">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O44:O45">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Z44">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B44">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D44">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I51">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O51">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Z51:Z56">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B51:AB56">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D51:AD56">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I57">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O57">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Z57:Z62">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B57:AB62">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D57:AD62">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I63">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O63">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Z63:Z68">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B63:AB68">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D63:AD68">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O69">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Z69:Z74">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B69:AB74">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D69:AD74">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I75">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O75">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Z75:Z80">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B75:AB80">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D75:AD80">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L18:L80">
    <cfRule type="containsText" dxfId="0" priority="1" operator="containsText" text="❌">
      <formula>NOT(ISERROR(SEARCH("❌",L18)))</formula>
    </cfRule>
  </conditionalFormatting>
  <pageMargins left="0.7" right="0.7" top="0.75" bottom="0.75" header="0.3" footer="0.3"/>
  <pageSetup orientation="portrait" r:id="rId1"/>
  <ignoredErrors>
    <ignoredError sqref="AC20" formula="1"/>
  </ignoredErrors>
  <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AC7C50BC-CE5D-415E-A300-937301C08409}">
          <x14:formula1>
            <xm:f>'Opciones Tratamiento'!$B$9:$B$10</xm:f>
          </x14:formula1>
          <xm:sqref>AK18:AK19 AK21:AK22 AK24:AK25 AK27:AK28 AK30:AK31 AK33:AK34 AK38:AK39 AK41:AK42 AK44:AK46 AK48:AK49 AK51:AK52 AK54:AK55 AK57:AK58 AK60:AK61 AK63:AK64 AK66:AK67 AK69:AK70 AK72:AK73 AK75:AK76 AK78:AK79</xm:sqref>
        </x14:dataValidation>
        <x14:dataValidation type="custom" allowBlank="1" showInputMessage="1" showErrorMessage="1" error="Recuerde que las acciones se generan bajo la medida de mitigar el riesgo" xr:uid="{BA6ABBAD-D1B9-4C50-832D-0DF68C71D000}">
          <x14:formula1>
            <xm:f>IF(OR(AE20='Opciones Tratamiento'!$B$2,AE20='Opciones Tratamiento'!$B$3,AE20='Opciones Tratamiento'!$B$4),ISBLANK(AE20),ISTEXT(AE20))</xm:f>
          </x14:formula1>
          <xm:sqref>AF20:AF23 AF25:AF29 AF31:AF35 AF39:AF43 AF47:AF80</xm:sqref>
        </x14:dataValidation>
        <x14:dataValidation type="custom" allowBlank="1" showInputMessage="1" showErrorMessage="1" error="Recuerde que las acciones se generan bajo la medida de mitigar el riesgo" xr:uid="{4A576E6D-9935-41B2-B42C-6E2243D6CB8E}">
          <x14:formula1>
            <xm:f>IF(OR(AE20='Opciones Tratamiento'!$B$2,AE20='Opciones Tratamiento'!$B$3,AE20='Opciones Tratamiento'!$B$4),ISBLANK(AE20),ISTEXT(AE20))</xm:f>
          </x14:formula1>
          <xm:sqref>AG20:AG23 AG25:AG29 AG31:AG35 AG39:AG43 AG47:AG80</xm:sqref>
        </x14:dataValidation>
        <x14:dataValidation type="custom" allowBlank="1" showInputMessage="1" showErrorMessage="1" error="Recuerde que las acciones se generan bajo la medida de mitigar el riesgo" xr:uid="{B6973EC1-3B74-4278-B6B8-ECA88A47274B}">
          <x14:formula1>
            <xm:f>IF(OR(AE20='Opciones Tratamiento'!$B$2,AE20='Opciones Tratamiento'!$B$3,AE20='Opciones Tratamiento'!$B$4),ISBLANK(AE20),ISTEXT(AE20))</xm:f>
          </x14:formula1>
          <xm:sqref>AH20:AH23 AH25:AH29 AH31:AH35 AH39:AH43 AH47:AH80</xm:sqref>
        </x14:dataValidation>
        <x14:dataValidation type="custom" allowBlank="1" showInputMessage="1" showErrorMessage="1" error="Recuerde que las acciones se generan bajo la medida de mitigar el riesgo" xr:uid="{634D4624-00E3-4FB7-BC3A-D7DE808A1139}">
          <x14:formula1>
            <xm:f>IF(OR(AF16='Opciones Tratamiento'!$B$2,AF16='Opciones Tratamiento'!$B$3,AF16='Opciones Tratamiento'!$B$4),ISBLANK(AF16),ISTEXT(AF16))</xm:f>
          </x14:formula1>
          <xm:sqref>AI18:AI19</xm:sqref>
        </x14:dataValidation>
        <x14:dataValidation type="list" allowBlank="1" showInputMessage="1" showErrorMessage="1" xr:uid="{5CF9B155-8AC9-4C07-A448-2E53BE8456EA}">
          <x14:formula1>
            <xm:f>'Opciones Tratamiento'!$E$2:$E$4</xm:f>
          </x14:formula1>
          <xm:sqref>C16 C44:C80 C24:C36</xm:sqref>
        </x14:dataValidation>
        <x14:dataValidation type="list" allowBlank="1" showInputMessage="1" showErrorMessage="1" xr:uid="{E93D62F0-AE07-49AA-813F-022EB54EC56C}">
          <x14:formula1>
            <xm:f>'Opciones Tratamiento'!$B$13:$B$19</xm:f>
          </x14:formula1>
          <xm:sqref>G16 G44:G80 G24:G36</xm:sqref>
        </x14:dataValidation>
        <x14:dataValidation type="list" allowBlank="1" showInputMessage="1" showErrorMessage="1" xr:uid="{23DEC70D-9A62-4758-B85A-95B5F8BD9DE0}">
          <x14:formula1>
            <xm:f>'Tabla Impacto'!$F$211:$F$222</xm:f>
          </x14:formula1>
          <xm:sqref>K16 K44:K80 K24:K36</xm:sqref>
        </x14:dataValidation>
        <x14:dataValidation type="list" allowBlank="1" showInputMessage="1" showErrorMessage="1" xr:uid="{7B556296-66F2-401A-8555-A3CE860D3A18}">
          <x14:formula1>
            <xm:f>'Tabla Valoración controles'!$D$5:$D$7</xm:f>
          </x14:formula1>
          <xm:sqref>S16 S19:S36 S39:S45 S47:S80</xm:sqref>
        </x14:dataValidation>
        <x14:dataValidation type="list" allowBlank="1" showInputMessage="1" showErrorMessage="1" xr:uid="{DCC093CA-44D9-4625-A457-86D90B35C451}">
          <x14:formula1>
            <xm:f>'Tabla Valoración controles'!$D$8:$D$9</xm:f>
          </x14:formula1>
          <xm:sqref>T16 T19:T36 T39:T45 T47:T80</xm:sqref>
        </x14:dataValidation>
        <x14:dataValidation type="list" allowBlank="1" showInputMessage="1" showErrorMessage="1" xr:uid="{361792F4-F31C-43FB-B671-5028CD590881}">
          <x14:formula1>
            <xm:f>'Tabla Valoración controles'!$D$10:$D$11</xm:f>
          </x14:formula1>
          <xm:sqref>V16 V19:V36 V39:V45 V47:V80</xm:sqref>
        </x14:dataValidation>
        <x14:dataValidation type="list" allowBlank="1" showInputMessage="1" showErrorMessage="1" xr:uid="{D28E3F34-46F3-4366-99A9-FD7AF8672F52}">
          <x14:formula1>
            <xm:f>'Tabla Valoración controles'!$D$12:$D$13</xm:f>
          </x14:formula1>
          <xm:sqref>W16 W19:W36 W39:W45 W47:W80</xm:sqref>
        </x14:dataValidation>
        <x14:dataValidation type="list" allowBlank="1" showInputMessage="1" showErrorMessage="1" xr:uid="{2DDBAD7C-4C4A-4A76-9FD0-6C9952886152}">
          <x14:formula1>
            <xm:f>'Tabla Valoración controles'!$D$14:$D$15</xm:f>
          </x14:formula1>
          <xm:sqref>X16 X19:X36 X39:X45 X47:X80</xm:sqref>
        </x14:dataValidation>
        <x14:dataValidation type="list" allowBlank="1" showInputMessage="1" showErrorMessage="1" xr:uid="{FB9F6500-A079-4E9F-8296-377694A32907}">
          <x14:formula1>
            <xm:f>'Opciones Tratamiento'!$B$2:$B$5</xm:f>
          </x14:formula1>
          <xm:sqref>AE16 AE19:AE36 AE39:AE45 AE47:AE80</xm:sqref>
        </x14:dataValidation>
        <x14:dataValidation type="custom" allowBlank="1" showInputMessage="1" showErrorMessage="1" error="Recuerde que las acciones se generan bajo la medida de mitigar el riesgo" xr:uid="{CBA55ABC-9021-4E56-9F59-9DF251BB9D07}">
          <x14:formula1>
            <xm:f>IF(OR(AE16='Opciones Tratamiento'!$B$2,AE16='Opciones Tratamiento'!$B$3,AE16='Opciones Tratamiento'!$B$4),ISBLANK(AE16),ISTEXT(AE16))</xm:f>
          </x14:formula1>
          <xm:sqref>AJ18:AJ36</xm:sqref>
        </x14:dataValidation>
        <x14:dataValidation type="custom" allowBlank="1" showInputMessage="1" showErrorMessage="1" error="Recuerde que las acciones se generan bajo la medida de mitigar el riesgo" xr:uid="{CDF3FC8B-080F-4CA9-BEDA-4CD69D966693}">
          <x14:formula1>
            <xm:f>IF(OR(AE34='Opciones Tratamiento'!$B$2,AE34='Opciones Tratamiento'!$B$3,AE34='Opciones Tratamiento'!$B$4),ISBLANK(AE34),ISTEXT(AE34))</xm:f>
          </x14:formula1>
          <xm:sqref>AJ37</xm:sqref>
        </x14:dataValidation>
        <x14:dataValidation type="custom" allowBlank="1" showInputMessage="1" showErrorMessage="1" error="Recuerde que las acciones se generan bajo la medida de mitigar el riesgo" xr:uid="{224994C3-8C5A-4D84-9821-D41E072EB8D7}">
          <x14:formula1>
            <xm:f>IF(OR(AE20='Opciones Tratamiento'!$B$2,AE20='Opciones Tratamiento'!$B$3,AE20='Opciones Tratamiento'!$B$4),ISBLANK(AE20),ISTEXT(AE20))</xm:f>
          </x14:formula1>
          <xm:sqref>AI20:AI80</xm:sqref>
        </x14:dataValidation>
        <x14:dataValidation type="custom" allowBlank="1" showInputMessage="1" showErrorMessage="1" error="Recuerde que las acciones se generan bajo la medida de mitigar el riesgo" xr:uid="{3AC50F6E-2041-46CB-915D-87F14339FC5B}">
          <x14:formula1>
            <xm:f>IF(OR(AE34='Opciones Tratamiento'!$B$2,AE34='Opciones Tratamiento'!$B$3,AE34='Opciones Tratamiento'!$B$4),ISBLANK(AE34),ISTEXT(AE34))</xm:f>
          </x14:formula1>
          <xm:sqref>AJ38:AJ45</xm:sqref>
        </x14:dataValidation>
        <x14:dataValidation type="custom" allowBlank="1" showInputMessage="1" showErrorMessage="1" error="Recuerde que las acciones se generan bajo la medida de mitigar el riesgo" xr:uid="{30CD3D44-D747-4C2A-A64F-8AB4F8ED50DE}">
          <x14:formula1>
            <xm:f>IF(OR(AE41='Opciones Tratamiento'!$B$2,AE41='Opciones Tratamiento'!$B$3,AE41='Opciones Tratamiento'!$B$4),ISBLANK(AE41),ISTEXT(AE41))</xm:f>
          </x14:formula1>
          <xm:sqref>AJ46:AJ80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BB37" sqref="BB37:BB38"/>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22" t="s">
        <v>141</v>
      </c>
      <c r="C2" s="322"/>
      <c r="D2" s="322"/>
      <c r="E2" s="322"/>
      <c r="F2" s="322"/>
      <c r="G2" s="322"/>
      <c r="H2" s="322"/>
      <c r="I2" s="322"/>
      <c r="J2" s="360" t="s">
        <v>2</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22"/>
      <c r="C3" s="322"/>
      <c r="D3" s="322"/>
      <c r="E3" s="322"/>
      <c r="F3" s="322"/>
      <c r="G3" s="322"/>
      <c r="H3" s="322"/>
      <c r="I3" s="322"/>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22"/>
      <c r="C4" s="322"/>
      <c r="D4" s="322"/>
      <c r="E4" s="322"/>
      <c r="F4" s="322"/>
      <c r="G4" s="322"/>
      <c r="H4" s="322"/>
      <c r="I4" s="322"/>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72" t="s">
        <v>4</v>
      </c>
      <c r="C6" s="372"/>
      <c r="D6" s="373"/>
      <c r="E6" s="361" t="s">
        <v>107</v>
      </c>
      <c r="F6" s="362"/>
      <c r="G6" s="362"/>
      <c r="H6" s="362"/>
      <c r="I6" s="363"/>
      <c r="J6" s="357" t="str">
        <f>IF(AND('MAPA DE RIESGO'!$I$16="Muy Alta",'MAPA DE RIESGO'!$M$16="Leve"),CONCATENATE("R",'MAPA DE RIESGO'!$B$16),"")</f>
        <v/>
      </c>
      <c r="K6" s="358"/>
      <c r="L6" s="358" t="str">
        <f>IF(AND('MAPA DE RIESGO'!$I$24="Muy Alta",'MAPA DE RIESGO'!$M$24="Leve"),CONCATENATE("R",'MAPA DE RIESGO'!$B$24),"")</f>
        <v/>
      </c>
      <c r="M6" s="358"/>
      <c r="N6" s="358" t="str">
        <f>IF(AND('MAPA DE RIESGO'!$I$30="Muy Alta",'MAPA DE RIESGO'!$M$30="Leve"),CONCATENATE("R",'MAPA DE RIESGO'!$B$30),"")</f>
        <v/>
      </c>
      <c r="O6" s="359"/>
      <c r="P6" s="357" t="str">
        <f>IF(AND('MAPA DE RIESGO'!$I$16="Muy Alta",'MAPA DE RIESGO'!$M$16="Menor"),CONCATENATE("R",'MAPA DE RIESGO'!$B$16),"")</f>
        <v/>
      </c>
      <c r="Q6" s="358"/>
      <c r="R6" s="358" t="str">
        <f>IF(AND('MAPA DE RIESGO'!$I$24="Muy Alta",'MAPA DE RIESGO'!$M$24="Menor"),CONCATENATE("R",'MAPA DE RIESGO'!$B$24),"")</f>
        <v/>
      </c>
      <c r="S6" s="358"/>
      <c r="T6" s="358" t="str">
        <f>IF(AND('MAPA DE RIESGO'!$I$30="Muy Alta",'MAPA DE RIESGO'!$M$30="Menor"),CONCATENATE("R",'MAPA DE RIESGO'!$B$30),"")</f>
        <v/>
      </c>
      <c r="U6" s="359"/>
      <c r="V6" s="357" t="str">
        <f>IF(AND('MAPA DE RIESGO'!$I$16="Muy Alta",'MAPA DE RIESGO'!$M$16="Moderado"),CONCATENATE("R",'MAPA DE RIESGO'!$B$16),"")</f>
        <v/>
      </c>
      <c r="W6" s="358"/>
      <c r="X6" s="358" t="str">
        <f>IF(AND('MAPA DE RIESGO'!$I$24="Muy Alta",'MAPA DE RIESGO'!$M$24="Moderado"),CONCATENATE("R",'MAPA DE RIESGO'!$B$24),"")</f>
        <v/>
      </c>
      <c r="Y6" s="358"/>
      <c r="Z6" s="358" t="str">
        <f>IF(AND('MAPA DE RIESGO'!$I$30="Muy Alta",'MAPA DE RIESGO'!$M$30="Moderado"),CONCATENATE("R",'MAPA DE RIESGO'!$B$30),"")</f>
        <v/>
      </c>
      <c r="AA6" s="359"/>
      <c r="AB6" s="357" t="str">
        <f>IF(AND('MAPA DE RIESGO'!$I$16="Muy Alta",'MAPA DE RIESGO'!$M$16="Mayor"),CONCATENATE("R",'MAPA DE RIESGO'!$B$16),"")</f>
        <v/>
      </c>
      <c r="AC6" s="358"/>
      <c r="AD6" s="358" t="str">
        <f>IF(AND('MAPA DE RIESGO'!$I$24="Muy Alta",'MAPA DE RIESGO'!$M$24="Mayor"),CONCATENATE("R",'MAPA DE RIESGO'!$B$24),"")</f>
        <v/>
      </c>
      <c r="AE6" s="358"/>
      <c r="AF6" s="358" t="str">
        <f>IF(AND('MAPA DE RIESGO'!$I$30="Muy Alta",'MAPA DE RIESGO'!$M$30="Mayor"),CONCATENATE("R",'MAPA DE RIESGO'!$B$30),"")</f>
        <v/>
      </c>
      <c r="AG6" s="359"/>
      <c r="AH6" s="347" t="str">
        <f>IF(AND('MAPA DE RIESGO'!$I$16="Muy Alta",'MAPA DE RIESGO'!$M$16="Catastrófico"),CONCATENATE("R",'MAPA DE RIESGO'!$B$16),"")</f>
        <v/>
      </c>
      <c r="AI6" s="348"/>
      <c r="AJ6" s="348" t="str">
        <f>IF(AND('MAPA DE RIESGO'!$I$24="Muy Alta",'MAPA DE RIESGO'!$M$24="Catastrófico"),CONCATENATE("R",'MAPA DE RIESGO'!$B$24),"")</f>
        <v/>
      </c>
      <c r="AK6" s="348"/>
      <c r="AL6" s="348" t="str">
        <f>IF(AND('MAPA DE RIESGO'!$I$30="Muy Alta",'MAPA DE RIESGO'!$M$30="Catastrófico"),CONCATENATE("R",'MAPA DE RIESGO'!$B$30),"")</f>
        <v/>
      </c>
      <c r="AM6" s="349"/>
      <c r="AO6" s="374" t="s">
        <v>71</v>
      </c>
      <c r="AP6" s="375"/>
      <c r="AQ6" s="375"/>
      <c r="AR6" s="375"/>
      <c r="AS6" s="375"/>
      <c r="AT6" s="376"/>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72"/>
      <c r="C7" s="372"/>
      <c r="D7" s="373"/>
      <c r="E7" s="364"/>
      <c r="F7" s="365"/>
      <c r="G7" s="365"/>
      <c r="H7" s="365"/>
      <c r="I7" s="366"/>
      <c r="J7" s="350"/>
      <c r="K7" s="351"/>
      <c r="L7" s="351"/>
      <c r="M7" s="351"/>
      <c r="N7" s="351"/>
      <c r="O7" s="353"/>
      <c r="P7" s="350"/>
      <c r="Q7" s="351"/>
      <c r="R7" s="351"/>
      <c r="S7" s="351"/>
      <c r="T7" s="351"/>
      <c r="U7" s="353"/>
      <c r="V7" s="350"/>
      <c r="W7" s="351"/>
      <c r="X7" s="351"/>
      <c r="Y7" s="351"/>
      <c r="Z7" s="351"/>
      <c r="AA7" s="353"/>
      <c r="AB7" s="350"/>
      <c r="AC7" s="351"/>
      <c r="AD7" s="351"/>
      <c r="AE7" s="351"/>
      <c r="AF7" s="351"/>
      <c r="AG7" s="353"/>
      <c r="AH7" s="341"/>
      <c r="AI7" s="342"/>
      <c r="AJ7" s="342"/>
      <c r="AK7" s="342"/>
      <c r="AL7" s="342"/>
      <c r="AM7" s="343"/>
      <c r="AN7" s="55"/>
      <c r="AO7" s="377"/>
      <c r="AP7" s="378"/>
      <c r="AQ7" s="378"/>
      <c r="AR7" s="378"/>
      <c r="AS7" s="378"/>
      <c r="AT7" s="379"/>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72"/>
      <c r="C8" s="372"/>
      <c r="D8" s="373"/>
      <c r="E8" s="364"/>
      <c r="F8" s="365"/>
      <c r="G8" s="365"/>
      <c r="H8" s="365"/>
      <c r="I8" s="366"/>
      <c r="J8" s="350" t="str">
        <f>IF(AND('MAPA DE RIESGO'!$I$36="Muy Alta",'MAPA DE RIESGO'!$M$36="Leve"),CONCATENATE("R",'MAPA DE RIESGO'!$B$36),"")</f>
        <v/>
      </c>
      <c r="K8" s="351"/>
      <c r="L8" s="352" t="str">
        <f>IF(AND('MAPA DE RIESGO'!$I$44="Muy Alta",'MAPA DE RIESGO'!$M$44="Leve"),CONCATENATE("R",'MAPA DE RIESGO'!$B$44),"")</f>
        <v/>
      </c>
      <c r="M8" s="352"/>
      <c r="N8" s="352" t="str">
        <f>IF(AND('MAPA DE RIESGO'!$I$51="Muy Alta",'MAPA DE RIESGO'!$M$51="Leve"),CONCATENATE("R",'MAPA DE RIESGO'!$B$51),"")</f>
        <v/>
      </c>
      <c r="O8" s="353"/>
      <c r="P8" s="350" t="str">
        <f>IF(AND('MAPA DE RIESGO'!$I$36="Muy Alta",'MAPA DE RIESGO'!$M$36="Menor"),CONCATENATE("R",'MAPA DE RIESGO'!$B$36),"")</f>
        <v/>
      </c>
      <c r="Q8" s="351"/>
      <c r="R8" s="352" t="str">
        <f>IF(AND('MAPA DE RIESGO'!$I$44="Muy Alta",'MAPA DE RIESGO'!$M$44="Menor"),CONCATENATE("R",'MAPA DE RIESGO'!$B$44),"")</f>
        <v/>
      </c>
      <c r="S8" s="352"/>
      <c r="T8" s="352" t="str">
        <f>IF(AND('MAPA DE RIESGO'!$I$51="Muy Alta",'MAPA DE RIESGO'!$M$51="Menor"),CONCATENATE("R",'MAPA DE RIESGO'!$B$51),"")</f>
        <v/>
      </c>
      <c r="U8" s="353"/>
      <c r="V8" s="350" t="str">
        <f>IF(AND('MAPA DE RIESGO'!$I$36="Muy Alta",'MAPA DE RIESGO'!$M$36="Moderado"),CONCATENATE("R",'MAPA DE RIESGO'!$B$36),"")</f>
        <v/>
      </c>
      <c r="W8" s="351"/>
      <c r="X8" s="352" t="str">
        <f>IF(AND('MAPA DE RIESGO'!$I$44="Muy Alta",'MAPA DE RIESGO'!$M$44="Moderado"),CONCATENATE("R",'MAPA DE RIESGO'!$B$44),"")</f>
        <v/>
      </c>
      <c r="Y8" s="352"/>
      <c r="Z8" s="352" t="str">
        <f>IF(AND('MAPA DE RIESGO'!$I$51="Muy Alta",'MAPA DE RIESGO'!$M$51="Moderado"),CONCATENATE("R",'MAPA DE RIESGO'!$B$51),"")</f>
        <v/>
      </c>
      <c r="AA8" s="353"/>
      <c r="AB8" s="350" t="str">
        <f>IF(AND('MAPA DE RIESGO'!$I$36="Muy Alta",'MAPA DE RIESGO'!$M$36="Mayor"),CONCATENATE("R",'MAPA DE RIESGO'!$B$36),"")</f>
        <v/>
      </c>
      <c r="AC8" s="351"/>
      <c r="AD8" s="352" t="str">
        <f>IF(AND('MAPA DE RIESGO'!$I$44="Muy Alta",'MAPA DE RIESGO'!$M$44="Mayor"),CONCATENATE("R",'MAPA DE RIESGO'!$B$44),"")</f>
        <v/>
      </c>
      <c r="AE8" s="352"/>
      <c r="AF8" s="352" t="str">
        <f>IF(AND('MAPA DE RIESGO'!$I$51="Muy Alta",'MAPA DE RIESGO'!$M$51="Mayor"),CONCATENATE("R",'MAPA DE RIESGO'!$B$51),"")</f>
        <v/>
      </c>
      <c r="AG8" s="353"/>
      <c r="AH8" s="341" t="str">
        <f>IF(AND('MAPA DE RIESGO'!$I$36="Muy Alta",'MAPA DE RIESGO'!$M$36="Catastrófico"),CONCATENATE("R",'MAPA DE RIESGO'!$B$36),"")</f>
        <v/>
      </c>
      <c r="AI8" s="342"/>
      <c r="AJ8" s="342" t="str">
        <f>IF(AND('MAPA DE RIESGO'!$I$44="Muy Alta",'MAPA DE RIESGO'!$M$44="Catastrófico"),CONCATENATE("R",'MAPA DE RIESGO'!$B$44),"")</f>
        <v/>
      </c>
      <c r="AK8" s="342"/>
      <c r="AL8" s="342" t="str">
        <f>IF(AND('MAPA DE RIESGO'!$I$51="Muy Alta",'MAPA DE RIESGO'!$M$51="Catastrófico"),CONCATENATE("R",'MAPA DE RIESGO'!$B$51),"")</f>
        <v/>
      </c>
      <c r="AM8" s="343"/>
      <c r="AN8" s="55"/>
      <c r="AO8" s="377"/>
      <c r="AP8" s="378"/>
      <c r="AQ8" s="378"/>
      <c r="AR8" s="378"/>
      <c r="AS8" s="378"/>
      <c r="AT8" s="379"/>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72"/>
      <c r="C9" s="372"/>
      <c r="D9" s="373"/>
      <c r="E9" s="364"/>
      <c r="F9" s="365"/>
      <c r="G9" s="365"/>
      <c r="H9" s="365"/>
      <c r="I9" s="366"/>
      <c r="J9" s="350"/>
      <c r="K9" s="351"/>
      <c r="L9" s="352"/>
      <c r="M9" s="352"/>
      <c r="N9" s="352"/>
      <c r="O9" s="353"/>
      <c r="P9" s="350"/>
      <c r="Q9" s="351"/>
      <c r="R9" s="352"/>
      <c r="S9" s="352"/>
      <c r="T9" s="352"/>
      <c r="U9" s="353"/>
      <c r="V9" s="350"/>
      <c r="W9" s="351"/>
      <c r="X9" s="352"/>
      <c r="Y9" s="352"/>
      <c r="Z9" s="352"/>
      <c r="AA9" s="353"/>
      <c r="AB9" s="350"/>
      <c r="AC9" s="351"/>
      <c r="AD9" s="352"/>
      <c r="AE9" s="352"/>
      <c r="AF9" s="352"/>
      <c r="AG9" s="353"/>
      <c r="AH9" s="341"/>
      <c r="AI9" s="342"/>
      <c r="AJ9" s="342"/>
      <c r="AK9" s="342"/>
      <c r="AL9" s="342"/>
      <c r="AM9" s="343"/>
      <c r="AN9" s="55"/>
      <c r="AO9" s="377"/>
      <c r="AP9" s="378"/>
      <c r="AQ9" s="378"/>
      <c r="AR9" s="378"/>
      <c r="AS9" s="378"/>
      <c r="AT9" s="379"/>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72"/>
      <c r="C10" s="372"/>
      <c r="D10" s="373"/>
      <c r="E10" s="364"/>
      <c r="F10" s="365"/>
      <c r="G10" s="365"/>
      <c r="H10" s="365"/>
      <c r="I10" s="366"/>
      <c r="J10" s="350" t="str">
        <f>IF(AND('MAPA DE RIESGO'!$I$57="Muy Alta",'MAPA DE RIESGO'!$M$57="Leve"),CONCATENATE("R",'MAPA DE RIESGO'!$B$57),"")</f>
        <v/>
      </c>
      <c r="K10" s="351"/>
      <c r="L10" s="352" t="str">
        <f>IF(AND('MAPA DE RIESGO'!$I$63="Muy Alta",'MAPA DE RIESGO'!$M$63="Leve"),CONCATENATE("R",'MAPA DE RIESGO'!$B$63),"")</f>
        <v/>
      </c>
      <c r="M10" s="352"/>
      <c r="N10" s="352" t="str">
        <f>IF(AND('MAPA DE RIESGO'!$I$69="Muy Alta",'MAPA DE RIESGO'!$M$69="Leve"),CONCATENATE("R",'MAPA DE RIESGO'!$B$69),"")</f>
        <v/>
      </c>
      <c r="O10" s="353"/>
      <c r="P10" s="350" t="str">
        <f>IF(AND('MAPA DE RIESGO'!$I$57="Muy Alta",'MAPA DE RIESGO'!$M$57="Menor"),CONCATENATE("R",'MAPA DE RIESGO'!$B$57),"")</f>
        <v/>
      </c>
      <c r="Q10" s="351"/>
      <c r="R10" s="352" t="str">
        <f>IF(AND('MAPA DE RIESGO'!$I$63="Muy Alta",'MAPA DE RIESGO'!$M$63="Menor"),CONCATENATE("R",'MAPA DE RIESGO'!$B$63),"")</f>
        <v/>
      </c>
      <c r="S10" s="352"/>
      <c r="T10" s="352" t="str">
        <f>IF(AND('MAPA DE RIESGO'!$I$69="Muy Alta",'MAPA DE RIESGO'!$M$69="Menor"),CONCATENATE("R",'MAPA DE RIESGO'!$B$69),"")</f>
        <v/>
      </c>
      <c r="U10" s="353"/>
      <c r="V10" s="350" t="str">
        <f>IF(AND('MAPA DE RIESGO'!$I$57="Muy Alta",'MAPA DE RIESGO'!$M$57="Moderado"),CONCATENATE("R",'MAPA DE RIESGO'!$B$57),"")</f>
        <v/>
      </c>
      <c r="W10" s="351"/>
      <c r="X10" s="352" t="str">
        <f>IF(AND('MAPA DE RIESGO'!$I$63="Muy Alta",'MAPA DE RIESGO'!$M$63="Moderado"),CONCATENATE("R",'MAPA DE RIESGO'!$B$63),"")</f>
        <v/>
      </c>
      <c r="Y10" s="352"/>
      <c r="Z10" s="352" t="str">
        <f>IF(AND('MAPA DE RIESGO'!$I$69="Muy Alta",'MAPA DE RIESGO'!$M$69="Moderado"),CONCATENATE("R",'MAPA DE RIESGO'!$B$69),"")</f>
        <v/>
      </c>
      <c r="AA10" s="353"/>
      <c r="AB10" s="350" t="str">
        <f>IF(AND('MAPA DE RIESGO'!$I$57="Muy Alta",'MAPA DE RIESGO'!$M$57="Mayor"),CONCATENATE("R",'MAPA DE RIESGO'!$B$57),"")</f>
        <v/>
      </c>
      <c r="AC10" s="351"/>
      <c r="AD10" s="352" t="str">
        <f>IF(AND('MAPA DE RIESGO'!$I$63="Muy Alta",'MAPA DE RIESGO'!$M$63="Mayor"),CONCATENATE("R",'MAPA DE RIESGO'!$B$63),"")</f>
        <v/>
      </c>
      <c r="AE10" s="352"/>
      <c r="AF10" s="352" t="str">
        <f>IF(AND('MAPA DE RIESGO'!$I$69="Muy Alta",'MAPA DE RIESGO'!$M$69="Mayor"),CONCATENATE("R",'MAPA DE RIESGO'!$B$69),"")</f>
        <v/>
      </c>
      <c r="AG10" s="353"/>
      <c r="AH10" s="341" t="str">
        <f>IF(AND('MAPA DE RIESGO'!$I$57="Muy Alta",'MAPA DE RIESGO'!$M$57="Catastrófico"),CONCATENATE("R",'MAPA DE RIESGO'!$B$57),"")</f>
        <v/>
      </c>
      <c r="AI10" s="342"/>
      <c r="AJ10" s="342" t="str">
        <f>IF(AND('MAPA DE RIESGO'!$I$63="Muy Alta",'MAPA DE RIESGO'!$M$63="Catastrófico"),CONCATENATE("R",'MAPA DE RIESGO'!$B$63),"")</f>
        <v/>
      </c>
      <c r="AK10" s="342"/>
      <c r="AL10" s="342" t="str">
        <f>IF(AND('MAPA DE RIESGO'!$I$69="Muy Alta",'MAPA DE RIESGO'!$M$69="Catastrófico"),CONCATENATE("R",'MAPA DE RIESGO'!$B$69),"")</f>
        <v/>
      </c>
      <c r="AM10" s="343"/>
      <c r="AN10" s="55"/>
      <c r="AO10" s="377"/>
      <c r="AP10" s="378"/>
      <c r="AQ10" s="378"/>
      <c r="AR10" s="378"/>
      <c r="AS10" s="378"/>
      <c r="AT10" s="379"/>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72"/>
      <c r="C11" s="372"/>
      <c r="D11" s="373"/>
      <c r="E11" s="364"/>
      <c r="F11" s="365"/>
      <c r="G11" s="365"/>
      <c r="H11" s="365"/>
      <c r="I11" s="366"/>
      <c r="J11" s="350"/>
      <c r="K11" s="351"/>
      <c r="L11" s="352"/>
      <c r="M11" s="352"/>
      <c r="N11" s="352"/>
      <c r="O11" s="353"/>
      <c r="P11" s="350"/>
      <c r="Q11" s="351"/>
      <c r="R11" s="352"/>
      <c r="S11" s="352"/>
      <c r="T11" s="352"/>
      <c r="U11" s="353"/>
      <c r="V11" s="350"/>
      <c r="W11" s="351"/>
      <c r="X11" s="352"/>
      <c r="Y11" s="352"/>
      <c r="Z11" s="352"/>
      <c r="AA11" s="353"/>
      <c r="AB11" s="350"/>
      <c r="AC11" s="351"/>
      <c r="AD11" s="352"/>
      <c r="AE11" s="352"/>
      <c r="AF11" s="352"/>
      <c r="AG11" s="353"/>
      <c r="AH11" s="341"/>
      <c r="AI11" s="342"/>
      <c r="AJ11" s="342"/>
      <c r="AK11" s="342"/>
      <c r="AL11" s="342"/>
      <c r="AM11" s="343"/>
      <c r="AN11" s="55"/>
      <c r="AO11" s="377"/>
      <c r="AP11" s="378"/>
      <c r="AQ11" s="378"/>
      <c r="AR11" s="378"/>
      <c r="AS11" s="378"/>
      <c r="AT11" s="379"/>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72"/>
      <c r="C12" s="372"/>
      <c r="D12" s="373"/>
      <c r="E12" s="364"/>
      <c r="F12" s="365"/>
      <c r="G12" s="365"/>
      <c r="H12" s="365"/>
      <c r="I12" s="366"/>
      <c r="J12" s="350" t="str">
        <f>IF(AND('MAPA DE RIESGO'!$I$75="Muy Alta",'MAPA DE RIESGO'!$M$75="Leve"),CONCATENATE("R",'MAPA DE RIESGO'!$B$75),"")</f>
        <v/>
      </c>
      <c r="K12" s="351"/>
      <c r="L12" s="352" t="str">
        <f>IF(AND('MAPA DE RIESGO'!$I$81="Muy Alta",'MAPA DE RIESGO'!$M$81="Leve"),CONCATENATE("R",'MAPA DE RIESGO'!$B$81),"")</f>
        <v/>
      </c>
      <c r="M12" s="352"/>
      <c r="N12" s="352" t="str">
        <f>IF(AND('MAPA DE RIESGO'!$I$87="Muy Alta",'MAPA DE RIESGO'!$M$87="Leve"),CONCATENATE("R",'MAPA DE RIESGO'!$B$87),"")</f>
        <v/>
      </c>
      <c r="O12" s="353"/>
      <c r="P12" s="350" t="str">
        <f>IF(AND('MAPA DE RIESGO'!$I$75="Muy Alta",'MAPA DE RIESGO'!$M$75="Menor"),CONCATENATE("R",'MAPA DE RIESGO'!$B$75),"")</f>
        <v/>
      </c>
      <c r="Q12" s="351"/>
      <c r="R12" s="352" t="str">
        <f>IF(AND('MAPA DE RIESGO'!$I$81="Muy Alta",'MAPA DE RIESGO'!$M$81="Menor"),CONCATENATE("R",'MAPA DE RIESGO'!$B$81),"")</f>
        <v/>
      </c>
      <c r="S12" s="352"/>
      <c r="T12" s="352" t="str">
        <f>IF(AND('MAPA DE RIESGO'!$I$87="Muy Alta",'MAPA DE RIESGO'!$M$87="Menor"),CONCATENATE("R",'MAPA DE RIESGO'!$B$87),"")</f>
        <v/>
      </c>
      <c r="U12" s="353"/>
      <c r="V12" s="350" t="str">
        <f>IF(AND('MAPA DE RIESGO'!$I$75="Muy Alta",'MAPA DE RIESGO'!$M$75="Moderado"),CONCATENATE("R",'MAPA DE RIESGO'!$B$75),"")</f>
        <v/>
      </c>
      <c r="W12" s="351"/>
      <c r="X12" s="352" t="str">
        <f>IF(AND('MAPA DE RIESGO'!$I$81="Muy Alta",'MAPA DE RIESGO'!$M$81="Moderado"),CONCATENATE("R",'MAPA DE RIESGO'!$B$81),"")</f>
        <v/>
      </c>
      <c r="Y12" s="352"/>
      <c r="Z12" s="352" t="str">
        <f>IF(AND('MAPA DE RIESGO'!$I$87="Muy Alta",'MAPA DE RIESGO'!$M$87="Moderado"),CONCATENATE("R",'MAPA DE RIESGO'!$B$87),"")</f>
        <v/>
      </c>
      <c r="AA12" s="353"/>
      <c r="AB12" s="350" t="str">
        <f>IF(AND('MAPA DE RIESGO'!$I$75="Muy Alta",'MAPA DE RIESGO'!$M$75="Mayor"),CONCATENATE("R",'MAPA DE RIESGO'!$B$75),"")</f>
        <v/>
      </c>
      <c r="AC12" s="351"/>
      <c r="AD12" s="352" t="str">
        <f>IF(AND('MAPA DE RIESGO'!$I$81="Muy Alta",'MAPA DE RIESGO'!$M$81="Mayor"),CONCATENATE("R",'MAPA DE RIESGO'!$B$81),"")</f>
        <v/>
      </c>
      <c r="AE12" s="352"/>
      <c r="AF12" s="352" t="str">
        <f>IF(AND('MAPA DE RIESGO'!$I$87="Muy Alta",'MAPA DE RIESGO'!$M$87="Mayor"),CONCATENATE("R",'MAPA DE RIESGO'!$B$87),"")</f>
        <v/>
      </c>
      <c r="AG12" s="353"/>
      <c r="AH12" s="341" t="str">
        <f>IF(AND('MAPA DE RIESGO'!$I$75="Muy Alta",'MAPA DE RIESGO'!$M$75="Catastrófico"),CONCATENATE("R",'MAPA DE RIESGO'!$B$75),"")</f>
        <v/>
      </c>
      <c r="AI12" s="342"/>
      <c r="AJ12" s="342" t="str">
        <f>IF(AND('MAPA DE RIESGO'!$I$81="Muy Alta",'MAPA DE RIESGO'!$M$81="Catastrófico"),CONCATENATE("R",'MAPA DE RIESGO'!$B$81),"")</f>
        <v/>
      </c>
      <c r="AK12" s="342"/>
      <c r="AL12" s="342" t="str">
        <f>IF(AND('MAPA DE RIESGO'!$I$87="Muy Alta",'MAPA DE RIESGO'!$M$87="Catastrófico"),CONCATENATE("R",'MAPA DE RIESGO'!$B$87),"")</f>
        <v/>
      </c>
      <c r="AM12" s="343"/>
      <c r="AN12" s="55"/>
      <c r="AO12" s="377"/>
      <c r="AP12" s="378"/>
      <c r="AQ12" s="378"/>
      <c r="AR12" s="378"/>
      <c r="AS12" s="378"/>
      <c r="AT12" s="379"/>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72"/>
      <c r="C13" s="372"/>
      <c r="D13" s="373"/>
      <c r="E13" s="367"/>
      <c r="F13" s="368"/>
      <c r="G13" s="368"/>
      <c r="H13" s="368"/>
      <c r="I13" s="369"/>
      <c r="J13" s="350"/>
      <c r="K13" s="351"/>
      <c r="L13" s="351"/>
      <c r="M13" s="351"/>
      <c r="N13" s="351"/>
      <c r="O13" s="353"/>
      <c r="P13" s="350"/>
      <c r="Q13" s="351"/>
      <c r="R13" s="351"/>
      <c r="S13" s="351"/>
      <c r="T13" s="351"/>
      <c r="U13" s="353"/>
      <c r="V13" s="350"/>
      <c r="W13" s="351"/>
      <c r="X13" s="351"/>
      <c r="Y13" s="351"/>
      <c r="Z13" s="351"/>
      <c r="AA13" s="353"/>
      <c r="AB13" s="350"/>
      <c r="AC13" s="351"/>
      <c r="AD13" s="351"/>
      <c r="AE13" s="351"/>
      <c r="AF13" s="351"/>
      <c r="AG13" s="353"/>
      <c r="AH13" s="344"/>
      <c r="AI13" s="345"/>
      <c r="AJ13" s="345"/>
      <c r="AK13" s="345"/>
      <c r="AL13" s="345"/>
      <c r="AM13" s="346"/>
      <c r="AN13" s="55"/>
      <c r="AO13" s="380"/>
      <c r="AP13" s="381"/>
      <c r="AQ13" s="381"/>
      <c r="AR13" s="381"/>
      <c r="AS13" s="381"/>
      <c r="AT13" s="382"/>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72"/>
      <c r="C14" s="372"/>
      <c r="D14" s="373"/>
      <c r="E14" s="361" t="s">
        <v>106</v>
      </c>
      <c r="F14" s="362"/>
      <c r="G14" s="362"/>
      <c r="H14" s="362"/>
      <c r="I14" s="362"/>
      <c r="J14" s="338" t="str">
        <f>IF(AND('MAPA DE RIESGO'!$I$16="Alta",'MAPA DE RIESGO'!$M$16="Leve"),CONCATENATE("R",'MAPA DE RIESGO'!$B$16),"")</f>
        <v/>
      </c>
      <c r="K14" s="339"/>
      <c r="L14" s="339" t="str">
        <f>IF(AND('MAPA DE RIESGO'!$I$24="Alta",'MAPA DE RIESGO'!$M$24="Leve"),CONCATENATE("R",'MAPA DE RIESGO'!$B$24),"")</f>
        <v/>
      </c>
      <c r="M14" s="339"/>
      <c r="N14" s="339" t="str">
        <f>IF(AND('MAPA DE RIESGO'!$I$30="Alta",'MAPA DE RIESGO'!$M$30="Leve"),CONCATENATE("R",'MAPA DE RIESGO'!$B$30),"")</f>
        <v/>
      </c>
      <c r="O14" s="340"/>
      <c r="P14" s="338" t="str">
        <f>IF(AND('MAPA DE RIESGO'!$I$16="Alta",'MAPA DE RIESGO'!$M$16="Menor"),CONCATENATE("R",'MAPA DE RIESGO'!$B$16),"")</f>
        <v/>
      </c>
      <c r="Q14" s="339"/>
      <c r="R14" s="339" t="str">
        <f>IF(AND('MAPA DE RIESGO'!$I$24="Alta",'MAPA DE RIESGO'!$M$24="Menor"),CONCATENATE("R",'MAPA DE RIESGO'!$B$24),"")</f>
        <v/>
      </c>
      <c r="S14" s="339"/>
      <c r="T14" s="339" t="str">
        <f>IF(AND('MAPA DE RIESGO'!$I$30="Alta",'MAPA DE RIESGO'!$M$30="Menor"),CONCATENATE("R",'MAPA DE RIESGO'!$B$30),"")</f>
        <v/>
      </c>
      <c r="U14" s="340"/>
      <c r="V14" s="357" t="str">
        <f>IF(AND('MAPA DE RIESGO'!$I$16="Alta",'MAPA DE RIESGO'!$M$16="Moderado"),CONCATENATE("R",'MAPA DE RIESGO'!$B$16),"")</f>
        <v/>
      </c>
      <c r="W14" s="358"/>
      <c r="X14" s="358" t="str">
        <f>IF(AND('MAPA DE RIESGO'!$I$24="Alta",'MAPA DE RIESGO'!$M$24="Moderado"),CONCATENATE("R",'MAPA DE RIESGO'!$B$24),"")</f>
        <v/>
      </c>
      <c r="Y14" s="358"/>
      <c r="Z14" s="358" t="str">
        <f>IF(AND('MAPA DE RIESGO'!$I$30="Alta",'MAPA DE RIESGO'!$M$30="Moderado"),CONCATENATE("R",'MAPA DE RIESGO'!$B$30),"")</f>
        <v>R3</v>
      </c>
      <c r="AA14" s="359"/>
      <c r="AB14" s="357" t="str">
        <f>IF(AND('MAPA DE RIESGO'!$I$16="Alta",'MAPA DE RIESGO'!$M$16="Mayor"),CONCATENATE("R",'MAPA DE RIESGO'!$B$16),"")</f>
        <v>R1</v>
      </c>
      <c r="AC14" s="358"/>
      <c r="AD14" s="358" t="str">
        <f>IF(AND('MAPA DE RIESGO'!$I$24="Alta",'MAPA DE RIESGO'!$M$24="Mayor"),CONCATENATE("R",'MAPA DE RIESGO'!$B$24),"")</f>
        <v/>
      </c>
      <c r="AE14" s="358"/>
      <c r="AF14" s="358" t="str">
        <f>IF(AND('MAPA DE RIESGO'!$I$30="Alta",'MAPA DE RIESGO'!$M$30="Mayor"),CONCATENATE("R",'MAPA DE RIESGO'!$B$30),"")</f>
        <v/>
      </c>
      <c r="AG14" s="359"/>
      <c r="AH14" s="347" t="str">
        <f>IF(AND('MAPA DE RIESGO'!$I$16="Alta",'MAPA DE RIESGO'!$M$16="Catastrófico"),CONCATENATE("R",'MAPA DE RIESGO'!$B$16),"")</f>
        <v/>
      </c>
      <c r="AI14" s="348"/>
      <c r="AJ14" s="348" t="str">
        <f>IF(AND('MAPA DE RIESGO'!$I$24="Alta",'MAPA DE RIESGO'!$M$24="Catastrófico"),CONCATENATE("R",'MAPA DE RIESGO'!$B$24),"")</f>
        <v/>
      </c>
      <c r="AK14" s="348"/>
      <c r="AL14" s="348" t="str">
        <f>IF(AND('MAPA DE RIESGO'!$I$30="Alta",'MAPA DE RIESGO'!$M$30="Catastrófico"),CONCATENATE("R",'MAPA DE RIESGO'!$B$30),"")</f>
        <v/>
      </c>
      <c r="AM14" s="349"/>
      <c r="AN14" s="55"/>
      <c r="AO14" s="383" t="s">
        <v>72</v>
      </c>
      <c r="AP14" s="384"/>
      <c r="AQ14" s="384"/>
      <c r="AR14" s="384"/>
      <c r="AS14" s="384"/>
      <c r="AT14" s="38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72"/>
      <c r="C15" s="372"/>
      <c r="D15" s="373"/>
      <c r="E15" s="364"/>
      <c r="F15" s="365"/>
      <c r="G15" s="365"/>
      <c r="H15" s="365"/>
      <c r="I15" s="370"/>
      <c r="J15" s="332"/>
      <c r="K15" s="333"/>
      <c r="L15" s="333"/>
      <c r="M15" s="333"/>
      <c r="N15" s="333"/>
      <c r="O15" s="334"/>
      <c r="P15" s="332"/>
      <c r="Q15" s="333"/>
      <c r="R15" s="333"/>
      <c r="S15" s="333"/>
      <c r="T15" s="333"/>
      <c r="U15" s="334"/>
      <c r="V15" s="350"/>
      <c r="W15" s="351"/>
      <c r="X15" s="351"/>
      <c r="Y15" s="351"/>
      <c r="Z15" s="351"/>
      <c r="AA15" s="353"/>
      <c r="AB15" s="350"/>
      <c r="AC15" s="351"/>
      <c r="AD15" s="351"/>
      <c r="AE15" s="351"/>
      <c r="AF15" s="351"/>
      <c r="AG15" s="353"/>
      <c r="AH15" s="341"/>
      <c r="AI15" s="342"/>
      <c r="AJ15" s="342"/>
      <c r="AK15" s="342"/>
      <c r="AL15" s="342"/>
      <c r="AM15" s="343"/>
      <c r="AN15" s="55"/>
      <c r="AO15" s="386"/>
      <c r="AP15" s="387"/>
      <c r="AQ15" s="387"/>
      <c r="AR15" s="387"/>
      <c r="AS15" s="387"/>
      <c r="AT15" s="388"/>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72"/>
      <c r="C16" s="372"/>
      <c r="D16" s="373"/>
      <c r="E16" s="364"/>
      <c r="F16" s="365"/>
      <c r="G16" s="365"/>
      <c r="H16" s="365"/>
      <c r="I16" s="370"/>
      <c r="J16" s="332" t="str">
        <f>IF(AND('MAPA DE RIESGO'!$I$36="Alta",'MAPA DE RIESGO'!$M$36="Leve"),CONCATENATE("R",'MAPA DE RIESGO'!$B$36),"")</f>
        <v/>
      </c>
      <c r="K16" s="333"/>
      <c r="L16" s="333" t="str">
        <f>IF(AND('MAPA DE RIESGO'!$I$44="Alta",'MAPA DE RIESGO'!$M$44="Leve"),CONCATENATE("R",'MAPA DE RIESGO'!$B$44),"")</f>
        <v/>
      </c>
      <c r="M16" s="333"/>
      <c r="N16" s="333" t="str">
        <f>IF(AND('MAPA DE RIESGO'!$I$51="Alta",'MAPA DE RIESGO'!$M$51="Leve"),CONCATENATE("R",'MAPA DE RIESGO'!$B$51),"")</f>
        <v/>
      </c>
      <c r="O16" s="334"/>
      <c r="P16" s="332" t="str">
        <f>IF(AND('MAPA DE RIESGO'!$I$36="Alta",'MAPA DE RIESGO'!$M$36="Menor"),CONCATENATE("R",'MAPA DE RIESGO'!$B$36),"")</f>
        <v/>
      </c>
      <c r="Q16" s="333"/>
      <c r="R16" s="333" t="str">
        <f>IF(AND('MAPA DE RIESGO'!$I$44="Alta",'MAPA DE RIESGO'!$M$44="Menor"),CONCATENATE("R",'MAPA DE RIESGO'!$B$44),"")</f>
        <v/>
      </c>
      <c r="S16" s="333"/>
      <c r="T16" s="333" t="str">
        <f>IF(AND('MAPA DE RIESGO'!$I$51="Alta",'MAPA DE RIESGO'!$M$51="Menor"),CONCATENATE("R",'MAPA DE RIESGO'!$B$51),"")</f>
        <v/>
      </c>
      <c r="U16" s="334"/>
      <c r="V16" s="350" t="str">
        <f>IF(AND('MAPA DE RIESGO'!$I$36="Alta",'MAPA DE RIESGO'!$M$36="Moderado"),CONCATENATE("R",'MAPA DE RIESGO'!$B$36),"")</f>
        <v>R4</v>
      </c>
      <c r="W16" s="351"/>
      <c r="X16" s="352" t="str">
        <f>IF(AND('MAPA DE RIESGO'!$I$44="Alta",'MAPA DE RIESGO'!$M$44="Moderado"),CONCATENATE("R",'MAPA DE RIESGO'!$B$44),"")</f>
        <v/>
      </c>
      <c r="Y16" s="352"/>
      <c r="Z16" s="352" t="str">
        <f>IF(AND('MAPA DE RIESGO'!$I$51="Alta",'MAPA DE RIESGO'!$M$51="Moderado"),CONCATENATE("R",'MAPA DE RIESGO'!$B$51),"")</f>
        <v/>
      </c>
      <c r="AA16" s="353"/>
      <c r="AB16" s="350" t="str">
        <f>IF(AND('MAPA DE RIESGO'!$I$36="Alta",'MAPA DE RIESGO'!$M$36="Mayor"),CONCATENATE("R",'MAPA DE RIESGO'!$B$36),"")</f>
        <v/>
      </c>
      <c r="AC16" s="351"/>
      <c r="AD16" s="352" t="str">
        <f>IF(AND('MAPA DE RIESGO'!$I$44="Alta",'MAPA DE RIESGO'!$M$44="Mayor"),CONCATENATE("R",'MAPA DE RIESGO'!$B$44),"")</f>
        <v/>
      </c>
      <c r="AE16" s="352"/>
      <c r="AF16" s="352" t="str">
        <f>IF(AND('MAPA DE RIESGO'!$I$51="Alta",'MAPA DE RIESGO'!$M$51="Mayor"),CONCATENATE("R",'MAPA DE RIESGO'!$B$51),"")</f>
        <v/>
      </c>
      <c r="AG16" s="353"/>
      <c r="AH16" s="341" t="str">
        <f>IF(AND('MAPA DE RIESGO'!$I$36="Alta",'MAPA DE RIESGO'!$M$36="Catastrófico"),CONCATENATE("R",'MAPA DE RIESGO'!$B$36),"")</f>
        <v/>
      </c>
      <c r="AI16" s="342"/>
      <c r="AJ16" s="342" t="str">
        <f>IF(AND('MAPA DE RIESGO'!$I$44="Alta",'MAPA DE RIESGO'!$M$44="Catastrófico"),CONCATENATE("R",'MAPA DE RIESGO'!$B$44),"")</f>
        <v/>
      </c>
      <c r="AK16" s="342"/>
      <c r="AL16" s="342" t="str">
        <f>IF(AND('MAPA DE RIESGO'!$I$51="Alta",'MAPA DE RIESGO'!$M$51="Catastrófico"),CONCATENATE("R",'MAPA DE RIESGO'!$B$51),"")</f>
        <v/>
      </c>
      <c r="AM16" s="343"/>
      <c r="AN16" s="55"/>
      <c r="AO16" s="386"/>
      <c r="AP16" s="387"/>
      <c r="AQ16" s="387"/>
      <c r="AR16" s="387"/>
      <c r="AS16" s="387"/>
      <c r="AT16" s="388"/>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72"/>
      <c r="C17" s="372"/>
      <c r="D17" s="373"/>
      <c r="E17" s="364"/>
      <c r="F17" s="365"/>
      <c r="G17" s="365"/>
      <c r="H17" s="365"/>
      <c r="I17" s="370"/>
      <c r="J17" s="332"/>
      <c r="K17" s="333"/>
      <c r="L17" s="333"/>
      <c r="M17" s="333"/>
      <c r="N17" s="333"/>
      <c r="O17" s="334"/>
      <c r="P17" s="332"/>
      <c r="Q17" s="333"/>
      <c r="R17" s="333"/>
      <c r="S17" s="333"/>
      <c r="T17" s="333"/>
      <c r="U17" s="334"/>
      <c r="V17" s="350"/>
      <c r="W17" s="351"/>
      <c r="X17" s="352"/>
      <c r="Y17" s="352"/>
      <c r="Z17" s="352"/>
      <c r="AA17" s="353"/>
      <c r="AB17" s="350"/>
      <c r="AC17" s="351"/>
      <c r="AD17" s="352"/>
      <c r="AE17" s="352"/>
      <c r="AF17" s="352"/>
      <c r="AG17" s="353"/>
      <c r="AH17" s="341"/>
      <c r="AI17" s="342"/>
      <c r="AJ17" s="342"/>
      <c r="AK17" s="342"/>
      <c r="AL17" s="342"/>
      <c r="AM17" s="343"/>
      <c r="AN17" s="55"/>
      <c r="AO17" s="386"/>
      <c r="AP17" s="387"/>
      <c r="AQ17" s="387"/>
      <c r="AR17" s="387"/>
      <c r="AS17" s="387"/>
      <c r="AT17" s="388"/>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72"/>
      <c r="C18" s="372"/>
      <c r="D18" s="373"/>
      <c r="E18" s="364"/>
      <c r="F18" s="365"/>
      <c r="G18" s="365"/>
      <c r="H18" s="365"/>
      <c r="I18" s="370"/>
      <c r="J18" s="332" t="str">
        <f>IF(AND('MAPA DE RIESGO'!$I$57="Alta",'MAPA DE RIESGO'!$M$57="Leve"),CONCATENATE("R",'MAPA DE RIESGO'!$B$57),"")</f>
        <v/>
      </c>
      <c r="K18" s="333"/>
      <c r="L18" s="333" t="str">
        <f>IF(AND('MAPA DE RIESGO'!$I$63="Alta",'MAPA DE RIESGO'!$M$63="Leve"),CONCATENATE("R",'MAPA DE RIESGO'!$B$63),"")</f>
        <v/>
      </c>
      <c r="M18" s="333"/>
      <c r="N18" s="333" t="str">
        <f>IF(AND('MAPA DE RIESGO'!$I$69="Alta",'MAPA DE RIESGO'!$M$69="Leve"),CONCATENATE("R",'MAPA DE RIESGO'!$B$69),"")</f>
        <v/>
      </c>
      <c r="O18" s="334"/>
      <c r="P18" s="332" t="str">
        <f>IF(AND('MAPA DE RIESGO'!$I$57="Alta",'MAPA DE RIESGO'!$M$57="Menor"),CONCATENATE("R",'MAPA DE RIESGO'!$B$57),"")</f>
        <v/>
      </c>
      <c r="Q18" s="333"/>
      <c r="R18" s="333" t="str">
        <f>IF(AND('MAPA DE RIESGO'!$I$63="Alta",'MAPA DE RIESGO'!$M$63="Menor"),CONCATENATE("R",'MAPA DE RIESGO'!$B$63),"")</f>
        <v/>
      </c>
      <c r="S18" s="333"/>
      <c r="T18" s="333" t="str">
        <f>IF(AND('MAPA DE RIESGO'!$I$69="Alta",'MAPA DE RIESGO'!$M$69="Menor"),CONCATENATE("R",'MAPA DE RIESGO'!$B$69),"")</f>
        <v/>
      </c>
      <c r="U18" s="334"/>
      <c r="V18" s="350" t="str">
        <f>IF(AND('MAPA DE RIESGO'!$I$57="Alta",'MAPA DE RIESGO'!$M$57="Moderado"),CONCATENATE("R",'MAPA DE RIESGO'!$B$57),"")</f>
        <v/>
      </c>
      <c r="W18" s="351"/>
      <c r="X18" s="352" t="str">
        <f>IF(AND('MAPA DE RIESGO'!$I$63="Alta",'MAPA DE RIESGO'!$M$63="Moderado"),CONCATENATE("R",'MAPA DE RIESGO'!$B$63),"")</f>
        <v/>
      </c>
      <c r="Y18" s="352"/>
      <c r="Z18" s="352" t="str">
        <f>IF(AND('MAPA DE RIESGO'!$I$69="Alta",'MAPA DE RIESGO'!$M$69="Moderado"),CONCATENATE("R",'MAPA DE RIESGO'!$B$69),"")</f>
        <v/>
      </c>
      <c r="AA18" s="353"/>
      <c r="AB18" s="350" t="str">
        <f>IF(AND('MAPA DE RIESGO'!$I$57="Alta",'MAPA DE RIESGO'!$M$57="Mayor"),CONCATENATE("R",'MAPA DE RIESGO'!$B$57),"")</f>
        <v/>
      </c>
      <c r="AC18" s="351"/>
      <c r="AD18" s="352" t="str">
        <f>IF(AND('MAPA DE RIESGO'!$I$63="Alta",'MAPA DE RIESGO'!$M$63="Mayor"),CONCATENATE("R",'MAPA DE RIESGO'!$B$63),"")</f>
        <v/>
      </c>
      <c r="AE18" s="352"/>
      <c r="AF18" s="352" t="str">
        <f>IF(AND('MAPA DE RIESGO'!$I$69="Alta",'MAPA DE RIESGO'!$M$69="Mayor"),CONCATENATE("R",'MAPA DE RIESGO'!$B$69),"")</f>
        <v/>
      </c>
      <c r="AG18" s="353"/>
      <c r="AH18" s="341" t="str">
        <f>IF(AND('MAPA DE RIESGO'!$I$57="Alta",'MAPA DE RIESGO'!$M$57="Catastrófico"),CONCATENATE("R",'MAPA DE RIESGO'!$B$57),"")</f>
        <v/>
      </c>
      <c r="AI18" s="342"/>
      <c r="AJ18" s="342" t="str">
        <f>IF(AND('MAPA DE RIESGO'!$I$63="Alta",'MAPA DE RIESGO'!$M$63="Catastrófico"),CONCATENATE("R",'MAPA DE RIESGO'!$B$63),"")</f>
        <v/>
      </c>
      <c r="AK18" s="342"/>
      <c r="AL18" s="342" t="str">
        <f>IF(AND('MAPA DE RIESGO'!$I$69="Alta",'MAPA DE RIESGO'!$M$69="Catastrófico"),CONCATENATE("R",'MAPA DE RIESGO'!$B$69),"")</f>
        <v/>
      </c>
      <c r="AM18" s="343"/>
      <c r="AN18" s="55"/>
      <c r="AO18" s="386"/>
      <c r="AP18" s="387"/>
      <c r="AQ18" s="387"/>
      <c r="AR18" s="387"/>
      <c r="AS18" s="387"/>
      <c r="AT18" s="388"/>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72"/>
      <c r="C19" s="372"/>
      <c r="D19" s="373"/>
      <c r="E19" s="364"/>
      <c r="F19" s="365"/>
      <c r="G19" s="365"/>
      <c r="H19" s="365"/>
      <c r="I19" s="370"/>
      <c r="J19" s="332"/>
      <c r="K19" s="333"/>
      <c r="L19" s="333"/>
      <c r="M19" s="333"/>
      <c r="N19" s="333"/>
      <c r="O19" s="334"/>
      <c r="P19" s="332"/>
      <c r="Q19" s="333"/>
      <c r="R19" s="333"/>
      <c r="S19" s="333"/>
      <c r="T19" s="333"/>
      <c r="U19" s="334"/>
      <c r="V19" s="350"/>
      <c r="W19" s="351"/>
      <c r="X19" s="352"/>
      <c r="Y19" s="352"/>
      <c r="Z19" s="352"/>
      <c r="AA19" s="353"/>
      <c r="AB19" s="350"/>
      <c r="AC19" s="351"/>
      <c r="AD19" s="352"/>
      <c r="AE19" s="352"/>
      <c r="AF19" s="352"/>
      <c r="AG19" s="353"/>
      <c r="AH19" s="341"/>
      <c r="AI19" s="342"/>
      <c r="AJ19" s="342"/>
      <c r="AK19" s="342"/>
      <c r="AL19" s="342"/>
      <c r="AM19" s="343"/>
      <c r="AN19" s="55"/>
      <c r="AO19" s="386"/>
      <c r="AP19" s="387"/>
      <c r="AQ19" s="387"/>
      <c r="AR19" s="387"/>
      <c r="AS19" s="387"/>
      <c r="AT19" s="388"/>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72"/>
      <c r="C20" s="372"/>
      <c r="D20" s="373"/>
      <c r="E20" s="364"/>
      <c r="F20" s="365"/>
      <c r="G20" s="365"/>
      <c r="H20" s="365"/>
      <c r="I20" s="370"/>
      <c r="J20" s="332" t="str">
        <f>IF(AND('MAPA DE RIESGO'!$I$75="Alta",'MAPA DE RIESGO'!$M$75="Leve"),CONCATENATE("R",'MAPA DE RIESGO'!$B$75),"")</f>
        <v/>
      </c>
      <c r="K20" s="333"/>
      <c r="L20" s="333" t="str">
        <f>IF(AND('MAPA DE RIESGO'!$I$81="Alta",'MAPA DE RIESGO'!$M$81="Leve"),CONCATENATE("R",'MAPA DE RIESGO'!$B$81),"")</f>
        <v/>
      </c>
      <c r="M20" s="333"/>
      <c r="N20" s="333" t="str">
        <f>IF(AND('MAPA DE RIESGO'!$I$87="Alta",'MAPA DE RIESGO'!$M$87="Leve"),CONCATENATE("R",'MAPA DE RIESGO'!$B$87),"")</f>
        <v/>
      </c>
      <c r="O20" s="334"/>
      <c r="P20" s="332" t="str">
        <f>IF(AND('MAPA DE RIESGO'!$I$75="Alta",'MAPA DE RIESGO'!$M$75="Menor"),CONCATENATE("R",'MAPA DE RIESGO'!$B$75),"")</f>
        <v/>
      </c>
      <c r="Q20" s="333"/>
      <c r="R20" s="333" t="str">
        <f>IF(AND('MAPA DE RIESGO'!$I$81="Alta",'MAPA DE RIESGO'!$M$81="Menor"),CONCATENATE("R",'MAPA DE RIESGO'!$B$81),"")</f>
        <v/>
      </c>
      <c r="S20" s="333"/>
      <c r="T20" s="333" t="str">
        <f>IF(AND('MAPA DE RIESGO'!$I$87="Alta",'MAPA DE RIESGO'!$M$87="Menor"),CONCATENATE("R",'MAPA DE RIESGO'!$B$87),"")</f>
        <v/>
      </c>
      <c r="U20" s="334"/>
      <c r="V20" s="350" t="str">
        <f>IF(AND('MAPA DE RIESGO'!$I$75="Alta",'MAPA DE RIESGO'!$M$75="Moderado"),CONCATENATE("R",'MAPA DE RIESGO'!$B$75),"")</f>
        <v/>
      </c>
      <c r="W20" s="351"/>
      <c r="X20" s="352" t="str">
        <f>IF(AND('MAPA DE RIESGO'!$I$81="Alta",'MAPA DE RIESGO'!$M$81="Moderado"),CONCATENATE("R",'MAPA DE RIESGO'!$B$81),"")</f>
        <v/>
      </c>
      <c r="Y20" s="352"/>
      <c r="Z20" s="352" t="str">
        <f>IF(AND('MAPA DE RIESGO'!$I$87="Alta",'MAPA DE RIESGO'!$M$87="Moderado"),CONCATENATE("R",'MAPA DE RIESGO'!$B$87),"")</f>
        <v/>
      </c>
      <c r="AA20" s="353"/>
      <c r="AB20" s="350" t="str">
        <f>IF(AND('MAPA DE RIESGO'!$I$75="Alta",'MAPA DE RIESGO'!$M$75="Mayor"),CONCATENATE("R",'MAPA DE RIESGO'!$B$75),"")</f>
        <v/>
      </c>
      <c r="AC20" s="351"/>
      <c r="AD20" s="352" t="str">
        <f>IF(AND('MAPA DE RIESGO'!$I$81="Alta",'MAPA DE RIESGO'!$M$81="Mayor"),CONCATENATE("R",'MAPA DE RIESGO'!$B$81),"")</f>
        <v/>
      </c>
      <c r="AE20" s="352"/>
      <c r="AF20" s="352" t="str">
        <f>IF(AND('MAPA DE RIESGO'!$I$87="Alta",'MAPA DE RIESGO'!$M$87="Mayor"),CONCATENATE("R",'MAPA DE RIESGO'!$B$87),"")</f>
        <v/>
      </c>
      <c r="AG20" s="353"/>
      <c r="AH20" s="341" t="str">
        <f>IF(AND('MAPA DE RIESGO'!$I$75="Alta",'MAPA DE RIESGO'!$M$75="Catastrófico"),CONCATENATE("R",'MAPA DE RIESGO'!$B$75),"")</f>
        <v/>
      </c>
      <c r="AI20" s="342"/>
      <c r="AJ20" s="342" t="str">
        <f>IF(AND('MAPA DE RIESGO'!$I$81="Alta",'MAPA DE RIESGO'!$M$81="Catastrófico"),CONCATENATE("R",'MAPA DE RIESGO'!$B$81),"")</f>
        <v/>
      </c>
      <c r="AK20" s="342"/>
      <c r="AL20" s="342" t="str">
        <f>IF(AND('MAPA DE RIESGO'!$I$87="Alta",'MAPA DE RIESGO'!$M$87="Catastrófico"),CONCATENATE("R",'MAPA DE RIESGO'!$B$87),"")</f>
        <v/>
      </c>
      <c r="AM20" s="343"/>
      <c r="AN20" s="55"/>
      <c r="AO20" s="386"/>
      <c r="AP20" s="387"/>
      <c r="AQ20" s="387"/>
      <c r="AR20" s="387"/>
      <c r="AS20" s="387"/>
      <c r="AT20" s="388"/>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72"/>
      <c r="C21" s="372"/>
      <c r="D21" s="373"/>
      <c r="E21" s="367"/>
      <c r="F21" s="368"/>
      <c r="G21" s="368"/>
      <c r="H21" s="368"/>
      <c r="I21" s="368"/>
      <c r="J21" s="335"/>
      <c r="K21" s="336"/>
      <c r="L21" s="336"/>
      <c r="M21" s="336"/>
      <c r="N21" s="336"/>
      <c r="O21" s="337"/>
      <c r="P21" s="335"/>
      <c r="Q21" s="336"/>
      <c r="R21" s="336"/>
      <c r="S21" s="336"/>
      <c r="T21" s="336"/>
      <c r="U21" s="337"/>
      <c r="V21" s="354"/>
      <c r="W21" s="355"/>
      <c r="X21" s="355"/>
      <c r="Y21" s="355"/>
      <c r="Z21" s="355"/>
      <c r="AA21" s="356"/>
      <c r="AB21" s="354"/>
      <c r="AC21" s="355"/>
      <c r="AD21" s="355"/>
      <c r="AE21" s="355"/>
      <c r="AF21" s="355"/>
      <c r="AG21" s="356"/>
      <c r="AH21" s="344"/>
      <c r="AI21" s="345"/>
      <c r="AJ21" s="345"/>
      <c r="AK21" s="345"/>
      <c r="AL21" s="345"/>
      <c r="AM21" s="346"/>
      <c r="AN21" s="55"/>
      <c r="AO21" s="389"/>
      <c r="AP21" s="390"/>
      <c r="AQ21" s="390"/>
      <c r="AR21" s="390"/>
      <c r="AS21" s="390"/>
      <c r="AT21" s="391"/>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72"/>
      <c r="C22" s="372"/>
      <c r="D22" s="373"/>
      <c r="E22" s="361" t="s">
        <v>108</v>
      </c>
      <c r="F22" s="362"/>
      <c r="G22" s="362"/>
      <c r="H22" s="362"/>
      <c r="I22" s="363"/>
      <c r="J22" s="338" t="str">
        <f>IF(AND('MAPA DE RIESGO'!$I$16="Media",'MAPA DE RIESGO'!$M$16="Leve"),CONCATENATE("R",'MAPA DE RIESGO'!$B$16),"")</f>
        <v/>
      </c>
      <c r="K22" s="339"/>
      <c r="L22" s="339" t="str">
        <f>IF(AND('MAPA DE RIESGO'!$I$24="Media",'MAPA DE RIESGO'!$M$24="Leve"),CONCATENATE("R",'MAPA DE RIESGO'!$B$24),"")</f>
        <v/>
      </c>
      <c r="M22" s="339"/>
      <c r="N22" s="339" t="str">
        <f>IF(AND('MAPA DE RIESGO'!$I$30="Media",'MAPA DE RIESGO'!$M$30="Leve"),CONCATENATE("R",'MAPA DE RIESGO'!$B$30),"")</f>
        <v/>
      </c>
      <c r="O22" s="340"/>
      <c r="P22" s="338" t="str">
        <f>IF(AND('MAPA DE RIESGO'!$I$16="Media",'MAPA DE RIESGO'!$M$16="Menor"),CONCATENATE("R",'MAPA DE RIESGO'!$B$16),"")</f>
        <v/>
      </c>
      <c r="Q22" s="339"/>
      <c r="R22" s="339" t="str">
        <f>IF(AND('MAPA DE RIESGO'!$I$24="Media",'MAPA DE RIESGO'!$M$24="Menor"),CONCATENATE("R",'MAPA DE RIESGO'!$B$24),"")</f>
        <v/>
      </c>
      <c r="S22" s="339"/>
      <c r="T22" s="339" t="str">
        <f>IF(AND('MAPA DE RIESGO'!$I$30="Media",'MAPA DE RIESGO'!$M$30="Menor"),CONCATENATE("R",'MAPA DE RIESGO'!$B$30),"")</f>
        <v/>
      </c>
      <c r="U22" s="340"/>
      <c r="V22" s="338" t="str">
        <f>IF(AND('MAPA DE RIESGO'!$I$16="Media",'MAPA DE RIESGO'!$M$16="Moderado"),CONCATENATE("R",'MAPA DE RIESGO'!$B$16),"")</f>
        <v/>
      </c>
      <c r="W22" s="339"/>
      <c r="X22" s="339" t="str">
        <f>IF(AND('MAPA DE RIESGO'!$I$24="Media",'MAPA DE RIESGO'!$M$24="Moderado"),CONCATENATE("R",'MAPA DE RIESGO'!$B$24),"")</f>
        <v/>
      </c>
      <c r="Y22" s="339"/>
      <c r="Z22" s="339" t="str">
        <f>IF(AND('MAPA DE RIESGO'!$I$30="Media",'MAPA DE RIESGO'!$M$30="Moderado"),CONCATENATE("R",'MAPA DE RIESGO'!$B$30),"")</f>
        <v/>
      </c>
      <c r="AA22" s="340"/>
      <c r="AB22" s="357" t="str">
        <f>IF(AND('MAPA DE RIESGO'!$I$16="Media",'MAPA DE RIESGO'!$M$16="Mayor"),CONCATENATE("R",'MAPA DE RIESGO'!$B$16),"")</f>
        <v/>
      </c>
      <c r="AC22" s="358"/>
      <c r="AD22" s="358" t="str">
        <f>IF(AND('MAPA DE RIESGO'!$I$24="Media",'MAPA DE RIESGO'!$M$24="Mayor"),CONCATENATE("R",'MAPA DE RIESGO'!$B$24),"")</f>
        <v/>
      </c>
      <c r="AE22" s="358"/>
      <c r="AF22" s="358" t="str">
        <f>IF(AND('MAPA DE RIESGO'!$I$30="Media",'MAPA DE RIESGO'!$M$30="Mayor"),CONCATENATE("R",'MAPA DE RIESGO'!$B$30),"")</f>
        <v/>
      </c>
      <c r="AG22" s="359"/>
      <c r="AH22" s="347" t="str">
        <f>IF(AND('MAPA DE RIESGO'!$I$16="Media",'MAPA DE RIESGO'!$M$16="Catastrófico"),CONCATENATE("R",'MAPA DE RIESGO'!$B$16),"")</f>
        <v/>
      </c>
      <c r="AI22" s="348"/>
      <c r="AJ22" s="348" t="str">
        <f>IF(AND('MAPA DE RIESGO'!$I$24="Media",'MAPA DE RIESGO'!$M$24="Catastrófico"),CONCATENATE("R",'MAPA DE RIESGO'!$B$24),"")</f>
        <v/>
      </c>
      <c r="AK22" s="348"/>
      <c r="AL22" s="348" t="str">
        <f>IF(AND('MAPA DE RIESGO'!$I$30="Media",'MAPA DE RIESGO'!$M$30="Catastrófico"),CONCATENATE("R",'MAPA DE RIESGO'!$B$30),"")</f>
        <v/>
      </c>
      <c r="AM22" s="349"/>
      <c r="AN22" s="55"/>
      <c r="AO22" s="392" t="s">
        <v>73</v>
      </c>
      <c r="AP22" s="393"/>
      <c r="AQ22" s="393"/>
      <c r="AR22" s="393"/>
      <c r="AS22" s="393"/>
      <c r="AT22" s="394"/>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72"/>
      <c r="C23" s="372"/>
      <c r="D23" s="373"/>
      <c r="E23" s="364"/>
      <c r="F23" s="365"/>
      <c r="G23" s="365"/>
      <c r="H23" s="365"/>
      <c r="I23" s="366"/>
      <c r="J23" s="332"/>
      <c r="K23" s="333"/>
      <c r="L23" s="333"/>
      <c r="M23" s="333"/>
      <c r="N23" s="333"/>
      <c r="O23" s="334"/>
      <c r="P23" s="332"/>
      <c r="Q23" s="333"/>
      <c r="R23" s="333"/>
      <c r="S23" s="333"/>
      <c r="T23" s="333"/>
      <c r="U23" s="334"/>
      <c r="V23" s="332"/>
      <c r="W23" s="333"/>
      <c r="X23" s="333"/>
      <c r="Y23" s="333"/>
      <c r="Z23" s="333"/>
      <c r="AA23" s="334"/>
      <c r="AB23" s="350"/>
      <c r="AC23" s="351"/>
      <c r="AD23" s="351"/>
      <c r="AE23" s="351"/>
      <c r="AF23" s="351"/>
      <c r="AG23" s="353"/>
      <c r="AH23" s="341"/>
      <c r="AI23" s="342"/>
      <c r="AJ23" s="342"/>
      <c r="AK23" s="342"/>
      <c r="AL23" s="342"/>
      <c r="AM23" s="343"/>
      <c r="AN23" s="55"/>
      <c r="AO23" s="395"/>
      <c r="AP23" s="396"/>
      <c r="AQ23" s="396"/>
      <c r="AR23" s="396"/>
      <c r="AS23" s="396"/>
      <c r="AT23" s="39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72"/>
      <c r="C24" s="372"/>
      <c r="D24" s="373"/>
      <c r="E24" s="364"/>
      <c r="F24" s="365"/>
      <c r="G24" s="365"/>
      <c r="H24" s="365"/>
      <c r="I24" s="366"/>
      <c r="J24" s="332" t="str">
        <f>IF(AND('MAPA DE RIESGO'!$I$36="Media",'MAPA DE RIESGO'!$M$36="Leve"),CONCATENATE("R",'MAPA DE RIESGO'!$B$36),"")</f>
        <v/>
      </c>
      <c r="K24" s="333"/>
      <c r="L24" s="333" t="str">
        <f>IF(AND('MAPA DE RIESGO'!$I$44="Media",'MAPA DE RIESGO'!$M$44="Leve"),CONCATENATE("R",'MAPA DE RIESGO'!$B$44),"")</f>
        <v/>
      </c>
      <c r="M24" s="333"/>
      <c r="N24" s="333" t="str">
        <f>IF(AND('MAPA DE RIESGO'!$I$51="Media",'MAPA DE RIESGO'!$M$51="Leve"),CONCATENATE("R",'MAPA DE RIESGO'!$B$51),"")</f>
        <v/>
      </c>
      <c r="O24" s="334"/>
      <c r="P24" s="332" t="str">
        <f>IF(AND('MAPA DE RIESGO'!$I$36="Media",'MAPA DE RIESGO'!$M$36="Menor"),CONCATENATE("R",'MAPA DE RIESGO'!$B$36),"")</f>
        <v/>
      </c>
      <c r="Q24" s="333"/>
      <c r="R24" s="333" t="str">
        <f>IF(AND('MAPA DE RIESGO'!$I$44="Media",'MAPA DE RIESGO'!$M$44="Menor"),CONCATENATE("R",'MAPA DE RIESGO'!$B$44),"")</f>
        <v/>
      </c>
      <c r="S24" s="333"/>
      <c r="T24" s="333" t="str">
        <f>IF(AND('MAPA DE RIESGO'!$I$51="Media",'MAPA DE RIESGO'!$M$51="Menor"),CONCATENATE("R",'MAPA DE RIESGO'!$B$51),"")</f>
        <v/>
      </c>
      <c r="U24" s="334"/>
      <c r="V24" s="332" t="str">
        <f>IF(AND('MAPA DE RIESGO'!$I$36="Media",'MAPA DE RIESGO'!$M$36="Moderado"),CONCATENATE("R",'MAPA DE RIESGO'!$B$36),"")</f>
        <v/>
      </c>
      <c r="W24" s="333"/>
      <c r="X24" s="333" t="str">
        <f>IF(AND('MAPA DE RIESGO'!$I$44="Media",'MAPA DE RIESGO'!$M$44="Moderado"),CONCATENATE("R",'MAPA DE RIESGO'!$B$44),"")</f>
        <v/>
      </c>
      <c r="Y24" s="333"/>
      <c r="Z24" s="333" t="str">
        <f>IF(AND('MAPA DE RIESGO'!$I$51="Media",'MAPA DE RIESGO'!$M$51="Moderado"),CONCATENATE("R",'MAPA DE RIESGO'!$B$51),"")</f>
        <v/>
      </c>
      <c r="AA24" s="334"/>
      <c r="AB24" s="350" t="str">
        <f>IF(AND('MAPA DE RIESGO'!$I$36="Media",'MAPA DE RIESGO'!$M$36="Mayor"),CONCATENATE("R",'MAPA DE RIESGO'!$B$36),"")</f>
        <v/>
      </c>
      <c r="AC24" s="351"/>
      <c r="AD24" s="352" t="str">
        <f>IF(AND('MAPA DE RIESGO'!$I$44="Media",'MAPA DE RIESGO'!$M$44="Mayor"),CONCATENATE("R",'MAPA DE RIESGO'!$B$44),"")</f>
        <v/>
      </c>
      <c r="AE24" s="352"/>
      <c r="AF24" s="352" t="str">
        <f>IF(AND('MAPA DE RIESGO'!$I$51="Media",'MAPA DE RIESGO'!$M$51="Mayor"),CONCATENATE("R",'MAPA DE RIESGO'!$B$51),"")</f>
        <v/>
      </c>
      <c r="AG24" s="353"/>
      <c r="AH24" s="341" t="str">
        <f>IF(AND('MAPA DE RIESGO'!$I$36="Media",'MAPA DE RIESGO'!$M$36="Catastrófico"),CONCATENATE("R",'MAPA DE RIESGO'!$B$36),"")</f>
        <v/>
      </c>
      <c r="AI24" s="342"/>
      <c r="AJ24" s="342" t="str">
        <f>IF(AND('MAPA DE RIESGO'!$I$44="Media",'MAPA DE RIESGO'!$M$44="Catastrófico"),CONCATENATE("R",'MAPA DE RIESGO'!$B$44),"")</f>
        <v/>
      </c>
      <c r="AK24" s="342"/>
      <c r="AL24" s="342" t="str">
        <f>IF(AND('MAPA DE RIESGO'!$I$51="Media",'MAPA DE RIESGO'!$M$51="Catastrófico"),CONCATENATE("R",'MAPA DE RIESGO'!$B$51),"")</f>
        <v/>
      </c>
      <c r="AM24" s="343"/>
      <c r="AN24" s="55"/>
      <c r="AO24" s="395"/>
      <c r="AP24" s="396"/>
      <c r="AQ24" s="396"/>
      <c r="AR24" s="396"/>
      <c r="AS24" s="396"/>
      <c r="AT24" s="39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72"/>
      <c r="C25" s="372"/>
      <c r="D25" s="373"/>
      <c r="E25" s="364"/>
      <c r="F25" s="365"/>
      <c r="G25" s="365"/>
      <c r="H25" s="365"/>
      <c r="I25" s="366"/>
      <c r="J25" s="332"/>
      <c r="K25" s="333"/>
      <c r="L25" s="333"/>
      <c r="M25" s="333"/>
      <c r="N25" s="333"/>
      <c r="O25" s="334"/>
      <c r="P25" s="332"/>
      <c r="Q25" s="333"/>
      <c r="R25" s="333"/>
      <c r="S25" s="333"/>
      <c r="T25" s="333"/>
      <c r="U25" s="334"/>
      <c r="V25" s="332"/>
      <c r="W25" s="333"/>
      <c r="X25" s="333"/>
      <c r="Y25" s="333"/>
      <c r="Z25" s="333"/>
      <c r="AA25" s="334"/>
      <c r="AB25" s="350"/>
      <c r="AC25" s="351"/>
      <c r="AD25" s="352"/>
      <c r="AE25" s="352"/>
      <c r="AF25" s="352"/>
      <c r="AG25" s="353"/>
      <c r="AH25" s="341"/>
      <c r="AI25" s="342"/>
      <c r="AJ25" s="342"/>
      <c r="AK25" s="342"/>
      <c r="AL25" s="342"/>
      <c r="AM25" s="343"/>
      <c r="AN25" s="55"/>
      <c r="AO25" s="395"/>
      <c r="AP25" s="396"/>
      <c r="AQ25" s="396"/>
      <c r="AR25" s="396"/>
      <c r="AS25" s="396"/>
      <c r="AT25" s="397"/>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72"/>
      <c r="C26" s="372"/>
      <c r="D26" s="373"/>
      <c r="E26" s="364"/>
      <c r="F26" s="365"/>
      <c r="G26" s="365"/>
      <c r="H26" s="365"/>
      <c r="I26" s="366"/>
      <c r="J26" s="332" t="str">
        <f>IF(AND('MAPA DE RIESGO'!$I$57="Media",'MAPA DE RIESGO'!$M$57="Leve"),CONCATENATE("R",'MAPA DE RIESGO'!$B$57),"")</f>
        <v/>
      </c>
      <c r="K26" s="333"/>
      <c r="L26" s="333" t="str">
        <f>IF(AND('MAPA DE RIESGO'!$I$63="Media",'MAPA DE RIESGO'!$M$63="Leve"),CONCATENATE("R",'MAPA DE RIESGO'!$B$63),"")</f>
        <v/>
      </c>
      <c r="M26" s="333"/>
      <c r="N26" s="333" t="str">
        <f>IF(AND('MAPA DE RIESGO'!$I$69="Media",'MAPA DE RIESGO'!$M$69="Leve"),CONCATENATE("R",'MAPA DE RIESGO'!$B$69),"")</f>
        <v/>
      </c>
      <c r="O26" s="334"/>
      <c r="P26" s="332" t="str">
        <f>IF(AND('MAPA DE RIESGO'!$I$57="Media",'MAPA DE RIESGO'!$M$57="Menor"),CONCATENATE("R",'MAPA DE RIESGO'!$B$57),"")</f>
        <v/>
      </c>
      <c r="Q26" s="333"/>
      <c r="R26" s="333" t="str">
        <f>IF(AND('MAPA DE RIESGO'!$I$63="Media",'MAPA DE RIESGO'!$M$63="Menor"),CONCATENATE("R",'MAPA DE RIESGO'!$B$63),"")</f>
        <v/>
      </c>
      <c r="S26" s="333"/>
      <c r="T26" s="333" t="str">
        <f>IF(AND('MAPA DE RIESGO'!$I$69="Media",'MAPA DE RIESGO'!$M$69="Menor"),CONCATENATE("R",'MAPA DE RIESGO'!$B$69),"")</f>
        <v/>
      </c>
      <c r="U26" s="334"/>
      <c r="V26" s="332" t="str">
        <f>IF(AND('MAPA DE RIESGO'!$I$57="Media",'MAPA DE RIESGO'!$M$57="Moderado"),CONCATENATE("R",'MAPA DE RIESGO'!$B$57),"")</f>
        <v/>
      </c>
      <c r="W26" s="333"/>
      <c r="X26" s="333" t="str">
        <f>IF(AND('MAPA DE RIESGO'!$I$63="Media",'MAPA DE RIESGO'!$M$63="Moderado"),CONCATENATE("R",'MAPA DE RIESGO'!$B$63),"")</f>
        <v/>
      </c>
      <c r="Y26" s="333"/>
      <c r="Z26" s="333" t="str">
        <f>IF(AND('MAPA DE RIESGO'!$I$69="Media",'MAPA DE RIESGO'!$M$69="Moderado"),CONCATENATE("R",'MAPA DE RIESGO'!$B$69),"")</f>
        <v/>
      </c>
      <c r="AA26" s="334"/>
      <c r="AB26" s="350" t="str">
        <f>IF(AND('MAPA DE RIESGO'!$I$57="Media",'MAPA DE RIESGO'!$M$57="Mayor"),CONCATENATE("R",'MAPA DE RIESGO'!$B$57),"")</f>
        <v/>
      </c>
      <c r="AC26" s="351"/>
      <c r="AD26" s="352" t="str">
        <f>IF(AND('MAPA DE RIESGO'!$I$63="Media",'MAPA DE RIESGO'!$M$63="Mayor"),CONCATENATE("R",'MAPA DE RIESGO'!$B$63),"")</f>
        <v/>
      </c>
      <c r="AE26" s="352"/>
      <c r="AF26" s="352" t="str">
        <f>IF(AND('MAPA DE RIESGO'!$I$69="Media",'MAPA DE RIESGO'!$M$69="Mayor"),CONCATENATE("R",'MAPA DE RIESGO'!$B$69),"")</f>
        <v/>
      </c>
      <c r="AG26" s="353"/>
      <c r="AH26" s="341" t="str">
        <f>IF(AND('MAPA DE RIESGO'!$I$57="Media",'MAPA DE RIESGO'!$M$57="Catastrófico"),CONCATENATE("R",'MAPA DE RIESGO'!$B$57),"")</f>
        <v/>
      </c>
      <c r="AI26" s="342"/>
      <c r="AJ26" s="342" t="str">
        <f>IF(AND('MAPA DE RIESGO'!$I$63="Media",'MAPA DE RIESGO'!$M$63="Catastrófico"),CONCATENATE("R",'MAPA DE RIESGO'!$B$63),"")</f>
        <v/>
      </c>
      <c r="AK26" s="342"/>
      <c r="AL26" s="342" t="str">
        <f>IF(AND('MAPA DE RIESGO'!$I$69="Media",'MAPA DE RIESGO'!$M$69="Catastrófico"),CONCATENATE("R",'MAPA DE RIESGO'!$B$69),"")</f>
        <v/>
      </c>
      <c r="AM26" s="343"/>
      <c r="AN26" s="55"/>
      <c r="AO26" s="395"/>
      <c r="AP26" s="396"/>
      <c r="AQ26" s="396"/>
      <c r="AR26" s="396"/>
      <c r="AS26" s="396"/>
      <c r="AT26" s="397"/>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72"/>
      <c r="C27" s="372"/>
      <c r="D27" s="373"/>
      <c r="E27" s="364"/>
      <c r="F27" s="365"/>
      <c r="G27" s="365"/>
      <c r="H27" s="365"/>
      <c r="I27" s="366"/>
      <c r="J27" s="332"/>
      <c r="K27" s="333"/>
      <c r="L27" s="333"/>
      <c r="M27" s="333"/>
      <c r="N27" s="333"/>
      <c r="O27" s="334"/>
      <c r="P27" s="332"/>
      <c r="Q27" s="333"/>
      <c r="R27" s="333"/>
      <c r="S27" s="333"/>
      <c r="T27" s="333"/>
      <c r="U27" s="334"/>
      <c r="V27" s="332"/>
      <c r="W27" s="333"/>
      <c r="X27" s="333"/>
      <c r="Y27" s="333"/>
      <c r="Z27" s="333"/>
      <c r="AA27" s="334"/>
      <c r="AB27" s="350"/>
      <c r="AC27" s="351"/>
      <c r="AD27" s="352"/>
      <c r="AE27" s="352"/>
      <c r="AF27" s="352"/>
      <c r="AG27" s="353"/>
      <c r="AH27" s="341"/>
      <c r="AI27" s="342"/>
      <c r="AJ27" s="342"/>
      <c r="AK27" s="342"/>
      <c r="AL27" s="342"/>
      <c r="AM27" s="343"/>
      <c r="AN27" s="55"/>
      <c r="AO27" s="395"/>
      <c r="AP27" s="396"/>
      <c r="AQ27" s="396"/>
      <c r="AR27" s="396"/>
      <c r="AS27" s="396"/>
      <c r="AT27" s="397"/>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72"/>
      <c r="C28" s="372"/>
      <c r="D28" s="373"/>
      <c r="E28" s="364"/>
      <c r="F28" s="365"/>
      <c r="G28" s="365"/>
      <c r="H28" s="365"/>
      <c r="I28" s="366"/>
      <c r="J28" s="332" t="str">
        <f>IF(AND('MAPA DE RIESGO'!$I$75="Media",'MAPA DE RIESGO'!$M$75="Leve"),CONCATENATE("R",'MAPA DE RIESGO'!$B$75),"")</f>
        <v/>
      </c>
      <c r="K28" s="333"/>
      <c r="L28" s="333" t="str">
        <f>IF(AND('MAPA DE RIESGO'!$I$81="Media",'MAPA DE RIESGO'!$M$81="Leve"),CONCATENATE("R",'MAPA DE RIESGO'!$B$81),"")</f>
        <v/>
      </c>
      <c r="M28" s="333"/>
      <c r="N28" s="333" t="str">
        <f>IF(AND('MAPA DE RIESGO'!$I$87="Media",'MAPA DE RIESGO'!$M$87="Leve"),CONCATENATE("R",'MAPA DE RIESGO'!$B$87),"")</f>
        <v/>
      </c>
      <c r="O28" s="334"/>
      <c r="P28" s="332" t="str">
        <f>IF(AND('MAPA DE RIESGO'!$I$75="Media",'MAPA DE RIESGO'!$M$75="Menor"),CONCATENATE("R",'MAPA DE RIESGO'!$B$75),"")</f>
        <v/>
      </c>
      <c r="Q28" s="333"/>
      <c r="R28" s="333" t="str">
        <f>IF(AND('MAPA DE RIESGO'!$I$81="Media",'MAPA DE RIESGO'!$M$81="Menor"),CONCATENATE("R",'MAPA DE RIESGO'!$B$81),"")</f>
        <v/>
      </c>
      <c r="S28" s="333"/>
      <c r="T28" s="333" t="str">
        <f>IF(AND('MAPA DE RIESGO'!$I$87="Media",'MAPA DE RIESGO'!$M$87="Menor"),CONCATENATE("R",'MAPA DE RIESGO'!$B$87),"")</f>
        <v/>
      </c>
      <c r="U28" s="334"/>
      <c r="V28" s="332" t="str">
        <f>IF(AND('MAPA DE RIESGO'!$I$75="Media",'MAPA DE RIESGO'!$M$75="Moderado"),CONCATENATE("R",'MAPA DE RIESGO'!$B$75),"")</f>
        <v/>
      </c>
      <c r="W28" s="333"/>
      <c r="X28" s="333" t="str">
        <f>IF(AND('MAPA DE RIESGO'!$I$81="Media",'MAPA DE RIESGO'!$M$81="Moderado"),CONCATENATE("R",'MAPA DE RIESGO'!$B$81),"")</f>
        <v/>
      </c>
      <c r="Y28" s="333"/>
      <c r="Z28" s="333" t="str">
        <f>IF(AND('MAPA DE RIESGO'!$I$87="Media",'MAPA DE RIESGO'!$M$87="Moderado"),CONCATENATE("R",'MAPA DE RIESGO'!$B$87),"")</f>
        <v/>
      </c>
      <c r="AA28" s="334"/>
      <c r="AB28" s="350" t="str">
        <f>IF(AND('MAPA DE RIESGO'!$I$75="Media",'MAPA DE RIESGO'!$M$75="Mayor"),CONCATENATE("R",'MAPA DE RIESGO'!$B$75),"")</f>
        <v/>
      </c>
      <c r="AC28" s="351"/>
      <c r="AD28" s="352" t="str">
        <f>IF(AND('MAPA DE RIESGO'!$I$81="Media",'MAPA DE RIESGO'!$M$81="Mayor"),CONCATENATE("R",'MAPA DE RIESGO'!$B$81),"")</f>
        <v/>
      </c>
      <c r="AE28" s="352"/>
      <c r="AF28" s="352" t="str">
        <f>IF(AND('MAPA DE RIESGO'!$I$87="Media",'MAPA DE RIESGO'!$M$87="Mayor"),CONCATENATE("R",'MAPA DE RIESGO'!$B$87),"")</f>
        <v/>
      </c>
      <c r="AG28" s="353"/>
      <c r="AH28" s="341" t="str">
        <f>IF(AND('MAPA DE RIESGO'!$I$75="Media",'MAPA DE RIESGO'!$M$75="Catastrófico"),CONCATENATE("R",'MAPA DE RIESGO'!$B$75),"")</f>
        <v/>
      </c>
      <c r="AI28" s="342"/>
      <c r="AJ28" s="342" t="str">
        <f>IF(AND('MAPA DE RIESGO'!$I$81="Media",'MAPA DE RIESGO'!$M$81="Catastrófico"),CONCATENATE("R",'MAPA DE RIESGO'!$B$81),"")</f>
        <v/>
      </c>
      <c r="AK28" s="342"/>
      <c r="AL28" s="342" t="str">
        <f>IF(AND('MAPA DE RIESGO'!$I$87="Media",'MAPA DE RIESGO'!$M$87="Catastrófico"),CONCATENATE("R",'MAPA DE RIESGO'!$B$87),"")</f>
        <v/>
      </c>
      <c r="AM28" s="343"/>
      <c r="AN28" s="55"/>
      <c r="AO28" s="395"/>
      <c r="AP28" s="396"/>
      <c r="AQ28" s="396"/>
      <c r="AR28" s="396"/>
      <c r="AS28" s="396"/>
      <c r="AT28" s="397"/>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72"/>
      <c r="C29" s="372"/>
      <c r="D29" s="373"/>
      <c r="E29" s="367"/>
      <c r="F29" s="368"/>
      <c r="G29" s="368"/>
      <c r="H29" s="368"/>
      <c r="I29" s="369"/>
      <c r="J29" s="332"/>
      <c r="K29" s="333"/>
      <c r="L29" s="333"/>
      <c r="M29" s="333"/>
      <c r="N29" s="333"/>
      <c r="O29" s="334"/>
      <c r="P29" s="335"/>
      <c r="Q29" s="336"/>
      <c r="R29" s="336"/>
      <c r="S29" s="336"/>
      <c r="T29" s="336"/>
      <c r="U29" s="337"/>
      <c r="V29" s="335"/>
      <c r="W29" s="336"/>
      <c r="X29" s="336"/>
      <c r="Y29" s="336"/>
      <c r="Z29" s="336"/>
      <c r="AA29" s="337"/>
      <c r="AB29" s="354"/>
      <c r="AC29" s="355"/>
      <c r="AD29" s="355"/>
      <c r="AE29" s="355"/>
      <c r="AF29" s="355"/>
      <c r="AG29" s="356"/>
      <c r="AH29" s="344"/>
      <c r="AI29" s="345"/>
      <c r="AJ29" s="345"/>
      <c r="AK29" s="345"/>
      <c r="AL29" s="345"/>
      <c r="AM29" s="346"/>
      <c r="AN29" s="55"/>
      <c r="AO29" s="398"/>
      <c r="AP29" s="399"/>
      <c r="AQ29" s="399"/>
      <c r="AR29" s="399"/>
      <c r="AS29" s="399"/>
      <c r="AT29" s="400"/>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72"/>
      <c r="C30" s="372"/>
      <c r="D30" s="373"/>
      <c r="E30" s="361" t="s">
        <v>105</v>
      </c>
      <c r="F30" s="362"/>
      <c r="G30" s="362"/>
      <c r="H30" s="362"/>
      <c r="I30" s="362"/>
      <c r="J30" s="329" t="str">
        <f>IF(AND('MAPA DE RIESGO'!$I$16="Baja",'MAPA DE RIESGO'!$M$16="Leve"),CONCATENATE("R",'MAPA DE RIESGO'!$B$16),"")</f>
        <v/>
      </c>
      <c r="K30" s="330"/>
      <c r="L30" s="330" t="str">
        <f>IF(AND('MAPA DE RIESGO'!$I$24="Baja",'MAPA DE RIESGO'!$M$24="Leve"),CONCATENATE("R",'MAPA DE RIESGO'!$B$24),"")</f>
        <v/>
      </c>
      <c r="M30" s="330"/>
      <c r="N30" s="330" t="str">
        <f>IF(AND('MAPA DE RIESGO'!$I$30="Baja",'MAPA DE RIESGO'!$M$30="Leve"),CONCATENATE("R",'MAPA DE RIESGO'!$B$30),"")</f>
        <v/>
      </c>
      <c r="O30" s="331"/>
      <c r="P30" s="339" t="str">
        <f>IF(AND('MAPA DE RIESGO'!$I$16="Baja",'MAPA DE RIESGO'!$M$16="Menor"),CONCATENATE("R",'MAPA DE RIESGO'!$B$16),"")</f>
        <v/>
      </c>
      <c r="Q30" s="339"/>
      <c r="R30" s="339" t="str">
        <f>IF(AND('MAPA DE RIESGO'!$I$24="Baja",'MAPA DE RIESGO'!$M$24="Menor"),CONCATENATE("R",'MAPA DE RIESGO'!$B$24),"")</f>
        <v/>
      </c>
      <c r="S30" s="339"/>
      <c r="T30" s="339" t="str">
        <f>IF(AND('MAPA DE RIESGO'!$I$30="Baja",'MAPA DE RIESGO'!$M$30="Menor"),CONCATENATE("R",'MAPA DE RIESGO'!$B$30),"")</f>
        <v/>
      </c>
      <c r="U30" s="340"/>
      <c r="V30" s="338" t="str">
        <f>IF(AND('MAPA DE RIESGO'!$I$16="Baja",'MAPA DE RIESGO'!$M$16="Moderado"),CONCATENATE("R",'MAPA DE RIESGO'!$B$16),"")</f>
        <v/>
      </c>
      <c r="W30" s="339"/>
      <c r="X30" s="339" t="str">
        <f>IF(AND('MAPA DE RIESGO'!$I$24="Baja",'MAPA DE RIESGO'!$M$24="Moderado"),CONCATENATE("R",'MAPA DE RIESGO'!$B$24),"")</f>
        <v/>
      </c>
      <c r="Y30" s="339"/>
      <c r="Z30" s="339" t="str">
        <f>IF(AND('MAPA DE RIESGO'!$I$30="Baja",'MAPA DE RIESGO'!$M$30="Moderado"),CONCATENATE("R",'MAPA DE RIESGO'!$B$30),"")</f>
        <v/>
      </c>
      <c r="AA30" s="340"/>
      <c r="AB30" s="357" t="str">
        <f>IF(AND('MAPA DE RIESGO'!$I$16="Baja",'MAPA DE RIESGO'!$M$16="Mayor"),CONCATENATE("R",'MAPA DE RIESGO'!$B$16),"")</f>
        <v/>
      </c>
      <c r="AC30" s="358"/>
      <c r="AD30" s="358" t="str">
        <f>IF(AND('MAPA DE RIESGO'!$I$24="Baja",'MAPA DE RIESGO'!$M$24="Mayor"),CONCATENATE("R",'MAPA DE RIESGO'!$B$24),"")</f>
        <v>R2</v>
      </c>
      <c r="AE30" s="358"/>
      <c r="AF30" s="358" t="str">
        <f>IF(AND('MAPA DE RIESGO'!$I$30="Baja",'MAPA DE RIESGO'!$M$30="Mayor"),CONCATENATE("R",'MAPA DE RIESGO'!$B$30),"")</f>
        <v/>
      </c>
      <c r="AG30" s="359"/>
      <c r="AH30" s="347" t="str">
        <f>IF(AND('MAPA DE RIESGO'!$I$16="Baja",'MAPA DE RIESGO'!$M$16="Catastrófico"),CONCATENATE("R",'MAPA DE RIESGO'!$B$16),"")</f>
        <v/>
      </c>
      <c r="AI30" s="348"/>
      <c r="AJ30" s="348" t="str">
        <f>IF(AND('MAPA DE RIESGO'!$I$24="Baja",'MAPA DE RIESGO'!$M$24="Catastrófico"),CONCATENATE("R",'MAPA DE RIESGO'!$B$24),"")</f>
        <v/>
      </c>
      <c r="AK30" s="348"/>
      <c r="AL30" s="348" t="str">
        <f>IF(AND('MAPA DE RIESGO'!$I$30="Baja",'MAPA DE RIESGO'!$M$30="Catastrófico"),CONCATENATE("R",'MAPA DE RIESGO'!$B$30),"")</f>
        <v/>
      </c>
      <c r="AM30" s="349"/>
      <c r="AN30" s="55"/>
      <c r="AO30" s="401" t="s">
        <v>74</v>
      </c>
      <c r="AP30" s="402"/>
      <c r="AQ30" s="402"/>
      <c r="AR30" s="402"/>
      <c r="AS30" s="402"/>
      <c r="AT30" s="403"/>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72"/>
      <c r="C31" s="372"/>
      <c r="D31" s="373"/>
      <c r="E31" s="364"/>
      <c r="F31" s="365"/>
      <c r="G31" s="365"/>
      <c r="H31" s="365"/>
      <c r="I31" s="370"/>
      <c r="J31" s="323"/>
      <c r="K31" s="324"/>
      <c r="L31" s="324"/>
      <c r="M31" s="324"/>
      <c r="N31" s="324"/>
      <c r="O31" s="325"/>
      <c r="P31" s="333"/>
      <c r="Q31" s="333"/>
      <c r="R31" s="333"/>
      <c r="S31" s="333"/>
      <c r="T31" s="333"/>
      <c r="U31" s="334"/>
      <c r="V31" s="332"/>
      <c r="W31" s="333"/>
      <c r="X31" s="333"/>
      <c r="Y31" s="333"/>
      <c r="Z31" s="333"/>
      <c r="AA31" s="334"/>
      <c r="AB31" s="350"/>
      <c r="AC31" s="351"/>
      <c r="AD31" s="351"/>
      <c r="AE31" s="351"/>
      <c r="AF31" s="351"/>
      <c r="AG31" s="353"/>
      <c r="AH31" s="341"/>
      <c r="AI31" s="342"/>
      <c r="AJ31" s="342"/>
      <c r="AK31" s="342"/>
      <c r="AL31" s="342"/>
      <c r="AM31" s="343"/>
      <c r="AN31" s="55"/>
      <c r="AO31" s="404"/>
      <c r="AP31" s="405"/>
      <c r="AQ31" s="405"/>
      <c r="AR31" s="405"/>
      <c r="AS31" s="405"/>
      <c r="AT31" s="406"/>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72"/>
      <c r="C32" s="372"/>
      <c r="D32" s="373"/>
      <c r="E32" s="364"/>
      <c r="F32" s="365"/>
      <c r="G32" s="365"/>
      <c r="H32" s="365"/>
      <c r="I32" s="370"/>
      <c r="J32" s="323" t="str">
        <f>IF(AND('MAPA DE RIESGO'!$I$36="Baja",'MAPA DE RIESGO'!$M$36="Leve"),CONCATENATE("R",'MAPA DE RIESGO'!$B$36),"")</f>
        <v/>
      </c>
      <c r="K32" s="324"/>
      <c r="L32" s="324" t="str">
        <f>IF(AND('MAPA DE RIESGO'!$I$44="Baja",'MAPA DE RIESGO'!$M$44="Leve"),CONCATENATE("R",'MAPA DE RIESGO'!$B$44),"")</f>
        <v/>
      </c>
      <c r="M32" s="324"/>
      <c r="N32" s="324" t="str">
        <f>IF(AND('MAPA DE RIESGO'!$I$51="Baja",'MAPA DE RIESGO'!$M$51="Leve"),CONCATENATE("R",'MAPA DE RIESGO'!$B$51),"")</f>
        <v/>
      </c>
      <c r="O32" s="325"/>
      <c r="P32" s="333" t="str">
        <f>IF(AND('MAPA DE RIESGO'!$I$36="Baja",'MAPA DE RIESGO'!$M$36="Menor"),CONCATENATE("R",'MAPA DE RIESGO'!$B$36),"")</f>
        <v/>
      </c>
      <c r="Q32" s="333"/>
      <c r="R32" s="333" t="str">
        <f>IF(AND('MAPA DE RIESGO'!$I$44="Baja",'MAPA DE RIESGO'!$M$44="Menor"),CONCATENATE("R",'MAPA DE RIESGO'!$B$44),"")</f>
        <v/>
      </c>
      <c r="S32" s="333"/>
      <c r="T32" s="333" t="str">
        <f>IF(AND('MAPA DE RIESGO'!$I$51="Baja",'MAPA DE RIESGO'!$M$51="Menor"),CONCATENATE("R",'MAPA DE RIESGO'!$B$51),"")</f>
        <v/>
      </c>
      <c r="U32" s="334"/>
      <c r="V32" s="332" t="str">
        <f>IF(AND('MAPA DE RIESGO'!$I$36="Baja",'MAPA DE RIESGO'!$M$36="Moderado"),CONCATENATE("R",'MAPA DE RIESGO'!$B$36),"")</f>
        <v/>
      </c>
      <c r="W32" s="333"/>
      <c r="X32" s="333" t="str">
        <f>IF(AND('MAPA DE RIESGO'!$I$44="Baja",'MAPA DE RIESGO'!$M$44="Moderado"),CONCATENATE("R",'MAPA DE RIESGO'!$B$44),"")</f>
        <v>R5</v>
      </c>
      <c r="Y32" s="333"/>
      <c r="Z32" s="333" t="str">
        <f>IF(AND('MAPA DE RIESGO'!$I$51="Baja",'MAPA DE RIESGO'!$M$51="Moderado"),CONCATENATE("R",'MAPA DE RIESGO'!$B$51),"")</f>
        <v/>
      </c>
      <c r="AA32" s="334"/>
      <c r="AB32" s="350" t="str">
        <f>IF(AND('MAPA DE RIESGO'!$I$36="Baja",'MAPA DE RIESGO'!$M$36="Mayor"),CONCATENATE("R",'MAPA DE RIESGO'!$B$36),"")</f>
        <v/>
      </c>
      <c r="AC32" s="351"/>
      <c r="AD32" s="352" t="str">
        <f>IF(AND('MAPA DE RIESGO'!$I$44="Baja",'MAPA DE RIESGO'!$M$44="Mayor"),CONCATENATE("R",'MAPA DE RIESGO'!$B$44),"")</f>
        <v/>
      </c>
      <c r="AE32" s="352"/>
      <c r="AF32" s="352" t="str">
        <f>IF(AND('MAPA DE RIESGO'!$I$51="Baja",'MAPA DE RIESGO'!$M$51="Mayor"),CONCATENATE("R",'MAPA DE RIESGO'!$B$51),"")</f>
        <v/>
      </c>
      <c r="AG32" s="353"/>
      <c r="AH32" s="341" t="str">
        <f>IF(AND('MAPA DE RIESGO'!$I$36="Baja",'MAPA DE RIESGO'!$M$36="Catastrófico"),CONCATENATE("R",'MAPA DE RIESGO'!$B$36),"")</f>
        <v/>
      </c>
      <c r="AI32" s="342"/>
      <c r="AJ32" s="342" t="str">
        <f>IF(AND('MAPA DE RIESGO'!$I$44="Baja",'MAPA DE RIESGO'!$M$44="Catastrófico"),CONCATENATE("R",'MAPA DE RIESGO'!$B$44),"")</f>
        <v/>
      </c>
      <c r="AK32" s="342"/>
      <c r="AL32" s="342" t="str">
        <f>IF(AND('MAPA DE RIESGO'!$I$51="Baja",'MAPA DE RIESGO'!$M$51="Catastrófico"),CONCATENATE("R",'MAPA DE RIESGO'!$B$51),"")</f>
        <v/>
      </c>
      <c r="AM32" s="343"/>
      <c r="AN32" s="55"/>
      <c r="AO32" s="404"/>
      <c r="AP32" s="405"/>
      <c r="AQ32" s="405"/>
      <c r="AR32" s="405"/>
      <c r="AS32" s="405"/>
      <c r="AT32" s="406"/>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72"/>
      <c r="C33" s="372"/>
      <c r="D33" s="373"/>
      <c r="E33" s="364"/>
      <c r="F33" s="365"/>
      <c r="G33" s="365"/>
      <c r="H33" s="365"/>
      <c r="I33" s="370"/>
      <c r="J33" s="323"/>
      <c r="K33" s="324"/>
      <c r="L33" s="324"/>
      <c r="M33" s="324"/>
      <c r="N33" s="324"/>
      <c r="O33" s="325"/>
      <c r="P33" s="333"/>
      <c r="Q33" s="333"/>
      <c r="R33" s="333"/>
      <c r="S33" s="333"/>
      <c r="T33" s="333"/>
      <c r="U33" s="334"/>
      <c r="V33" s="332"/>
      <c r="W33" s="333"/>
      <c r="X33" s="333"/>
      <c r="Y33" s="333"/>
      <c r="Z33" s="333"/>
      <c r="AA33" s="334"/>
      <c r="AB33" s="350"/>
      <c r="AC33" s="351"/>
      <c r="AD33" s="352"/>
      <c r="AE33" s="352"/>
      <c r="AF33" s="352"/>
      <c r="AG33" s="353"/>
      <c r="AH33" s="341"/>
      <c r="AI33" s="342"/>
      <c r="AJ33" s="342"/>
      <c r="AK33" s="342"/>
      <c r="AL33" s="342"/>
      <c r="AM33" s="343"/>
      <c r="AN33" s="55"/>
      <c r="AO33" s="404"/>
      <c r="AP33" s="405"/>
      <c r="AQ33" s="405"/>
      <c r="AR33" s="405"/>
      <c r="AS33" s="405"/>
      <c r="AT33" s="406"/>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72"/>
      <c r="C34" s="372"/>
      <c r="D34" s="373"/>
      <c r="E34" s="364"/>
      <c r="F34" s="365"/>
      <c r="G34" s="365"/>
      <c r="H34" s="365"/>
      <c r="I34" s="370"/>
      <c r="J34" s="323" t="str">
        <f>IF(AND('MAPA DE RIESGO'!$I$57="Baja",'MAPA DE RIESGO'!$M$57="Leve"),CONCATENATE("R",'MAPA DE RIESGO'!$B$57),"")</f>
        <v/>
      </c>
      <c r="K34" s="324"/>
      <c r="L34" s="324" t="str">
        <f>IF(AND('MAPA DE RIESGO'!$I$63="Baja",'MAPA DE RIESGO'!$M$63="Leve"),CONCATENATE("R",'MAPA DE RIESGO'!$B$63),"")</f>
        <v/>
      </c>
      <c r="M34" s="324"/>
      <c r="N34" s="324" t="str">
        <f>IF(AND('MAPA DE RIESGO'!$I$69="Baja",'MAPA DE RIESGO'!$M$69="Leve"),CONCATENATE("R",'MAPA DE RIESGO'!$B$69),"")</f>
        <v/>
      </c>
      <c r="O34" s="325"/>
      <c r="P34" s="333" t="str">
        <f>IF(AND('MAPA DE RIESGO'!$I$57="Baja",'MAPA DE RIESGO'!$M$57="Menor"),CONCATENATE("R",'MAPA DE RIESGO'!$B$57),"")</f>
        <v/>
      </c>
      <c r="Q34" s="333"/>
      <c r="R34" s="333" t="str">
        <f>IF(AND('MAPA DE RIESGO'!$I$63="Baja",'MAPA DE RIESGO'!$M$63="Menor"),CONCATENATE("R",'MAPA DE RIESGO'!$B$63),"")</f>
        <v/>
      </c>
      <c r="S34" s="333"/>
      <c r="T34" s="333" t="str">
        <f>IF(AND('MAPA DE RIESGO'!$I$69="Baja",'MAPA DE RIESGO'!$M$69="Menor"),CONCATENATE("R",'MAPA DE RIESGO'!$B$69),"")</f>
        <v/>
      </c>
      <c r="U34" s="334"/>
      <c r="V34" s="332" t="str">
        <f>IF(AND('MAPA DE RIESGO'!$I$57="Baja",'MAPA DE RIESGO'!$M$57="Moderado"),CONCATENATE("R",'MAPA DE RIESGO'!$B$57),"")</f>
        <v/>
      </c>
      <c r="W34" s="333"/>
      <c r="X34" s="333" t="str">
        <f>IF(AND('MAPA DE RIESGO'!$I$63="Baja",'MAPA DE RIESGO'!$M$63="Moderado"),CONCATENATE("R",'MAPA DE RIESGO'!$B$63),"")</f>
        <v/>
      </c>
      <c r="Y34" s="333"/>
      <c r="Z34" s="333" t="str">
        <f>IF(AND('MAPA DE RIESGO'!$I$69="Baja",'MAPA DE RIESGO'!$M$69="Moderado"),CONCATENATE("R",'MAPA DE RIESGO'!$B$69),"")</f>
        <v/>
      </c>
      <c r="AA34" s="334"/>
      <c r="AB34" s="350" t="str">
        <f>IF(AND('MAPA DE RIESGO'!$I$57="Baja",'MAPA DE RIESGO'!$M$57="Mayor"),CONCATENATE("R",'MAPA DE RIESGO'!$B$57),"")</f>
        <v/>
      </c>
      <c r="AC34" s="351"/>
      <c r="AD34" s="352" t="str">
        <f>IF(AND('MAPA DE RIESGO'!$I$63="Baja",'MAPA DE RIESGO'!$M$63="Mayor"),CONCATENATE("R",'MAPA DE RIESGO'!$B$63),"")</f>
        <v/>
      </c>
      <c r="AE34" s="352"/>
      <c r="AF34" s="352" t="str">
        <f>IF(AND('MAPA DE RIESGO'!$I$69="Baja",'MAPA DE RIESGO'!$M$69="Mayor"),CONCATENATE("R",'MAPA DE RIESGO'!$B$69),"")</f>
        <v/>
      </c>
      <c r="AG34" s="353"/>
      <c r="AH34" s="341" t="str">
        <f>IF(AND('MAPA DE RIESGO'!$I$57="Baja",'MAPA DE RIESGO'!$M$57="Catastrófico"),CONCATENATE("R",'MAPA DE RIESGO'!$B$57),"")</f>
        <v/>
      </c>
      <c r="AI34" s="342"/>
      <c r="AJ34" s="342" t="str">
        <f>IF(AND('MAPA DE RIESGO'!$I$63="Baja",'MAPA DE RIESGO'!$M$63="Catastrófico"),CONCATENATE("R",'MAPA DE RIESGO'!$B$63),"")</f>
        <v/>
      </c>
      <c r="AK34" s="342"/>
      <c r="AL34" s="342" t="str">
        <f>IF(AND('MAPA DE RIESGO'!$I$69="Baja",'MAPA DE RIESGO'!$M$69="Catastrófico"),CONCATENATE("R",'MAPA DE RIESGO'!$B$69),"")</f>
        <v/>
      </c>
      <c r="AM34" s="343"/>
      <c r="AN34" s="55"/>
      <c r="AO34" s="404"/>
      <c r="AP34" s="405"/>
      <c r="AQ34" s="405"/>
      <c r="AR34" s="405"/>
      <c r="AS34" s="405"/>
      <c r="AT34" s="406"/>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72"/>
      <c r="C35" s="372"/>
      <c r="D35" s="373"/>
      <c r="E35" s="364"/>
      <c r="F35" s="365"/>
      <c r="G35" s="365"/>
      <c r="H35" s="365"/>
      <c r="I35" s="370"/>
      <c r="J35" s="323"/>
      <c r="K35" s="324"/>
      <c r="L35" s="324"/>
      <c r="M35" s="324"/>
      <c r="N35" s="324"/>
      <c r="O35" s="325"/>
      <c r="P35" s="333"/>
      <c r="Q35" s="333"/>
      <c r="R35" s="333"/>
      <c r="S35" s="333"/>
      <c r="T35" s="333"/>
      <c r="U35" s="334"/>
      <c r="V35" s="332"/>
      <c r="W35" s="333"/>
      <c r="X35" s="333"/>
      <c r="Y35" s="333"/>
      <c r="Z35" s="333"/>
      <c r="AA35" s="334"/>
      <c r="AB35" s="350"/>
      <c r="AC35" s="351"/>
      <c r="AD35" s="352"/>
      <c r="AE35" s="352"/>
      <c r="AF35" s="352"/>
      <c r="AG35" s="353"/>
      <c r="AH35" s="341"/>
      <c r="AI35" s="342"/>
      <c r="AJ35" s="342"/>
      <c r="AK35" s="342"/>
      <c r="AL35" s="342"/>
      <c r="AM35" s="343"/>
      <c r="AN35" s="55"/>
      <c r="AO35" s="404"/>
      <c r="AP35" s="405"/>
      <c r="AQ35" s="405"/>
      <c r="AR35" s="405"/>
      <c r="AS35" s="405"/>
      <c r="AT35" s="406"/>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72"/>
      <c r="C36" s="372"/>
      <c r="D36" s="373"/>
      <c r="E36" s="364"/>
      <c r="F36" s="365"/>
      <c r="G36" s="365"/>
      <c r="H36" s="365"/>
      <c r="I36" s="370"/>
      <c r="J36" s="323" t="str">
        <f>IF(AND('MAPA DE RIESGO'!$I$75="Baja",'MAPA DE RIESGO'!$M$75="Leve"),CONCATENATE("R",'MAPA DE RIESGO'!$B$75),"")</f>
        <v/>
      </c>
      <c r="K36" s="324"/>
      <c r="L36" s="324" t="str">
        <f>IF(AND('MAPA DE RIESGO'!$I$81="Baja",'MAPA DE RIESGO'!$M$81="Leve"),CONCATENATE("R",'MAPA DE RIESGO'!$B$81),"")</f>
        <v/>
      </c>
      <c r="M36" s="324"/>
      <c r="N36" s="324" t="str">
        <f>IF(AND('MAPA DE RIESGO'!$I$87="Baja",'MAPA DE RIESGO'!$M$87="Leve"),CONCATENATE("R",'MAPA DE RIESGO'!$B$87),"")</f>
        <v/>
      </c>
      <c r="O36" s="325"/>
      <c r="P36" s="333" t="str">
        <f>IF(AND('MAPA DE RIESGO'!$I$75="Baja",'MAPA DE RIESGO'!$M$75="Menor"),CONCATENATE("R",'MAPA DE RIESGO'!$B$75),"")</f>
        <v/>
      </c>
      <c r="Q36" s="333"/>
      <c r="R36" s="333" t="str">
        <f>IF(AND('MAPA DE RIESGO'!$I$81="Baja",'MAPA DE RIESGO'!$M$81="Menor"),CONCATENATE("R",'MAPA DE RIESGO'!$B$81),"")</f>
        <v/>
      </c>
      <c r="S36" s="333"/>
      <c r="T36" s="333" t="str">
        <f>IF(AND('MAPA DE RIESGO'!$I$87="Baja",'MAPA DE RIESGO'!$M$87="Menor"),CONCATENATE("R",'MAPA DE RIESGO'!$B$87),"")</f>
        <v/>
      </c>
      <c r="U36" s="334"/>
      <c r="V36" s="332" t="str">
        <f>IF(AND('MAPA DE RIESGO'!$I$75="Baja",'MAPA DE RIESGO'!$M$75="Moderado"),CONCATENATE("R",'MAPA DE RIESGO'!$B$75),"")</f>
        <v/>
      </c>
      <c r="W36" s="333"/>
      <c r="X36" s="333" t="str">
        <f>IF(AND('MAPA DE RIESGO'!$I$81="Baja",'MAPA DE RIESGO'!$M$81="Moderado"),CONCATENATE("R",'MAPA DE RIESGO'!$B$81),"")</f>
        <v/>
      </c>
      <c r="Y36" s="333"/>
      <c r="Z36" s="333" t="str">
        <f>IF(AND('MAPA DE RIESGO'!$I$87="Baja",'MAPA DE RIESGO'!$M$87="Moderado"),CONCATENATE("R",'MAPA DE RIESGO'!$B$87),"")</f>
        <v/>
      </c>
      <c r="AA36" s="334"/>
      <c r="AB36" s="350" t="str">
        <f>IF(AND('MAPA DE RIESGO'!$I$75="Baja",'MAPA DE RIESGO'!$M$75="Mayor"),CONCATENATE("R",'MAPA DE RIESGO'!$B$75),"")</f>
        <v/>
      </c>
      <c r="AC36" s="351"/>
      <c r="AD36" s="352" t="str">
        <f>IF(AND('MAPA DE RIESGO'!$I$81="Baja",'MAPA DE RIESGO'!$M$81="Mayor"),CONCATENATE("R",'MAPA DE RIESGO'!$B$81),"")</f>
        <v/>
      </c>
      <c r="AE36" s="352"/>
      <c r="AF36" s="352" t="str">
        <f>IF(AND('MAPA DE RIESGO'!$I$87="Baja",'MAPA DE RIESGO'!$M$87="Mayor"),CONCATENATE("R",'MAPA DE RIESGO'!$B$87),"")</f>
        <v/>
      </c>
      <c r="AG36" s="353"/>
      <c r="AH36" s="341" t="str">
        <f>IF(AND('MAPA DE RIESGO'!$I$75="Baja",'MAPA DE RIESGO'!$M$75="Catastrófico"),CONCATENATE("R",'MAPA DE RIESGO'!$B$75),"")</f>
        <v/>
      </c>
      <c r="AI36" s="342"/>
      <c r="AJ36" s="342" t="str">
        <f>IF(AND('MAPA DE RIESGO'!$I$81="Baja",'MAPA DE RIESGO'!$M$81="Catastrófico"),CONCATENATE("R",'MAPA DE RIESGO'!$B$81),"")</f>
        <v/>
      </c>
      <c r="AK36" s="342"/>
      <c r="AL36" s="342" t="str">
        <f>IF(AND('MAPA DE RIESGO'!$I$87="Baja",'MAPA DE RIESGO'!$M$87="Catastrófico"),CONCATENATE("R",'MAPA DE RIESGO'!$B$87),"")</f>
        <v/>
      </c>
      <c r="AM36" s="343"/>
      <c r="AN36" s="55"/>
      <c r="AO36" s="404"/>
      <c r="AP36" s="405"/>
      <c r="AQ36" s="405"/>
      <c r="AR36" s="405"/>
      <c r="AS36" s="405"/>
      <c r="AT36" s="40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72"/>
      <c r="C37" s="372"/>
      <c r="D37" s="373"/>
      <c r="E37" s="367"/>
      <c r="F37" s="368"/>
      <c r="G37" s="368"/>
      <c r="H37" s="368"/>
      <c r="I37" s="368"/>
      <c r="J37" s="326"/>
      <c r="K37" s="327"/>
      <c r="L37" s="327"/>
      <c r="M37" s="327"/>
      <c r="N37" s="327"/>
      <c r="O37" s="328"/>
      <c r="P37" s="336"/>
      <c r="Q37" s="336"/>
      <c r="R37" s="336"/>
      <c r="S37" s="336"/>
      <c r="T37" s="336"/>
      <c r="U37" s="337"/>
      <c r="V37" s="335"/>
      <c r="W37" s="336"/>
      <c r="X37" s="336"/>
      <c r="Y37" s="336"/>
      <c r="Z37" s="336"/>
      <c r="AA37" s="337"/>
      <c r="AB37" s="354"/>
      <c r="AC37" s="355"/>
      <c r="AD37" s="355"/>
      <c r="AE37" s="355"/>
      <c r="AF37" s="355"/>
      <c r="AG37" s="356"/>
      <c r="AH37" s="344"/>
      <c r="AI37" s="345"/>
      <c r="AJ37" s="345"/>
      <c r="AK37" s="345"/>
      <c r="AL37" s="345"/>
      <c r="AM37" s="346"/>
      <c r="AN37" s="55"/>
      <c r="AO37" s="407"/>
      <c r="AP37" s="408"/>
      <c r="AQ37" s="408"/>
      <c r="AR37" s="408"/>
      <c r="AS37" s="408"/>
      <c r="AT37" s="40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72"/>
      <c r="C38" s="372"/>
      <c r="D38" s="373"/>
      <c r="E38" s="361" t="s">
        <v>104</v>
      </c>
      <c r="F38" s="362"/>
      <c r="G38" s="362"/>
      <c r="H38" s="362"/>
      <c r="I38" s="363"/>
      <c r="J38" s="329" t="str">
        <f>IF(AND('MAPA DE RIESGO'!$I$16="Muy Baja",'MAPA DE RIESGO'!$M$16="Leve"),CONCATENATE("R",'MAPA DE RIESGO'!$B$16),"")</f>
        <v/>
      </c>
      <c r="K38" s="330"/>
      <c r="L38" s="330" t="str">
        <f>IF(AND('MAPA DE RIESGO'!$I$24="Muy Baja",'MAPA DE RIESGO'!$M$24="Leve"),CONCATENATE("R",'MAPA DE RIESGO'!$B$24),"")</f>
        <v/>
      </c>
      <c r="M38" s="330"/>
      <c r="N38" s="330" t="str">
        <f>IF(AND('MAPA DE RIESGO'!$I$30="Muy Baja",'MAPA DE RIESGO'!$M$30="Leve"),CONCATENATE("R",'MAPA DE RIESGO'!$B$30),"")</f>
        <v/>
      </c>
      <c r="O38" s="331"/>
      <c r="P38" s="329" t="str">
        <f>IF(AND('MAPA DE RIESGO'!$I$16="Muy Baja",'MAPA DE RIESGO'!$M$16="Menor"),CONCATENATE("R",'MAPA DE RIESGO'!$B$16),"")</f>
        <v/>
      </c>
      <c r="Q38" s="330"/>
      <c r="R38" s="330" t="str">
        <f>IF(AND('MAPA DE RIESGO'!$I$24="Muy Baja",'MAPA DE RIESGO'!$M$24="Menor"),CONCATENATE("R",'MAPA DE RIESGO'!$B$24),"")</f>
        <v/>
      </c>
      <c r="S38" s="330"/>
      <c r="T38" s="330" t="str">
        <f>IF(AND('MAPA DE RIESGO'!$I$30="Muy Baja",'MAPA DE RIESGO'!$M$30="Menor"),CONCATENATE("R",'MAPA DE RIESGO'!$B$30),"")</f>
        <v/>
      </c>
      <c r="U38" s="331"/>
      <c r="V38" s="338" t="str">
        <f>IF(AND('MAPA DE RIESGO'!$I$16="Muy Baja",'MAPA DE RIESGO'!$M$16="Moderado"),CONCATENATE("R",'MAPA DE RIESGO'!$B$16),"")</f>
        <v/>
      </c>
      <c r="W38" s="339"/>
      <c r="X38" s="339" t="str">
        <f>IF(AND('MAPA DE RIESGO'!$I$24="Muy Baja",'MAPA DE RIESGO'!$M$24="Moderado"),CONCATENATE("R",'MAPA DE RIESGO'!$B$24),"")</f>
        <v/>
      </c>
      <c r="Y38" s="339"/>
      <c r="Z38" s="339" t="str">
        <f>IF(AND('MAPA DE RIESGO'!$I$30="Muy Baja",'MAPA DE RIESGO'!$M$30="Moderado"),CONCATENATE("R",'MAPA DE RIESGO'!$B$30),"")</f>
        <v/>
      </c>
      <c r="AA38" s="340"/>
      <c r="AB38" s="357" t="str">
        <f>IF(AND('MAPA DE RIESGO'!$I$16="Muy Baja",'MAPA DE RIESGO'!$M$16="Mayor"),CONCATENATE("R",'MAPA DE RIESGO'!$B$16),"")</f>
        <v/>
      </c>
      <c r="AC38" s="358"/>
      <c r="AD38" s="358" t="str">
        <f>IF(AND('MAPA DE RIESGO'!$I$24="Muy Baja",'MAPA DE RIESGO'!$M$24="Mayor"),CONCATENATE("R",'MAPA DE RIESGO'!$B$24),"")</f>
        <v/>
      </c>
      <c r="AE38" s="358"/>
      <c r="AF38" s="358" t="str">
        <f>IF(AND('MAPA DE RIESGO'!$I$30="Muy Baja",'MAPA DE RIESGO'!$M$30="Mayor"),CONCATENATE("R",'MAPA DE RIESGO'!$B$30),"")</f>
        <v/>
      </c>
      <c r="AG38" s="359"/>
      <c r="AH38" s="347" t="str">
        <f>IF(AND('MAPA DE RIESGO'!$I$16="Muy Baja",'MAPA DE RIESGO'!$M$16="Catastrófico"),CONCATENATE("R",'MAPA DE RIESGO'!$B$16),"")</f>
        <v/>
      </c>
      <c r="AI38" s="348"/>
      <c r="AJ38" s="348" t="str">
        <f>IF(AND('MAPA DE RIESGO'!$I$24="Muy Baja",'MAPA DE RIESGO'!$M$24="Catastrófico"),CONCATENATE("R",'MAPA DE RIESGO'!$B$24),"")</f>
        <v/>
      </c>
      <c r="AK38" s="348"/>
      <c r="AL38" s="348" t="str">
        <f>IF(AND('MAPA DE RIESGO'!$I$30="Muy Baja",'MAPA DE RIESGO'!$M$30="Catastrófico"),CONCATENATE("R",'MAPA DE RIESGO'!$B$30),"")</f>
        <v/>
      </c>
      <c r="AM38" s="349"/>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72"/>
      <c r="C39" s="372"/>
      <c r="D39" s="373"/>
      <c r="E39" s="364"/>
      <c r="F39" s="365"/>
      <c r="G39" s="365"/>
      <c r="H39" s="365"/>
      <c r="I39" s="366"/>
      <c r="J39" s="323"/>
      <c r="K39" s="324"/>
      <c r="L39" s="324"/>
      <c r="M39" s="324"/>
      <c r="N39" s="324"/>
      <c r="O39" s="325"/>
      <c r="P39" s="323"/>
      <c r="Q39" s="324"/>
      <c r="R39" s="324"/>
      <c r="S39" s="324"/>
      <c r="T39" s="324"/>
      <c r="U39" s="325"/>
      <c r="V39" s="332"/>
      <c r="W39" s="333"/>
      <c r="X39" s="333"/>
      <c r="Y39" s="333"/>
      <c r="Z39" s="333"/>
      <c r="AA39" s="334"/>
      <c r="AB39" s="350"/>
      <c r="AC39" s="351"/>
      <c r="AD39" s="351"/>
      <c r="AE39" s="351"/>
      <c r="AF39" s="351"/>
      <c r="AG39" s="353"/>
      <c r="AH39" s="341"/>
      <c r="AI39" s="342"/>
      <c r="AJ39" s="342"/>
      <c r="AK39" s="342"/>
      <c r="AL39" s="342"/>
      <c r="AM39" s="343"/>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72"/>
      <c r="C40" s="372"/>
      <c r="D40" s="373"/>
      <c r="E40" s="364"/>
      <c r="F40" s="365"/>
      <c r="G40" s="365"/>
      <c r="H40" s="365"/>
      <c r="I40" s="366"/>
      <c r="J40" s="323" t="str">
        <f>IF(AND('MAPA DE RIESGO'!$I$36="Muy Baja",'MAPA DE RIESGO'!$M$36="Leve"),CONCATENATE("R",'MAPA DE RIESGO'!$B$36),"")</f>
        <v/>
      </c>
      <c r="K40" s="324"/>
      <c r="L40" s="324" t="str">
        <f>IF(AND('MAPA DE RIESGO'!$I$44="Muy Baja",'MAPA DE RIESGO'!$M$44="Leve"),CONCATENATE("R",'MAPA DE RIESGO'!$B$44),"")</f>
        <v/>
      </c>
      <c r="M40" s="324"/>
      <c r="N40" s="324" t="str">
        <f>IF(AND('MAPA DE RIESGO'!$I$51="Muy Baja",'MAPA DE RIESGO'!$M$51="Leve"),CONCATENATE("R",'MAPA DE RIESGO'!$B$51),"")</f>
        <v/>
      </c>
      <c r="O40" s="325"/>
      <c r="P40" s="323" t="str">
        <f>IF(AND('MAPA DE RIESGO'!$I$36="Muy Baja",'MAPA DE RIESGO'!$M$36="Menor"),CONCATENATE("R",'MAPA DE RIESGO'!$B$36),"")</f>
        <v/>
      </c>
      <c r="Q40" s="324"/>
      <c r="R40" s="324" t="str">
        <f>IF(AND('MAPA DE RIESGO'!$I$44="Muy Baja",'MAPA DE RIESGO'!$M$44="Menor"),CONCATENATE("R",'MAPA DE RIESGO'!$B$44),"")</f>
        <v/>
      </c>
      <c r="S40" s="324"/>
      <c r="T40" s="324" t="str">
        <f>IF(AND('MAPA DE RIESGO'!$I$51="Muy Baja",'MAPA DE RIESGO'!$M$51="Menor"),CONCATENATE("R",'MAPA DE RIESGO'!$B$51),"")</f>
        <v/>
      </c>
      <c r="U40" s="325"/>
      <c r="V40" s="332" t="str">
        <f>IF(AND('MAPA DE RIESGO'!$I$36="Muy Baja",'MAPA DE RIESGO'!$M$36="Moderado"),CONCATENATE("R",'MAPA DE RIESGO'!$B$36),"")</f>
        <v/>
      </c>
      <c r="W40" s="333"/>
      <c r="X40" s="333" t="str">
        <f>IF(AND('MAPA DE RIESGO'!$I$44="Muy Baja",'MAPA DE RIESGO'!$M$44="Moderado"),CONCATENATE("R",'MAPA DE RIESGO'!$B$44),"")</f>
        <v/>
      </c>
      <c r="Y40" s="333"/>
      <c r="Z40" s="333" t="str">
        <f>IF(AND('MAPA DE RIESGO'!$I$51="Muy Baja",'MAPA DE RIESGO'!$M$51="Moderado"),CONCATENATE("R",'MAPA DE RIESGO'!$B$51),"")</f>
        <v/>
      </c>
      <c r="AA40" s="334"/>
      <c r="AB40" s="350" t="str">
        <f>IF(AND('MAPA DE RIESGO'!$I$36="Muy Baja",'MAPA DE RIESGO'!$M$36="Mayor"),CONCATENATE("R",'MAPA DE RIESGO'!$B$36),"")</f>
        <v/>
      </c>
      <c r="AC40" s="351"/>
      <c r="AD40" s="352" t="str">
        <f>IF(AND('MAPA DE RIESGO'!$I$44="Muy Baja",'MAPA DE RIESGO'!$M$44="Mayor"),CONCATENATE("R",'MAPA DE RIESGO'!$B$44),"")</f>
        <v/>
      </c>
      <c r="AE40" s="352"/>
      <c r="AF40" s="352" t="str">
        <f>IF(AND('MAPA DE RIESGO'!$I$51="Muy Baja",'MAPA DE RIESGO'!$M$51="Mayor"),CONCATENATE("R",'MAPA DE RIESGO'!$B$51),"")</f>
        <v/>
      </c>
      <c r="AG40" s="353"/>
      <c r="AH40" s="341" t="str">
        <f>IF(AND('MAPA DE RIESGO'!$I$36="Muy Baja",'MAPA DE RIESGO'!$M$36="Catastrófico"),CONCATENATE("R",'MAPA DE RIESGO'!$B$36),"")</f>
        <v/>
      </c>
      <c r="AI40" s="342"/>
      <c r="AJ40" s="342" t="str">
        <f>IF(AND('MAPA DE RIESGO'!$I$44="Muy Baja",'MAPA DE RIESGO'!$M$44="Catastrófico"),CONCATENATE("R",'MAPA DE RIESGO'!$B$44),"")</f>
        <v/>
      </c>
      <c r="AK40" s="342"/>
      <c r="AL40" s="342" t="str">
        <f>IF(AND('MAPA DE RIESGO'!$I$51="Muy Baja",'MAPA DE RIESGO'!$M$51="Catastrófico"),CONCATENATE("R",'MAPA DE RIESGO'!$B$51),"")</f>
        <v/>
      </c>
      <c r="AM40" s="343"/>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72"/>
      <c r="C41" s="372"/>
      <c r="D41" s="373"/>
      <c r="E41" s="364"/>
      <c r="F41" s="365"/>
      <c r="G41" s="365"/>
      <c r="H41" s="365"/>
      <c r="I41" s="366"/>
      <c r="J41" s="323"/>
      <c r="K41" s="324"/>
      <c r="L41" s="324"/>
      <c r="M41" s="324"/>
      <c r="N41" s="324"/>
      <c r="O41" s="325"/>
      <c r="P41" s="323"/>
      <c r="Q41" s="324"/>
      <c r="R41" s="324"/>
      <c r="S41" s="324"/>
      <c r="T41" s="324"/>
      <c r="U41" s="325"/>
      <c r="V41" s="332"/>
      <c r="W41" s="333"/>
      <c r="X41" s="333"/>
      <c r="Y41" s="333"/>
      <c r="Z41" s="333"/>
      <c r="AA41" s="334"/>
      <c r="AB41" s="350"/>
      <c r="AC41" s="351"/>
      <c r="AD41" s="352"/>
      <c r="AE41" s="352"/>
      <c r="AF41" s="352"/>
      <c r="AG41" s="353"/>
      <c r="AH41" s="341"/>
      <c r="AI41" s="342"/>
      <c r="AJ41" s="342"/>
      <c r="AK41" s="342"/>
      <c r="AL41" s="342"/>
      <c r="AM41" s="343"/>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72"/>
      <c r="C42" s="372"/>
      <c r="D42" s="373"/>
      <c r="E42" s="364"/>
      <c r="F42" s="365"/>
      <c r="G42" s="365"/>
      <c r="H42" s="365"/>
      <c r="I42" s="366"/>
      <c r="J42" s="323" t="str">
        <f>IF(AND('MAPA DE RIESGO'!$I$57="Muy Baja",'MAPA DE RIESGO'!$M$57="Leve"),CONCATENATE("R",'MAPA DE RIESGO'!$B$57),"")</f>
        <v/>
      </c>
      <c r="K42" s="324"/>
      <c r="L42" s="324" t="str">
        <f>IF(AND('MAPA DE RIESGO'!$I$63="Muy Baja",'MAPA DE RIESGO'!$M$63="Leve"),CONCATENATE("R",'MAPA DE RIESGO'!$B$63),"")</f>
        <v/>
      </c>
      <c r="M42" s="324"/>
      <c r="N42" s="324" t="str">
        <f>IF(AND('MAPA DE RIESGO'!$I$69="Muy Baja",'MAPA DE RIESGO'!$M$69="Leve"),CONCATENATE("R",'MAPA DE RIESGO'!$B$69),"")</f>
        <v/>
      </c>
      <c r="O42" s="325"/>
      <c r="P42" s="323" t="str">
        <f>IF(AND('MAPA DE RIESGO'!$I$57="Muy Baja",'MAPA DE RIESGO'!$M$57="Menor"),CONCATENATE("R",'MAPA DE RIESGO'!$B$57),"")</f>
        <v/>
      </c>
      <c r="Q42" s="324"/>
      <c r="R42" s="324" t="str">
        <f>IF(AND('MAPA DE RIESGO'!$I$63="Muy Baja",'MAPA DE RIESGO'!$M$63="Menor"),CONCATENATE("R",'MAPA DE RIESGO'!$B$63),"")</f>
        <v/>
      </c>
      <c r="S42" s="324"/>
      <c r="T42" s="324" t="str">
        <f>IF(AND('MAPA DE RIESGO'!$I$69="Muy Baja",'MAPA DE RIESGO'!$M$69="Menor"),CONCATENATE("R",'MAPA DE RIESGO'!$B$69),"")</f>
        <v/>
      </c>
      <c r="U42" s="325"/>
      <c r="V42" s="332" t="str">
        <f>IF(AND('MAPA DE RIESGO'!$I$57="Muy Baja",'MAPA DE RIESGO'!$M$57="Moderado"),CONCATENATE("R",'MAPA DE RIESGO'!$B$57),"")</f>
        <v/>
      </c>
      <c r="W42" s="333"/>
      <c r="X42" s="333" t="str">
        <f>IF(AND('MAPA DE RIESGO'!$I$63="Muy Baja",'MAPA DE RIESGO'!$M$63="Moderado"),CONCATENATE("R",'MAPA DE RIESGO'!$B$63),"")</f>
        <v/>
      </c>
      <c r="Y42" s="333"/>
      <c r="Z42" s="333" t="str">
        <f>IF(AND('MAPA DE RIESGO'!$I$69="Muy Baja",'MAPA DE RIESGO'!$M$69="Moderado"),CONCATENATE("R",'MAPA DE RIESGO'!$B$69),"")</f>
        <v/>
      </c>
      <c r="AA42" s="334"/>
      <c r="AB42" s="350" t="str">
        <f>IF(AND('MAPA DE RIESGO'!$I$57="Muy Baja",'MAPA DE RIESGO'!$M$57="Mayor"),CONCATENATE("R",'MAPA DE RIESGO'!$B$57),"")</f>
        <v/>
      </c>
      <c r="AC42" s="351"/>
      <c r="AD42" s="352" t="str">
        <f>IF(AND('MAPA DE RIESGO'!$I$63="Muy Baja",'MAPA DE RIESGO'!$M$63="Mayor"),CONCATENATE("R",'MAPA DE RIESGO'!$B$63),"")</f>
        <v/>
      </c>
      <c r="AE42" s="352"/>
      <c r="AF42" s="352" t="str">
        <f>IF(AND('MAPA DE RIESGO'!$I$69="Muy Baja",'MAPA DE RIESGO'!$M$69="Mayor"),CONCATENATE("R",'MAPA DE RIESGO'!$B$69),"")</f>
        <v/>
      </c>
      <c r="AG42" s="353"/>
      <c r="AH42" s="341" t="str">
        <f>IF(AND('MAPA DE RIESGO'!$I$57="Muy Baja",'MAPA DE RIESGO'!$M$57="Catastrófico"),CONCATENATE("R",'MAPA DE RIESGO'!$B$57),"")</f>
        <v/>
      </c>
      <c r="AI42" s="342"/>
      <c r="AJ42" s="342" t="str">
        <f>IF(AND('MAPA DE RIESGO'!$I$63="Muy Baja",'MAPA DE RIESGO'!$M$63="Catastrófico"),CONCATENATE("R",'MAPA DE RIESGO'!$B$63),"")</f>
        <v/>
      </c>
      <c r="AK42" s="342"/>
      <c r="AL42" s="342" t="str">
        <f>IF(AND('MAPA DE RIESGO'!$I$69="Muy Baja",'MAPA DE RIESGO'!$M$69="Catastrófico"),CONCATENATE("R",'MAPA DE RIESGO'!$B$69),"")</f>
        <v/>
      </c>
      <c r="AM42" s="343"/>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72"/>
      <c r="C43" s="372"/>
      <c r="D43" s="373"/>
      <c r="E43" s="364"/>
      <c r="F43" s="365"/>
      <c r="G43" s="365"/>
      <c r="H43" s="365"/>
      <c r="I43" s="366"/>
      <c r="J43" s="323"/>
      <c r="K43" s="324"/>
      <c r="L43" s="324"/>
      <c r="M43" s="324"/>
      <c r="N43" s="324"/>
      <c r="O43" s="325"/>
      <c r="P43" s="323"/>
      <c r="Q43" s="324"/>
      <c r="R43" s="324"/>
      <c r="S43" s="324"/>
      <c r="T43" s="324"/>
      <c r="U43" s="325"/>
      <c r="V43" s="332"/>
      <c r="W43" s="333"/>
      <c r="X43" s="333"/>
      <c r="Y43" s="333"/>
      <c r="Z43" s="333"/>
      <c r="AA43" s="334"/>
      <c r="AB43" s="350"/>
      <c r="AC43" s="351"/>
      <c r="AD43" s="352"/>
      <c r="AE43" s="352"/>
      <c r="AF43" s="352"/>
      <c r="AG43" s="353"/>
      <c r="AH43" s="341"/>
      <c r="AI43" s="342"/>
      <c r="AJ43" s="342"/>
      <c r="AK43" s="342"/>
      <c r="AL43" s="342"/>
      <c r="AM43" s="343"/>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72"/>
      <c r="C44" s="372"/>
      <c r="D44" s="373"/>
      <c r="E44" s="364"/>
      <c r="F44" s="365"/>
      <c r="G44" s="365"/>
      <c r="H44" s="365"/>
      <c r="I44" s="366"/>
      <c r="J44" s="323" t="str">
        <f>IF(AND('MAPA DE RIESGO'!$I$75="Muy Baja",'MAPA DE RIESGO'!$M$75="Leve"),CONCATENATE("R",'MAPA DE RIESGO'!$B$75),"")</f>
        <v/>
      </c>
      <c r="K44" s="324"/>
      <c r="L44" s="324" t="str">
        <f>IF(AND('MAPA DE RIESGO'!$I$81="Muy Baja",'MAPA DE RIESGO'!$M$81="Leve"),CONCATENATE("R",'MAPA DE RIESGO'!$B$81),"")</f>
        <v/>
      </c>
      <c r="M44" s="324"/>
      <c r="N44" s="324" t="str">
        <f>IF(AND('MAPA DE RIESGO'!$I$87="Muy Baja",'MAPA DE RIESGO'!$M$87="Leve"),CONCATENATE("R",'MAPA DE RIESGO'!$B$87),"")</f>
        <v/>
      </c>
      <c r="O44" s="325"/>
      <c r="P44" s="323" t="str">
        <f>IF(AND('MAPA DE RIESGO'!$I$75="Muy Baja",'MAPA DE RIESGO'!$M$75="Menor"),CONCATENATE("R",'MAPA DE RIESGO'!$B$75),"")</f>
        <v/>
      </c>
      <c r="Q44" s="324"/>
      <c r="R44" s="324" t="str">
        <f>IF(AND('MAPA DE RIESGO'!$I$81="Muy Baja",'MAPA DE RIESGO'!$M$81="Menor"),CONCATENATE("R",'MAPA DE RIESGO'!$B$81),"")</f>
        <v/>
      </c>
      <c r="S44" s="324"/>
      <c r="T44" s="324" t="str">
        <f>IF(AND('MAPA DE RIESGO'!$I$87="Muy Baja",'MAPA DE RIESGO'!$M$87="Menor"),CONCATENATE("R",'MAPA DE RIESGO'!$B$87),"")</f>
        <v/>
      </c>
      <c r="U44" s="325"/>
      <c r="V44" s="332" t="str">
        <f>IF(AND('MAPA DE RIESGO'!$I$75="Muy Baja",'MAPA DE RIESGO'!$M$75="Moderado"),CONCATENATE("R",'MAPA DE RIESGO'!$B$75),"")</f>
        <v/>
      </c>
      <c r="W44" s="333"/>
      <c r="X44" s="333" t="str">
        <f>IF(AND('MAPA DE RIESGO'!$I$81="Muy Baja",'MAPA DE RIESGO'!$M$81="Moderado"),CONCATENATE("R",'MAPA DE RIESGO'!$B$81),"")</f>
        <v/>
      </c>
      <c r="Y44" s="333"/>
      <c r="Z44" s="333" t="str">
        <f>IF(AND('MAPA DE RIESGO'!$I$87="Muy Baja",'MAPA DE RIESGO'!$M$87="Moderado"),CONCATENATE("R",'MAPA DE RIESGO'!$B$87),"")</f>
        <v/>
      </c>
      <c r="AA44" s="334"/>
      <c r="AB44" s="350" t="str">
        <f>IF(AND('MAPA DE RIESGO'!$I$75="Muy Baja",'MAPA DE RIESGO'!$M$75="Mayor"),CONCATENATE("R",'MAPA DE RIESGO'!$B$75),"")</f>
        <v/>
      </c>
      <c r="AC44" s="351"/>
      <c r="AD44" s="352" t="str">
        <f>IF(AND('MAPA DE RIESGO'!$I$81="Muy Baja",'MAPA DE RIESGO'!$M$81="Mayor"),CONCATENATE("R",'MAPA DE RIESGO'!$B$81),"")</f>
        <v/>
      </c>
      <c r="AE44" s="352"/>
      <c r="AF44" s="352" t="str">
        <f>IF(AND('MAPA DE RIESGO'!$I$87="Muy Baja",'MAPA DE RIESGO'!$M$87="Mayor"),CONCATENATE("R",'MAPA DE RIESGO'!$B$87),"")</f>
        <v/>
      </c>
      <c r="AG44" s="353"/>
      <c r="AH44" s="341" t="str">
        <f>IF(AND('MAPA DE RIESGO'!$I$75="Muy Baja",'MAPA DE RIESGO'!$M$75="Catastrófico"),CONCATENATE("R",'MAPA DE RIESGO'!$B$75),"")</f>
        <v/>
      </c>
      <c r="AI44" s="342"/>
      <c r="AJ44" s="342" t="str">
        <f>IF(AND('MAPA DE RIESGO'!$I$81="Muy Baja",'MAPA DE RIESGO'!$M$81="Catastrófico"),CONCATENATE("R",'MAPA DE RIESGO'!$B$81),"")</f>
        <v/>
      </c>
      <c r="AK44" s="342"/>
      <c r="AL44" s="342" t="str">
        <f>IF(AND('MAPA DE RIESGO'!$I$87="Muy Baja",'MAPA DE RIESGO'!$M$87="Catastrófico"),CONCATENATE("R",'MAPA DE RIESGO'!$B$87),"")</f>
        <v/>
      </c>
      <c r="AM44" s="343"/>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72"/>
      <c r="C45" s="372"/>
      <c r="D45" s="373"/>
      <c r="E45" s="367"/>
      <c r="F45" s="368"/>
      <c r="G45" s="368"/>
      <c r="H45" s="368"/>
      <c r="I45" s="369"/>
      <c r="J45" s="326"/>
      <c r="K45" s="327"/>
      <c r="L45" s="327"/>
      <c r="M45" s="327"/>
      <c r="N45" s="327"/>
      <c r="O45" s="328"/>
      <c r="P45" s="326"/>
      <c r="Q45" s="327"/>
      <c r="R45" s="327"/>
      <c r="S45" s="327"/>
      <c r="T45" s="327"/>
      <c r="U45" s="328"/>
      <c r="V45" s="335"/>
      <c r="W45" s="336"/>
      <c r="X45" s="336"/>
      <c r="Y45" s="336"/>
      <c r="Z45" s="336"/>
      <c r="AA45" s="337"/>
      <c r="AB45" s="354"/>
      <c r="AC45" s="355"/>
      <c r="AD45" s="355"/>
      <c r="AE45" s="355"/>
      <c r="AF45" s="355"/>
      <c r="AG45" s="356"/>
      <c r="AH45" s="344"/>
      <c r="AI45" s="345"/>
      <c r="AJ45" s="345"/>
      <c r="AK45" s="345"/>
      <c r="AL45" s="345"/>
      <c r="AM45" s="346"/>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61" t="s">
        <v>103</v>
      </c>
      <c r="K46" s="362"/>
      <c r="L46" s="362"/>
      <c r="M46" s="362"/>
      <c r="N46" s="362"/>
      <c r="O46" s="363"/>
      <c r="P46" s="361" t="s">
        <v>102</v>
      </c>
      <c r="Q46" s="362"/>
      <c r="R46" s="362"/>
      <c r="S46" s="362"/>
      <c r="T46" s="362"/>
      <c r="U46" s="363"/>
      <c r="V46" s="361" t="s">
        <v>101</v>
      </c>
      <c r="W46" s="362"/>
      <c r="X46" s="362"/>
      <c r="Y46" s="362"/>
      <c r="Z46" s="362"/>
      <c r="AA46" s="363"/>
      <c r="AB46" s="361" t="s">
        <v>100</v>
      </c>
      <c r="AC46" s="371"/>
      <c r="AD46" s="362"/>
      <c r="AE46" s="362"/>
      <c r="AF46" s="362"/>
      <c r="AG46" s="363"/>
      <c r="AH46" s="361" t="s">
        <v>99</v>
      </c>
      <c r="AI46" s="362"/>
      <c r="AJ46" s="362"/>
      <c r="AK46" s="362"/>
      <c r="AL46" s="362"/>
      <c r="AM46" s="363"/>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64"/>
      <c r="K47" s="365"/>
      <c r="L47" s="365"/>
      <c r="M47" s="365"/>
      <c r="N47" s="365"/>
      <c r="O47" s="366"/>
      <c r="P47" s="364"/>
      <c r="Q47" s="365"/>
      <c r="R47" s="365"/>
      <c r="S47" s="365"/>
      <c r="T47" s="365"/>
      <c r="U47" s="366"/>
      <c r="V47" s="364"/>
      <c r="W47" s="365"/>
      <c r="X47" s="365"/>
      <c r="Y47" s="365"/>
      <c r="Z47" s="365"/>
      <c r="AA47" s="366"/>
      <c r="AB47" s="364"/>
      <c r="AC47" s="365"/>
      <c r="AD47" s="365"/>
      <c r="AE47" s="365"/>
      <c r="AF47" s="365"/>
      <c r="AG47" s="366"/>
      <c r="AH47" s="364"/>
      <c r="AI47" s="365"/>
      <c r="AJ47" s="365"/>
      <c r="AK47" s="365"/>
      <c r="AL47" s="365"/>
      <c r="AM47" s="366"/>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64"/>
      <c r="K48" s="365"/>
      <c r="L48" s="365"/>
      <c r="M48" s="365"/>
      <c r="N48" s="365"/>
      <c r="O48" s="366"/>
      <c r="P48" s="364"/>
      <c r="Q48" s="365"/>
      <c r="R48" s="365"/>
      <c r="S48" s="365"/>
      <c r="T48" s="365"/>
      <c r="U48" s="366"/>
      <c r="V48" s="364"/>
      <c r="W48" s="365"/>
      <c r="X48" s="365"/>
      <c r="Y48" s="365"/>
      <c r="Z48" s="365"/>
      <c r="AA48" s="366"/>
      <c r="AB48" s="364"/>
      <c r="AC48" s="365"/>
      <c r="AD48" s="365"/>
      <c r="AE48" s="365"/>
      <c r="AF48" s="365"/>
      <c r="AG48" s="366"/>
      <c r="AH48" s="364"/>
      <c r="AI48" s="365"/>
      <c r="AJ48" s="365"/>
      <c r="AK48" s="365"/>
      <c r="AL48" s="365"/>
      <c r="AM48" s="366"/>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64"/>
      <c r="K49" s="365"/>
      <c r="L49" s="365"/>
      <c r="M49" s="365"/>
      <c r="N49" s="365"/>
      <c r="O49" s="366"/>
      <c r="P49" s="364"/>
      <c r="Q49" s="365"/>
      <c r="R49" s="365"/>
      <c r="S49" s="365"/>
      <c r="T49" s="365"/>
      <c r="U49" s="366"/>
      <c r="V49" s="364"/>
      <c r="W49" s="365"/>
      <c r="X49" s="365"/>
      <c r="Y49" s="365"/>
      <c r="Z49" s="365"/>
      <c r="AA49" s="366"/>
      <c r="AB49" s="364"/>
      <c r="AC49" s="365"/>
      <c r="AD49" s="365"/>
      <c r="AE49" s="365"/>
      <c r="AF49" s="365"/>
      <c r="AG49" s="366"/>
      <c r="AH49" s="364"/>
      <c r="AI49" s="365"/>
      <c r="AJ49" s="365"/>
      <c r="AK49" s="365"/>
      <c r="AL49" s="365"/>
      <c r="AM49" s="366"/>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64"/>
      <c r="K50" s="365"/>
      <c r="L50" s="365"/>
      <c r="M50" s="365"/>
      <c r="N50" s="365"/>
      <c r="O50" s="366"/>
      <c r="P50" s="364"/>
      <c r="Q50" s="365"/>
      <c r="R50" s="365"/>
      <c r="S50" s="365"/>
      <c r="T50" s="365"/>
      <c r="U50" s="366"/>
      <c r="V50" s="364"/>
      <c r="W50" s="365"/>
      <c r="X50" s="365"/>
      <c r="Y50" s="365"/>
      <c r="Z50" s="365"/>
      <c r="AA50" s="366"/>
      <c r="AB50" s="364"/>
      <c r="AC50" s="365"/>
      <c r="AD50" s="365"/>
      <c r="AE50" s="365"/>
      <c r="AF50" s="365"/>
      <c r="AG50" s="366"/>
      <c r="AH50" s="364"/>
      <c r="AI50" s="365"/>
      <c r="AJ50" s="365"/>
      <c r="AK50" s="365"/>
      <c r="AL50" s="365"/>
      <c r="AM50" s="366"/>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67"/>
      <c r="K51" s="368"/>
      <c r="L51" s="368"/>
      <c r="M51" s="368"/>
      <c r="N51" s="368"/>
      <c r="O51" s="369"/>
      <c r="P51" s="367"/>
      <c r="Q51" s="368"/>
      <c r="R51" s="368"/>
      <c r="S51" s="368"/>
      <c r="T51" s="368"/>
      <c r="U51" s="369"/>
      <c r="V51" s="367"/>
      <c r="W51" s="368"/>
      <c r="X51" s="368"/>
      <c r="Y51" s="368"/>
      <c r="Z51" s="368"/>
      <c r="AA51" s="369"/>
      <c r="AB51" s="367"/>
      <c r="AC51" s="368"/>
      <c r="AD51" s="368"/>
      <c r="AE51" s="368"/>
      <c r="AF51" s="368"/>
      <c r="AG51" s="369"/>
      <c r="AH51" s="367"/>
      <c r="AI51" s="368"/>
      <c r="AJ51" s="368"/>
      <c r="AK51" s="368"/>
      <c r="AL51" s="368"/>
      <c r="AM51" s="369"/>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40" zoomScaleNormal="40" workbookViewId="0"/>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22" t="s">
        <v>140</v>
      </c>
      <c r="C2" s="322"/>
      <c r="D2" s="322"/>
      <c r="E2" s="322"/>
      <c r="F2" s="322"/>
      <c r="G2" s="322"/>
      <c r="H2" s="322"/>
      <c r="I2" s="322"/>
      <c r="J2" s="360" t="s">
        <v>2</v>
      </c>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22"/>
      <c r="C3" s="322"/>
      <c r="D3" s="322"/>
      <c r="E3" s="322"/>
      <c r="F3" s="322"/>
      <c r="G3" s="322"/>
      <c r="H3" s="322"/>
      <c r="I3" s="322"/>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22"/>
      <c r="C4" s="322"/>
      <c r="D4" s="322"/>
      <c r="E4" s="322"/>
      <c r="F4" s="322"/>
      <c r="G4" s="322"/>
      <c r="H4" s="322"/>
      <c r="I4" s="322"/>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72" t="s">
        <v>4</v>
      </c>
      <c r="C6" s="372"/>
      <c r="D6" s="373"/>
      <c r="E6" s="410" t="s">
        <v>107</v>
      </c>
      <c r="F6" s="411"/>
      <c r="G6" s="411"/>
      <c r="H6" s="411"/>
      <c r="I6" s="412"/>
      <c r="J6" s="17" t="str">
        <f>IF(AND('MAPA DE RIESGO'!$Z$16="Muy Alta",'MAPA DE RIESGO'!$AB$16="Leve"),CONCATENATE("R1C",'MAPA DE RIESGO'!$P$16),"")</f>
        <v/>
      </c>
      <c r="K6" s="18" t="str">
        <f>IF(AND('MAPA DE RIESGO'!$Z$19="Muy Alta",'MAPA DE RIESGO'!$AB$19="Leve"),CONCATENATE("R1C",'MAPA DE RIESGO'!$P$19),"")</f>
        <v/>
      </c>
      <c r="L6" s="18" t="str">
        <f>IF(AND('MAPA DE RIESGO'!$Z$20="Muy Alta",'MAPA DE RIESGO'!$AB$20="Leve"),CONCATENATE("R1C",'MAPA DE RIESGO'!$P$20),"")</f>
        <v/>
      </c>
      <c r="M6" s="18" t="str">
        <f>IF(AND('MAPA DE RIESGO'!$Z$21="Muy Alta",'MAPA DE RIESGO'!$AB$21="Leve"),CONCATENATE("R1C",'MAPA DE RIESGO'!$P$21),"")</f>
        <v/>
      </c>
      <c r="N6" s="18" t="str">
        <f>IF(AND('MAPA DE RIESGO'!$Z$22="Muy Alta",'MAPA DE RIESGO'!$AB$22="Leve"),CONCATENATE("R1C",'MAPA DE RIESGO'!$P$22),"")</f>
        <v/>
      </c>
      <c r="O6" s="19" t="str">
        <f>IF(AND('MAPA DE RIESGO'!$Z$23="Muy Alta",'MAPA DE RIESGO'!$AB$23="Leve"),CONCATENATE("R1C",'MAPA DE RIESGO'!$P$23),"")</f>
        <v/>
      </c>
      <c r="P6" s="17" t="str">
        <f>IF(AND('MAPA DE RIESGO'!$Z$16="Muy Alta",'MAPA DE RIESGO'!$AB$16="Menor"),CONCATENATE("R1C",'MAPA DE RIESGO'!$P$16),"")</f>
        <v/>
      </c>
      <c r="Q6" s="18" t="str">
        <f>IF(AND('MAPA DE RIESGO'!$Z$19="Muy Alta",'MAPA DE RIESGO'!$AB$19="Menor"),CONCATENATE("R1C",'MAPA DE RIESGO'!$P$19),"")</f>
        <v/>
      </c>
      <c r="R6" s="18" t="str">
        <f>IF(AND('MAPA DE RIESGO'!$Z$20="Muy Alta",'MAPA DE RIESGO'!$AB$20="Menor"),CONCATENATE("R1C",'MAPA DE RIESGO'!$P$20),"")</f>
        <v/>
      </c>
      <c r="S6" s="18" t="str">
        <f>IF(AND('MAPA DE RIESGO'!$Z$21="Muy Alta",'MAPA DE RIESGO'!$AB$21="Menor"),CONCATENATE("R1C",'MAPA DE RIESGO'!$P$21),"")</f>
        <v/>
      </c>
      <c r="T6" s="18" t="str">
        <f>IF(AND('MAPA DE RIESGO'!$Z$22="Muy Alta",'MAPA DE RIESGO'!$AB$22="Menor"),CONCATENATE("R1C",'MAPA DE RIESGO'!$P$22),"")</f>
        <v/>
      </c>
      <c r="U6" s="19" t="str">
        <f>IF(AND('MAPA DE RIESGO'!$Z$23="Muy Alta",'MAPA DE RIESGO'!$AB$23="Menor"),CONCATENATE("R1C",'MAPA DE RIESGO'!$P$23),"")</f>
        <v/>
      </c>
      <c r="V6" s="17" t="str">
        <f>IF(AND('MAPA DE RIESGO'!$Z$16="Muy Alta",'MAPA DE RIESGO'!$AB$16="Moderado"),CONCATENATE("R1C",'MAPA DE RIESGO'!$P$16),"")</f>
        <v/>
      </c>
      <c r="W6" s="18" t="str">
        <f>IF(AND('MAPA DE RIESGO'!$Z$19="Muy Alta",'MAPA DE RIESGO'!$AB$19="Moderado"),CONCATENATE("R1C",'MAPA DE RIESGO'!$P$19),"")</f>
        <v/>
      </c>
      <c r="X6" s="18" t="str">
        <f>IF(AND('MAPA DE RIESGO'!$Z$20="Muy Alta",'MAPA DE RIESGO'!$AB$20="Moderado"),CONCATENATE("R1C",'MAPA DE RIESGO'!$P$20),"")</f>
        <v/>
      </c>
      <c r="Y6" s="18" t="str">
        <f>IF(AND('MAPA DE RIESGO'!$Z$21="Muy Alta",'MAPA DE RIESGO'!$AB$21="Moderado"),CONCATENATE("R1C",'MAPA DE RIESGO'!$P$21),"")</f>
        <v/>
      </c>
      <c r="Z6" s="18" t="str">
        <f>IF(AND('MAPA DE RIESGO'!$Z$22="Muy Alta",'MAPA DE RIESGO'!$AB$22="Moderado"),CONCATENATE("R1C",'MAPA DE RIESGO'!$P$22),"")</f>
        <v/>
      </c>
      <c r="AA6" s="19" t="str">
        <f>IF(AND('MAPA DE RIESGO'!$Z$23="Muy Alta",'MAPA DE RIESGO'!$AB$23="Moderado"),CONCATENATE("R1C",'MAPA DE RIESGO'!$P$23),"")</f>
        <v/>
      </c>
      <c r="AB6" s="17" t="str">
        <f>IF(AND('MAPA DE RIESGO'!$Z$16="Muy Alta",'MAPA DE RIESGO'!$AB$16="Mayor"),CONCATENATE("R1C",'MAPA DE RIESGO'!$P$16),"")</f>
        <v/>
      </c>
      <c r="AC6" s="18" t="str">
        <f>IF(AND('MAPA DE RIESGO'!$Z$19="Muy Alta",'MAPA DE RIESGO'!$AB$19="Mayor"),CONCATENATE("R1C",'MAPA DE RIESGO'!$P$19),"")</f>
        <v/>
      </c>
      <c r="AD6" s="18" t="str">
        <f>IF(AND('MAPA DE RIESGO'!$Z$20="Muy Alta",'MAPA DE RIESGO'!$AB$20="Mayor"),CONCATENATE("R1C",'MAPA DE RIESGO'!$P$20),"")</f>
        <v/>
      </c>
      <c r="AE6" s="18" t="str">
        <f>IF(AND('MAPA DE RIESGO'!$Z$21="Muy Alta",'MAPA DE RIESGO'!$AB$21="Mayor"),CONCATENATE("R1C",'MAPA DE RIESGO'!$P$21),"")</f>
        <v/>
      </c>
      <c r="AF6" s="18" t="str">
        <f>IF(AND('MAPA DE RIESGO'!$Z$22="Muy Alta",'MAPA DE RIESGO'!$AB$22="Mayor"),CONCATENATE("R1C",'MAPA DE RIESGO'!$P$22),"")</f>
        <v/>
      </c>
      <c r="AG6" s="19" t="str">
        <f>IF(AND('MAPA DE RIESGO'!$Z$23="Muy Alta",'MAPA DE RIESGO'!$AB$23="Mayor"),CONCATENATE("R1C",'MAPA DE RIESGO'!$P$23),"")</f>
        <v/>
      </c>
      <c r="AH6" s="20" t="str">
        <f>IF(AND('MAPA DE RIESGO'!$Z$16="Muy Alta",'MAPA DE RIESGO'!$AB$16="Catastrófico"),CONCATENATE("R1C",'MAPA DE RIESGO'!$P$16),"")</f>
        <v/>
      </c>
      <c r="AI6" s="21" t="str">
        <f>IF(AND('MAPA DE RIESGO'!$Z$19="Muy Alta",'MAPA DE RIESGO'!$AB$19="Catastrófico"),CONCATENATE("R1C",'MAPA DE RIESGO'!$P$19),"")</f>
        <v/>
      </c>
      <c r="AJ6" s="21" t="str">
        <f>IF(AND('MAPA DE RIESGO'!$Z$20="Muy Alta",'MAPA DE RIESGO'!$AB$20="Catastrófico"),CONCATENATE("R1C",'MAPA DE RIESGO'!$P$20),"")</f>
        <v/>
      </c>
      <c r="AK6" s="21" t="str">
        <f>IF(AND('MAPA DE RIESGO'!$Z$21="Muy Alta",'MAPA DE RIESGO'!$AB$21="Catastrófico"),CONCATENATE("R1C",'MAPA DE RIESGO'!$P$21),"")</f>
        <v/>
      </c>
      <c r="AL6" s="21" t="str">
        <f>IF(AND('MAPA DE RIESGO'!$Z$22="Muy Alta",'MAPA DE RIESGO'!$AB$22="Catastrófico"),CONCATENATE("R1C",'MAPA DE RIESGO'!$P$22),"")</f>
        <v/>
      </c>
      <c r="AM6" s="22" t="str">
        <f>IF(AND('MAPA DE RIESGO'!$Z$23="Muy Alta",'MAPA DE RIESGO'!$AB$23="Catastrófico"),CONCATENATE("R1C",'MAPA DE RIESGO'!$P$23),"")</f>
        <v/>
      </c>
      <c r="AN6" s="55"/>
      <c r="AO6" s="431" t="s">
        <v>71</v>
      </c>
      <c r="AP6" s="432"/>
      <c r="AQ6" s="432"/>
      <c r="AR6" s="432"/>
      <c r="AS6" s="432"/>
      <c r="AT6" s="433"/>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72"/>
      <c r="C7" s="372"/>
      <c r="D7" s="373"/>
      <c r="E7" s="413"/>
      <c r="F7" s="414"/>
      <c r="G7" s="414"/>
      <c r="H7" s="414"/>
      <c r="I7" s="415"/>
      <c r="J7" s="23" t="str">
        <f>IF(AND('MAPA DE RIESGO'!$Z$24="Muy Alta",'MAPA DE RIESGO'!$AB$24="Leve"),CONCATENATE("R2C",'MAPA DE RIESGO'!$P$24),"")</f>
        <v/>
      </c>
      <c r="K7" s="24" t="str">
        <f>IF(AND('MAPA DE RIESGO'!$Z$25="Muy Alta",'MAPA DE RIESGO'!$AB$25="Leve"),CONCATENATE("R2C",'MAPA DE RIESGO'!$P$25),"")</f>
        <v/>
      </c>
      <c r="L7" s="24" t="str">
        <f>IF(AND('MAPA DE RIESGO'!$Z$26="Muy Alta",'MAPA DE RIESGO'!$AB$26="Leve"),CONCATENATE("R2C",'MAPA DE RIESGO'!$P$26),"")</f>
        <v/>
      </c>
      <c r="M7" s="24" t="str">
        <f>IF(AND('MAPA DE RIESGO'!$Z$27="Muy Alta",'MAPA DE RIESGO'!$AB$27="Leve"),CONCATENATE("R2C",'MAPA DE RIESGO'!$P$27),"")</f>
        <v/>
      </c>
      <c r="N7" s="24" t="str">
        <f>IF(AND('MAPA DE RIESGO'!$Z$28="Muy Alta",'MAPA DE RIESGO'!$AB$28="Leve"),CONCATENATE("R2C",'MAPA DE RIESGO'!$P$28),"")</f>
        <v/>
      </c>
      <c r="O7" s="25" t="str">
        <f>IF(AND('MAPA DE RIESGO'!$Z$29="Muy Alta",'MAPA DE RIESGO'!$AB$29="Leve"),CONCATENATE("R2C",'MAPA DE RIESGO'!$P$29),"")</f>
        <v/>
      </c>
      <c r="P7" s="23" t="str">
        <f>IF(AND('MAPA DE RIESGO'!$Z$24="Muy Alta",'MAPA DE RIESGO'!$AB$24="Menor"),CONCATENATE("R2C",'MAPA DE RIESGO'!$P$24),"")</f>
        <v/>
      </c>
      <c r="Q7" s="24" t="str">
        <f>IF(AND('MAPA DE RIESGO'!$Z$25="Muy Alta",'MAPA DE RIESGO'!$AB$25="Menor"),CONCATENATE("R2C",'MAPA DE RIESGO'!$P$25),"")</f>
        <v/>
      </c>
      <c r="R7" s="24" t="str">
        <f>IF(AND('MAPA DE RIESGO'!$Z$26="Muy Alta",'MAPA DE RIESGO'!$AB$26="Menor"),CONCATENATE("R2C",'MAPA DE RIESGO'!$P$26),"")</f>
        <v/>
      </c>
      <c r="S7" s="24" t="str">
        <f>IF(AND('MAPA DE RIESGO'!$Z$27="Muy Alta",'MAPA DE RIESGO'!$AB$27="Menor"),CONCATENATE("R2C",'MAPA DE RIESGO'!$P$27),"")</f>
        <v/>
      </c>
      <c r="T7" s="24" t="str">
        <f>IF(AND('MAPA DE RIESGO'!$Z$28="Muy Alta",'MAPA DE RIESGO'!$AB$28="Menor"),CONCATENATE("R2C",'MAPA DE RIESGO'!$P$28),"")</f>
        <v/>
      </c>
      <c r="U7" s="25" t="str">
        <f>IF(AND('MAPA DE RIESGO'!$Z$29="Muy Alta",'MAPA DE RIESGO'!$AB$29="Menor"),CONCATENATE("R2C",'MAPA DE RIESGO'!$P$29),"")</f>
        <v/>
      </c>
      <c r="V7" s="23" t="str">
        <f>IF(AND('MAPA DE RIESGO'!$Z$24="Muy Alta",'MAPA DE RIESGO'!$AB$24="Moderado"),CONCATENATE("R2C",'MAPA DE RIESGO'!$P$24),"")</f>
        <v/>
      </c>
      <c r="W7" s="24" t="str">
        <f>IF(AND('MAPA DE RIESGO'!$Z$25="Muy Alta",'MAPA DE RIESGO'!$AB$25="Moderado"),CONCATENATE("R2C",'MAPA DE RIESGO'!$P$25),"")</f>
        <v/>
      </c>
      <c r="X7" s="24" t="str">
        <f>IF(AND('MAPA DE RIESGO'!$Z$26="Muy Alta",'MAPA DE RIESGO'!$AB$26="Moderado"),CONCATENATE("R2C",'MAPA DE RIESGO'!$P$26),"")</f>
        <v/>
      </c>
      <c r="Y7" s="24" t="str">
        <f>IF(AND('MAPA DE RIESGO'!$Z$27="Muy Alta",'MAPA DE RIESGO'!$AB$27="Moderado"),CONCATENATE("R2C",'MAPA DE RIESGO'!$P$27),"")</f>
        <v/>
      </c>
      <c r="Z7" s="24" t="str">
        <f>IF(AND('MAPA DE RIESGO'!$Z$28="Muy Alta",'MAPA DE RIESGO'!$AB$28="Moderado"),CONCATENATE("R2C",'MAPA DE RIESGO'!$P$28),"")</f>
        <v/>
      </c>
      <c r="AA7" s="25" t="str">
        <f>IF(AND('MAPA DE RIESGO'!$Z$29="Muy Alta",'MAPA DE RIESGO'!$AB$29="Moderado"),CONCATENATE("R2C",'MAPA DE RIESGO'!$P$29),"")</f>
        <v/>
      </c>
      <c r="AB7" s="23" t="str">
        <f>IF(AND('MAPA DE RIESGO'!$Z$24="Muy Alta",'MAPA DE RIESGO'!$AB$24="Mayor"),CONCATENATE("R2C",'MAPA DE RIESGO'!$P$24),"")</f>
        <v/>
      </c>
      <c r="AC7" s="24" t="str">
        <f>IF(AND('MAPA DE RIESGO'!$Z$25="Muy Alta",'MAPA DE RIESGO'!$AB$25="Mayor"),CONCATENATE("R2C",'MAPA DE RIESGO'!$P$25),"")</f>
        <v/>
      </c>
      <c r="AD7" s="24" t="str">
        <f>IF(AND('MAPA DE RIESGO'!$Z$26="Muy Alta",'MAPA DE RIESGO'!$AB$26="Mayor"),CONCATENATE("R2C",'MAPA DE RIESGO'!$P$26),"")</f>
        <v/>
      </c>
      <c r="AE7" s="24" t="str">
        <f>IF(AND('MAPA DE RIESGO'!$Z$27="Muy Alta",'MAPA DE RIESGO'!$AB$27="Mayor"),CONCATENATE("R2C",'MAPA DE RIESGO'!$P$27),"")</f>
        <v/>
      </c>
      <c r="AF7" s="24" t="str">
        <f>IF(AND('MAPA DE RIESGO'!$Z$28="Muy Alta",'MAPA DE RIESGO'!$AB$28="Mayor"),CONCATENATE("R2C",'MAPA DE RIESGO'!$P$28),"")</f>
        <v/>
      </c>
      <c r="AG7" s="25" t="str">
        <f>IF(AND('MAPA DE RIESGO'!$Z$29="Muy Alta",'MAPA DE RIESGO'!$AB$29="Mayor"),CONCATENATE("R2C",'MAPA DE RIESGO'!$P$29),"")</f>
        <v/>
      </c>
      <c r="AH7" s="26" t="str">
        <f>IF(AND('MAPA DE RIESGO'!$Z$24="Muy Alta",'MAPA DE RIESGO'!$AB$24="Catastrófico"),CONCATENATE("R2C",'MAPA DE RIESGO'!$P$24),"")</f>
        <v/>
      </c>
      <c r="AI7" s="27" t="str">
        <f>IF(AND('MAPA DE RIESGO'!$Z$25="Muy Alta",'MAPA DE RIESGO'!$AB$25="Catastrófico"),CONCATENATE("R2C",'MAPA DE RIESGO'!$P$25),"")</f>
        <v/>
      </c>
      <c r="AJ7" s="27" t="str">
        <f>IF(AND('MAPA DE RIESGO'!$Z$26="Muy Alta",'MAPA DE RIESGO'!$AB$26="Catastrófico"),CONCATENATE("R2C",'MAPA DE RIESGO'!$P$26),"")</f>
        <v/>
      </c>
      <c r="AK7" s="27" t="str">
        <f>IF(AND('MAPA DE RIESGO'!$Z$27="Muy Alta",'MAPA DE RIESGO'!$AB$27="Catastrófico"),CONCATENATE("R2C",'MAPA DE RIESGO'!$P$27),"")</f>
        <v/>
      </c>
      <c r="AL7" s="27" t="str">
        <f>IF(AND('MAPA DE RIESGO'!$Z$28="Muy Alta",'MAPA DE RIESGO'!$AB$28="Catastrófico"),CONCATENATE("R2C",'MAPA DE RIESGO'!$P$28),"")</f>
        <v/>
      </c>
      <c r="AM7" s="28" t="str">
        <f>IF(AND('MAPA DE RIESGO'!$Z$29="Muy Alta",'MAPA DE RIESGO'!$AB$29="Catastrófico"),CONCATENATE("R2C",'MAPA DE RIESGO'!$P$29),"")</f>
        <v/>
      </c>
      <c r="AN7" s="55"/>
      <c r="AO7" s="434"/>
      <c r="AP7" s="435"/>
      <c r="AQ7" s="435"/>
      <c r="AR7" s="435"/>
      <c r="AS7" s="435"/>
      <c r="AT7" s="436"/>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72"/>
      <c r="C8" s="372"/>
      <c r="D8" s="373"/>
      <c r="E8" s="413"/>
      <c r="F8" s="414"/>
      <c r="G8" s="414"/>
      <c r="H8" s="414"/>
      <c r="I8" s="415"/>
      <c r="J8" s="23" t="str">
        <f>IF(AND('MAPA DE RIESGO'!$Z$30="Muy Alta",'MAPA DE RIESGO'!$AB$30="Leve"),CONCATENATE("R3C",'MAPA DE RIESGO'!$P$30),"")</f>
        <v/>
      </c>
      <c r="K8" s="24" t="str">
        <f>IF(AND('MAPA DE RIESGO'!$Z$31="Muy Alta",'MAPA DE RIESGO'!$AB$31="Leve"),CONCATENATE("R3C",'MAPA DE RIESGO'!$P$31),"")</f>
        <v/>
      </c>
      <c r="L8" s="24" t="str">
        <f>IF(AND('MAPA DE RIESGO'!$Z$32="Muy Alta",'MAPA DE RIESGO'!$AB$32="Leve"),CONCATENATE("R3C",'MAPA DE RIESGO'!$P$32),"")</f>
        <v/>
      </c>
      <c r="M8" s="24" t="str">
        <f>IF(AND('MAPA DE RIESGO'!$Z$33="Muy Alta",'MAPA DE RIESGO'!$AB$33="Leve"),CONCATENATE("R3C",'MAPA DE RIESGO'!$P$33),"")</f>
        <v/>
      </c>
      <c r="N8" s="24" t="str">
        <f>IF(AND('MAPA DE RIESGO'!$Z$34="Muy Alta",'MAPA DE RIESGO'!$AB$34="Leve"),CONCATENATE("R3C",'MAPA DE RIESGO'!$P$34),"")</f>
        <v/>
      </c>
      <c r="O8" s="25" t="str">
        <f>IF(AND('MAPA DE RIESGO'!$Z$35="Muy Alta",'MAPA DE RIESGO'!$AB$35="Leve"),CONCATENATE("R3C",'MAPA DE RIESGO'!$P$35),"")</f>
        <v/>
      </c>
      <c r="P8" s="23" t="str">
        <f>IF(AND('MAPA DE RIESGO'!$Z$30="Muy Alta",'MAPA DE RIESGO'!$AB$30="Menor"),CONCATENATE("R3C",'MAPA DE RIESGO'!$P$30),"")</f>
        <v/>
      </c>
      <c r="Q8" s="24" t="str">
        <f>IF(AND('MAPA DE RIESGO'!$Z$31="Muy Alta",'MAPA DE RIESGO'!$AB$31="Menor"),CONCATENATE("R3C",'MAPA DE RIESGO'!$P$31),"")</f>
        <v/>
      </c>
      <c r="R8" s="24" t="str">
        <f>IF(AND('MAPA DE RIESGO'!$Z$32="Muy Alta",'MAPA DE RIESGO'!$AB$32="Menor"),CONCATENATE("R3C",'MAPA DE RIESGO'!$P$32),"")</f>
        <v/>
      </c>
      <c r="S8" s="24" t="str">
        <f>IF(AND('MAPA DE RIESGO'!$Z$33="Muy Alta",'MAPA DE RIESGO'!$AB$33="Menor"),CONCATENATE("R3C",'MAPA DE RIESGO'!$P$33),"")</f>
        <v/>
      </c>
      <c r="T8" s="24" t="str">
        <f>IF(AND('MAPA DE RIESGO'!$Z$34="Muy Alta",'MAPA DE RIESGO'!$AB$34="Menor"),CONCATENATE("R3C",'MAPA DE RIESGO'!$P$34),"")</f>
        <v/>
      </c>
      <c r="U8" s="25" t="str">
        <f>IF(AND('MAPA DE RIESGO'!$Z$35="Muy Alta",'MAPA DE RIESGO'!$AB$35="Menor"),CONCATENATE("R3C",'MAPA DE RIESGO'!$P$35),"")</f>
        <v/>
      </c>
      <c r="V8" s="23" t="str">
        <f>IF(AND('MAPA DE RIESGO'!$Z$30="Muy Alta",'MAPA DE RIESGO'!$AB$30="Moderado"),CONCATENATE("R3C",'MAPA DE RIESGO'!$P$30),"")</f>
        <v/>
      </c>
      <c r="W8" s="24" t="str">
        <f>IF(AND('MAPA DE RIESGO'!$Z$31="Muy Alta",'MAPA DE RIESGO'!$AB$31="Moderado"),CONCATENATE("R3C",'MAPA DE RIESGO'!$P$31),"")</f>
        <v/>
      </c>
      <c r="X8" s="24" t="str">
        <f>IF(AND('MAPA DE RIESGO'!$Z$32="Muy Alta",'MAPA DE RIESGO'!$AB$32="Moderado"),CONCATENATE("R3C",'MAPA DE RIESGO'!$P$32),"")</f>
        <v/>
      </c>
      <c r="Y8" s="24" t="str">
        <f>IF(AND('MAPA DE RIESGO'!$Z$33="Muy Alta",'MAPA DE RIESGO'!$AB$33="Moderado"),CONCATENATE("R3C",'MAPA DE RIESGO'!$P$33),"")</f>
        <v/>
      </c>
      <c r="Z8" s="24" t="str">
        <f>IF(AND('MAPA DE RIESGO'!$Z$34="Muy Alta",'MAPA DE RIESGO'!$AB$34="Moderado"),CONCATENATE("R3C",'MAPA DE RIESGO'!$P$34),"")</f>
        <v/>
      </c>
      <c r="AA8" s="25" t="str">
        <f>IF(AND('MAPA DE RIESGO'!$Z$35="Muy Alta",'MAPA DE RIESGO'!$AB$35="Moderado"),CONCATENATE("R3C",'MAPA DE RIESGO'!$P$35),"")</f>
        <v/>
      </c>
      <c r="AB8" s="23" t="str">
        <f>IF(AND('MAPA DE RIESGO'!$Z$30="Muy Alta",'MAPA DE RIESGO'!$AB$30="Mayor"),CONCATENATE("R3C",'MAPA DE RIESGO'!$P$30),"")</f>
        <v/>
      </c>
      <c r="AC8" s="24" t="str">
        <f>IF(AND('MAPA DE RIESGO'!$Z$31="Muy Alta",'MAPA DE RIESGO'!$AB$31="Mayor"),CONCATENATE("R3C",'MAPA DE RIESGO'!$P$31),"")</f>
        <v/>
      </c>
      <c r="AD8" s="24" t="str">
        <f>IF(AND('MAPA DE RIESGO'!$Z$32="Muy Alta",'MAPA DE RIESGO'!$AB$32="Mayor"),CONCATENATE("R3C",'MAPA DE RIESGO'!$P$32),"")</f>
        <v/>
      </c>
      <c r="AE8" s="24" t="str">
        <f>IF(AND('MAPA DE RIESGO'!$Z$33="Muy Alta",'MAPA DE RIESGO'!$AB$33="Mayor"),CONCATENATE("R3C",'MAPA DE RIESGO'!$P$33),"")</f>
        <v/>
      </c>
      <c r="AF8" s="24" t="str">
        <f>IF(AND('MAPA DE RIESGO'!$Z$34="Muy Alta",'MAPA DE RIESGO'!$AB$34="Mayor"),CONCATENATE("R3C",'MAPA DE RIESGO'!$P$34),"")</f>
        <v/>
      </c>
      <c r="AG8" s="25" t="str">
        <f>IF(AND('MAPA DE RIESGO'!$Z$35="Muy Alta",'MAPA DE RIESGO'!$AB$35="Mayor"),CONCATENATE("R3C",'MAPA DE RIESGO'!$P$35),"")</f>
        <v/>
      </c>
      <c r="AH8" s="26" t="str">
        <f>IF(AND('MAPA DE RIESGO'!$Z$30="Muy Alta",'MAPA DE RIESGO'!$AB$30="Catastrófico"),CONCATENATE("R3C",'MAPA DE RIESGO'!$P$30),"")</f>
        <v/>
      </c>
      <c r="AI8" s="27" t="str">
        <f>IF(AND('MAPA DE RIESGO'!$Z$31="Muy Alta",'MAPA DE RIESGO'!$AB$31="Catastrófico"),CONCATENATE("R3C",'MAPA DE RIESGO'!$P$31),"")</f>
        <v/>
      </c>
      <c r="AJ8" s="27" t="str">
        <f>IF(AND('MAPA DE RIESGO'!$Z$32="Muy Alta",'MAPA DE RIESGO'!$AB$32="Catastrófico"),CONCATENATE("R3C",'MAPA DE RIESGO'!$P$32),"")</f>
        <v/>
      </c>
      <c r="AK8" s="27" t="str">
        <f>IF(AND('MAPA DE RIESGO'!$Z$33="Muy Alta",'MAPA DE RIESGO'!$AB$33="Catastrófico"),CONCATENATE("R3C",'MAPA DE RIESGO'!$P$33),"")</f>
        <v/>
      </c>
      <c r="AL8" s="27" t="str">
        <f>IF(AND('MAPA DE RIESGO'!$Z$34="Muy Alta",'MAPA DE RIESGO'!$AB$34="Catastrófico"),CONCATENATE("R3C",'MAPA DE RIESGO'!$P$34),"")</f>
        <v/>
      </c>
      <c r="AM8" s="28" t="str">
        <f>IF(AND('MAPA DE RIESGO'!$Z$35="Muy Alta",'MAPA DE RIESGO'!$AB$35="Catastrófico"),CONCATENATE("R3C",'MAPA DE RIESGO'!$P$35),"")</f>
        <v/>
      </c>
      <c r="AN8" s="55"/>
      <c r="AO8" s="434"/>
      <c r="AP8" s="435"/>
      <c r="AQ8" s="435"/>
      <c r="AR8" s="435"/>
      <c r="AS8" s="435"/>
      <c r="AT8" s="436"/>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72"/>
      <c r="C9" s="372"/>
      <c r="D9" s="373"/>
      <c r="E9" s="413"/>
      <c r="F9" s="414"/>
      <c r="G9" s="414"/>
      <c r="H9" s="414"/>
      <c r="I9" s="415"/>
      <c r="J9" s="23" t="str">
        <f>IF(AND('MAPA DE RIESGO'!$Z$36="Muy Alta",'MAPA DE RIESGO'!$AB$36="Leve"),CONCATENATE("R4C",'MAPA DE RIESGO'!$P$36),"")</f>
        <v/>
      </c>
      <c r="K9" s="24" t="str">
        <f>IF(AND('MAPA DE RIESGO'!$Z$39="Muy Alta",'MAPA DE RIESGO'!$AB$39="Leve"),CONCATENATE("R4C",'MAPA DE RIESGO'!$P$39),"")</f>
        <v/>
      </c>
      <c r="L9" s="29" t="str">
        <f>IF(AND('MAPA DE RIESGO'!$Z$40="Muy Alta",'MAPA DE RIESGO'!$AB$40="Leve"),CONCATENATE("R4C",'MAPA DE RIESGO'!$P$40),"")</f>
        <v/>
      </c>
      <c r="M9" s="29" t="str">
        <f>IF(AND('MAPA DE RIESGO'!$Z$41="Muy Alta",'MAPA DE RIESGO'!$AB$41="Leve"),CONCATENATE("R4C",'MAPA DE RIESGO'!$P$41),"")</f>
        <v/>
      </c>
      <c r="N9" s="29" t="str">
        <f>IF(AND('MAPA DE RIESGO'!$Z$42="Muy Alta",'MAPA DE RIESGO'!$AB$42="Leve"),CONCATENATE("R4C",'MAPA DE RIESGO'!$P$42),"")</f>
        <v/>
      </c>
      <c r="O9" s="25" t="str">
        <f>IF(AND('MAPA DE RIESGO'!$Z$43="Muy Alta",'MAPA DE RIESGO'!$AB$43="Leve"),CONCATENATE("R4C",'MAPA DE RIESGO'!$P$43),"")</f>
        <v/>
      </c>
      <c r="P9" s="23" t="str">
        <f>IF(AND('MAPA DE RIESGO'!$Z$36="Muy Alta",'MAPA DE RIESGO'!$AB$36="Menor"),CONCATENATE("R4C",'MAPA DE RIESGO'!$P$36),"")</f>
        <v/>
      </c>
      <c r="Q9" s="24" t="str">
        <f>IF(AND('MAPA DE RIESGO'!$Z$39="Muy Alta",'MAPA DE RIESGO'!$AB$39="Menor"),CONCATENATE("R4C",'MAPA DE RIESGO'!$P$39),"")</f>
        <v/>
      </c>
      <c r="R9" s="29" t="str">
        <f>IF(AND('MAPA DE RIESGO'!$Z$40="Muy Alta",'MAPA DE RIESGO'!$AB$40="Menor"),CONCATENATE("R4C",'MAPA DE RIESGO'!$P$40),"")</f>
        <v/>
      </c>
      <c r="S9" s="29" t="str">
        <f>IF(AND('MAPA DE RIESGO'!$Z$41="Muy Alta",'MAPA DE RIESGO'!$AB$41="Menor"),CONCATENATE("R4C",'MAPA DE RIESGO'!$P$41),"")</f>
        <v/>
      </c>
      <c r="T9" s="29" t="str">
        <f>IF(AND('MAPA DE RIESGO'!$Z$42="Muy Alta",'MAPA DE RIESGO'!$AB$42="Menor"),CONCATENATE("R4C",'MAPA DE RIESGO'!$P$42),"")</f>
        <v/>
      </c>
      <c r="U9" s="25" t="str">
        <f>IF(AND('MAPA DE RIESGO'!$Z$43="Muy Alta",'MAPA DE RIESGO'!$AB$43="Menor"),CONCATENATE("R4C",'MAPA DE RIESGO'!$P$43),"")</f>
        <v/>
      </c>
      <c r="V9" s="23" t="str">
        <f>IF(AND('MAPA DE RIESGO'!$Z$36="Muy Alta",'MAPA DE RIESGO'!$AB$36="Moderado"),CONCATENATE("R4C",'MAPA DE RIESGO'!$P$36),"")</f>
        <v/>
      </c>
      <c r="W9" s="24" t="str">
        <f>IF(AND('MAPA DE RIESGO'!$Z$39="Muy Alta",'MAPA DE RIESGO'!$AB$39="Moderado"),CONCATENATE("R4C",'MAPA DE RIESGO'!$P$39),"")</f>
        <v/>
      </c>
      <c r="X9" s="29" t="str">
        <f>IF(AND('MAPA DE RIESGO'!$Z$40="Muy Alta",'MAPA DE RIESGO'!$AB$40="Moderado"),CONCATENATE("R4C",'MAPA DE RIESGO'!$P$40),"")</f>
        <v/>
      </c>
      <c r="Y9" s="29" t="str">
        <f>IF(AND('MAPA DE RIESGO'!$Z$41="Muy Alta",'MAPA DE RIESGO'!$AB$41="Moderado"),CONCATENATE("R4C",'MAPA DE RIESGO'!$P$41),"")</f>
        <v/>
      </c>
      <c r="Z9" s="29" t="str">
        <f>IF(AND('MAPA DE RIESGO'!$Z$42="Muy Alta",'MAPA DE RIESGO'!$AB$42="Moderado"),CONCATENATE("R4C",'MAPA DE RIESGO'!$P$42),"")</f>
        <v/>
      </c>
      <c r="AA9" s="25" t="str">
        <f>IF(AND('MAPA DE RIESGO'!$Z$43="Muy Alta",'MAPA DE RIESGO'!$AB$43="Moderado"),CONCATENATE("R4C",'MAPA DE RIESGO'!$P$43),"")</f>
        <v/>
      </c>
      <c r="AB9" s="23" t="str">
        <f>IF(AND('MAPA DE RIESGO'!$Z$36="Muy Alta",'MAPA DE RIESGO'!$AB$36="Mayor"),CONCATENATE("R4C",'MAPA DE RIESGO'!$P$36),"")</f>
        <v/>
      </c>
      <c r="AC9" s="24" t="str">
        <f>IF(AND('MAPA DE RIESGO'!$Z$39="Muy Alta",'MAPA DE RIESGO'!$AB$39="Mayor"),CONCATENATE("R4C",'MAPA DE RIESGO'!$P$39),"")</f>
        <v/>
      </c>
      <c r="AD9" s="29" t="str">
        <f>IF(AND('MAPA DE RIESGO'!$Z$40="Muy Alta",'MAPA DE RIESGO'!$AB$40="Mayor"),CONCATENATE("R4C",'MAPA DE RIESGO'!$P$40),"")</f>
        <v/>
      </c>
      <c r="AE9" s="29" t="str">
        <f>IF(AND('MAPA DE RIESGO'!$Z$41="Muy Alta",'MAPA DE RIESGO'!$AB$41="Mayor"),CONCATENATE("R4C",'MAPA DE RIESGO'!$P$41),"")</f>
        <v/>
      </c>
      <c r="AF9" s="29" t="str">
        <f>IF(AND('MAPA DE RIESGO'!$Z$42="Muy Alta",'MAPA DE RIESGO'!$AB$42="Mayor"),CONCATENATE("R4C",'MAPA DE RIESGO'!$P$42),"")</f>
        <v/>
      </c>
      <c r="AG9" s="25" t="str">
        <f>IF(AND('MAPA DE RIESGO'!$Z$43="Muy Alta",'MAPA DE RIESGO'!$AB$43="Mayor"),CONCATENATE("R4C",'MAPA DE RIESGO'!$P$43),"")</f>
        <v/>
      </c>
      <c r="AH9" s="26" t="str">
        <f>IF(AND('MAPA DE RIESGO'!$Z$36="Muy Alta",'MAPA DE RIESGO'!$AB$36="Catastrófico"),CONCATENATE("R4C",'MAPA DE RIESGO'!$P$36),"")</f>
        <v/>
      </c>
      <c r="AI9" s="27" t="str">
        <f>IF(AND('MAPA DE RIESGO'!$Z$39="Muy Alta",'MAPA DE RIESGO'!$AB$39="Catastrófico"),CONCATENATE("R4C",'MAPA DE RIESGO'!$P$39),"")</f>
        <v/>
      </c>
      <c r="AJ9" s="27" t="str">
        <f>IF(AND('MAPA DE RIESGO'!$Z$40="Muy Alta",'MAPA DE RIESGO'!$AB$40="Catastrófico"),CONCATENATE("R4C",'MAPA DE RIESGO'!$P$40),"")</f>
        <v/>
      </c>
      <c r="AK9" s="27" t="str">
        <f>IF(AND('MAPA DE RIESGO'!$Z$41="Muy Alta",'MAPA DE RIESGO'!$AB$41="Catastrófico"),CONCATENATE("R4C",'MAPA DE RIESGO'!$P$41),"")</f>
        <v/>
      </c>
      <c r="AL9" s="27" t="str">
        <f>IF(AND('MAPA DE RIESGO'!$Z$42="Muy Alta",'MAPA DE RIESGO'!$AB$42="Catastrófico"),CONCATENATE("R4C",'MAPA DE RIESGO'!$P$42),"")</f>
        <v/>
      </c>
      <c r="AM9" s="28" t="str">
        <f>IF(AND('MAPA DE RIESGO'!$Z$43="Muy Alta",'MAPA DE RIESGO'!$AB$43="Catastrófico"),CONCATENATE("R4C",'MAPA DE RIESGO'!$P$43),"")</f>
        <v/>
      </c>
      <c r="AN9" s="55"/>
      <c r="AO9" s="434"/>
      <c r="AP9" s="435"/>
      <c r="AQ9" s="435"/>
      <c r="AR9" s="435"/>
      <c r="AS9" s="435"/>
      <c r="AT9" s="436"/>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72"/>
      <c r="C10" s="372"/>
      <c r="D10" s="373"/>
      <c r="E10" s="413"/>
      <c r="F10" s="414"/>
      <c r="G10" s="414"/>
      <c r="H10" s="414"/>
      <c r="I10" s="415"/>
      <c r="J10" s="23" t="str">
        <f>IF(AND('MAPA DE RIESGO'!$Z$44="Muy Alta",'MAPA DE RIESGO'!$AB$44="Leve"),CONCATENATE("R5C",'MAPA DE RIESGO'!$P$44),"")</f>
        <v/>
      </c>
      <c r="K10" s="24" t="str">
        <f>IF(AND('MAPA DE RIESGO'!$Z$45="Muy Alta",'MAPA DE RIESGO'!$AB$45="Leve"),CONCATENATE("R5C",'MAPA DE RIESGO'!$P$45),"")</f>
        <v/>
      </c>
      <c r="L10" s="29" t="str">
        <f>IF(AND('MAPA DE RIESGO'!$Z$47="Muy Alta",'MAPA DE RIESGO'!$AB$47="Leve"),CONCATENATE("R5C",'MAPA DE RIESGO'!$P$47),"")</f>
        <v/>
      </c>
      <c r="M10" s="29" t="str">
        <f>IF(AND('MAPA DE RIESGO'!$Z$48="Muy Alta",'MAPA DE RIESGO'!$AB$48="Leve"),CONCATENATE("R5C",'MAPA DE RIESGO'!$P$48),"")</f>
        <v/>
      </c>
      <c r="N10" s="29" t="str">
        <f>IF(AND('MAPA DE RIESGO'!$Z$49="Muy Alta",'MAPA DE RIESGO'!$AB$49="Leve"),CONCATENATE("R5C",'MAPA DE RIESGO'!$P$49),"")</f>
        <v/>
      </c>
      <c r="O10" s="25" t="str">
        <f>IF(AND('MAPA DE RIESGO'!$Z$50="Muy Alta",'MAPA DE RIESGO'!$AB$50="Leve"),CONCATENATE("R5C",'MAPA DE RIESGO'!$P$50),"")</f>
        <v/>
      </c>
      <c r="P10" s="23" t="str">
        <f>IF(AND('MAPA DE RIESGO'!$Z$44="Muy Alta",'MAPA DE RIESGO'!$AB$44="Menor"),CONCATENATE("R5C",'MAPA DE RIESGO'!$P$44),"")</f>
        <v/>
      </c>
      <c r="Q10" s="24" t="str">
        <f>IF(AND('MAPA DE RIESGO'!$Z$45="Muy Alta",'MAPA DE RIESGO'!$AB$45="Menor"),CONCATENATE("R5C",'MAPA DE RIESGO'!$P$45),"")</f>
        <v/>
      </c>
      <c r="R10" s="29" t="str">
        <f>IF(AND('MAPA DE RIESGO'!$Z$47="Muy Alta",'MAPA DE RIESGO'!$AB$47="Menor"),CONCATENATE("R5C",'MAPA DE RIESGO'!$P$47),"")</f>
        <v/>
      </c>
      <c r="S10" s="29" t="str">
        <f>IF(AND('MAPA DE RIESGO'!$Z$48="Muy Alta",'MAPA DE RIESGO'!$AB$48="Menor"),CONCATENATE("R5C",'MAPA DE RIESGO'!$P$48),"")</f>
        <v/>
      </c>
      <c r="T10" s="29" t="str">
        <f>IF(AND('MAPA DE RIESGO'!$Z$49="Muy Alta",'MAPA DE RIESGO'!$AB$49="Menor"),CONCATENATE("R5C",'MAPA DE RIESGO'!$P$49),"")</f>
        <v/>
      </c>
      <c r="U10" s="25" t="str">
        <f>IF(AND('MAPA DE RIESGO'!$Z$50="Muy Alta",'MAPA DE RIESGO'!$AB$50="Menor"),CONCATENATE("R5C",'MAPA DE RIESGO'!$P$50),"")</f>
        <v/>
      </c>
      <c r="V10" s="23" t="str">
        <f>IF(AND('MAPA DE RIESGO'!$Z$44="Muy Alta",'MAPA DE RIESGO'!$AB$44="Moderado"),CONCATENATE("R5C",'MAPA DE RIESGO'!$P$44),"")</f>
        <v/>
      </c>
      <c r="W10" s="24" t="str">
        <f>IF(AND('MAPA DE RIESGO'!$Z$45="Muy Alta",'MAPA DE RIESGO'!$AB$45="Moderado"),CONCATENATE("R5C",'MAPA DE RIESGO'!$P$45),"")</f>
        <v/>
      </c>
      <c r="X10" s="29" t="str">
        <f>IF(AND('MAPA DE RIESGO'!$Z$47="Muy Alta",'MAPA DE RIESGO'!$AB$47="Moderado"),CONCATENATE("R5C",'MAPA DE RIESGO'!$P$47),"")</f>
        <v/>
      </c>
      <c r="Y10" s="29" t="str">
        <f>IF(AND('MAPA DE RIESGO'!$Z$48="Muy Alta",'MAPA DE RIESGO'!$AB$48="Moderado"),CONCATENATE("R5C",'MAPA DE RIESGO'!$P$48),"")</f>
        <v/>
      </c>
      <c r="Z10" s="29" t="str">
        <f>IF(AND('MAPA DE RIESGO'!$Z$49="Muy Alta",'MAPA DE RIESGO'!$AB$49="Moderado"),CONCATENATE("R5C",'MAPA DE RIESGO'!$P$49),"")</f>
        <v/>
      </c>
      <c r="AA10" s="25" t="str">
        <f>IF(AND('MAPA DE RIESGO'!$Z$50="Muy Alta",'MAPA DE RIESGO'!$AB$50="Moderado"),CONCATENATE("R5C",'MAPA DE RIESGO'!$P$50),"")</f>
        <v/>
      </c>
      <c r="AB10" s="23" t="str">
        <f>IF(AND('MAPA DE RIESGO'!$Z$44="Muy Alta",'MAPA DE RIESGO'!$AB$44="Mayor"),CONCATENATE("R5C",'MAPA DE RIESGO'!$P$44),"")</f>
        <v/>
      </c>
      <c r="AC10" s="24" t="str">
        <f>IF(AND('MAPA DE RIESGO'!$Z$45="Muy Alta",'MAPA DE RIESGO'!$AB$45="Mayor"),CONCATENATE("R5C",'MAPA DE RIESGO'!$P$45),"")</f>
        <v/>
      </c>
      <c r="AD10" s="29" t="str">
        <f>IF(AND('MAPA DE RIESGO'!$Z$47="Muy Alta",'MAPA DE RIESGO'!$AB$47="Mayor"),CONCATENATE("R5C",'MAPA DE RIESGO'!$P$47),"")</f>
        <v/>
      </c>
      <c r="AE10" s="29" t="str">
        <f>IF(AND('MAPA DE RIESGO'!$Z$48="Muy Alta",'MAPA DE RIESGO'!$AB$48="Mayor"),CONCATENATE("R5C",'MAPA DE RIESGO'!$P$48),"")</f>
        <v/>
      </c>
      <c r="AF10" s="29" t="str">
        <f>IF(AND('MAPA DE RIESGO'!$Z$49="Muy Alta",'MAPA DE RIESGO'!$AB$49="Mayor"),CONCATENATE("R5C",'MAPA DE RIESGO'!$P$49),"")</f>
        <v/>
      </c>
      <c r="AG10" s="25" t="str">
        <f>IF(AND('MAPA DE RIESGO'!$Z$50="Muy Alta",'MAPA DE RIESGO'!$AB$50="Mayor"),CONCATENATE("R5C",'MAPA DE RIESGO'!$P$50),"")</f>
        <v/>
      </c>
      <c r="AH10" s="26" t="str">
        <f>IF(AND('MAPA DE RIESGO'!$Z$44="Muy Alta",'MAPA DE RIESGO'!$AB$44="Catastrófico"),CONCATENATE("R5C",'MAPA DE RIESGO'!$P$44),"")</f>
        <v/>
      </c>
      <c r="AI10" s="27" t="str">
        <f>IF(AND('MAPA DE RIESGO'!$Z$45="Muy Alta",'MAPA DE RIESGO'!$AB$45="Catastrófico"),CONCATENATE("R5C",'MAPA DE RIESGO'!$P$45),"")</f>
        <v/>
      </c>
      <c r="AJ10" s="27" t="str">
        <f>IF(AND('MAPA DE RIESGO'!$Z$47="Muy Alta",'MAPA DE RIESGO'!$AB$47="Catastrófico"),CONCATENATE("R5C",'MAPA DE RIESGO'!$P$47),"")</f>
        <v/>
      </c>
      <c r="AK10" s="27" t="str">
        <f>IF(AND('MAPA DE RIESGO'!$Z$48="Muy Alta",'MAPA DE RIESGO'!$AB$48="Catastrófico"),CONCATENATE("R5C",'MAPA DE RIESGO'!$P$48),"")</f>
        <v/>
      </c>
      <c r="AL10" s="27" t="str">
        <f>IF(AND('MAPA DE RIESGO'!$Z$49="Muy Alta",'MAPA DE RIESGO'!$AB$49="Catastrófico"),CONCATENATE("R5C",'MAPA DE RIESGO'!$P$49),"")</f>
        <v/>
      </c>
      <c r="AM10" s="28" t="str">
        <f>IF(AND('MAPA DE RIESGO'!$Z$50="Muy Alta",'MAPA DE RIESGO'!$AB$50="Catastrófico"),CONCATENATE("R5C",'MAPA DE RIESGO'!$P$50),"")</f>
        <v/>
      </c>
      <c r="AN10" s="55"/>
      <c r="AO10" s="434"/>
      <c r="AP10" s="435"/>
      <c r="AQ10" s="435"/>
      <c r="AR10" s="435"/>
      <c r="AS10" s="435"/>
      <c r="AT10" s="436"/>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72"/>
      <c r="C11" s="372"/>
      <c r="D11" s="373"/>
      <c r="E11" s="413"/>
      <c r="F11" s="414"/>
      <c r="G11" s="414"/>
      <c r="H11" s="414"/>
      <c r="I11" s="415"/>
      <c r="J11" s="23" t="str">
        <f>IF(AND('MAPA DE RIESGO'!$Z$51="Muy Alta",'MAPA DE RIESGO'!$AB$51="Leve"),CONCATENATE("R6C",'MAPA DE RIESGO'!$P$51),"")</f>
        <v/>
      </c>
      <c r="K11" s="24" t="str">
        <f>IF(AND('MAPA DE RIESGO'!$Z$52="Muy Alta",'MAPA DE RIESGO'!$AB$52="Leve"),CONCATENATE("R6C",'MAPA DE RIESGO'!$P$52),"")</f>
        <v/>
      </c>
      <c r="L11" s="29" t="str">
        <f>IF(AND('MAPA DE RIESGO'!$Z$53="Muy Alta",'MAPA DE RIESGO'!$AB$53="Leve"),CONCATENATE("R6C",'MAPA DE RIESGO'!$P$53),"")</f>
        <v/>
      </c>
      <c r="M11" s="29" t="str">
        <f>IF(AND('MAPA DE RIESGO'!$Z$54="Muy Alta",'MAPA DE RIESGO'!$AB$54="Leve"),CONCATENATE("R6C",'MAPA DE RIESGO'!$P$54),"")</f>
        <v/>
      </c>
      <c r="N11" s="29" t="str">
        <f>IF(AND('MAPA DE RIESGO'!$Z$55="Muy Alta",'MAPA DE RIESGO'!$AB$55="Leve"),CONCATENATE("R6C",'MAPA DE RIESGO'!$P$55),"")</f>
        <v/>
      </c>
      <c r="O11" s="25" t="str">
        <f>IF(AND('MAPA DE RIESGO'!$Z$56="Muy Alta",'MAPA DE RIESGO'!$AB$56="Leve"),CONCATENATE("R6C",'MAPA DE RIESGO'!$P$56),"")</f>
        <v/>
      </c>
      <c r="P11" s="23" t="str">
        <f>IF(AND('MAPA DE RIESGO'!$Z$51="Muy Alta",'MAPA DE RIESGO'!$AB$51="Menor"),CONCATENATE("R6C",'MAPA DE RIESGO'!$P$51),"")</f>
        <v/>
      </c>
      <c r="Q11" s="24" t="str">
        <f>IF(AND('MAPA DE RIESGO'!$Z$52="Muy Alta",'MAPA DE RIESGO'!$AB$52="Menor"),CONCATENATE("R6C",'MAPA DE RIESGO'!$P$52),"")</f>
        <v/>
      </c>
      <c r="R11" s="29" t="str">
        <f>IF(AND('MAPA DE RIESGO'!$Z$53="Muy Alta",'MAPA DE RIESGO'!$AB$53="Menor"),CONCATENATE("R6C",'MAPA DE RIESGO'!$P$53),"")</f>
        <v/>
      </c>
      <c r="S11" s="29" t="str">
        <f>IF(AND('MAPA DE RIESGO'!$Z$54="Muy Alta",'MAPA DE RIESGO'!$AB$54="Menor"),CONCATENATE("R6C",'MAPA DE RIESGO'!$P$54),"")</f>
        <v/>
      </c>
      <c r="T11" s="29" t="str">
        <f>IF(AND('MAPA DE RIESGO'!$Z$55="Muy Alta",'MAPA DE RIESGO'!$AB$55="Menor"),CONCATENATE("R6C",'MAPA DE RIESGO'!$P$55),"")</f>
        <v/>
      </c>
      <c r="U11" s="25" t="str">
        <f>IF(AND('MAPA DE RIESGO'!$Z$56="Muy Alta",'MAPA DE RIESGO'!$AB$56="Menor"),CONCATENATE("R6C",'MAPA DE RIESGO'!$P$56),"")</f>
        <v/>
      </c>
      <c r="V11" s="23" t="str">
        <f>IF(AND('MAPA DE RIESGO'!$Z$51="Muy Alta",'MAPA DE RIESGO'!$AB$51="Moderado"),CONCATENATE("R6C",'MAPA DE RIESGO'!$P$51),"")</f>
        <v/>
      </c>
      <c r="W11" s="24" t="str">
        <f>IF(AND('MAPA DE RIESGO'!$Z$52="Muy Alta",'MAPA DE RIESGO'!$AB$52="Moderado"),CONCATENATE("R6C",'MAPA DE RIESGO'!$P$52),"")</f>
        <v/>
      </c>
      <c r="X11" s="29" t="str">
        <f>IF(AND('MAPA DE RIESGO'!$Z$53="Muy Alta",'MAPA DE RIESGO'!$AB$53="Moderado"),CONCATENATE("R6C",'MAPA DE RIESGO'!$P$53),"")</f>
        <v/>
      </c>
      <c r="Y11" s="29" t="str">
        <f>IF(AND('MAPA DE RIESGO'!$Z$54="Muy Alta",'MAPA DE RIESGO'!$AB$54="Moderado"),CONCATENATE("R6C",'MAPA DE RIESGO'!$P$54),"")</f>
        <v/>
      </c>
      <c r="Z11" s="29" t="str">
        <f>IF(AND('MAPA DE RIESGO'!$Z$55="Muy Alta",'MAPA DE RIESGO'!$AB$55="Moderado"),CONCATENATE("R6C",'MAPA DE RIESGO'!$P$55),"")</f>
        <v/>
      </c>
      <c r="AA11" s="25" t="str">
        <f>IF(AND('MAPA DE RIESGO'!$Z$56="Muy Alta",'MAPA DE RIESGO'!$AB$56="Moderado"),CONCATENATE("R6C",'MAPA DE RIESGO'!$P$56),"")</f>
        <v/>
      </c>
      <c r="AB11" s="23" t="str">
        <f>IF(AND('MAPA DE RIESGO'!$Z$51="Muy Alta",'MAPA DE RIESGO'!$AB$51="Mayor"),CONCATENATE("R6C",'MAPA DE RIESGO'!$P$51),"")</f>
        <v/>
      </c>
      <c r="AC11" s="24" t="str">
        <f>IF(AND('MAPA DE RIESGO'!$Z$52="Muy Alta",'MAPA DE RIESGO'!$AB$52="Mayor"),CONCATENATE("R6C",'MAPA DE RIESGO'!$P$52),"")</f>
        <v/>
      </c>
      <c r="AD11" s="29" t="str">
        <f>IF(AND('MAPA DE RIESGO'!$Z$53="Muy Alta",'MAPA DE RIESGO'!$AB$53="Mayor"),CONCATENATE("R6C",'MAPA DE RIESGO'!$P$53),"")</f>
        <v/>
      </c>
      <c r="AE11" s="29" t="str">
        <f>IF(AND('MAPA DE RIESGO'!$Z$54="Muy Alta",'MAPA DE RIESGO'!$AB$54="Mayor"),CONCATENATE("R6C",'MAPA DE RIESGO'!$P$54),"")</f>
        <v/>
      </c>
      <c r="AF11" s="29" t="str">
        <f>IF(AND('MAPA DE RIESGO'!$Z$55="Muy Alta",'MAPA DE RIESGO'!$AB$55="Mayor"),CONCATENATE("R6C",'MAPA DE RIESGO'!$P$55),"")</f>
        <v/>
      </c>
      <c r="AG11" s="25" t="str">
        <f>IF(AND('MAPA DE RIESGO'!$Z$56="Muy Alta",'MAPA DE RIESGO'!$AB$56="Mayor"),CONCATENATE("R6C",'MAPA DE RIESGO'!$P$56),"")</f>
        <v/>
      </c>
      <c r="AH11" s="26" t="str">
        <f>IF(AND('MAPA DE RIESGO'!$Z$51="Muy Alta",'MAPA DE RIESGO'!$AB$51="Catastrófico"),CONCATENATE("R6C",'MAPA DE RIESGO'!$P$51),"")</f>
        <v/>
      </c>
      <c r="AI11" s="27" t="str">
        <f>IF(AND('MAPA DE RIESGO'!$Z$52="Muy Alta",'MAPA DE RIESGO'!$AB$52="Catastrófico"),CONCATENATE("R6C",'MAPA DE RIESGO'!$P$52),"")</f>
        <v/>
      </c>
      <c r="AJ11" s="27" t="str">
        <f>IF(AND('MAPA DE RIESGO'!$Z$53="Muy Alta",'MAPA DE RIESGO'!$AB$53="Catastrófico"),CONCATENATE("R6C",'MAPA DE RIESGO'!$P$53),"")</f>
        <v/>
      </c>
      <c r="AK11" s="27" t="str">
        <f>IF(AND('MAPA DE RIESGO'!$Z$54="Muy Alta",'MAPA DE RIESGO'!$AB$54="Catastrófico"),CONCATENATE("R6C",'MAPA DE RIESGO'!$P$54),"")</f>
        <v/>
      </c>
      <c r="AL11" s="27" t="str">
        <f>IF(AND('MAPA DE RIESGO'!$Z$55="Muy Alta",'MAPA DE RIESGO'!$AB$55="Catastrófico"),CONCATENATE("R6C",'MAPA DE RIESGO'!$P$55),"")</f>
        <v/>
      </c>
      <c r="AM11" s="28" t="str">
        <f>IF(AND('MAPA DE RIESGO'!$Z$56="Muy Alta",'MAPA DE RIESGO'!$AB$56="Catastrófico"),CONCATENATE("R6C",'MAPA DE RIESGO'!$P$56),"")</f>
        <v/>
      </c>
      <c r="AN11" s="55"/>
      <c r="AO11" s="434"/>
      <c r="AP11" s="435"/>
      <c r="AQ11" s="435"/>
      <c r="AR11" s="435"/>
      <c r="AS11" s="435"/>
      <c r="AT11" s="436"/>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72"/>
      <c r="C12" s="372"/>
      <c r="D12" s="373"/>
      <c r="E12" s="413"/>
      <c r="F12" s="414"/>
      <c r="G12" s="414"/>
      <c r="H12" s="414"/>
      <c r="I12" s="415"/>
      <c r="J12" s="23" t="str">
        <f>IF(AND('MAPA DE RIESGO'!$Z$57="Muy Alta",'MAPA DE RIESGO'!$AB$57="Leve"),CONCATENATE("R7C",'MAPA DE RIESGO'!$P$57),"")</f>
        <v/>
      </c>
      <c r="K12" s="24" t="str">
        <f>IF(AND('MAPA DE RIESGO'!$Z$58="Muy Alta",'MAPA DE RIESGO'!$AB$58="Leve"),CONCATENATE("R7C",'MAPA DE RIESGO'!$P$58),"")</f>
        <v/>
      </c>
      <c r="L12" s="29" t="str">
        <f>IF(AND('MAPA DE RIESGO'!$Z$59="Muy Alta",'MAPA DE RIESGO'!$AB$59="Leve"),CONCATENATE("R7C",'MAPA DE RIESGO'!$P$59),"")</f>
        <v/>
      </c>
      <c r="M12" s="29" t="str">
        <f>IF(AND('MAPA DE RIESGO'!$Z$60="Muy Alta",'MAPA DE RIESGO'!$AB$60="Leve"),CONCATENATE("R7C",'MAPA DE RIESGO'!$P$60),"")</f>
        <v/>
      </c>
      <c r="N12" s="29" t="str">
        <f>IF(AND('MAPA DE RIESGO'!$Z$61="Muy Alta",'MAPA DE RIESGO'!$AB$61="Leve"),CONCATENATE("R7C",'MAPA DE RIESGO'!$P$61),"")</f>
        <v/>
      </c>
      <c r="O12" s="25" t="str">
        <f>IF(AND('MAPA DE RIESGO'!$Z$62="Muy Alta",'MAPA DE RIESGO'!$AB$62="Leve"),CONCATENATE("R7C",'MAPA DE RIESGO'!$P$62),"")</f>
        <v/>
      </c>
      <c r="P12" s="23" t="str">
        <f>IF(AND('MAPA DE RIESGO'!$Z$57="Muy Alta",'MAPA DE RIESGO'!$AB$57="Menor"),CONCATENATE("R7C",'MAPA DE RIESGO'!$P$57),"")</f>
        <v/>
      </c>
      <c r="Q12" s="24" t="str">
        <f>IF(AND('MAPA DE RIESGO'!$Z$58="Muy Alta",'MAPA DE RIESGO'!$AB$58="Menor"),CONCATENATE("R7C",'MAPA DE RIESGO'!$P$58),"")</f>
        <v/>
      </c>
      <c r="R12" s="29" t="str">
        <f>IF(AND('MAPA DE RIESGO'!$Z$59="Muy Alta",'MAPA DE RIESGO'!$AB$59="Menor"),CONCATENATE("R7C",'MAPA DE RIESGO'!$P$59),"")</f>
        <v/>
      </c>
      <c r="S12" s="29" t="str">
        <f>IF(AND('MAPA DE RIESGO'!$Z$60="Muy Alta",'MAPA DE RIESGO'!$AB$60="Menor"),CONCATENATE("R7C",'MAPA DE RIESGO'!$P$60),"")</f>
        <v/>
      </c>
      <c r="T12" s="29" t="str">
        <f>IF(AND('MAPA DE RIESGO'!$Z$61="Muy Alta",'MAPA DE RIESGO'!$AB$61="Menor"),CONCATENATE("R7C",'MAPA DE RIESGO'!$P$61),"")</f>
        <v/>
      </c>
      <c r="U12" s="25" t="str">
        <f>IF(AND('MAPA DE RIESGO'!$Z$62="Muy Alta",'MAPA DE RIESGO'!$AB$62="Menor"),CONCATENATE("R7C",'MAPA DE RIESGO'!$P$62),"")</f>
        <v/>
      </c>
      <c r="V12" s="23" t="str">
        <f>IF(AND('MAPA DE RIESGO'!$Z$57="Muy Alta",'MAPA DE RIESGO'!$AB$57="Moderado"),CONCATENATE("R7C",'MAPA DE RIESGO'!$P$57),"")</f>
        <v/>
      </c>
      <c r="W12" s="24" t="str">
        <f>IF(AND('MAPA DE RIESGO'!$Z$58="Muy Alta",'MAPA DE RIESGO'!$AB$58="Moderado"),CONCATENATE("R7C",'MAPA DE RIESGO'!$P$58),"")</f>
        <v/>
      </c>
      <c r="X12" s="29" t="str">
        <f>IF(AND('MAPA DE RIESGO'!$Z$59="Muy Alta",'MAPA DE RIESGO'!$AB$59="Moderado"),CONCATENATE("R7C",'MAPA DE RIESGO'!$P$59),"")</f>
        <v/>
      </c>
      <c r="Y12" s="29" t="str">
        <f>IF(AND('MAPA DE RIESGO'!$Z$60="Muy Alta",'MAPA DE RIESGO'!$AB$60="Moderado"),CONCATENATE("R7C",'MAPA DE RIESGO'!$P$60),"")</f>
        <v/>
      </c>
      <c r="Z12" s="29" t="str">
        <f>IF(AND('MAPA DE RIESGO'!$Z$61="Muy Alta",'MAPA DE RIESGO'!$AB$61="Moderado"),CONCATENATE("R7C",'MAPA DE RIESGO'!$P$61),"")</f>
        <v/>
      </c>
      <c r="AA12" s="25" t="str">
        <f>IF(AND('MAPA DE RIESGO'!$Z$62="Muy Alta",'MAPA DE RIESGO'!$AB$62="Moderado"),CONCATENATE("R7C",'MAPA DE RIESGO'!$P$62),"")</f>
        <v/>
      </c>
      <c r="AB12" s="23" t="str">
        <f>IF(AND('MAPA DE RIESGO'!$Z$57="Muy Alta",'MAPA DE RIESGO'!$AB$57="Mayor"),CONCATENATE("R7C",'MAPA DE RIESGO'!$P$57),"")</f>
        <v/>
      </c>
      <c r="AC12" s="24" t="str">
        <f>IF(AND('MAPA DE RIESGO'!$Z$58="Muy Alta",'MAPA DE RIESGO'!$AB$58="Mayor"),CONCATENATE("R7C",'MAPA DE RIESGO'!$P$58),"")</f>
        <v/>
      </c>
      <c r="AD12" s="29" t="str">
        <f>IF(AND('MAPA DE RIESGO'!$Z$59="Muy Alta",'MAPA DE RIESGO'!$AB$59="Mayor"),CONCATENATE("R7C",'MAPA DE RIESGO'!$P$59),"")</f>
        <v/>
      </c>
      <c r="AE12" s="29" t="str">
        <f>IF(AND('MAPA DE RIESGO'!$Z$60="Muy Alta",'MAPA DE RIESGO'!$AB$60="Mayor"),CONCATENATE("R7C",'MAPA DE RIESGO'!$P$60),"")</f>
        <v/>
      </c>
      <c r="AF12" s="29" t="str">
        <f>IF(AND('MAPA DE RIESGO'!$Z$61="Muy Alta",'MAPA DE RIESGO'!$AB$61="Mayor"),CONCATENATE("R7C",'MAPA DE RIESGO'!$P$61),"")</f>
        <v/>
      </c>
      <c r="AG12" s="25" t="str">
        <f>IF(AND('MAPA DE RIESGO'!$Z$62="Muy Alta",'MAPA DE RIESGO'!$AB$62="Mayor"),CONCATENATE("R7C",'MAPA DE RIESGO'!$P$62),"")</f>
        <v/>
      </c>
      <c r="AH12" s="26" t="str">
        <f>IF(AND('MAPA DE RIESGO'!$Z$57="Muy Alta",'MAPA DE RIESGO'!$AB$57="Catastrófico"),CONCATENATE("R7C",'MAPA DE RIESGO'!$P$57),"")</f>
        <v/>
      </c>
      <c r="AI12" s="27" t="str">
        <f>IF(AND('MAPA DE RIESGO'!$Z$58="Muy Alta",'MAPA DE RIESGO'!$AB$58="Catastrófico"),CONCATENATE("R7C",'MAPA DE RIESGO'!$P$58),"")</f>
        <v/>
      </c>
      <c r="AJ12" s="27" t="str">
        <f>IF(AND('MAPA DE RIESGO'!$Z$59="Muy Alta",'MAPA DE RIESGO'!$AB$59="Catastrófico"),CONCATENATE("R7C",'MAPA DE RIESGO'!$P$59),"")</f>
        <v/>
      </c>
      <c r="AK12" s="27" t="str">
        <f>IF(AND('MAPA DE RIESGO'!$Z$60="Muy Alta",'MAPA DE RIESGO'!$AB$60="Catastrófico"),CONCATENATE("R7C",'MAPA DE RIESGO'!$P$60),"")</f>
        <v/>
      </c>
      <c r="AL12" s="27" t="str">
        <f>IF(AND('MAPA DE RIESGO'!$Z$61="Muy Alta",'MAPA DE RIESGO'!$AB$61="Catastrófico"),CONCATENATE("R7C",'MAPA DE RIESGO'!$P$61),"")</f>
        <v/>
      </c>
      <c r="AM12" s="28" t="str">
        <f>IF(AND('MAPA DE RIESGO'!$Z$62="Muy Alta",'MAPA DE RIESGO'!$AB$62="Catastrófico"),CONCATENATE("R7C",'MAPA DE RIESGO'!$P$62),"")</f>
        <v/>
      </c>
      <c r="AN12" s="55"/>
      <c r="AO12" s="434"/>
      <c r="AP12" s="435"/>
      <c r="AQ12" s="435"/>
      <c r="AR12" s="435"/>
      <c r="AS12" s="435"/>
      <c r="AT12" s="436"/>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72"/>
      <c r="C13" s="372"/>
      <c r="D13" s="373"/>
      <c r="E13" s="413"/>
      <c r="F13" s="414"/>
      <c r="G13" s="414"/>
      <c r="H13" s="414"/>
      <c r="I13" s="415"/>
      <c r="J13" s="23" t="str">
        <f>IF(AND('MAPA DE RIESGO'!$Z$63="Muy Alta",'MAPA DE RIESGO'!$AB$63="Leve"),CONCATENATE("R8C",'MAPA DE RIESGO'!$P$63),"")</f>
        <v/>
      </c>
      <c r="K13" s="24" t="str">
        <f>IF(AND('MAPA DE RIESGO'!$Z$64="Muy Alta",'MAPA DE RIESGO'!$AB$64="Leve"),CONCATENATE("R8C",'MAPA DE RIESGO'!$P$64),"")</f>
        <v/>
      </c>
      <c r="L13" s="29" t="str">
        <f>IF(AND('MAPA DE RIESGO'!$Z$65="Muy Alta",'MAPA DE RIESGO'!$AB$65="Leve"),CONCATENATE("R8C",'MAPA DE RIESGO'!$P$65),"")</f>
        <v/>
      </c>
      <c r="M13" s="29" t="str">
        <f>IF(AND('MAPA DE RIESGO'!$Z$66="Muy Alta",'MAPA DE RIESGO'!$AB$66="Leve"),CONCATENATE("R8C",'MAPA DE RIESGO'!$P$66),"")</f>
        <v/>
      </c>
      <c r="N13" s="29" t="str">
        <f>IF(AND('MAPA DE RIESGO'!$Z$67="Muy Alta",'MAPA DE RIESGO'!$AB$67="Leve"),CONCATENATE("R8C",'MAPA DE RIESGO'!$P$67),"")</f>
        <v/>
      </c>
      <c r="O13" s="25" t="str">
        <f>IF(AND('MAPA DE RIESGO'!$Z$68="Muy Alta",'MAPA DE RIESGO'!$AB$68="Leve"),CONCATENATE("R8C",'MAPA DE RIESGO'!$P$68),"")</f>
        <v/>
      </c>
      <c r="P13" s="23" t="str">
        <f>IF(AND('MAPA DE RIESGO'!$Z$63="Muy Alta",'MAPA DE RIESGO'!$AB$63="Menor"),CONCATENATE("R8C",'MAPA DE RIESGO'!$P$63),"")</f>
        <v/>
      </c>
      <c r="Q13" s="24" t="str">
        <f>IF(AND('MAPA DE RIESGO'!$Z$64="Muy Alta",'MAPA DE RIESGO'!$AB$64="Menor"),CONCATENATE("R8C",'MAPA DE RIESGO'!$P$64),"")</f>
        <v/>
      </c>
      <c r="R13" s="29" t="str">
        <f>IF(AND('MAPA DE RIESGO'!$Z$65="Muy Alta",'MAPA DE RIESGO'!$AB$65="Menor"),CONCATENATE("R8C",'MAPA DE RIESGO'!$P$65),"")</f>
        <v/>
      </c>
      <c r="S13" s="29" t="str">
        <f>IF(AND('MAPA DE RIESGO'!$Z$66="Muy Alta",'MAPA DE RIESGO'!$AB$66="Menor"),CONCATENATE("R8C",'MAPA DE RIESGO'!$P$66),"")</f>
        <v/>
      </c>
      <c r="T13" s="29" t="str">
        <f>IF(AND('MAPA DE RIESGO'!$Z$67="Muy Alta",'MAPA DE RIESGO'!$AB$67="Menor"),CONCATENATE("R8C",'MAPA DE RIESGO'!$P$67),"")</f>
        <v/>
      </c>
      <c r="U13" s="25" t="str">
        <f>IF(AND('MAPA DE RIESGO'!$Z$68="Muy Alta",'MAPA DE RIESGO'!$AB$68="Menor"),CONCATENATE("R8C",'MAPA DE RIESGO'!$P$68),"")</f>
        <v/>
      </c>
      <c r="V13" s="23" t="str">
        <f>IF(AND('MAPA DE RIESGO'!$Z$63="Muy Alta",'MAPA DE RIESGO'!$AB$63="Moderado"),CONCATENATE("R8C",'MAPA DE RIESGO'!$P$63),"")</f>
        <v/>
      </c>
      <c r="W13" s="24" t="str">
        <f>IF(AND('MAPA DE RIESGO'!$Z$64="Muy Alta",'MAPA DE RIESGO'!$AB$64="Moderado"),CONCATENATE("R8C",'MAPA DE RIESGO'!$P$64),"")</f>
        <v/>
      </c>
      <c r="X13" s="29" t="str">
        <f>IF(AND('MAPA DE RIESGO'!$Z$65="Muy Alta",'MAPA DE RIESGO'!$AB$65="Moderado"),CONCATENATE("R8C",'MAPA DE RIESGO'!$P$65),"")</f>
        <v/>
      </c>
      <c r="Y13" s="29" t="str">
        <f>IF(AND('MAPA DE RIESGO'!$Z$66="Muy Alta",'MAPA DE RIESGO'!$AB$66="Moderado"),CONCATENATE("R8C",'MAPA DE RIESGO'!$P$66),"")</f>
        <v/>
      </c>
      <c r="Z13" s="29" t="str">
        <f>IF(AND('MAPA DE RIESGO'!$Z$67="Muy Alta",'MAPA DE RIESGO'!$AB$67="Moderado"),CONCATENATE("R8C",'MAPA DE RIESGO'!$P$67),"")</f>
        <v/>
      </c>
      <c r="AA13" s="25" t="str">
        <f>IF(AND('MAPA DE RIESGO'!$Z$68="Muy Alta",'MAPA DE RIESGO'!$AB$68="Moderado"),CONCATENATE("R8C",'MAPA DE RIESGO'!$P$68),"")</f>
        <v/>
      </c>
      <c r="AB13" s="23" t="str">
        <f>IF(AND('MAPA DE RIESGO'!$Z$63="Muy Alta",'MAPA DE RIESGO'!$AB$63="Mayor"),CONCATENATE("R8C",'MAPA DE RIESGO'!$P$63),"")</f>
        <v/>
      </c>
      <c r="AC13" s="24" t="str">
        <f>IF(AND('MAPA DE RIESGO'!$Z$64="Muy Alta",'MAPA DE RIESGO'!$AB$64="Mayor"),CONCATENATE("R8C",'MAPA DE RIESGO'!$P$64),"")</f>
        <v/>
      </c>
      <c r="AD13" s="29" t="str">
        <f>IF(AND('MAPA DE RIESGO'!$Z$65="Muy Alta",'MAPA DE RIESGO'!$AB$65="Mayor"),CONCATENATE("R8C",'MAPA DE RIESGO'!$P$65),"")</f>
        <v/>
      </c>
      <c r="AE13" s="29" t="str">
        <f>IF(AND('MAPA DE RIESGO'!$Z$66="Muy Alta",'MAPA DE RIESGO'!$AB$66="Mayor"),CONCATENATE("R8C",'MAPA DE RIESGO'!$P$66),"")</f>
        <v/>
      </c>
      <c r="AF13" s="29" t="str">
        <f>IF(AND('MAPA DE RIESGO'!$Z$67="Muy Alta",'MAPA DE RIESGO'!$AB$67="Mayor"),CONCATENATE("R8C",'MAPA DE RIESGO'!$P$67),"")</f>
        <v/>
      </c>
      <c r="AG13" s="25" t="str">
        <f>IF(AND('MAPA DE RIESGO'!$Z$68="Muy Alta",'MAPA DE RIESGO'!$AB$68="Mayor"),CONCATENATE("R8C",'MAPA DE RIESGO'!$P$68),"")</f>
        <v/>
      </c>
      <c r="AH13" s="26" t="str">
        <f>IF(AND('MAPA DE RIESGO'!$Z$63="Muy Alta",'MAPA DE RIESGO'!$AB$63="Catastrófico"),CONCATENATE("R8C",'MAPA DE RIESGO'!$P$63),"")</f>
        <v/>
      </c>
      <c r="AI13" s="27" t="str">
        <f>IF(AND('MAPA DE RIESGO'!$Z$64="Muy Alta",'MAPA DE RIESGO'!$AB$64="Catastrófico"),CONCATENATE("R8C",'MAPA DE RIESGO'!$P$64),"")</f>
        <v/>
      </c>
      <c r="AJ13" s="27" t="str">
        <f>IF(AND('MAPA DE RIESGO'!$Z$65="Muy Alta",'MAPA DE RIESGO'!$AB$65="Catastrófico"),CONCATENATE("R8C",'MAPA DE RIESGO'!$P$65),"")</f>
        <v/>
      </c>
      <c r="AK13" s="27" t="str">
        <f>IF(AND('MAPA DE RIESGO'!$Z$66="Muy Alta",'MAPA DE RIESGO'!$AB$66="Catastrófico"),CONCATENATE("R8C",'MAPA DE RIESGO'!$P$66),"")</f>
        <v/>
      </c>
      <c r="AL13" s="27" t="str">
        <f>IF(AND('MAPA DE RIESGO'!$Z$67="Muy Alta",'MAPA DE RIESGO'!$AB$67="Catastrófico"),CONCATENATE("R8C",'MAPA DE RIESGO'!$P$67),"")</f>
        <v/>
      </c>
      <c r="AM13" s="28" t="str">
        <f>IF(AND('MAPA DE RIESGO'!$Z$68="Muy Alta",'MAPA DE RIESGO'!$AB$68="Catastrófico"),CONCATENATE("R8C",'MAPA DE RIESGO'!$P$68),"")</f>
        <v/>
      </c>
      <c r="AN13" s="55"/>
      <c r="AO13" s="434"/>
      <c r="AP13" s="435"/>
      <c r="AQ13" s="435"/>
      <c r="AR13" s="435"/>
      <c r="AS13" s="435"/>
      <c r="AT13" s="43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72"/>
      <c r="C14" s="372"/>
      <c r="D14" s="373"/>
      <c r="E14" s="413"/>
      <c r="F14" s="414"/>
      <c r="G14" s="414"/>
      <c r="H14" s="414"/>
      <c r="I14" s="415"/>
      <c r="J14" s="23" t="str">
        <f>IF(AND('MAPA DE RIESGO'!$Z$69="Muy Alta",'MAPA DE RIESGO'!$AB$69="Leve"),CONCATENATE("R9C",'MAPA DE RIESGO'!$P$69),"")</f>
        <v/>
      </c>
      <c r="K14" s="24" t="str">
        <f>IF(AND('MAPA DE RIESGO'!$Z$70="Muy Alta",'MAPA DE RIESGO'!$AB$70="Leve"),CONCATENATE("R9C",'MAPA DE RIESGO'!$P$70),"")</f>
        <v/>
      </c>
      <c r="L14" s="29" t="str">
        <f>IF(AND('MAPA DE RIESGO'!$Z$71="Muy Alta",'MAPA DE RIESGO'!$AB$71="Leve"),CONCATENATE("R9C",'MAPA DE RIESGO'!$P$71),"")</f>
        <v/>
      </c>
      <c r="M14" s="29" t="str">
        <f>IF(AND('MAPA DE RIESGO'!$Z$72="Muy Alta",'MAPA DE RIESGO'!$AB$72="Leve"),CONCATENATE("R9C",'MAPA DE RIESGO'!$P$72),"")</f>
        <v/>
      </c>
      <c r="N14" s="29" t="str">
        <f>IF(AND('MAPA DE RIESGO'!$Z$73="Muy Alta",'MAPA DE RIESGO'!$AB$73="Leve"),CONCATENATE("R9C",'MAPA DE RIESGO'!$P$73),"")</f>
        <v/>
      </c>
      <c r="O14" s="25" t="str">
        <f>IF(AND('MAPA DE RIESGO'!$Z$74="Muy Alta",'MAPA DE RIESGO'!$AB$74="Leve"),CONCATENATE("R9C",'MAPA DE RIESGO'!$P$74),"")</f>
        <v/>
      </c>
      <c r="P14" s="23" t="str">
        <f>IF(AND('MAPA DE RIESGO'!$Z$69="Muy Alta",'MAPA DE RIESGO'!$AB$69="Menor"),CONCATENATE("R9C",'MAPA DE RIESGO'!$P$69),"")</f>
        <v/>
      </c>
      <c r="Q14" s="24" t="str">
        <f>IF(AND('MAPA DE RIESGO'!$Z$70="Muy Alta",'MAPA DE RIESGO'!$AB$70="Menor"),CONCATENATE("R9C",'MAPA DE RIESGO'!$P$70),"")</f>
        <v/>
      </c>
      <c r="R14" s="29" t="str">
        <f>IF(AND('MAPA DE RIESGO'!$Z$71="Muy Alta",'MAPA DE RIESGO'!$AB$71="Menor"),CONCATENATE("R9C",'MAPA DE RIESGO'!$P$71),"")</f>
        <v/>
      </c>
      <c r="S14" s="29" t="str">
        <f>IF(AND('MAPA DE RIESGO'!$Z$72="Muy Alta",'MAPA DE RIESGO'!$AB$72="Menor"),CONCATENATE("R9C",'MAPA DE RIESGO'!$P$72),"")</f>
        <v/>
      </c>
      <c r="T14" s="29" t="str">
        <f>IF(AND('MAPA DE RIESGO'!$Z$73="Muy Alta",'MAPA DE RIESGO'!$AB$73="Menor"),CONCATENATE("R9C",'MAPA DE RIESGO'!$P$73),"")</f>
        <v/>
      </c>
      <c r="U14" s="25" t="str">
        <f>IF(AND('MAPA DE RIESGO'!$Z$74="Muy Alta",'MAPA DE RIESGO'!$AB$74="Menor"),CONCATENATE("R9C",'MAPA DE RIESGO'!$P$74),"")</f>
        <v/>
      </c>
      <c r="V14" s="23" t="str">
        <f>IF(AND('MAPA DE RIESGO'!$Z$69="Muy Alta",'MAPA DE RIESGO'!$AB$69="Moderado"),CONCATENATE("R9C",'MAPA DE RIESGO'!$P$69),"")</f>
        <v/>
      </c>
      <c r="W14" s="24" t="str">
        <f>IF(AND('MAPA DE RIESGO'!$Z$70="Muy Alta",'MAPA DE RIESGO'!$AB$70="Moderado"),CONCATENATE("R9C",'MAPA DE RIESGO'!$P$70),"")</f>
        <v/>
      </c>
      <c r="X14" s="29" t="str">
        <f>IF(AND('MAPA DE RIESGO'!$Z$71="Muy Alta",'MAPA DE RIESGO'!$AB$71="Moderado"),CONCATENATE("R9C",'MAPA DE RIESGO'!$P$71),"")</f>
        <v/>
      </c>
      <c r="Y14" s="29" t="str">
        <f>IF(AND('MAPA DE RIESGO'!$Z$72="Muy Alta",'MAPA DE RIESGO'!$AB$72="Moderado"),CONCATENATE("R9C",'MAPA DE RIESGO'!$P$72),"")</f>
        <v/>
      </c>
      <c r="Z14" s="29" t="str">
        <f>IF(AND('MAPA DE RIESGO'!$Z$73="Muy Alta",'MAPA DE RIESGO'!$AB$73="Moderado"),CONCATENATE("R9C",'MAPA DE RIESGO'!$P$73),"")</f>
        <v/>
      </c>
      <c r="AA14" s="25" t="str">
        <f>IF(AND('MAPA DE RIESGO'!$Z$74="Muy Alta",'MAPA DE RIESGO'!$AB$74="Moderado"),CONCATENATE("R9C",'MAPA DE RIESGO'!$P$74),"")</f>
        <v/>
      </c>
      <c r="AB14" s="23" t="str">
        <f>IF(AND('MAPA DE RIESGO'!$Z$69="Muy Alta",'MAPA DE RIESGO'!$AB$69="Mayor"),CONCATENATE("R9C",'MAPA DE RIESGO'!$P$69),"")</f>
        <v/>
      </c>
      <c r="AC14" s="24" t="str">
        <f>IF(AND('MAPA DE RIESGO'!$Z$70="Muy Alta",'MAPA DE RIESGO'!$AB$70="Mayor"),CONCATENATE("R9C",'MAPA DE RIESGO'!$P$70),"")</f>
        <v/>
      </c>
      <c r="AD14" s="29" t="str">
        <f>IF(AND('MAPA DE RIESGO'!$Z$71="Muy Alta",'MAPA DE RIESGO'!$AB$71="Mayor"),CONCATENATE("R9C",'MAPA DE RIESGO'!$P$71),"")</f>
        <v/>
      </c>
      <c r="AE14" s="29" t="str">
        <f>IF(AND('MAPA DE RIESGO'!$Z$72="Muy Alta",'MAPA DE RIESGO'!$AB$72="Mayor"),CONCATENATE("R9C",'MAPA DE RIESGO'!$P$72),"")</f>
        <v/>
      </c>
      <c r="AF14" s="29" t="str">
        <f>IF(AND('MAPA DE RIESGO'!$Z$73="Muy Alta",'MAPA DE RIESGO'!$AB$73="Mayor"),CONCATENATE("R9C",'MAPA DE RIESGO'!$P$73),"")</f>
        <v/>
      </c>
      <c r="AG14" s="25" t="str">
        <f>IF(AND('MAPA DE RIESGO'!$Z$74="Muy Alta",'MAPA DE RIESGO'!$AB$74="Mayor"),CONCATENATE("R9C",'MAPA DE RIESGO'!$P$74),"")</f>
        <v/>
      </c>
      <c r="AH14" s="26" t="str">
        <f>IF(AND('MAPA DE RIESGO'!$Z$69="Muy Alta",'MAPA DE RIESGO'!$AB$69="Catastrófico"),CONCATENATE("R9C",'MAPA DE RIESGO'!$P$69),"")</f>
        <v/>
      </c>
      <c r="AI14" s="27" t="str">
        <f>IF(AND('MAPA DE RIESGO'!$Z$70="Muy Alta",'MAPA DE RIESGO'!$AB$70="Catastrófico"),CONCATENATE("R9C",'MAPA DE RIESGO'!$P$70),"")</f>
        <v/>
      </c>
      <c r="AJ14" s="27" t="str">
        <f>IF(AND('MAPA DE RIESGO'!$Z$71="Muy Alta",'MAPA DE RIESGO'!$AB$71="Catastrófico"),CONCATENATE("R9C",'MAPA DE RIESGO'!$P$71),"")</f>
        <v/>
      </c>
      <c r="AK14" s="27" t="str">
        <f>IF(AND('MAPA DE RIESGO'!$Z$72="Muy Alta",'MAPA DE RIESGO'!$AB$72="Catastrófico"),CONCATENATE("R9C",'MAPA DE RIESGO'!$P$72),"")</f>
        <v/>
      </c>
      <c r="AL14" s="27" t="str">
        <f>IF(AND('MAPA DE RIESGO'!$Z$73="Muy Alta",'MAPA DE RIESGO'!$AB$73="Catastrófico"),CONCATENATE("R9C",'MAPA DE RIESGO'!$P$73),"")</f>
        <v/>
      </c>
      <c r="AM14" s="28" t="str">
        <f>IF(AND('MAPA DE RIESGO'!$Z$74="Muy Alta",'MAPA DE RIESGO'!$AB$74="Catastrófico"),CONCATENATE("R9C",'MAPA DE RIESGO'!$P$74),"")</f>
        <v/>
      </c>
      <c r="AN14" s="55"/>
      <c r="AO14" s="434"/>
      <c r="AP14" s="435"/>
      <c r="AQ14" s="435"/>
      <c r="AR14" s="435"/>
      <c r="AS14" s="435"/>
      <c r="AT14" s="43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72"/>
      <c r="C15" s="372"/>
      <c r="D15" s="373"/>
      <c r="E15" s="416"/>
      <c r="F15" s="417"/>
      <c r="G15" s="417"/>
      <c r="H15" s="417"/>
      <c r="I15" s="418"/>
      <c r="J15" s="30" t="str">
        <f>IF(AND('MAPA DE RIESGO'!$Z$75="Muy Alta",'MAPA DE RIESGO'!$AB$75="Leve"),CONCATENATE("R10C",'MAPA DE RIESGO'!$P$75),"")</f>
        <v/>
      </c>
      <c r="K15" s="31" t="str">
        <f>IF(AND('MAPA DE RIESGO'!$Z$76="Muy Alta",'MAPA DE RIESGO'!$AB$76="Leve"),CONCATENATE("R10C",'MAPA DE RIESGO'!$P$76),"")</f>
        <v/>
      </c>
      <c r="L15" s="31" t="str">
        <f>IF(AND('MAPA DE RIESGO'!$Z$77="Muy Alta",'MAPA DE RIESGO'!$AB$77="Leve"),CONCATENATE("R10C",'MAPA DE RIESGO'!$P$77),"")</f>
        <v/>
      </c>
      <c r="M15" s="31" t="str">
        <f>IF(AND('MAPA DE RIESGO'!$Z$78="Muy Alta",'MAPA DE RIESGO'!$AB$78="Leve"),CONCATENATE("R10C",'MAPA DE RIESGO'!$P$78),"")</f>
        <v/>
      </c>
      <c r="N15" s="31" t="str">
        <f>IF(AND('MAPA DE RIESGO'!$Z$79="Muy Alta",'MAPA DE RIESGO'!$AB$79="Leve"),CONCATENATE("R10C",'MAPA DE RIESGO'!$P$79),"")</f>
        <v/>
      </c>
      <c r="O15" s="32" t="str">
        <f>IF(AND('MAPA DE RIESGO'!$Z$80="Muy Alta",'MAPA DE RIESGO'!$AB$80="Leve"),CONCATENATE("R10C",'MAPA DE RIESGO'!$P$80),"")</f>
        <v/>
      </c>
      <c r="P15" s="23" t="str">
        <f>IF(AND('MAPA DE RIESGO'!$Z$75="Muy Alta",'MAPA DE RIESGO'!$AB$75="Menor"),CONCATENATE("R10C",'MAPA DE RIESGO'!$P$75),"")</f>
        <v/>
      </c>
      <c r="Q15" s="24" t="str">
        <f>IF(AND('MAPA DE RIESGO'!$Z$76="Muy Alta",'MAPA DE RIESGO'!$AB$76="Menor"),CONCATENATE("R10C",'MAPA DE RIESGO'!$P$76),"")</f>
        <v/>
      </c>
      <c r="R15" s="24" t="str">
        <f>IF(AND('MAPA DE RIESGO'!$Z$77="Muy Alta",'MAPA DE RIESGO'!$AB$77="Menor"),CONCATENATE("R10C",'MAPA DE RIESGO'!$P$77),"")</f>
        <v/>
      </c>
      <c r="S15" s="24" t="str">
        <f>IF(AND('MAPA DE RIESGO'!$Z$78="Muy Alta",'MAPA DE RIESGO'!$AB$78="Menor"),CONCATENATE("R10C",'MAPA DE RIESGO'!$P$78),"")</f>
        <v/>
      </c>
      <c r="T15" s="24" t="str">
        <f>IF(AND('MAPA DE RIESGO'!$Z$79="Muy Alta",'MAPA DE RIESGO'!$AB$79="Menor"),CONCATENATE("R10C",'MAPA DE RIESGO'!$P$79),"")</f>
        <v/>
      </c>
      <c r="U15" s="25" t="str">
        <f>IF(AND('MAPA DE RIESGO'!$Z$80="Muy Alta",'MAPA DE RIESGO'!$AB$80="Menor"),CONCATENATE("R10C",'MAPA DE RIESGO'!$P$80),"")</f>
        <v/>
      </c>
      <c r="V15" s="30" t="str">
        <f>IF(AND('MAPA DE RIESGO'!$Z$75="Muy Alta",'MAPA DE RIESGO'!$AB$75="Moderado"),CONCATENATE("R10C",'MAPA DE RIESGO'!$P$75),"")</f>
        <v/>
      </c>
      <c r="W15" s="31" t="str">
        <f>IF(AND('MAPA DE RIESGO'!$Z$76="Muy Alta",'MAPA DE RIESGO'!$AB$76="Moderado"),CONCATENATE("R10C",'MAPA DE RIESGO'!$P$76),"")</f>
        <v/>
      </c>
      <c r="X15" s="31" t="str">
        <f>IF(AND('MAPA DE RIESGO'!$Z$77="Muy Alta",'MAPA DE RIESGO'!$AB$77="Moderado"),CONCATENATE("R10C",'MAPA DE RIESGO'!$P$77),"")</f>
        <v/>
      </c>
      <c r="Y15" s="31" t="str">
        <f>IF(AND('MAPA DE RIESGO'!$Z$78="Muy Alta",'MAPA DE RIESGO'!$AB$78="Moderado"),CONCATENATE("R10C",'MAPA DE RIESGO'!$P$78),"")</f>
        <v/>
      </c>
      <c r="Z15" s="31" t="str">
        <f>IF(AND('MAPA DE RIESGO'!$Z$79="Muy Alta",'MAPA DE RIESGO'!$AB$79="Moderado"),CONCATENATE("R10C",'MAPA DE RIESGO'!$P$79),"")</f>
        <v/>
      </c>
      <c r="AA15" s="32" t="str">
        <f>IF(AND('MAPA DE RIESGO'!$Z$80="Muy Alta",'MAPA DE RIESGO'!$AB$80="Moderado"),CONCATENATE("R10C",'MAPA DE RIESGO'!$P$80),"")</f>
        <v/>
      </c>
      <c r="AB15" s="23" t="str">
        <f>IF(AND('MAPA DE RIESGO'!$Z$75="Muy Alta",'MAPA DE RIESGO'!$AB$75="Mayor"),CONCATENATE("R10C",'MAPA DE RIESGO'!$P$75),"")</f>
        <v/>
      </c>
      <c r="AC15" s="24" t="str">
        <f>IF(AND('MAPA DE RIESGO'!$Z$76="Muy Alta",'MAPA DE RIESGO'!$AB$76="Mayor"),CONCATENATE("R10C",'MAPA DE RIESGO'!$P$76),"")</f>
        <v/>
      </c>
      <c r="AD15" s="24" t="str">
        <f>IF(AND('MAPA DE RIESGO'!$Z$77="Muy Alta",'MAPA DE RIESGO'!$AB$77="Mayor"),CONCATENATE("R10C",'MAPA DE RIESGO'!$P$77),"")</f>
        <v/>
      </c>
      <c r="AE15" s="24" t="str">
        <f>IF(AND('MAPA DE RIESGO'!$Z$78="Muy Alta",'MAPA DE RIESGO'!$AB$78="Mayor"),CONCATENATE("R10C",'MAPA DE RIESGO'!$P$78),"")</f>
        <v/>
      </c>
      <c r="AF15" s="24" t="str">
        <f>IF(AND('MAPA DE RIESGO'!$Z$79="Muy Alta",'MAPA DE RIESGO'!$AB$79="Mayor"),CONCATENATE("R10C",'MAPA DE RIESGO'!$P$79),"")</f>
        <v/>
      </c>
      <c r="AG15" s="25" t="str">
        <f>IF(AND('MAPA DE RIESGO'!$Z$80="Muy Alta",'MAPA DE RIESGO'!$AB$80="Mayor"),CONCATENATE("R10C",'MAPA DE RIESGO'!$P$80),"")</f>
        <v/>
      </c>
      <c r="AH15" s="33" t="str">
        <f>IF(AND('MAPA DE RIESGO'!$Z$75="Muy Alta",'MAPA DE RIESGO'!$AB$75="Catastrófico"),CONCATENATE("R10C",'MAPA DE RIESGO'!$P$75),"")</f>
        <v/>
      </c>
      <c r="AI15" s="34" t="str">
        <f>IF(AND('MAPA DE RIESGO'!$Z$76="Muy Alta",'MAPA DE RIESGO'!$AB$76="Catastrófico"),CONCATENATE("R10C",'MAPA DE RIESGO'!$P$76),"")</f>
        <v/>
      </c>
      <c r="AJ15" s="34" t="str">
        <f>IF(AND('MAPA DE RIESGO'!$Z$77="Muy Alta",'MAPA DE RIESGO'!$AB$77="Catastrófico"),CONCATENATE("R10C",'MAPA DE RIESGO'!$P$77),"")</f>
        <v/>
      </c>
      <c r="AK15" s="34" t="str">
        <f>IF(AND('MAPA DE RIESGO'!$Z$78="Muy Alta",'MAPA DE RIESGO'!$AB$78="Catastrófico"),CONCATENATE("R10C",'MAPA DE RIESGO'!$P$78),"")</f>
        <v/>
      </c>
      <c r="AL15" s="34" t="str">
        <f>IF(AND('MAPA DE RIESGO'!$Z$79="Muy Alta",'MAPA DE RIESGO'!$AB$79="Catastrófico"),CONCATENATE("R10C",'MAPA DE RIESGO'!$P$79),"")</f>
        <v/>
      </c>
      <c r="AM15" s="35" t="str">
        <f>IF(AND('MAPA DE RIESGO'!$Z$80="Muy Alta",'MAPA DE RIESGO'!$AB$80="Catastrófico"),CONCATENATE("R10C",'MAPA DE RIESGO'!$P$80),"")</f>
        <v/>
      </c>
      <c r="AN15" s="55"/>
      <c r="AO15" s="437"/>
      <c r="AP15" s="438"/>
      <c r="AQ15" s="438"/>
      <c r="AR15" s="438"/>
      <c r="AS15" s="438"/>
      <c r="AT15" s="43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72"/>
      <c r="C16" s="372"/>
      <c r="D16" s="373"/>
      <c r="E16" s="410" t="s">
        <v>106</v>
      </c>
      <c r="F16" s="411"/>
      <c r="G16" s="411"/>
      <c r="H16" s="411"/>
      <c r="I16" s="411"/>
      <c r="J16" s="36" t="str">
        <f>IF(AND('MAPA DE RIESGO'!$Z$16="Alta",'MAPA DE RIESGO'!$AB$16="Leve"),CONCATENATE("R1C",'MAPA DE RIESGO'!$P$16),"")</f>
        <v/>
      </c>
      <c r="K16" s="37" t="str">
        <f>IF(AND('MAPA DE RIESGO'!$Z$19="Alta",'MAPA DE RIESGO'!$AB$19="Leve"),CONCATENATE("R1C",'MAPA DE RIESGO'!$P$19),"")</f>
        <v/>
      </c>
      <c r="L16" s="37" t="str">
        <f>IF(AND('MAPA DE RIESGO'!$Z$20="Alta",'MAPA DE RIESGO'!$AB$20="Leve"),CONCATENATE("R1C",'MAPA DE RIESGO'!$P$20),"")</f>
        <v/>
      </c>
      <c r="M16" s="37" t="str">
        <f>IF(AND('MAPA DE RIESGO'!$Z$21="Alta",'MAPA DE RIESGO'!$AB$21="Leve"),CONCATENATE("R1C",'MAPA DE RIESGO'!$P$21),"")</f>
        <v/>
      </c>
      <c r="N16" s="37" t="str">
        <f>IF(AND('MAPA DE RIESGO'!$Z$22="Alta",'MAPA DE RIESGO'!$AB$22="Leve"),CONCATENATE("R1C",'MAPA DE RIESGO'!$P$22),"")</f>
        <v/>
      </c>
      <c r="O16" s="38" t="str">
        <f>IF(AND('MAPA DE RIESGO'!$Z$23="Alta",'MAPA DE RIESGO'!$AB$23="Leve"),CONCATENATE("R1C",'MAPA DE RIESGO'!$P$23),"")</f>
        <v/>
      </c>
      <c r="P16" s="36" t="str">
        <f>IF(AND('MAPA DE RIESGO'!$Z$16="Alta",'MAPA DE RIESGO'!$AB$16="Menor"),CONCATENATE("R1C",'MAPA DE RIESGO'!$P$16),"")</f>
        <v/>
      </c>
      <c r="Q16" s="37" t="str">
        <f>IF(AND('MAPA DE RIESGO'!$Z$19="Alta",'MAPA DE RIESGO'!$AB$19="Menor"),CONCATENATE("R1C",'MAPA DE RIESGO'!$P$19),"")</f>
        <v/>
      </c>
      <c r="R16" s="37" t="str">
        <f>IF(AND('MAPA DE RIESGO'!$Z$20="Alta",'MAPA DE RIESGO'!$AB$20="Menor"),CONCATENATE("R1C",'MAPA DE RIESGO'!$P$20),"")</f>
        <v/>
      </c>
      <c r="S16" s="37" t="str">
        <f>IF(AND('MAPA DE RIESGO'!$Z$21="Alta",'MAPA DE RIESGO'!$AB$21="Menor"),CONCATENATE("R1C",'MAPA DE RIESGO'!$P$21),"")</f>
        <v/>
      </c>
      <c r="T16" s="37" t="str">
        <f>IF(AND('MAPA DE RIESGO'!$Z$22="Alta",'MAPA DE RIESGO'!$AB$22="Menor"),CONCATENATE("R1C",'MAPA DE RIESGO'!$P$22),"")</f>
        <v/>
      </c>
      <c r="U16" s="38" t="str">
        <f>IF(AND('MAPA DE RIESGO'!$Z$23="Alta",'MAPA DE RIESGO'!$AB$23="Menor"),CONCATENATE("R1C",'MAPA DE RIESGO'!$P$23),"")</f>
        <v/>
      </c>
      <c r="V16" s="17" t="str">
        <f>IF(AND('MAPA DE RIESGO'!$Z$16="Alta",'MAPA DE RIESGO'!$AB$16="Moderado"),CONCATENATE("R1C",'MAPA DE RIESGO'!$P$16),"")</f>
        <v/>
      </c>
      <c r="W16" s="18" t="str">
        <f>IF(AND('MAPA DE RIESGO'!$Z$19="Alta",'MAPA DE RIESGO'!$AB$19="Moderado"),CONCATENATE("R1C",'MAPA DE RIESGO'!$P$19),"")</f>
        <v/>
      </c>
      <c r="X16" s="18" t="str">
        <f>IF(AND('MAPA DE RIESGO'!$Z$20="Alta",'MAPA DE RIESGO'!$AB$20="Moderado"),CONCATENATE("R1C",'MAPA DE RIESGO'!$P$20),"")</f>
        <v/>
      </c>
      <c r="Y16" s="18" t="str">
        <f>IF(AND('MAPA DE RIESGO'!$Z$21="Alta",'MAPA DE RIESGO'!$AB$21="Moderado"),CONCATENATE("R1C",'MAPA DE RIESGO'!$P$21),"")</f>
        <v/>
      </c>
      <c r="Z16" s="18" t="str">
        <f>IF(AND('MAPA DE RIESGO'!$Z$22="Alta",'MAPA DE RIESGO'!$AB$22="Moderado"),CONCATENATE("R1C",'MAPA DE RIESGO'!$P$22),"")</f>
        <v/>
      </c>
      <c r="AA16" s="19" t="str">
        <f>IF(AND('MAPA DE RIESGO'!$Z$23="Alta",'MAPA DE RIESGO'!$AB$23="Moderado"),CONCATENATE("R1C",'MAPA DE RIESGO'!$P$23),"")</f>
        <v/>
      </c>
      <c r="AB16" s="17" t="str">
        <f>IF(AND('MAPA DE RIESGO'!$Z$16="Alta",'MAPA DE RIESGO'!$AB$16="Mayor"),CONCATENATE("R1C",'MAPA DE RIESGO'!$P$16),"")</f>
        <v/>
      </c>
      <c r="AC16" s="18" t="str">
        <f>IF(AND('MAPA DE RIESGO'!$Z$19="Alta",'MAPA DE RIESGO'!$AB$19="Mayor"),CONCATENATE("R1C",'MAPA DE RIESGO'!$P$19),"")</f>
        <v/>
      </c>
      <c r="AD16" s="18" t="str">
        <f>IF(AND('MAPA DE RIESGO'!$Z$20="Alta",'MAPA DE RIESGO'!$AB$20="Mayor"),CONCATENATE("R1C",'MAPA DE RIESGO'!$P$20),"")</f>
        <v/>
      </c>
      <c r="AE16" s="18" t="str">
        <f>IF(AND('MAPA DE RIESGO'!$Z$21="Alta",'MAPA DE RIESGO'!$AB$21="Mayor"),CONCATENATE("R1C",'MAPA DE RIESGO'!$P$21),"")</f>
        <v/>
      </c>
      <c r="AF16" s="18" t="str">
        <f>IF(AND('MAPA DE RIESGO'!$Z$22="Alta",'MAPA DE RIESGO'!$AB$22="Mayor"),CONCATENATE("R1C",'MAPA DE RIESGO'!$P$22),"")</f>
        <v/>
      </c>
      <c r="AG16" s="19" t="str">
        <f>IF(AND('MAPA DE RIESGO'!$Z$23="Alta",'MAPA DE RIESGO'!$AB$23="Mayor"),CONCATENATE("R1C",'MAPA DE RIESGO'!$P$23),"")</f>
        <v/>
      </c>
      <c r="AH16" s="20" t="str">
        <f>IF(AND('MAPA DE RIESGO'!$Z$16="Alta",'MAPA DE RIESGO'!$AB$16="Catastrófico"),CONCATENATE("R1C",'MAPA DE RIESGO'!$P$16),"")</f>
        <v/>
      </c>
      <c r="AI16" s="21" t="str">
        <f>IF(AND('MAPA DE RIESGO'!$Z$19="Alta",'MAPA DE RIESGO'!$AB$19="Catastrófico"),CONCATENATE("R1C",'MAPA DE RIESGO'!$P$19),"")</f>
        <v/>
      </c>
      <c r="AJ16" s="21" t="str">
        <f>IF(AND('MAPA DE RIESGO'!$Z$20="Alta",'MAPA DE RIESGO'!$AB$20="Catastrófico"),CONCATENATE("R1C",'MAPA DE RIESGO'!$P$20),"")</f>
        <v/>
      </c>
      <c r="AK16" s="21" t="str">
        <f>IF(AND('MAPA DE RIESGO'!$Z$21="Alta",'MAPA DE RIESGO'!$AB$21="Catastrófico"),CONCATENATE("R1C",'MAPA DE RIESGO'!$P$21),"")</f>
        <v/>
      </c>
      <c r="AL16" s="21" t="str">
        <f>IF(AND('MAPA DE RIESGO'!$Z$22="Alta",'MAPA DE RIESGO'!$AB$22="Catastrófico"),CONCATENATE("R1C",'MAPA DE RIESGO'!$P$22),"")</f>
        <v/>
      </c>
      <c r="AM16" s="22" t="str">
        <f>IF(AND('MAPA DE RIESGO'!$Z$23="Alta",'MAPA DE RIESGO'!$AB$23="Catastrófico"),CONCATENATE("R1C",'MAPA DE RIESGO'!$P$23),"")</f>
        <v/>
      </c>
      <c r="AN16" s="55"/>
      <c r="AO16" s="420" t="s">
        <v>72</v>
      </c>
      <c r="AP16" s="421"/>
      <c r="AQ16" s="421"/>
      <c r="AR16" s="421"/>
      <c r="AS16" s="421"/>
      <c r="AT16" s="42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72"/>
      <c r="C17" s="372"/>
      <c r="D17" s="373"/>
      <c r="E17" s="429"/>
      <c r="F17" s="430"/>
      <c r="G17" s="430"/>
      <c r="H17" s="430"/>
      <c r="I17" s="430"/>
      <c r="J17" s="39" t="str">
        <f>IF(AND('MAPA DE RIESGO'!$Z$24="Alta",'MAPA DE RIESGO'!$AB$24="Leve"),CONCATENATE("R2C",'MAPA DE RIESGO'!$P$24),"")</f>
        <v/>
      </c>
      <c r="K17" s="40" t="str">
        <f>IF(AND('MAPA DE RIESGO'!$Z$25="Alta",'MAPA DE RIESGO'!$AB$25="Leve"),CONCATENATE("R2C",'MAPA DE RIESGO'!$P$25),"")</f>
        <v/>
      </c>
      <c r="L17" s="40" t="str">
        <f>IF(AND('MAPA DE RIESGO'!$Z$26="Alta",'MAPA DE RIESGO'!$AB$26="Leve"),CONCATENATE("R2C",'MAPA DE RIESGO'!$P$26),"")</f>
        <v/>
      </c>
      <c r="M17" s="40" t="str">
        <f>IF(AND('MAPA DE RIESGO'!$Z$27="Alta",'MAPA DE RIESGO'!$AB$27="Leve"),CONCATENATE("R2C",'MAPA DE RIESGO'!$P$27),"")</f>
        <v/>
      </c>
      <c r="N17" s="40" t="str">
        <f>IF(AND('MAPA DE RIESGO'!$Z$28="Alta",'MAPA DE RIESGO'!$AB$28="Leve"),CONCATENATE("R2C",'MAPA DE RIESGO'!$P$28),"")</f>
        <v/>
      </c>
      <c r="O17" s="41" t="str">
        <f>IF(AND('MAPA DE RIESGO'!$Z$29="Alta",'MAPA DE RIESGO'!$AB$29="Leve"),CONCATENATE("R2C",'MAPA DE RIESGO'!$P$29),"")</f>
        <v/>
      </c>
      <c r="P17" s="39" t="str">
        <f>IF(AND('MAPA DE RIESGO'!$Z$24="Alta",'MAPA DE RIESGO'!$AB$24="Menor"),CONCATENATE("R2C",'MAPA DE RIESGO'!$P$24),"")</f>
        <v/>
      </c>
      <c r="Q17" s="40" t="str">
        <f>IF(AND('MAPA DE RIESGO'!$Z$25="Alta",'MAPA DE RIESGO'!$AB$25="Menor"),CONCATENATE("R2C",'MAPA DE RIESGO'!$P$25),"")</f>
        <v/>
      </c>
      <c r="R17" s="40" t="str">
        <f>IF(AND('MAPA DE RIESGO'!$Z$26="Alta",'MAPA DE RIESGO'!$AB$26="Menor"),CONCATENATE("R2C",'MAPA DE RIESGO'!$P$26),"")</f>
        <v/>
      </c>
      <c r="S17" s="40" t="str">
        <f>IF(AND('MAPA DE RIESGO'!$Z$27="Alta",'MAPA DE RIESGO'!$AB$27="Menor"),CONCATENATE("R2C",'MAPA DE RIESGO'!$P$27),"")</f>
        <v/>
      </c>
      <c r="T17" s="40" t="str">
        <f>IF(AND('MAPA DE RIESGO'!$Z$28="Alta",'MAPA DE RIESGO'!$AB$28="Menor"),CONCATENATE("R2C",'MAPA DE RIESGO'!$P$28),"")</f>
        <v/>
      </c>
      <c r="U17" s="41" t="str">
        <f>IF(AND('MAPA DE RIESGO'!$Z$29="Alta",'MAPA DE RIESGO'!$AB$29="Menor"),CONCATENATE("R2C",'MAPA DE RIESGO'!$P$29),"")</f>
        <v/>
      </c>
      <c r="V17" s="23" t="str">
        <f>IF(AND('MAPA DE RIESGO'!$Z$24="Alta",'MAPA DE RIESGO'!$AB$24="Moderado"),CONCATENATE("R2C",'MAPA DE RIESGO'!$P$24),"")</f>
        <v/>
      </c>
      <c r="W17" s="24" t="str">
        <f>IF(AND('MAPA DE RIESGO'!$Z$25="Alta",'MAPA DE RIESGO'!$AB$25="Moderado"),CONCATENATE("R2C",'MAPA DE RIESGO'!$P$25),"")</f>
        <v/>
      </c>
      <c r="X17" s="24" t="str">
        <f>IF(AND('MAPA DE RIESGO'!$Z$26="Alta",'MAPA DE RIESGO'!$AB$26="Moderado"),CONCATENATE("R2C",'MAPA DE RIESGO'!$P$26),"")</f>
        <v/>
      </c>
      <c r="Y17" s="24" t="str">
        <f>IF(AND('MAPA DE RIESGO'!$Z$27="Alta",'MAPA DE RIESGO'!$AB$27="Moderado"),CONCATENATE("R2C",'MAPA DE RIESGO'!$P$27),"")</f>
        <v/>
      </c>
      <c r="Z17" s="24" t="str">
        <f>IF(AND('MAPA DE RIESGO'!$Z$28="Alta",'MAPA DE RIESGO'!$AB$28="Moderado"),CONCATENATE("R2C",'MAPA DE RIESGO'!$P$28),"")</f>
        <v/>
      </c>
      <c r="AA17" s="25" t="str">
        <f>IF(AND('MAPA DE RIESGO'!$Z$29="Alta",'MAPA DE RIESGO'!$AB$29="Moderado"),CONCATENATE("R2C",'MAPA DE RIESGO'!$P$29),"")</f>
        <v/>
      </c>
      <c r="AB17" s="23" t="str">
        <f>IF(AND('MAPA DE RIESGO'!$Z$24="Alta",'MAPA DE RIESGO'!$AB$24="Mayor"),CONCATENATE("R2C",'MAPA DE RIESGO'!$P$24),"")</f>
        <v/>
      </c>
      <c r="AC17" s="24" t="str">
        <f>IF(AND('MAPA DE RIESGO'!$Z$25="Alta",'MAPA DE RIESGO'!$AB$25="Mayor"),CONCATENATE("R2C",'MAPA DE RIESGO'!$P$25),"")</f>
        <v/>
      </c>
      <c r="AD17" s="24" t="str">
        <f>IF(AND('MAPA DE RIESGO'!$Z$26="Alta",'MAPA DE RIESGO'!$AB$26="Mayor"),CONCATENATE("R2C",'MAPA DE RIESGO'!$P$26),"")</f>
        <v/>
      </c>
      <c r="AE17" s="24" t="str">
        <f>IF(AND('MAPA DE RIESGO'!$Z$27="Alta",'MAPA DE RIESGO'!$AB$27="Mayor"),CONCATENATE("R2C",'MAPA DE RIESGO'!$P$27),"")</f>
        <v/>
      </c>
      <c r="AF17" s="24" t="str">
        <f>IF(AND('MAPA DE RIESGO'!$Z$28="Alta",'MAPA DE RIESGO'!$AB$28="Mayor"),CONCATENATE("R2C",'MAPA DE RIESGO'!$P$28),"")</f>
        <v/>
      </c>
      <c r="AG17" s="25" t="str">
        <f>IF(AND('MAPA DE RIESGO'!$Z$29="Alta",'MAPA DE RIESGO'!$AB$29="Mayor"),CONCATENATE("R2C",'MAPA DE RIESGO'!$P$29),"")</f>
        <v/>
      </c>
      <c r="AH17" s="26" t="str">
        <f>IF(AND('MAPA DE RIESGO'!$Z$24="Alta",'MAPA DE RIESGO'!$AB$24="Catastrófico"),CONCATENATE("R2C",'MAPA DE RIESGO'!$P$24),"")</f>
        <v/>
      </c>
      <c r="AI17" s="27" t="str">
        <f>IF(AND('MAPA DE RIESGO'!$Z$25="Alta",'MAPA DE RIESGO'!$AB$25="Catastrófico"),CONCATENATE("R2C",'MAPA DE RIESGO'!$P$25),"")</f>
        <v/>
      </c>
      <c r="AJ17" s="27" t="str">
        <f>IF(AND('MAPA DE RIESGO'!$Z$26="Alta",'MAPA DE RIESGO'!$AB$26="Catastrófico"),CONCATENATE("R2C",'MAPA DE RIESGO'!$P$26),"")</f>
        <v/>
      </c>
      <c r="AK17" s="27" t="str">
        <f>IF(AND('MAPA DE RIESGO'!$Z$27="Alta",'MAPA DE RIESGO'!$AB$27="Catastrófico"),CONCATENATE("R2C",'MAPA DE RIESGO'!$P$27),"")</f>
        <v/>
      </c>
      <c r="AL17" s="27" t="str">
        <f>IF(AND('MAPA DE RIESGO'!$Z$28="Alta",'MAPA DE RIESGO'!$AB$28="Catastrófico"),CONCATENATE("R2C",'MAPA DE RIESGO'!$P$28),"")</f>
        <v/>
      </c>
      <c r="AM17" s="28" t="str">
        <f>IF(AND('MAPA DE RIESGO'!$Z$29="Alta",'MAPA DE RIESGO'!$AB$29="Catastrófico"),CONCATENATE("R2C",'MAPA DE RIESGO'!$P$29),"")</f>
        <v/>
      </c>
      <c r="AN17" s="55"/>
      <c r="AO17" s="423"/>
      <c r="AP17" s="424"/>
      <c r="AQ17" s="424"/>
      <c r="AR17" s="424"/>
      <c r="AS17" s="424"/>
      <c r="AT17" s="42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72"/>
      <c r="C18" s="372"/>
      <c r="D18" s="373"/>
      <c r="E18" s="413"/>
      <c r="F18" s="414"/>
      <c r="G18" s="414"/>
      <c r="H18" s="414"/>
      <c r="I18" s="430"/>
      <c r="J18" s="39" t="str">
        <f>IF(AND('MAPA DE RIESGO'!$Z$30="Alta",'MAPA DE RIESGO'!$AB$30="Leve"),CONCATENATE("R3C",'MAPA DE RIESGO'!$P$30),"")</f>
        <v/>
      </c>
      <c r="K18" s="40" t="str">
        <f>IF(AND('MAPA DE RIESGO'!$Z$31="Alta",'MAPA DE RIESGO'!$AB$31="Leve"),CONCATENATE("R3C",'MAPA DE RIESGO'!$P$31),"")</f>
        <v/>
      </c>
      <c r="L18" s="40" t="str">
        <f>IF(AND('MAPA DE RIESGO'!$Z$32="Alta",'MAPA DE RIESGO'!$AB$32="Leve"),CONCATENATE("R3C",'MAPA DE RIESGO'!$P$32),"")</f>
        <v/>
      </c>
      <c r="M18" s="40" t="str">
        <f>IF(AND('MAPA DE RIESGO'!$Z$33="Alta",'MAPA DE RIESGO'!$AB$33="Leve"),CONCATENATE("R3C",'MAPA DE RIESGO'!$P$33),"")</f>
        <v/>
      </c>
      <c r="N18" s="40" t="str">
        <f>IF(AND('MAPA DE RIESGO'!$Z$34="Alta",'MAPA DE RIESGO'!$AB$34="Leve"),CONCATENATE("R3C",'MAPA DE RIESGO'!$P$34),"")</f>
        <v/>
      </c>
      <c r="O18" s="41" t="str">
        <f>IF(AND('MAPA DE RIESGO'!$Z$35="Alta",'MAPA DE RIESGO'!$AB$35="Leve"),CONCATENATE("R3C",'MAPA DE RIESGO'!$P$35),"")</f>
        <v/>
      </c>
      <c r="P18" s="39" t="str">
        <f>IF(AND('MAPA DE RIESGO'!$Z$30="Alta",'MAPA DE RIESGO'!$AB$30="Menor"),CONCATENATE("R3C",'MAPA DE RIESGO'!$P$30),"")</f>
        <v/>
      </c>
      <c r="Q18" s="40" t="str">
        <f>IF(AND('MAPA DE RIESGO'!$Z$31="Alta",'MAPA DE RIESGO'!$AB$31="Menor"),CONCATENATE("R3C",'MAPA DE RIESGO'!$P$31),"")</f>
        <v/>
      </c>
      <c r="R18" s="40" t="str">
        <f>IF(AND('MAPA DE RIESGO'!$Z$32="Alta",'MAPA DE RIESGO'!$AB$32="Menor"),CONCATENATE("R3C",'MAPA DE RIESGO'!$P$32),"")</f>
        <v/>
      </c>
      <c r="S18" s="40" t="str">
        <f>IF(AND('MAPA DE RIESGO'!$Z$33="Alta",'MAPA DE RIESGO'!$AB$33="Menor"),CONCATENATE("R3C",'MAPA DE RIESGO'!$P$33),"")</f>
        <v/>
      </c>
      <c r="T18" s="40" t="str">
        <f>IF(AND('MAPA DE RIESGO'!$Z$34="Alta",'MAPA DE RIESGO'!$AB$34="Menor"),CONCATENATE("R3C",'MAPA DE RIESGO'!$P$34),"")</f>
        <v/>
      </c>
      <c r="U18" s="41" t="str">
        <f>IF(AND('MAPA DE RIESGO'!$Z$35="Alta",'MAPA DE RIESGO'!$AB$35="Menor"),CONCATENATE("R3C",'MAPA DE RIESGO'!$P$35),"")</f>
        <v/>
      </c>
      <c r="V18" s="23" t="str">
        <f>IF(AND('MAPA DE RIESGO'!$Z$30="Alta",'MAPA DE RIESGO'!$AB$30="Moderado"),CONCATENATE("R3C",'MAPA DE RIESGO'!$P$30),"")</f>
        <v/>
      </c>
      <c r="W18" s="24" t="str">
        <f>IF(AND('MAPA DE RIESGO'!$Z$31="Alta",'MAPA DE RIESGO'!$AB$31="Moderado"),CONCATENATE("R3C",'MAPA DE RIESGO'!$P$31),"")</f>
        <v/>
      </c>
      <c r="X18" s="24" t="str">
        <f>IF(AND('MAPA DE RIESGO'!$Z$32="Alta",'MAPA DE RIESGO'!$AB$32="Moderado"),CONCATENATE("R3C",'MAPA DE RIESGO'!$P$32),"")</f>
        <v/>
      </c>
      <c r="Y18" s="24" t="str">
        <f>IF(AND('MAPA DE RIESGO'!$Z$33="Alta",'MAPA DE RIESGO'!$AB$33="Moderado"),CONCATENATE("R3C",'MAPA DE RIESGO'!$P$33),"")</f>
        <v/>
      </c>
      <c r="Z18" s="24" t="str">
        <f>IF(AND('MAPA DE RIESGO'!$Z$34="Alta",'MAPA DE RIESGO'!$AB$34="Moderado"),CONCATENATE("R3C",'MAPA DE RIESGO'!$P$34),"")</f>
        <v/>
      </c>
      <c r="AA18" s="25" t="str">
        <f>IF(AND('MAPA DE RIESGO'!$Z$35="Alta",'MAPA DE RIESGO'!$AB$35="Moderado"),CONCATENATE("R3C",'MAPA DE RIESGO'!$P$35),"")</f>
        <v/>
      </c>
      <c r="AB18" s="23" t="str">
        <f>IF(AND('MAPA DE RIESGO'!$Z$30="Alta",'MAPA DE RIESGO'!$AB$30="Mayor"),CONCATENATE("R3C",'MAPA DE RIESGO'!$P$30),"")</f>
        <v/>
      </c>
      <c r="AC18" s="24" t="str">
        <f>IF(AND('MAPA DE RIESGO'!$Z$31="Alta",'MAPA DE RIESGO'!$AB$31="Mayor"),CONCATENATE("R3C",'MAPA DE RIESGO'!$P$31),"")</f>
        <v/>
      </c>
      <c r="AD18" s="24" t="str">
        <f>IF(AND('MAPA DE RIESGO'!$Z$32="Alta",'MAPA DE RIESGO'!$AB$32="Mayor"),CONCATENATE("R3C",'MAPA DE RIESGO'!$P$32),"")</f>
        <v/>
      </c>
      <c r="AE18" s="24" t="str">
        <f>IF(AND('MAPA DE RIESGO'!$Z$33="Alta",'MAPA DE RIESGO'!$AB$33="Mayor"),CONCATENATE("R3C",'MAPA DE RIESGO'!$P$33),"")</f>
        <v/>
      </c>
      <c r="AF18" s="24" t="str">
        <f>IF(AND('MAPA DE RIESGO'!$Z$34="Alta",'MAPA DE RIESGO'!$AB$34="Mayor"),CONCATENATE("R3C",'MAPA DE RIESGO'!$P$34),"")</f>
        <v/>
      </c>
      <c r="AG18" s="25" t="str">
        <f>IF(AND('MAPA DE RIESGO'!$Z$35="Alta",'MAPA DE RIESGO'!$AB$35="Mayor"),CONCATENATE("R3C",'MAPA DE RIESGO'!$P$35),"")</f>
        <v/>
      </c>
      <c r="AH18" s="26" t="str">
        <f>IF(AND('MAPA DE RIESGO'!$Z$30="Alta",'MAPA DE RIESGO'!$AB$30="Catastrófico"),CONCATENATE("R3C",'MAPA DE RIESGO'!$P$30),"")</f>
        <v/>
      </c>
      <c r="AI18" s="27" t="str">
        <f>IF(AND('MAPA DE RIESGO'!$Z$31="Alta",'MAPA DE RIESGO'!$AB$31="Catastrófico"),CONCATENATE("R3C",'MAPA DE RIESGO'!$P$31),"")</f>
        <v/>
      </c>
      <c r="AJ18" s="27" t="str">
        <f>IF(AND('MAPA DE RIESGO'!$Z$32="Alta",'MAPA DE RIESGO'!$AB$32="Catastrófico"),CONCATENATE("R3C",'MAPA DE RIESGO'!$P$32),"")</f>
        <v/>
      </c>
      <c r="AK18" s="27" t="str">
        <f>IF(AND('MAPA DE RIESGO'!$Z$33="Alta",'MAPA DE RIESGO'!$AB$33="Catastrófico"),CONCATENATE("R3C",'MAPA DE RIESGO'!$P$33),"")</f>
        <v/>
      </c>
      <c r="AL18" s="27" t="str">
        <f>IF(AND('MAPA DE RIESGO'!$Z$34="Alta",'MAPA DE RIESGO'!$AB$34="Catastrófico"),CONCATENATE("R3C",'MAPA DE RIESGO'!$P$34),"")</f>
        <v/>
      </c>
      <c r="AM18" s="28" t="str">
        <f>IF(AND('MAPA DE RIESGO'!$Z$35="Alta",'MAPA DE RIESGO'!$AB$35="Catastrófico"),CONCATENATE("R3C",'MAPA DE RIESGO'!$P$35),"")</f>
        <v/>
      </c>
      <c r="AN18" s="55"/>
      <c r="AO18" s="423"/>
      <c r="AP18" s="424"/>
      <c r="AQ18" s="424"/>
      <c r="AR18" s="424"/>
      <c r="AS18" s="424"/>
      <c r="AT18" s="42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72"/>
      <c r="C19" s="372"/>
      <c r="D19" s="373"/>
      <c r="E19" s="413"/>
      <c r="F19" s="414"/>
      <c r="G19" s="414"/>
      <c r="H19" s="414"/>
      <c r="I19" s="430"/>
      <c r="J19" s="39" t="str">
        <f>IF(AND('MAPA DE RIESGO'!$Z$36="Alta",'MAPA DE RIESGO'!$AB$36="Leve"),CONCATENATE("R4C",'MAPA DE RIESGO'!$P$36),"")</f>
        <v/>
      </c>
      <c r="K19" s="40" t="str">
        <f>IF(AND('MAPA DE RIESGO'!$Z$39="Alta",'MAPA DE RIESGO'!$AB$39="Leve"),CONCATENATE("R4C",'MAPA DE RIESGO'!$P$39),"")</f>
        <v/>
      </c>
      <c r="L19" s="40" t="str">
        <f>IF(AND('MAPA DE RIESGO'!$Z$40="Alta",'MAPA DE RIESGO'!$AB$40="Leve"),CONCATENATE("R4C",'MAPA DE RIESGO'!$P$40),"")</f>
        <v/>
      </c>
      <c r="M19" s="40" t="str">
        <f>IF(AND('MAPA DE RIESGO'!$Z$41="Alta",'MAPA DE RIESGO'!$AB$41="Leve"),CONCATENATE("R4C",'MAPA DE RIESGO'!$P$41),"")</f>
        <v/>
      </c>
      <c r="N19" s="40" t="str">
        <f>IF(AND('MAPA DE RIESGO'!$Z$42="Alta",'MAPA DE RIESGO'!$AB$42="Leve"),CONCATENATE("R4C",'MAPA DE RIESGO'!$P$42),"")</f>
        <v/>
      </c>
      <c r="O19" s="41" t="str">
        <f>IF(AND('MAPA DE RIESGO'!$Z$43="Alta",'MAPA DE RIESGO'!$AB$43="Leve"),CONCATENATE("R4C",'MAPA DE RIESGO'!$P$43),"")</f>
        <v/>
      </c>
      <c r="P19" s="39" t="str">
        <f>IF(AND('MAPA DE RIESGO'!$Z$36="Alta",'MAPA DE RIESGO'!$AB$36="Menor"),CONCATENATE("R4C",'MAPA DE RIESGO'!$P$36),"")</f>
        <v/>
      </c>
      <c r="Q19" s="40" t="str">
        <f>IF(AND('MAPA DE RIESGO'!$Z$39="Alta",'MAPA DE RIESGO'!$AB$39="Menor"),CONCATENATE("R4C",'MAPA DE RIESGO'!$P$39),"")</f>
        <v/>
      </c>
      <c r="R19" s="40" t="str">
        <f>IF(AND('MAPA DE RIESGO'!$Z$40="Alta",'MAPA DE RIESGO'!$AB$40="Menor"),CONCATENATE("R4C",'MAPA DE RIESGO'!$P$40),"")</f>
        <v/>
      </c>
      <c r="S19" s="40" t="str">
        <f>IF(AND('MAPA DE RIESGO'!$Z$41="Alta",'MAPA DE RIESGO'!$AB$41="Menor"),CONCATENATE("R4C",'MAPA DE RIESGO'!$P$41),"")</f>
        <v/>
      </c>
      <c r="T19" s="40" t="str">
        <f>IF(AND('MAPA DE RIESGO'!$Z$42="Alta",'MAPA DE RIESGO'!$AB$42="Menor"),CONCATENATE("R4C",'MAPA DE RIESGO'!$P$42),"")</f>
        <v/>
      </c>
      <c r="U19" s="41" t="str">
        <f>IF(AND('MAPA DE RIESGO'!$Z$43="Alta",'MAPA DE RIESGO'!$AB$43="Menor"),CONCATENATE("R4C",'MAPA DE RIESGO'!$P$43),"")</f>
        <v/>
      </c>
      <c r="V19" s="23" t="str">
        <f>IF(AND('MAPA DE RIESGO'!$Z$36="Alta",'MAPA DE RIESGO'!$AB$36="Moderado"),CONCATENATE("R4C",'MAPA DE RIESGO'!$P$36),"")</f>
        <v/>
      </c>
      <c r="W19" s="24" t="str">
        <f>IF(AND('MAPA DE RIESGO'!$Z$39="Alta",'MAPA DE RIESGO'!$AB$39="Moderado"),CONCATENATE("R4C",'MAPA DE RIESGO'!$P$39),"")</f>
        <v/>
      </c>
      <c r="X19" s="29" t="str">
        <f>IF(AND('MAPA DE RIESGO'!$Z$40="Alta",'MAPA DE RIESGO'!$AB$40="Moderado"),CONCATENATE("R4C",'MAPA DE RIESGO'!$P$40),"")</f>
        <v/>
      </c>
      <c r="Y19" s="29" t="str">
        <f>IF(AND('MAPA DE RIESGO'!$Z$41="Alta",'MAPA DE RIESGO'!$AB$41="Moderado"),CONCATENATE("R4C",'MAPA DE RIESGO'!$P$41),"")</f>
        <v/>
      </c>
      <c r="Z19" s="29" t="str">
        <f>IF(AND('MAPA DE RIESGO'!$Z$42="Alta",'MAPA DE RIESGO'!$AB$42="Moderado"),CONCATENATE("R4C",'MAPA DE RIESGO'!$P$42),"")</f>
        <v/>
      </c>
      <c r="AA19" s="25" t="str">
        <f>IF(AND('MAPA DE RIESGO'!$Z$43="Alta",'MAPA DE RIESGO'!$AB$43="Moderado"),CONCATENATE("R4C",'MAPA DE RIESGO'!$P$43),"")</f>
        <v/>
      </c>
      <c r="AB19" s="23" t="str">
        <f>IF(AND('MAPA DE RIESGO'!$Z$36="Alta",'MAPA DE RIESGO'!$AB$36="Mayor"),CONCATENATE("R4C",'MAPA DE RIESGO'!$P$36),"")</f>
        <v/>
      </c>
      <c r="AC19" s="24" t="str">
        <f>IF(AND('MAPA DE RIESGO'!$Z$39="Alta",'MAPA DE RIESGO'!$AB$39="Mayor"),CONCATENATE("R4C",'MAPA DE RIESGO'!$P$39),"")</f>
        <v/>
      </c>
      <c r="AD19" s="29" t="str">
        <f>IF(AND('MAPA DE RIESGO'!$Z$40="Alta",'MAPA DE RIESGO'!$AB$40="Mayor"),CONCATENATE("R4C",'MAPA DE RIESGO'!$P$40),"")</f>
        <v/>
      </c>
      <c r="AE19" s="29" t="str">
        <f>IF(AND('MAPA DE RIESGO'!$Z$41="Alta",'MAPA DE RIESGO'!$AB$41="Mayor"),CONCATENATE("R4C",'MAPA DE RIESGO'!$P$41),"")</f>
        <v/>
      </c>
      <c r="AF19" s="29" t="str">
        <f>IF(AND('MAPA DE RIESGO'!$Z$42="Alta",'MAPA DE RIESGO'!$AB$42="Mayor"),CONCATENATE("R4C",'MAPA DE RIESGO'!$P$42),"")</f>
        <v/>
      </c>
      <c r="AG19" s="25" t="str">
        <f>IF(AND('MAPA DE RIESGO'!$Z$43="Alta",'MAPA DE RIESGO'!$AB$43="Mayor"),CONCATENATE("R4C",'MAPA DE RIESGO'!$P$43),"")</f>
        <v/>
      </c>
      <c r="AH19" s="26" t="str">
        <f>IF(AND('MAPA DE RIESGO'!$Z$36="Alta",'MAPA DE RIESGO'!$AB$36="Catastrófico"),CONCATENATE("R4C",'MAPA DE RIESGO'!$P$36),"")</f>
        <v/>
      </c>
      <c r="AI19" s="27" t="str">
        <f>IF(AND('MAPA DE RIESGO'!$Z$39="Alta",'MAPA DE RIESGO'!$AB$39="Catastrófico"),CONCATENATE("R4C",'MAPA DE RIESGO'!$P$39),"")</f>
        <v/>
      </c>
      <c r="AJ19" s="27" t="str">
        <f>IF(AND('MAPA DE RIESGO'!$Z$40="Alta",'MAPA DE RIESGO'!$AB$40="Catastrófico"),CONCATENATE("R4C",'MAPA DE RIESGO'!$P$40),"")</f>
        <v/>
      </c>
      <c r="AK19" s="27" t="str">
        <f>IF(AND('MAPA DE RIESGO'!$Z$41="Alta",'MAPA DE RIESGO'!$AB$41="Catastrófico"),CONCATENATE("R4C",'MAPA DE RIESGO'!$P$41),"")</f>
        <v/>
      </c>
      <c r="AL19" s="27" t="str">
        <f>IF(AND('MAPA DE RIESGO'!$Z$42="Alta",'MAPA DE RIESGO'!$AB$42="Catastrófico"),CONCATENATE("R4C",'MAPA DE RIESGO'!$P$42),"")</f>
        <v/>
      </c>
      <c r="AM19" s="28" t="str">
        <f>IF(AND('MAPA DE RIESGO'!$Z$43="Alta",'MAPA DE RIESGO'!$AB$43="Catastrófico"),CONCATENATE("R4C",'MAPA DE RIESGO'!$P$43),"")</f>
        <v/>
      </c>
      <c r="AN19" s="55"/>
      <c r="AO19" s="423"/>
      <c r="AP19" s="424"/>
      <c r="AQ19" s="424"/>
      <c r="AR19" s="424"/>
      <c r="AS19" s="424"/>
      <c r="AT19" s="42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72"/>
      <c r="C20" s="372"/>
      <c r="D20" s="373"/>
      <c r="E20" s="413"/>
      <c r="F20" s="414"/>
      <c r="G20" s="414"/>
      <c r="H20" s="414"/>
      <c r="I20" s="430"/>
      <c r="J20" s="39" t="str">
        <f>IF(AND('MAPA DE RIESGO'!$Z$44="Alta",'MAPA DE RIESGO'!$AB$44="Leve"),CONCATENATE("R5C",'MAPA DE RIESGO'!$P$44),"")</f>
        <v/>
      </c>
      <c r="K20" s="40" t="str">
        <f>IF(AND('MAPA DE RIESGO'!$Z$45="Alta",'MAPA DE RIESGO'!$AB$45="Leve"),CONCATENATE("R5C",'MAPA DE RIESGO'!$P$45),"")</f>
        <v/>
      </c>
      <c r="L20" s="40" t="str">
        <f>IF(AND('MAPA DE RIESGO'!$Z$47="Alta",'MAPA DE RIESGO'!$AB$47="Leve"),CONCATENATE("R5C",'MAPA DE RIESGO'!$P$47),"")</f>
        <v/>
      </c>
      <c r="M20" s="40" t="str">
        <f>IF(AND('MAPA DE RIESGO'!$Z$48="Alta",'MAPA DE RIESGO'!$AB$48="Leve"),CONCATENATE("R5C",'MAPA DE RIESGO'!$P$48),"")</f>
        <v/>
      </c>
      <c r="N20" s="40" t="str">
        <f>IF(AND('MAPA DE RIESGO'!$Z$49="Alta",'MAPA DE RIESGO'!$AB$49="Leve"),CONCATENATE("R5C",'MAPA DE RIESGO'!$P$49),"")</f>
        <v/>
      </c>
      <c r="O20" s="41" t="str">
        <f>IF(AND('MAPA DE RIESGO'!$Z$50="Alta",'MAPA DE RIESGO'!$AB$50="Leve"),CONCATENATE("R5C",'MAPA DE RIESGO'!$P$50),"")</f>
        <v/>
      </c>
      <c r="P20" s="39" t="str">
        <f>IF(AND('MAPA DE RIESGO'!$Z$44="Alta",'MAPA DE RIESGO'!$AB$44="Menor"),CONCATENATE("R5C",'MAPA DE RIESGO'!$P$44),"")</f>
        <v/>
      </c>
      <c r="Q20" s="40" t="str">
        <f>IF(AND('MAPA DE RIESGO'!$Z$45="Alta",'MAPA DE RIESGO'!$AB$45="Menor"),CONCATENATE("R5C",'MAPA DE RIESGO'!$P$45),"")</f>
        <v/>
      </c>
      <c r="R20" s="40" t="str">
        <f>IF(AND('MAPA DE RIESGO'!$Z$47="Alta",'MAPA DE RIESGO'!$AB$47="Menor"),CONCATENATE("R5C",'MAPA DE RIESGO'!$P$47),"")</f>
        <v/>
      </c>
      <c r="S20" s="40" t="str">
        <f>IF(AND('MAPA DE RIESGO'!$Z$48="Alta",'MAPA DE RIESGO'!$AB$48="Menor"),CONCATENATE("R5C",'MAPA DE RIESGO'!$P$48),"")</f>
        <v/>
      </c>
      <c r="T20" s="40" t="str">
        <f>IF(AND('MAPA DE RIESGO'!$Z$49="Alta",'MAPA DE RIESGO'!$AB$49="Menor"),CONCATENATE("R5C",'MAPA DE RIESGO'!$P$49),"")</f>
        <v/>
      </c>
      <c r="U20" s="41" t="str">
        <f>IF(AND('MAPA DE RIESGO'!$Z$50="Alta",'MAPA DE RIESGO'!$AB$50="Menor"),CONCATENATE("R5C",'MAPA DE RIESGO'!$P$50),"")</f>
        <v/>
      </c>
      <c r="V20" s="23" t="str">
        <f>IF(AND('MAPA DE RIESGO'!$Z$44="Alta",'MAPA DE RIESGO'!$AB$44="Moderado"),CONCATENATE("R5C",'MAPA DE RIESGO'!$P$44),"")</f>
        <v/>
      </c>
      <c r="W20" s="24" t="str">
        <f>IF(AND('MAPA DE RIESGO'!$Z$45="Alta",'MAPA DE RIESGO'!$AB$45="Moderado"),CONCATENATE("R5C",'MAPA DE RIESGO'!$P$45),"")</f>
        <v/>
      </c>
      <c r="X20" s="29" t="str">
        <f>IF(AND('MAPA DE RIESGO'!$Z$47="Alta",'MAPA DE RIESGO'!$AB$47="Moderado"),CONCATENATE("R5C",'MAPA DE RIESGO'!$P$47),"")</f>
        <v/>
      </c>
      <c r="Y20" s="29" t="str">
        <f>IF(AND('MAPA DE RIESGO'!$Z$48="Alta",'MAPA DE RIESGO'!$AB$48="Moderado"),CONCATENATE("R5C",'MAPA DE RIESGO'!$P$48),"")</f>
        <v/>
      </c>
      <c r="Z20" s="29" t="str">
        <f>IF(AND('MAPA DE RIESGO'!$Z$49="Alta",'MAPA DE RIESGO'!$AB$49="Moderado"),CONCATENATE("R5C",'MAPA DE RIESGO'!$P$49),"")</f>
        <v/>
      </c>
      <c r="AA20" s="25" t="str">
        <f>IF(AND('MAPA DE RIESGO'!$Z$50="Alta",'MAPA DE RIESGO'!$AB$50="Moderado"),CONCATENATE("R5C",'MAPA DE RIESGO'!$P$50),"")</f>
        <v/>
      </c>
      <c r="AB20" s="23" t="str">
        <f>IF(AND('MAPA DE RIESGO'!$Z$44="Alta",'MAPA DE RIESGO'!$AB$44="Mayor"),CONCATENATE("R5C",'MAPA DE RIESGO'!$P$44),"")</f>
        <v/>
      </c>
      <c r="AC20" s="24" t="str">
        <f>IF(AND('MAPA DE RIESGO'!$Z$45="Alta",'MAPA DE RIESGO'!$AB$45="Mayor"),CONCATENATE("R5C",'MAPA DE RIESGO'!$P$45),"")</f>
        <v/>
      </c>
      <c r="AD20" s="29" t="str">
        <f>IF(AND('MAPA DE RIESGO'!$Z$47="Alta",'MAPA DE RIESGO'!$AB$47="Mayor"),CONCATENATE("R5C",'MAPA DE RIESGO'!$P$47),"")</f>
        <v/>
      </c>
      <c r="AE20" s="29" t="str">
        <f>IF(AND('MAPA DE RIESGO'!$Z$48="Alta",'MAPA DE RIESGO'!$AB$48="Mayor"),CONCATENATE("R5C",'MAPA DE RIESGO'!$P$48),"")</f>
        <v/>
      </c>
      <c r="AF20" s="29" t="str">
        <f>IF(AND('MAPA DE RIESGO'!$Z$49="Alta",'MAPA DE RIESGO'!$AB$49="Mayor"),CONCATENATE("R5C",'MAPA DE RIESGO'!$P$49),"")</f>
        <v/>
      </c>
      <c r="AG20" s="25" t="str">
        <f>IF(AND('MAPA DE RIESGO'!$Z$50="Alta",'MAPA DE RIESGO'!$AB$50="Mayor"),CONCATENATE("R5C",'MAPA DE RIESGO'!$P$50),"")</f>
        <v/>
      </c>
      <c r="AH20" s="26" t="str">
        <f>IF(AND('MAPA DE RIESGO'!$Z$44="Alta",'MAPA DE RIESGO'!$AB$44="Catastrófico"),CONCATENATE("R5C",'MAPA DE RIESGO'!$P$44),"")</f>
        <v/>
      </c>
      <c r="AI20" s="27" t="str">
        <f>IF(AND('MAPA DE RIESGO'!$Z$45="Alta",'MAPA DE RIESGO'!$AB$45="Catastrófico"),CONCATENATE("R5C",'MAPA DE RIESGO'!$P$45),"")</f>
        <v/>
      </c>
      <c r="AJ20" s="27" t="str">
        <f>IF(AND('MAPA DE RIESGO'!$Z$47="Alta",'MAPA DE RIESGO'!$AB$47="Catastrófico"),CONCATENATE("R5C",'MAPA DE RIESGO'!$P$47),"")</f>
        <v/>
      </c>
      <c r="AK20" s="27" t="str">
        <f>IF(AND('MAPA DE RIESGO'!$Z$48="Alta",'MAPA DE RIESGO'!$AB$48="Catastrófico"),CONCATENATE("R5C",'MAPA DE RIESGO'!$P$48),"")</f>
        <v/>
      </c>
      <c r="AL20" s="27" t="str">
        <f>IF(AND('MAPA DE RIESGO'!$Z$49="Alta",'MAPA DE RIESGO'!$AB$49="Catastrófico"),CONCATENATE("R5C",'MAPA DE RIESGO'!$P$49),"")</f>
        <v/>
      </c>
      <c r="AM20" s="28" t="str">
        <f>IF(AND('MAPA DE RIESGO'!$Z$50="Alta",'MAPA DE RIESGO'!$AB$50="Catastrófico"),CONCATENATE("R5C",'MAPA DE RIESGO'!$P$50),"")</f>
        <v/>
      </c>
      <c r="AN20" s="55"/>
      <c r="AO20" s="423"/>
      <c r="AP20" s="424"/>
      <c r="AQ20" s="424"/>
      <c r="AR20" s="424"/>
      <c r="AS20" s="424"/>
      <c r="AT20" s="42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72"/>
      <c r="C21" s="372"/>
      <c r="D21" s="373"/>
      <c r="E21" s="413"/>
      <c r="F21" s="414"/>
      <c r="G21" s="414"/>
      <c r="H21" s="414"/>
      <c r="I21" s="430"/>
      <c r="J21" s="39" t="str">
        <f>IF(AND('MAPA DE RIESGO'!$Z$51="Alta",'MAPA DE RIESGO'!$AB$51="Leve"),CONCATENATE("R6C",'MAPA DE RIESGO'!$P$51),"")</f>
        <v/>
      </c>
      <c r="K21" s="40" t="str">
        <f>IF(AND('MAPA DE RIESGO'!$Z$52="Alta",'MAPA DE RIESGO'!$AB$52="Leve"),CONCATENATE("R6C",'MAPA DE RIESGO'!$P$52),"")</f>
        <v/>
      </c>
      <c r="L21" s="40" t="str">
        <f>IF(AND('MAPA DE RIESGO'!$Z$53="Alta",'MAPA DE RIESGO'!$AB$53="Leve"),CONCATENATE("R6C",'MAPA DE RIESGO'!$P$53),"")</f>
        <v/>
      </c>
      <c r="M21" s="40" t="str">
        <f>IF(AND('MAPA DE RIESGO'!$Z$54="Alta",'MAPA DE RIESGO'!$AB$54="Leve"),CONCATENATE("R6C",'MAPA DE RIESGO'!$P$54),"")</f>
        <v/>
      </c>
      <c r="N21" s="40" t="str">
        <f>IF(AND('MAPA DE RIESGO'!$Z$55="Alta",'MAPA DE RIESGO'!$AB$55="Leve"),CONCATENATE("R6C",'MAPA DE RIESGO'!$P$55),"")</f>
        <v/>
      </c>
      <c r="O21" s="41" t="str">
        <f>IF(AND('MAPA DE RIESGO'!$Z$56="Alta",'MAPA DE RIESGO'!$AB$56="Leve"),CONCATENATE("R6C",'MAPA DE RIESGO'!$P$56),"")</f>
        <v/>
      </c>
      <c r="P21" s="39" t="str">
        <f>IF(AND('MAPA DE RIESGO'!$Z$51="Alta",'MAPA DE RIESGO'!$AB$51="Menor"),CONCATENATE("R6C",'MAPA DE RIESGO'!$P$51),"")</f>
        <v/>
      </c>
      <c r="Q21" s="40" t="str">
        <f>IF(AND('MAPA DE RIESGO'!$Z$52="Alta",'MAPA DE RIESGO'!$AB$52="Menor"),CONCATENATE("R6C",'MAPA DE RIESGO'!$P$52),"")</f>
        <v/>
      </c>
      <c r="R21" s="40" t="str">
        <f>IF(AND('MAPA DE RIESGO'!$Z$53="Alta",'MAPA DE RIESGO'!$AB$53="Menor"),CONCATENATE("R6C",'MAPA DE RIESGO'!$P$53),"")</f>
        <v/>
      </c>
      <c r="S21" s="40" t="str">
        <f>IF(AND('MAPA DE RIESGO'!$Z$54="Alta",'MAPA DE RIESGO'!$AB$54="Menor"),CONCATENATE("R6C",'MAPA DE RIESGO'!$P$54),"")</f>
        <v/>
      </c>
      <c r="T21" s="40" t="str">
        <f>IF(AND('MAPA DE RIESGO'!$Z$55="Alta",'MAPA DE RIESGO'!$AB$55="Menor"),CONCATENATE("R6C",'MAPA DE RIESGO'!$P$55),"")</f>
        <v/>
      </c>
      <c r="U21" s="41" t="str">
        <f>IF(AND('MAPA DE RIESGO'!$Z$56="Alta",'MAPA DE RIESGO'!$AB$56="Menor"),CONCATENATE("R6C",'MAPA DE RIESGO'!$P$56),"")</f>
        <v/>
      </c>
      <c r="V21" s="23" t="str">
        <f>IF(AND('MAPA DE RIESGO'!$Z$51="Alta",'MAPA DE RIESGO'!$AB$51="Moderado"),CONCATENATE("R6C",'MAPA DE RIESGO'!$P$51),"")</f>
        <v/>
      </c>
      <c r="W21" s="24" t="str">
        <f>IF(AND('MAPA DE RIESGO'!$Z$52="Alta",'MAPA DE RIESGO'!$AB$52="Moderado"),CONCATENATE("R6C",'MAPA DE RIESGO'!$P$52),"")</f>
        <v/>
      </c>
      <c r="X21" s="29" t="str">
        <f>IF(AND('MAPA DE RIESGO'!$Z$53="Alta",'MAPA DE RIESGO'!$AB$53="Moderado"),CONCATENATE("R6C",'MAPA DE RIESGO'!$P$53),"")</f>
        <v/>
      </c>
      <c r="Y21" s="29" t="str">
        <f>IF(AND('MAPA DE RIESGO'!$Z$54="Alta",'MAPA DE RIESGO'!$AB$54="Moderado"),CONCATENATE("R6C",'MAPA DE RIESGO'!$P$54),"")</f>
        <v/>
      </c>
      <c r="Z21" s="29" t="str">
        <f>IF(AND('MAPA DE RIESGO'!$Z$55="Alta",'MAPA DE RIESGO'!$AB$55="Moderado"),CONCATENATE("R6C",'MAPA DE RIESGO'!$P$55),"")</f>
        <v/>
      </c>
      <c r="AA21" s="25" t="str">
        <f>IF(AND('MAPA DE RIESGO'!$Z$56="Alta",'MAPA DE RIESGO'!$AB$56="Moderado"),CONCATENATE("R6C",'MAPA DE RIESGO'!$P$56),"")</f>
        <v/>
      </c>
      <c r="AB21" s="23" t="str">
        <f>IF(AND('MAPA DE RIESGO'!$Z$51="Alta",'MAPA DE RIESGO'!$AB$51="Mayor"),CONCATENATE("R6C",'MAPA DE RIESGO'!$P$51),"")</f>
        <v/>
      </c>
      <c r="AC21" s="24" t="str">
        <f>IF(AND('MAPA DE RIESGO'!$Z$52="Alta",'MAPA DE RIESGO'!$AB$52="Mayor"),CONCATENATE("R6C",'MAPA DE RIESGO'!$P$52),"")</f>
        <v/>
      </c>
      <c r="AD21" s="29" t="str">
        <f>IF(AND('MAPA DE RIESGO'!$Z$53="Alta",'MAPA DE RIESGO'!$AB$53="Mayor"),CONCATENATE("R6C",'MAPA DE RIESGO'!$P$53),"")</f>
        <v/>
      </c>
      <c r="AE21" s="29" t="str">
        <f>IF(AND('MAPA DE RIESGO'!$Z$54="Alta",'MAPA DE RIESGO'!$AB$54="Mayor"),CONCATENATE("R6C",'MAPA DE RIESGO'!$P$54),"")</f>
        <v/>
      </c>
      <c r="AF21" s="29" t="str">
        <f>IF(AND('MAPA DE RIESGO'!$Z$55="Alta",'MAPA DE RIESGO'!$AB$55="Mayor"),CONCATENATE("R6C",'MAPA DE RIESGO'!$P$55),"")</f>
        <v/>
      </c>
      <c r="AG21" s="25" t="str">
        <f>IF(AND('MAPA DE RIESGO'!$Z$56="Alta",'MAPA DE RIESGO'!$AB$56="Mayor"),CONCATENATE("R6C",'MAPA DE RIESGO'!$P$56),"")</f>
        <v/>
      </c>
      <c r="AH21" s="26" t="str">
        <f>IF(AND('MAPA DE RIESGO'!$Z$51="Alta",'MAPA DE RIESGO'!$AB$51="Catastrófico"),CONCATENATE("R6C",'MAPA DE RIESGO'!$P$51),"")</f>
        <v/>
      </c>
      <c r="AI21" s="27" t="str">
        <f>IF(AND('MAPA DE RIESGO'!$Z$52="Alta",'MAPA DE RIESGO'!$AB$52="Catastrófico"),CONCATENATE("R6C",'MAPA DE RIESGO'!$P$52),"")</f>
        <v/>
      </c>
      <c r="AJ21" s="27" t="str">
        <f>IF(AND('MAPA DE RIESGO'!$Z$53="Alta",'MAPA DE RIESGO'!$AB$53="Catastrófico"),CONCATENATE("R6C",'MAPA DE RIESGO'!$P$53),"")</f>
        <v/>
      </c>
      <c r="AK21" s="27" t="str">
        <f>IF(AND('MAPA DE RIESGO'!$Z$54="Alta",'MAPA DE RIESGO'!$AB$54="Catastrófico"),CONCATENATE("R6C",'MAPA DE RIESGO'!$P$54),"")</f>
        <v/>
      </c>
      <c r="AL21" s="27" t="str">
        <f>IF(AND('MAPA DE RIESGO'!$Z$55="Alta",'MAPA DE RIESGO'!$AB$55="Catastrófico"),CONCATENATE("R6C",'MAPA DE RIESGO'!$P$55),"")</f>
        <v/>
      </c>
      <c r="AM21" s="28" t="str">
        <f>IF(AND('MAPA DE RIESGO'!$Z$56="Alta",'MAPA DE RIESGO'!$AB$56="Catastrófico"),CONCATENATE("R6C",'MAPA DE RIESGO'!$P$56),"")</f>
        <v/>
      </c>
      <c r="AN21" s="55"/>
      <c r="AO21" s="423"/>
      <c r="AP21" s="424"/>
      <c r="AQ21" s="424"/>
      <c r="AR21" s="424"/>
      <c r="AS21" s="424"/>
      <c r="AT21" s="42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72"/>
      <c r="C22" s="372"/>
      <c r="D22" s="373"/>
      <c r="E22" s="413"/>
      <c r="F22" s="414"/>
      <c r="G22" s="414"/>
      <c r="H22" s="414"/>
      <c r="I22" s="430"/>
      <c r="J22" s="39" t="str">
        <f>IF(AND('MAPA DE RIESGO'!$Z$57="Alta",'MAPA DE RIESGO'!$AB$57="Leve"),CONCATENATE("R7C",'MAPA DE RIESGO'!$P$57),"")</f>
        <v/>
      </c>
      <c r="K22" s="40" t="str">
        <f>IF(AND('MAPA DE RIESGO'!$Z$58="Alta",'MAPA DE RIESGO'!$AB$58="Leve"),CONCATENATE("R7C",'MAPA DE RIESGO'!$P$58),"")</f>
        <v/>
      </c>
      <c r="L22" s="40" t="str">
        <f>IF(AND('MAPA DE RIESGO'!$Z$59="Alta",'MAPA DE RIESGO'!$AB$59="Leve"),CONCATENATE("R7C",'MAPA DE RIESGO'!$P$59),"")</f>
        <v/>
      </c>
      <c r="M22" s="40" t="str">
        <f>IF(AND('MAPA DE RIESGO'!$Z$60="Alta",'MAPA DE RIESGO'!$AB$60="Leve"),CONCATENATE("R7C",'MAPA DE RIESGO'!$P$60),"")</f>
        <v/>
      </c>
      <c r="N22" s="40" t="str">
        <f>IF(AND('MAPA DE RIESGO'!$Z$61="Alta",'MAPA DE RIESGO'!$AB$61="Leve"),CONCATENATE("R7C",'MAPA DE RIESGO'!$P$61),"")</f>
        <v/>
      </c>
      <c r="O22" s="41" t="str">
        <f>IF(AND('MAPA DE RIESGO'!$Z$62="Alta",'MAPA DE RIESGO'!$AB$62="Leve"),CONCATENATE("R7C",'MAPA DE RIESGO'!$P$62),"")</f>
        <v/>
      </c>
      <c r="P22" s="39" t="str">
        <f>IF(AND('MAPA DE RIESGO'!$Z$57="Alta",'MAPA DE RIESGO'!$AB$57="Menor"),CONCATENATE("R7C",'MAPA DE RIESGO'!$P$57),"")</f>
        <v/>
      </c>
      <c r="Q22" s="40" t="str">
        <f>IF(AND('MAPA DE RIESGO'!$Z$58="Alta",'MAPA DE RIESGO'!$AB$58="Menor"),CONCATENATE("R7C",'MAPA DE RIESGO'!$P$58),"")</f>
        <v/>
      </c>
      <c r="R22" s="40" t="str">
        <f>IF(AND('MAPA DE RIESGO'!$Z$59="Alta",'MAPA DE RIESGO'!$AB$59="Menor"),CONCATENATE("R7C",'MAPA DE RIESGO'!$P$59),"")</f>
        <v/>
      </c>
      <c r="S22" s="40" t="str">
        <f>IF(AND('MAPA DE RIESGO'!$Z$60="Alta",'MAPA DE RIESGO'!$AB$60="Menor"),CONCATENATE("R7C",'MAPA DE RIESGO'!$P$60),"")</f>
        <v/>
      </c>
      <c r="T22" s="40" t="str">
        <f>IF(AND('MAPA DE RIESGO'!$Z$61="Alta",'MAPA DE RIESGO'!$AB$61="Menor"),CONCATENATE("R7C",'MAPA DE RIESGO'!$P$61),"")</f>
        <v/>
      </c>
      <c r="U22" s="41" t="str">
        <f>IF(AND('MAPA DE RIESGO'!$Z$62="Alta",'MAPA DE RIESGO'!$AB$62="Menor"),CONCATENATE("R7C",'MAPA DE RIESGO'!$P$62),"")</f>
        <v/>
      </c>
      <c r="V22" s="23" t="str">
        <f>IF(AND('MAPA DE RIESGO'!$Z$57="Alta",'MAPA DE RIESGO'!$AB$57="Moderado"),CONCATENATE("R7C",'MAPA DE RIESGO'!$P$57),"")</f>
        <v/>
      </c>
      <c r="W22" s="24" t="str">
        <f>IF(AND('MAPA DE RIESGO'!$Z$58="Alta",'MAPA DE RIESGO'!$AB$58="Moderado"),CONCATENATE("R7C",'MAPA DE RIESGO'!$P$58),"")</f>
        <v/>
      </c>
      <c r="X22" s="29" t="str">
        <f>IF(AND('MAPA DE RIESGO'!$Z$59="Alta",'MAPA DE RIESGO'!$AB$59="Moderado"),CONCATENATE("R7C",'MAPA DE RIESGO'!$P$59),"")</f>
        <v/>
      </c>
      <c r="Y22" s="29" t="str">
        <f>IF(AND('MAPA DE RIESGO'!$Z$60="Alta",'MAPA DE RIESGO'!$AB$60="Moderado"),CONCATENATE("R7C",'MAPA DE RIESGO'!$P$60),"")</f>
        <v/>
      </c>
      <c r="Z22" s="29" t="str">
        <f>IF(AND('MAPA DE RIESGO'!$Z$61="Alta",'MAPA DE RIESGO'!$AB$61="Moderado"),CONCATENATE("R7C",'MAPA DE RIESGO'!$P$61),"")</f>
        <v/>
      </c>
      <c r="AA22" s="25" t="str">
        <f>IF(AND('MAPA DE RIESGO'!$Z$62="Alta",'MAPA DE RIESGO'!$AB$62="Moderado"),CONCATENATE("R7C",'MAPA DE RIESGO'!$P$62),"")</f>
        <v/>
      </c>
      <c r="AB22" s="23" t="str">
        <f>IF(AND('MAPA DE RIESGO'!$Z$57="Alta",'MAPA DE RIESGO'!$AB$57="Mayor"),CONCATENATE("R7C",'MAPA DE RIESGO'!$P$57),"")</f>
        <v/>
      </c>
      <c r="AC22" s="24" t="str">
        <f>IF(AND('MAPA DE RIESGO'!$Z$58="Alta",'MAPA DE RIESGO'!$AB$58="Mayor"),CONCATENATE("R7C",'MAPA DE RIESGO'!$P$58),"")</f>
        <v/>
      </c>
      <c r="AD22" s="29" t="str">
        <f>IF(AND('MAPA DE RIESGO'!$Z$59="Alta",'MAPA DE RIESGO'!$AB$59="Mayor"),CONCATENATE("R7C",'MAPA DE RIESGO'!$P$59),"")</f>
        <v/>
      </c>
      <c r="AE22" s="29" t="str">
        <f>IF(AND('MAPA DE RIESGO'!$Z$60="Alta",'MAPA DE RIESGO'!$AB$60="Mayor"),CONCATENATE("R7C",'MAPA DE RIESGO'!$P$60),"")</f>
        <v/>
      </c>
      <c r="AF22" s="29" t="str">
        <f>IF(AND('MAPA DE RIESGO'!$Z$61="Alta",'MAPA DE RIESGO'!$AB$61="Mayor"),CONCATENATE("R7C",'MAPA DE RIESGO'!$P$61),"")</f>
        <v/>
      </c>
      <c r="AG22" s="25" t="str">
        <f>IF(AND('MAPA DE RIESGO'!$Z$62="Alta",'MAPA DE RIESGO'!$AB$62="Mayor"),CONCATENATE("R7C",'MAPA DE RIESGO'!$P$62),"")</f>
        <v/>
      </c>
      <c r="AH22" s="26" t="str">
        <f>IF(AND('MAPA DE RIESGO'!$Z$57="Alta",'MAPA DE RIESGO'!$AB$57="Catastrófico"),CONCATENATE("R7C",'MAPA DE RIESGO'!$P$57),"")</f>
        <v/>
      </c>
      <c r="AI22" s="27" t="str">
        <f>IF(AND('MAPA DE RIESGO'!$Z$58="Alta",'MAPA DE RIESGO'!$AB$58="Catastrófico"),CONCATENATE("R7C",'MAPA DE RIESGO'!$P$58),"")</f>
        <v/>
      </c>
      <c r="AJ22" s="27" t="str">
        <f>IF(AND('MAPA DE RIESGO'!$Z$59="Alta",'MAPA DE RIESGO'!$AB$59="Catastrófico"),CONCATENATE("R7C",'MAPA DE RIESGO'!$P$59),"")</f>
        <v/>
      </c>
      <c r="AK22" s="27" t="str">
        <f>IF(AND('MAPA DE RIESGO'!$Z$60="Alta",'MAPA DE RIESGO'!$AB$60="Catastrófico"),CONCATENATE("R7C",'MAPA DE RIESGO'!$P$60),"")</f>
        <v/>
      </c>
      <c r="AL22" s="27" t="str">
        <f>IF(AND('MAPA DE RIESGO'!$Z$61="Alta",'MAPA DE RIESGO'!$AB$61="Catastrófico"),CONCATENATE("R7C",'MAPA DE RIESGO'!$P$61),"")</f>
        <v/>
      </c>
      <c r="AM22" s="28" t="str">
        <f>IF(AND('MAPA DE RIESGO'!$Z$62="Alta",'MAPA DE RIESGO'!$AB$62="Catastrófico"),CONCATENATE("R7C",'MAPA DE RIESGO'!$P$62),"")</f>
        <v/>
      </c>
      <c r="AN22" s="55"/>
      <c r="AO22" s="423"/>
      <c r="AP22" s="424"/>
      <c r="AQ22" s="424"/>
      <c r="AR22" s="424"/>
      <c r="AS22" s="424"/>
      <c r="AT22" s="42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72"/>
      <c r="C23" s="372"/>
      <c r="D23" s="373"/>
      <c r="E23" s="413"/>
      <c r="F23" s="414"/>
      <c r="G23" s="414"/>
      <c r="H23" s="414"/>
      <c r="I23" s="430"/>
      <c r="J23" s="39" t="str">
        <f>IF(AND('MAPA DE RIESGO'!$Z$63="Alta",'MAPA DE RIESGO'!$AB$63="Leve"),CONCATENATE("R8C",'MAPA DE RIESGO'!$P$63),"")</f>
        <v/>
      </c>
      <c r="K23" s="40" t="str">
        <f>IF(AND('MAPA DE RIESGO'!$Z$64="Alta",'MAPA DE RIESGO'!$AB$64="Leve"),CONCATENATE("R8C",'MAPA DE RIESGO'!$P$64),"")</f>
        <v/>
      </c>
      <c r="L23" s="40" t="str">
        <f>IF(AND('MAPA DE RIESGO'!$Z$65="Alta",'MAPA DE RIESGO'!$AB$65="Leve"),CONCATENATE("R8C",'MAPA DE RIESGO'!$P$65),"")</f>
        <v/>
      </c>
      <c r="M23" s="40" t="str">
        <f>IF(AND('MAPA DE RIESGO'!$Z$66="Alta",'MAPA DE RIESGO'!$AB$66="Leve"),CONCATENATE("R8C",'MAPA DE RIESGO'!$P$66),"")</f>
        <v/>
      </c>
      <c r="N23" s="40" t="str">
        <f>IF(AND('MAPA DE RIESGO'!$Z$67="Alta",'MAPA DE RIESGO'!$AB$67="Leve"),CONCATENATE("R8C",'MAPA DE RIESGO'!$P$67),"")</f>
        <v/>
      </c>
      <c r="O23" s="41" t="str">
        <f>IF(AND('MAPA DE RIESGO'!$Z$68="Alta",'MAPA DE RIESGO'!$AB$68="Leve"),CONCATENATE("R8C",'MAPA DE RIESGO'!$P$68),"")</f>
        <v/>
      </c>
      <c r="P23" s="39" t="str">
        <f>IF(AND('MAPA DE RIESGO'!$Z$63="Alta",'MAPA DE RIESGO'!$AB$63="Menor"),CONCATENATE("R8C",'MAPA DE RIESGO'!$P$63),"")</f>
        <v/>
      </c>
      <c r="Q23" s="40" t="str">
        <f>IF(AND('MAPA DE RIESGO'!$Z$64="Alta",'MAPA DE RIESGO'!$AB$64="Menor"),CONCATENATE("R8C",'MAPA DE RIESGO'!$P$64),"")</f>
        <v/>
      </c>
      <c r="R23" s="40" t="str">
        <f>IF(AND('MAPA DE RIESGO'!$Z$65="Alta",'MAPA DE RIESGO'!$AB$65="Menor"),CONCATENATE("R8C",'MAPA DE RIESGO'!$P$65),"")</f>
        <v/>
      </c>
      <c r="S23" s="40" t="str">
        <f>IF(AND('MAPA DE RIESGO'!$Z$66="Alta",'MAPA DE RIESGO'!$AB$66="Menor"),CONCATENATE("R8C",'MAPA DE RIESGO'!$P$66),"")</f>
        <v/>
      </c>
      <c r="T23" s="40" t="str">
        <f>IF(AND('MAPA DE RIESGO'!$Z$67="Alta",'MAPA DE RIESGO'!$AB$67="Menor"),CONCATENATE("R8C",'MAPA DE RIESGO'!$P$67),"")</f>
        <v/>
      </c>
      <c r="U23" s="41" t="str">
        <f>IF(AND('MAPA DE RIESGO'!$Z$68="Alta",'MAPA DE RIESGO'!$AB$68="Menor"),CONCATENATE("R8C",'MAPA DE RIESGO'!$P$68),"")</f>
        <v/>
      </c>
      <c r="V23" s="23" t="str">
        <f>IF(AND('MAPA DE RIESGO'!$Z$63="Alta",'MAPA DE RIESGO'!$AB$63="Moderado"),CONCATENATE("R8C",'MAPA DE RIESGO'!$P$63),"")</f>
        <v/>
      </c>
      <c r="W23" s="24" t="str">
        <f>IF(AND('MAPA DE RIESGO'!$Z$64="Alta",'MAPA DE RIESGO'!$AB$64="Moderado"),CONCATENATE("R8C",'MAPA DE RIESGO'!$P$64),"")</f>
        <v/>
      </c>
      <c r="X23" s="29" t="str">
        <f>IF(AND('MAPA DE RIESGO'!$Z$65="Alta",'MAPA DE RIESGO'!$AB$65="Moderado"),CONCATENATE("R8C",'MAPA DE RIESGO'!$P$65),"")</f>
        <v/>
      </c>
      <c r="Y23" s="29" t="str">
        <f>IF(AND('MAPA DE RIESGO'!$Z$66="Alta",'MAPA DE RIESGO'!$AB$66="Moderado"),CONCATENATE("R8C",'MAPA DE RIESGO'!$P$66),"")</f>
        <v/>
      </c>
      <c r="Z23" s="29" t="str">
        <f>IF(AND('MAPA DE RIESGO'!$Z$67="Alta",'MAPA DE RIESGO'!$AB$67="Moderado"),CONCATENATE("R8C",'MAPA DE RIESGO'!$P$67),"")</f>
        <v/>
      </c>
      <c r="AA23" s="25" t="str">
        <f>IF(AND('MAPA DE RIESGO'!$Z$68="Alta",'MAPA DE RIESGO'!$AB$68="Moderado"),CONCATENATE("R8C",'MAPA DE RIESGO'!$P$68),"")</f>
        <v/>
      </c>
      <c r="AB23" s="23" t="str">
        <f>IF(AND('MAPA DE RIESGO'!$Z$63="Alta",'MAPA DE RIESGO'!$AB$63="Mayor"),CONCATENATE("R8C",'MAPA DE RIESGO'!$P$63),"")</f>
        <v/>
      </c>
      <c r="AC23" s="24" t="str">
        <f>IF(AND('MAPA DE RIESGO'!$Z$64="Alta",'MAPA DE RIESGO'!$AB$64="Mayor"),CONCATENATE("R8C",'MAPA DE RIESGO'!$P$64),"")</f>
        <v/>
      </c>
      <c r="AD23" s="29" t="str">
        <f>IF(AND('MAPA DE RIESGO'!$Z$65="Alta",'MAPA DE RIESGO'!$AB$65="Mayor"),CONCATENATE("R8C",'MAPA DE RIESGO'!$P$65),"")</f>
        <v/>
      </c>
      <c r="AE23" s="29" t="str">
        <f>IF(AND('MAPA DE RIESGO'!$Z$66="Alta",'MAPA DE RIESGO'!$AB$66="Mayor"),CONCATENATE("R8C",'MAPA DE RIESGO'!$P$66),"")</f>
        <v/>
      </c>
      <c r="AF23" s="29" t="str">
        <f>IF(AND('MAPA DE RIESGO'!$Z$67="Alta",'MAPA DE RIESGO'!$AB$67="Mayor"),CONCATENATE("R8C",'MAPA DE RIESGO'!$P$67),"")</f>
        <v/>
      </c>
      <c r="AG23" s="25" t="str">
        <f>IF(AND('MAPA DE RIESGO'!$Z$68="Alta",'MAPA DE RIESGO'!$AB$68="Mayor"),CONCATENATE("R8C",'MAPA DE RIESGO'!$P$68),"")</f>
        <v/>
      </c>
      <c r="AH23" s="26" t="str">
        <f>IF(AND('MAPA DE RIESGO'!$Z$63="Alta",'MAPA DE RIESGO'!$AB$63="Catastrófico"),CONCATENATE("R8C",'MAPA DE RIESGO'!$P$63),"")</f>
        <v/>
      </c>
      <c r="AI23" s="27" t="str">
        <f>IF(AND('MAPA DE RIESGO'!$Z$64="Alta",'MAPA DE RIESGO'!$AB$64="Catastrófico"),CONCATENATE("R8C",'MAPA DE RIESGO'!$P$64),"")</f>
        <v/>
      </c>
      <c r="AJ23" s="27" t="str">
        <f>IF(AND('MAPA DE RIESGO'!$Z$65="Alta",'MAPA DE RIESGO'!$AB$65="Catastrófico"),CONCATENATE("R8C",'MAPA DE RIESGO'!$P$65),"")</f>
        <v/>
      </c>
      <c r="AK23" s="27" t="str">
        <f>IF(AND('MAPA DE RIESGO'!$Z$66="Alta",'MAPA DE RIESGO'!$AB$66="Catastrófico"),CONCATENATE("R8C",'MAPA DE RIESGO'!$P$66),"")</f>
        <v/>
      </c>
      <c r="AL23" s="27" t="str">
        <f>IF(AND('MAPA DE RIESGO'!$Z$67="Alta",'MAPA DE RIESGO'!$AB$67="Catastrófico"),CONCATENATE("R8C",'MAPA DE RIESGO'!$P$67),"")</f>
        <v/>
      </c>
      <c r="AM23" s="28" t="str">
        <f>IF(AND('MAPA DE RIESGO'!$Z$68="Alta",'MAPA DE RIESGO'!$AB$68="Catastrófico"),CONCATENATE("R8C",'MAPA DE RIESGO'!$P$68),"")</f>
        <v/>
      </c>
      <c r="AN23" s="55"/>
      <c r="AO23" s="423"/>
      <c r="AP23" s="424"/>
      <c r="AQ23" s="424"/>
      <c r="AR23" s="424"/>
      <c r="AS23" s="424"/>
      <c r="AT23" s="42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72"/>
      <c r="C24" s="372"/>
      <c r="D24" s="373"/>
      <c r="E24" s="413"/>
      <c r="F24" s="414"/>
      <c r="G24" s="414"/>
      <c r="H24" s="414"/>
      <c r="I24" s="430"/>
      <c r="J24" s="39" t="str">
        <f>IF(AND('MAPA DE RIESGO'!$Z$69="Alta",'MAPA DE RIESGO'!$AB$69="Leve"),CONCATENATE("R9C",'MAPA DE RIESGO'!$P$69),"")</f>
        <v/>
      </c>
      <c r="K24" s="40" t="str">
        <f>IF(AND('MAPA DE RIESGO'!$Z$70="Alta",'MAPA DE RIESGO'!$AB$70="Leve"),CONCATENATE("R9C",'MAPA DE RIESGO'!$P$70),"")</f>
        <v/>
      </c>
      <c r="L24" s="40" t="str">
        <f>IF(AND('MAPA DE RIESGO'!$Z$71="Alta",'MAPA DE RIESGO'!$AB$71="Leve"),CONCATENATE("R9C",'MAPA DE RIESGO'!$P$71),"")</f>
        <v/>
      </c>
      <c r="M24" s="40" t="str">
        <f>IF(AND('MAPA DE RIESGO'!$Z$72="Alta",'MAPA DE RIESGO'!$AB$72="Leve"),CONCATENATE("R9C",'MAPA DE RIESGO'!$P$72),"")</f>
        <v/>
      </c>
      <c r="N24" s="40" t="str">
        <f>IF(AND('MAPA DE RIESGO'!$Z$73="Alta",'MAPA DE RIESGO'!$AB$73="Leve"),CONCATENATE("R9C",'MAPA DE RIESGO'!$P$73),"")</f>
        <v/>
      </c>
      <c r="O24" s="41" t="str">
        <f>IF(AND('MAPA DE RIESGO'!$Z$74="Alta",'MAPA DE RIESGO'!$AB$74="Leve"),CONCATENATE("R9C",'MAPA DE RIESGO'!$P$74),"")</f>
        <v/>
      </c>
      <c r="P24" s="39" t="str">
        <f>IF(AND('MAPA DE RIESGO'!$Z$69="Alta",'MAPA DE RIESGO'!$AB$69="Menor"),CONCATENATE("R9C",'MAPA DE RIESGO'!$P$69),"")</f>
        <v/>
      </c>
      <c r="Q24" s="40" t="str">
        <f>IF(AND('MAPA DE RIESGO'!$Z$70="Alta",'MAPA DE RIESGO'!$AB$70="Menor"),CONCATENATE("R9C",'MAPA DE RIESGO'!$P$70),"")</f>
        <v/>
      </c>
      <c r="R24" s="40" t="str">
        <f>IF(AND('MAPA DE RIESGO'!$Z$71="Alta",'MAPA DE RIESGO'!$AB$71="Menor"),CONCATENATE("R9C",'MAPA DE RIESGO'!$P$71),"")</f>
        <v/>
      </c>
      <c r="S24" s="40" t="str">
        <f>IF(AND('MAPA DE RIESGO'!$Z$72="Alta",'MAPA DE RIESGO'!$AB$72="Menor"),CONCATENATE("R9C",'MAPA DE RIESGO'!$P$72),"")</f>
        <v/>
      </c>
      <c r="T24" s="40" t="str">
        <f>IF(AND('MAPA DE RIESGO'!$Z$73="Alta",'MAPA DE RIESGO'!$AB$73="Menor"),CONCATENATE("R9C",'MAPA DE RIESGO'!$P$73),"")</f>
        <v/>
      </c>
      <c r="U24" s="41" t="str">
        <f>IF(AND('MAPA DE RIESGO'!$Z$74="Alta",'MAPA DE RIESGO'!$AB$74="Menor"),CONCATENATE("R9C",'MAPA DE RIESGO'!$P$74),"")</f>
        <v/>
      </c>
      <c r="V24" s="23" t="str">
        <f>IF(AND('MAPA DE RIESGO'!$Z$69="Alta",'MAPA DE RIESGO'!$AB$69="Moderado"),CONCATENATE("R9C",'MAPA DE RIESGO'!$P$69),"")</f>
        <v/>
      </c>
      <c r="W24" s="24" t="str">
        <f>IF(AND('MAPA DE RIESGO'!$Z$70="Alta",'MAPA DE RIESGO'!$AB$70="Moderado"),CONCATENATE("R9C",'MAPA DE RIESGO'!$P$70),"")</f>
        <v/>
      </c>
      <c r="X24" s="29" t="str">
        <f>IF(AND('MAPA DE RIESGO'!$Z$71="Alta",'MAPA DE RIESGO'!$AB$71="Moderado"),CONCATENATE("R9C",'MAPA DE RIESGO'!$P$71),"")</f>
        <v/>
      </c>
      <c r="Y24" s="29" t="str">
        <f>IF(AND('MAPA DE RIESGO'!$Z$72="Alta",'MAPA DE RIESGO'!$AB$72="Moderado"),CONCATENATE("R9C",'MAPA DE RIESGO'!$P$72),"")</f>
        <v/>
      </c>
      <c r="Z24" s="29" t="str">
        <f>IF(AND('MAPA DE RIESGO'!$Z$73="Alta",'MAPA DE RIESGO'!$AB$73="Moderado"),CONCATENATE("R9C",'MAPA DE RIESGO'!$P$73),"")</f>
        <v/>
      </c>
      <c r="AA24" s="25" t="str">
        <f>IF(AND('MAPA DE RIESGO'!$Z$74="Alta",'MAPA DE RIESGO'!$AB$74="Moderado"),CONCATENATE("R9C",'MAPA DE RIESGO'!$P$74),"")</f>
        <v/>
      </c>
      <c r="AB24" s="23" t="str">
        <f>IF(AND('MAPA DE RIESGO'!$Z$69="Alta",'MAPA DE RIESGO'!$AB$69="Mayor"),CONCATENATE("R9C",'MAPA DE RIESGO'!$P$69),"")</f>
        <v/>
      </c>
      <c r="AC24" s="24" t="str">
        <f>IF(AND('MAPA DE RIESGO'!$Z$70="Alta",'MAPA DE RIESGO'!$AB$70="Mayor"),CONCATENATE("R9C",'MAPA DE RIESGO'!$P$70),"")</f>
        <v/>
      </c>
      <c r="AD24" s="29" t="str">
        <f>IF(AND('MAPA DE RIESGO'!$Z$71="Alta",'MAPA DE RIESGO'!$AB$71="Mayor"),CONCATENATE("R9C",'MAPA DE RIESGO'!$P$71),"")</f>
        <v/>
      </c>
      <c r="AE24" s="29" t="str">
        <f>IF(AND('MAPA DE RIESGO'!$Z$72="Alta",'MAPA DE RIESGO'!$AB$72="Mayor"),CONCATENATE("R9C",'MAPA DE RIESGO'!$P$72),"")</f>
        <v/>
      </c>
      <c r="AF24" s="29" t="str">
        <f>IF(AND('MAPA DE RIESGO'!$Z$73="Alta",'MAPA DE RIESGO'!$AB$73="Mayor"),CONCATENATE("R9C",'MAPA DE RIESGO'!$P$73),"")</f>
        <v/>
      </c>
      <c r="AG24" s="25" t="str">
        <f>IF(AND('MAPA DE RIESGO'!$Z$74="Alta",'MAPA DE RIESGO'!$AB$74="Mayor"),CONCATENATE("R9C",'MAPA DE RIESGO'!$P$74),"")</f>
        <v/>
      </c>
      <c r="AH24" s="26" t="str">
        <f>IF(AND('MAPA DE RIESGO'!$Z$69="Alta",'MAPA DE RIESGO'!$AB$69="Catastrófico"),CONCATENATE("R9C",'MAPA DE RIESGO'!$P$69),"")</f>
        <v/>
      </c>
      <c r="AI24" s="27" t="str">
        <f>IF(AND('MAPA DE RIESGO'!$Z$70="Alta",'MAPA DE RIESGO'!$AB$70="Catastrófico"),CONCATENATE("R9C",'MAPA DE RIESGO'!$P$70),"")</f>
        <v/>
      </c>
      <c r="AJ24" s="27" t="str">
        <f>IF(AND('MAPA DE RIESGO'!$Z$71="Alta",'MAPA DE RIESGO'!$AB$71="Catastrófico"),CONCATENATE("R9C",'MAPA DE RIESGO'!$P$71),"")</f>
        <v/>
      </c>
      <c r="AK24" s="27" t="str">
        <f>IF(AND('MAPA DE RIESGO'!$Z$72="Alta",'MAPA DE RIESGO'!$AB$72="Catastrófico"),CONCATENATE("R9C",'MAPA DE RIESGO'!$P$72),"")</f>
        <v/>
      </c>
      <c r="AL24" s="27" t="str">
        <f>IF(AND('MAPA DE RIESGO'!$Z$73="Alta",'MAPA DE RIESGO'!$AB$73="Catastrófico"),CONCATENATE("R9C",'MAPA DE RIESGO'!$P$73),"")</f>
        <v/>
      </c>
      <c r="AM24" s="28" t="str">
        <f>IF(AND('MAPA DE RIESGO'!$Z$74="Alta",'MAPA DE RIESGO'!$AB$74="Catastrófico"),CONCATENATE("R9C",'MAPA DE RIESGO'!$P$74),"")</f>
        <v/>
      </c>
      <c r="AN24" s="55"/>
      <c r="AO24" s="423"/>
      <c r="AP24" s="424"/>
      <c r="AQ24" s="424"/>
      <c r="AR24" s="424"/>
      <c r="AS24" s="424"/>
      <c r="AT24" s="42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72"/>
      <c r="C25" s="372"/>
      <c r="D25" s="373"/>
      <c r="E25" s="416"/>
      <c r="F25" s="417"/>
      <c r="G25" s="417"/>
      <c r="H25" s="417"/>
      <c r="I25" s="417"/>
      <c r="J25" s="42" t="str">
        <f>IF(AND('MAPA DE RIESGO'!$Z$75="Alta",'MAPA DE RIESGO'!$AB$75="Leve"),CONCATENATE("R10C",'MAPA DE RIESGO'!$P$75),"")</f>
        <v/>
      </c>
      <c r="K25" s="43" t="str">
        <f>IF(AND('MAPA DE RIESGO'!$Z$76="Alta",'MAPA DE RIESGO'!$AB$76="Leve"),CONCATENATE("R10C",'MAPA DE RIESGO'!$P$76),"")</f>
        <v/>
      </c>
      <c r="L25" s="43" t="str">
        <f>IF(AND('MAPA DE RIESGO'!$Z$77="Alta",'MAPA DE RIESGO'!$AB$77="Leve"),CONCATENATE("R10C",'MAPA DE RIESGO'!$P$77),"")</f>
        <v/>
      </c>
      <c r="M25" s="43" t="str">
        <f>IF(AND('MAPA DE RIESGO'!$Z$78="Alta",'MAPA DE RIESGO'!$AB$78="Leve"),CONCATENATE("R10C",'MAPA DE RIESGO'!$P$78),"")</f>
        <v/>
      </c>
      <c r="N25" s="43" t="str">
        <f>IF(AND('MAPA DE RIESGO'!$Z$79="Alta",'MAPA DE RIESGO'!$AB$79="Leve"),CONCATENATE("R10C",'MAPA DE RIESGO'!$P$79),"")</f>
        <v/>
      </c>
      <c r="O25" s="44" t="str">
        <f>IF(AND('MAPA DE RIESGO'!$Z$80="Alta",'MAPA DE RIESGO'!$AB$80="Leve"),CONCATENATE("R10C",'MAPA DE RIESGO'!$P$80),"")</f>
        <v/>
      </c>
      <c r="P25" s="42" t="str">
        <f>IF(AND('MAPA DE RIESGO'!$Z$75="Alta",'MAPA DE RIESGO'!$AB$75="Menor"),CONCATENATE("R10C",'MAPA DE RIESGO'!$P$75),"")</f>
        <v/>
      </c>
      <c r="Q25" s="43" t="str">
        <f>IF(AND('MAPA DE RIESGO'!$Z$76="Alta",'MAPA DE RIESGO'!$AB$76="Menor"),CONCATENATE("R10C",'MAPA DE RIESGO'!$P$76),"")</f>
        <v/>
      </c>
      <c r="R25" s="43" t="str">
        <f>IF(AND('MAPA DE RIESGO'!$Z$77="Alta",'MAPA DE RIESGO'!$AB$77="Menor"),CONCATENATE("R10C",'MAPA DE RIESGO'!$P$77),"")</f>
        <v/>
      </c>
      <c r="S25" s="43" t="str">
        <f>IF(AND('MAPA DE RIESGO'!$Z$78="Alta",'MAPA DE RIESGO'!$AB$78="Menor"),CONCATENATE("R10C",'MAPA DE RIESGO'!$P$78),"")</f>
        <v/>
      </c>
      <c r="T25" s="43" t="str">
        <f>IF(AND('MAPA DE RIESGO'!$Z$79="Alta",'MAPA DE RIESGO'!$AB$79="Menor"),CONCATENATE("R10C",'MAPA DE RIESGO'!$P$79),"")</f>
        <v/>
      </c>
      <c r="U25" s="44" t="str">
        <f>IF(AND('MAPA DE RIESGO'!$Z$80="Alta",'MAPA DE RIESGO'!$AB$80="Menor"),CONCATENATE("R10C",'MAPA DE RIESGO'!$P$80),"")</f>
        <v/>
      </c>
      <c r="V25" s="30" t="str">
        <f>IF(AND('MAPA DE RIESGO'!$Z$75="Alta",'MAPA DE RIESGO'!$AB$75="Moderado"),CONCATENATE("R10C",'MAPA DE RIESGO'!$P$75),"")</f>
        <v/>
      </c>
      <c r="W25" s="31" t="str">
        <f>IF(AND('MAPA DE RIESGO'!$Z$76="Alta",'MAPA DE RIESGO'!$AB$76="Moderado"),CONCATENATE("R10C",'MAPA DE RIESGO'!$P$76),"")</f>
        <v/>
      </c>
      <c r="X25" s="31" t="str">
        <f>IF(AND('MAPA DE RIESGO'!$Z$77="Alta",'MAPA DE RIESGO'!$AB$77="Moderado"),CONCATENATE("R10C",'MAPA DE RIESGO'!$P$77),"")</f>
        <v/>
      </c>
      <c r="Y25" s="31" t="str">
        <f>IF(AND('MAPA DE RIESGO'!$Z$78="Alta",'MAPA DE RIESGO'!$AB$78="Moderado"),CONCATENATE("R10C",'MAPA DE RIESGO'!$P$78),"")</f>
        <v/>
      </c>
      <c r="Z25" s="31" t="str">
        <f>IF(AND('MAPA DE RIESGO'!$Z$79="Alta",'MAPA DE RIESGO'!$AB$79="Moderado"),CONCATENATE("R10C",'MAPA DE RIESGO'!$P$79),"")</f>
        <v/>
      </c>
      <c r="AA25" s="32" t="str">
        <f>IF(AND('MAPA DE RIESGO'!$Z$80="Alta",'MAPA DE RIESGO'!$AB$80="Moderado"),CONCATENATE("R10C",'MAPA DE RIESGO'!$P$80),"")</f>
        <v/>
      </c>
      <c r="AB25" s="30" t="str">
        <f>IF(AND('MAPA DE RIESGO'!$Z$75="Alta",'MAPA DE RIESGO'!$AB$75="Mayor"),CONCATENATE("R10C",'MAPA DE RIESGO'!$P$75),"")</f>
        <v/>
      </c>
      <c r="AC25" s="31" t="str">
        <f>IF(AND('MAPA DE RIESGO'!$Z$76="Alta",'MAPA DE RIESGO'!$AB$76="Mayor"),CONCATENATE("R10C",'MAPA DE RIESGO'!$P$76),"")</f>
        <v/>
      </c>
      <c r="AD25" s="31" t="str">
        <f>IF(AND('MAPA DE RIESGO'!$Z$77="Alta",'MAPA DE RIESGO'!$AB$77="Mayor"),CONCATENATE("R10C",'MAPA DE RIESGO'!$P$77),"")</f>
        <v/>
      </c>
      <c r="AE25" s="31" t="str">
        <f>IF(AND('MAPA DE RIESGO'!$Z$78="Alta",'MAPA DE RIESGO'!$AB$78="Mayor"),CONCATENATE("R10C",'MAPA DE RIESGO'!$P$78),"")</f>
        <v/>
      </c>
      <c r="AF25" s="31" t="str">
        <f>IF(AND('MAPA DE RIESGO'!$Z$79="Alta",'MAPA DE RIESGO'!$AB$79="Mayor"),CONCATENATE("R10C",'MAPA DE RIESGO'!$P$79),"")</f>
        <v/>
      </c>
      <c r="AG25" s="32" t="str">
        <f>IF(AND('MAPA DE RIESGO'!$Z$80="Alta",'MAPA DE RIESGO'!$AB$80="Mayor"),CONCATENATE("R10C",'MAPA DE RIESGO'!$P$80),"")</f>
        <v/>
      </c>
      <c r="AH25" s="33" t="str">
        <f>IF(AND('MAPA DE RIESGO'!$Z$75="Alta",'MAPA DE RIESGO'!$AB$75="Catastrófico"),CONCATENATE("R10C",'MAPA DE RIESGO'!$P$75),"")</f>
        <v/>
      </c>
      <c r="AI25" s="34" t="str">
        <f>IF(AND('MAPA DE RIESGO'!$Z$76="Alta",'MAPA DE RIESGO'!$AB$76="Catastrófico"),CONCATENATE("R10C",'MAPA DE RIESGO'!$P$76),"")</f>
        <v/>
      </c>
      <c r="AJ25" s="34" t="str">
        <f>IF(AND('MAPA DE RIESGO'!$Z$77="Alta",'MAPA DE RIESGO'!$AB$77="Catastrófico"),CONCATENATE("R10C",'MAPA DE RIESGO'!$P$77),"")</f>
        <v/>
      </c>
      <c r="AK25" s="34" t="str">
        <f>IF(AND('MAPA DE RIESGO'!$Z$78="Alta",'MAPA DE RIESGO'!$AB$78="Catastrófico"),CONCATENATE("R10C",'MAPA DE RIESGO'!$P$78),"")</f>
        <v/>
      </c>
      <c r="AL25" s="34" t="str">
        <f>IF(AND('MAPA DE RIESGO'!$Z$79="Alta",'MAPA DE RIESGO'!$AB$79="Catastrófico"),CONCATENATE("R10C",'MAPA DE RIESGO'!$P$79),"")</f>
        <v/>
      </c>
      <c r="AM25" s="35" t="str">
        <f>IF(AND('MAPA DE RIESGO'!$Z$80="Alta",'MAPA DE RIESGO'!$AB$80="Catastrófico"),CONCATENATE("R10C",'MAPA DE RIESGO'!$P$80),"")</f>
        <v/>
      </c>
      <c r="AN25" s="55"/>
      <c r="AO25" s="426"/>
      <c r="AP25" s="427"/>
      <c r="AQ25" s="427"/>
      <c r="AR25" s="427"/>
      <c r="AS25" s="427"/>
      <c r="AT25" s="428"/>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72"/>
      <c r="C26" s="372"/>
      <c r="D26" s="373"/>
      <c r="E26" s="410" t="s">
        <v>108</v>
      </c>
      <c r="F26" s="411"/>
      <c r="G26" s="411"/>
      <c r="H26" s="411"/>
      <c r="I26" s="412"/>
      <c r="J26" s="36" t="str">
        <f>IF(AND('MAPA DE RIESGO'!$Z$16="Media",'MAPA DE RIESGO'!$AB$16="Leve"),CONCATENATE("R1C",'MAPA DE RIESGO'!$P$16),"")</f>
        <v/>
      </c>
      <c r="K26" s="37" t="str">
        <f>IF(AND('MAPA DE RIESGO'!$Z$19="Media",'MAPA DE RIESGO'!$AB$19="Leve"),CONCATENATE("R1C",'MAPA DE RIESGO'!$P$19),"")</f>
        <v/>
      </c>
      <c r="L26" s="37" t="str">
        <f>IF(AND('MAPA DE RIESGO'!$Z$20="Media",'MAPA DE RIESGO'!$AB$20="Leve"),CONCATENATE("R1C",'MAPA DE RIESGO'!$P$20),"")</f>
        <v/>
      </c>
      <c r="M26" s="37" t="str">
        <f>IF(AND('MAPA DE RIESGO'!$Z$21="Media",'MAPA DE RIESGO'!$AB$21="Leve"),CONCATENATE("R1C",'MAPA DE RIESGO'!$P$21),"")</f>
        <v/>
      </c>
      <c r="N26" s="37" t="str">
        <f>IF(AND('MAPA DE RIESGO'!$Z$22="Media",'MAPA DE RIESGO'!$AB$22="Leve"),CONCATENATE("R1C",'MAPA DE RIESGO'!$P$22),"")</f>
        <v/>
      </c>
      <c r="O26" s="38" t="str">
        <f>IF(AND('MAPA DE RIESGO'!$Z$23="Media",'MAPA DE RIESGO'!$AB$23="Leve"),CONCATENATE("R1C",'MAPA DE RIESGO'!$P$23),"")</f>
        <v/>
      </c>
      <c r="P26" s="36" t="str">
        <f>IF(AND('MAPA DE RIESGO'!$Z$16="Media",'MAPA DE RIESGO'!$AB$16="Menor"),CONCATENATE("R1C",'MAPA DE RIESGO'!$P$16),"")</f>
        <v/>
      </c>
      <c r="Q26" s="37" t="str">
        <f>IF(AND('MAPA DE RIESGO'!$Z$19="Media",'MAPA DE RIESGO'!$AB$19="Menor"),CONCATENATE("R1C",'MAPA DE RIESGO'!$P$19),"")</f>
        <v/>
      </c>
      <c r="R26" s="37" t="str">
        <f>IF(AND('MAPA DE RIESGO'!$Z$20="Media",'MAPA DE RIESGO'!$AB$20="Menor"),CONCATENATE("R1C",'MAPA DE RIESGO'!$P$20),"")</f>
        <v/>
      </c>
      <c r="S26" s="37" t="str">
        <f>IF(AND('MAPA DE RIESGO'!$Z$21="Media",'MAPA DE RIESGO'!$AB$21="Menor"),CONCATENATE("R1C",'MAPA DE RIESGO'!$P$21),"")</f>
        <v/>
      </c>
      <c r="T26" s="37" t="str">
        <f>IF(AND('MAPA DE RIESGO'!$Z$22="Media",'MAPA DE RIESGO'!$AB$22="Menor"),CONCATENATE("R1C",'MAPA DE RIESGO'!$P$22),"")</f>
        <v/>
      </c>
      <c r="U26" s="38" t="str">
        <f>IF(AND('MAPA DE RIESGO'!$Z$23="Media",'MAPA DE RIESGO'!$AB$23="Menor"),CONCATENATE("R1C",'MAPA DE RIESGO'!$P$23),"")</f>
        <v/>
      </c>
      <c r="V26" s="36" t="str">
        <f>IF(AND('MAPA DE RIESGO'!$Z$16="Media",'MAPA DE RIESGO'!$AB$16="Moderado"),CONCATENATE("R1C",'MAPA DE RIESGO'!$P$16),"")</f>
        <v/>
      </c>
      <c r="W26" s="37" t="str">
        <f>IF(AND('MAPA DE RIESGO'!$Z$19="Media",'MAPA DE RIESGO'!$AB$19="Moderado"),CONCATENATE("R1C",'MAPA DE RIESGO'!$P$19),"")</f>
        <v/>
      </c>
      <c r="X26" s="37" t="str">
        <f>IF(AND('MAPA DE RIESGO'!$Z$20="Media",'MAPA DE RIESGO'!$AB$20="Moderado"),CONCATENATE("R1C",'MAPA DE RIESGO'!$P$20),"")</f>
        <v/>
      </c>
      <c r="Y26" s="37" t="str">
        <f>IF(AND('MAPA DE RIESGO'!$Z$21="Media",'MAPA DE RIESGO'!$AB$21="Moderado"),CONCATENATE("R1C",'MAPA DE RIESGO'!$P$21),"")</f>
        <v/>
      </c>
      <c r="Z26" s="37" t="str">
        <f>IF(AND('MAPA DE RIESGO'!$Z$22="Media",'MAPA DE RIESGO'!$AB$22="Moderado"),CONCATENATE("R1C",'MAPA DE RIESGO'!$P$22),"")</f>
        <v/>
      </c>
      <c r="AA26" s="38" t="str">
        <f>IF(AND('MAPA DE RIESGO'!$Z$23="Media",'MAPA DE RIESGO'!$AB$23="Moderado"),CONCATENATE("R1C",'MAPA DE RIESGO'!$P$23),"")</f>
        <v/>
      </c>
      <c r="AB26" s="17" t="str">
        <f>IF(AND('MAPA DE RIESGO'!$Z$16="Media",'MAPA DE RIESGO'!$AB$16="Mayor"),CONCATENATE("R1C",'MAPA DE RIESGO'!$P$16),"")</f>
        <v>R1C1</v>
      </c>
      <c r="AC26" s="18" t="str">
        <f>IF(AND('MAPA DE RIESGO'!$Z$19="Media",'MAPA DE RIESGO'!$AB$19="Mayor"),CONCATENATE("R1C",'MAPA DE RIESGO'!$P$19),"")</f>
        <v/>
      </c>
      <c r="AD26" s="18" t="str">
        <f>IF(AND('MAPA DE RIESGO'!$Z$20="Media",'MAPA DE RIESGO'!$AB$20="Mayor"),CONCATENATE("R1C",'MAPA DE RIESGO'!$P$20),"")</f>
        <v/>
      </c>
      <c r="AE26" s="18" t="str">
        <f>IF(AND('MAPA DE RIESGO'!$Z$21="Media",'MAPA DE RIESGO'!$AB$21="Mayor"),CONCATENATE("R1C",'MAPA DE RIESGO'!$P$21),"")</f>
        <v/>
      </c>
      <c r="AF26" s="18" t="str">
        <f>IF(AND('MAPA DE RIESGO'!$Z$22="Media",'MAPA DE RIESGO'!$AB$22="Mayor"),CONCATENATE("R1C",'MAPA DE RIESGO'!$P$22),"")</f>
        <v/>
      </c>
      <c r="AG26" s="19" t="str">
        <f>IF(AND('MAPA DE RIESGO'!$Z$23="Media",'MAPA DE RIESGO'!$AB$23="Mayor"),CONCATENATE("R1C",'MAPA DE RIESGO'!$P$23),"")</f>
        <v/>
      </c>
      <c r="AH26" s="20" t="str">
        <f>IF(AND('MAPA DE RIESGO'!$Z$16="Media",'MAPA DE RIESGO'!$AB$16="Catastrófico"),CONCATENATE("R1C",'MAPA DE RIESGO'!$P$16),"")</f>
        <v/>
      </c>
      <c r="AI26" s="21" t="str">
        <f>IF(AND('MAPA DE RIESGO'!$Z$19="Media",'MAPA DE RIESGO'!$AB$19="Catastrófico"),CONCATENATE("R1C",'MAPA DE RIESGO'!$P$19),"")</f>
        <v/>
      </c>
      <c r="AJ26" s="21" t="str">
        <f>IF(AND('MAPA DE RIESGO'!$Z$20="Media",'MAPA DE RIESGO'!$AB$20="Catastrófico"),CONCATENATE("R1C",'MAPA DE RIESGO'!$P$20),"")</f>
        <v/>
      </c>
      <c r="AK26" s="21" t="str">
        <f>IF(AND('MAPA DE RIESGO'!$Z$21="Media",'MAPA DE RIESGO'!$AB$21="Catastrófico"),CONCATENATE("R1C",'MAPA DE RIESGO'!$P$21),"")</f>
        <v/>
      </c>
      <c r="AL26" s="21" t="str">
        <f>IF(AND('MAPA DE RIESGO'!$Z$22="Media",'MAPA DE RIESGO'!$AB$22="Catastrófico"),CONCATENATE("R1C",'MAPA DE RIESGO'!$P$22),"")</f>
        <v/>
      </c>
      <c r="AM26" s="22" t="str">
        <f>IF(AND('MAPA DE RIESGO'!$Z$23="Media",'MAPA DE RIESGO'!$AB$23="Catastrófico"),CONCATENATE("R1C",'MAPA DE RIESGO'!$P$23),"")</f>
        <v/>
      </c>
      <c r="AN26" s="55"/>
      <c r="AO26" s="449" t="s">
        <v>73</v>
      </c>
      <c r="AP26" s="450"/>
      <c r="AQ26" s="450"/>
      <c r="AR26" s="450"/>
      <c r="AS26" s="450"/>
      <c r="AT26" s="45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72"/>
      <c r="C27" s="372"/>
      <c r="D27" s="373"/>
      <c r="E27" s="429"/>
      <c r="F27" s="430"/>
      <c r="G27" s="430"/>
      <c r="H27" s="430"/>
      <c r="I27" s="415"/>
      <c r="J27" s="39" t="str">
        <f>IF(AND('MAPA DE RIESGO'!$Z$24="Media",'MAPA DE RIESGO'!$AB$24="Leve"),CONCATENATE("R2C",'MAPA DE RIESGO'!$P$24),"")</f>
        <v/>
      </c>
      <c r="K27" s="40" t="str">
        <f>IF(AND('MAPA DE RIESGO'!$Z$25="Media",'MAPA DE RIESGO'!$AB$25="Leve"),CONCATENATE("R2C",'MAPA DE RIESGO'!$P$25),"")</f>
        <v/>
      </c>
      <c r="L27" s="40" t="str">
        <f>IF(AND('MAPA DE RIESGO'!$Z$26="Media",'MAPA DE RIESGO'!$AB$26="Leve"),CONCATENATE("R2C",'MAPA DE RIESGO'!$P$26),"")</f>
        <v/>
      </c>
      <c r="M27" s="40" t="str">
        <f>IF(AND('MAPA DE RIESGO'!$Z$27="Media",'MAPA DE RIESGO'!$AB$27="Leve"),CONCATENATE("R2C",'MAPA DE RIESGO'!$P$27),"")</f>
        <v/>
      </c>
      <c r="N27" s="40" t="str">
        <f>IF(AND('MAPA DE RIESGO'!$Z$28="Media",'MAPA DE RIESGO'!$AB$28="Leve"),CONCATENATE("R2C",'MAPA DE RIESGO'!$P$28),"")</f>
        <v/>
      </c>
      <c r="O27" s="41" t="str">
        <f>IF(AND('MAPA DE RIESGO'!$Z$29="Media",'MAPA DE RIESGO'!$AB$29="Leve"),CONCATENATE("R2C",'MAPA DE RIESGO'!$P$29),"")</f>
        <v/>
      </c>
      <c r="P27" s="39" t="str">
        <f>IF(AND('MAPA DE RIESGO'!$Z$24="Media",'MAPA DE RIESGO'!$AB$24="Menor"),CONCATENATE("R2C",'MAPA DE RIESGO'!$P$24),"")</f>
        <v/>
      </c>
      <c r="Q27" s="40" t="str">
        <f>IF(AND('MAPA DE RIESGO'!$Z$25="Media",'MAPA DE RIESGO'!$AB$25="Menor"),CONCATENATE("R2C",'MAPA DE RIESGO'!$P$25),"")</f>
        <v/>
      </c>
      <c r="R27" s="40" t="str">
        <f>IF(AND('MAPA DE RIESGO'!$Z$26="Media",'MAPA DE RIESGO'!$AB$26="Menor"),CONCATENATE("R2C",'MAPA DE RIESGO'!$P$26),"")</f>
        <v/>
      </c>
      <c r="S27" s="40" t="str">
        <f>IF(AND('MAPA DE RIESGO'!$Z$27="Media",'MAPA DE RIESGO'!$AB$27="Menor"),CONCATENATE("R2C",'MAPA DE RIESGO'!$P$27),"")</f>
        <v/>
      </c>
      <c r="T27" s="40" t="str">
        <f>IF(AND('MAPA DE RIESGO'!$Z$28="Media",'MAPA DE RIESGO'!$AB$28="Menor"),CONCATENATE("R2C",'MAPA DE RIESGO'!$P$28),"")</f>
        <v/>
      </c>
      <c r="U27" s="41" t="str">
        <f>IF(AND('MAPA DE RIESGO'!$Z$29="Media",'MAPA DE RIESGO'!$AB$29="Menor"),CONCATENATE("R2C",'MAPA DE RIESGO'!$P$29),"")</f>
        <v/>
      </c>
      <c r="V27" s="39" t="str">
        <f>IF(AND('MAPA DE RIESGO'!$Z$24="Media",'MAPA DE RIESGO'!$AB$24="Moderado"),CONCATENATE("R2C",'MAPA DE RIESGO'!$P$24),"")</f>
        <v/>
      </c>
      <c r="W27" s="40" t="str">
        <f>IF(AND('MAPA DE RIESGO'!$Z$25="Media",'MAPA DE RIESGO'!$AB$25="Moderado"),CONCATENATE("R2C",'MAPA DE RIESGO'!$P$25),"")</f>
        <v/>
      </c>
      <c r="X27" s="40" t="str">
        <f>IF(AND('MAPA DE RIESGO'!$Z$26="Media",'MAPA DE RIESGO'!$AB$26="Moderado"),CONCATENATE("R2C",'MAPA DE RIESGO'!$P$26),"")</f>
        <v/>
      </c>
      <c r="Y27" s="40" t="str">
        <f>IF(AND('MAPA DE RIESGO'!$Z$27="Media",'MAPA DE RIESGO'!$AB$27="Moderado"),CONCATENATE("R2C",'MAPA DE RIESGO'!$P$27),"")</f>
        <v/>
      </c>
      <c r="Z27" s="40" t="str">
        <f>IF(AND('MAPA DE RIESGO'!$Z$28="Media",'MAPA DE RIESGO'!$AB$28="Moderado"),CONCATENATE("R2C",'MAPA DE RIESGO'!$P$28),"")</f>
        <v/>
      </c>
      <c r="AA27" s="41" t="str">
        <f>IF(AND('MAPA DE RIESGO'!$Z$29="Media",'MAPA DE RIESGO'!$AB$29="Moderado"),CONCATENATE("R2C",'MAPA DE RIESGO'!$P$29),"")</f>
        <v/>
      </c>
      <c r="AB27" s="23" t="str">
        <f>IF(AND('MAPA DE RIESGO'!$Z$24="Media",'MAPA DE RIESGO'!$AB$24="Mayor"),CONCATENATE("R2C",'MAPA DE RIESGO'!$P$24),"")</f>
        <v/>
      </c>
      <c r="AC27" s="24" t="str">
        <f>IF(AND('MAPA DE RIESGO'!$Z$25="Media",'MAPA DE RIESGO'!$AB$25="Mayor"),CONCATENATE("R2C",'MAPA DE RIESGO'!$P$25),"")</f>
        <v/>
      </c>
      <c r="AD27" s="24" t="str">
        <f>IF(AND('MAPA DE RIESGO'!$Z$26="Media",'MAPA DE RIESGO'!$AB$26="Mayor"),CONCATENATE("R2C",'MAPA DE RIESGO'!$P$26),"")</f>
        <v/>
      </c>
      <c r="AE27" s="24" t="str">
        <f>IF(AND('MAPA DE RIESGO'!$Z$27="Media",'MAPA DE RIESGO'!$AB$27="Mayor"),CONCATENATE("R2C",'MAPA DE RIESGO'!$P$27),"")</f>
        <v/>
      </c>
      <c r="AF27" s="24" t="str">
        <f>IF(AND('MAPA DE RIESGO'!$Z$28="Media",'MAPA DE RIESGO'!$AB$28="Mayor"),CONCATENATE("R2C",'MAPA DE RIESGO'!$P$28),"")</f>
        <v/>
      </c>
      <c r="AG27" s="25" t="str">
        <f>IF(AND('MAPA DE RIESGO'!$Z$29="Media",'MAPA DE RIESGO'!$AB$29="Mayor"),CONCATENATE("R2C",'MAPA DE RIESGO'!$P$29),"")</f>
        <v/>
      </c>
      <c r="AH27" s="26" t="str">
        <f>IF(AND('MAPA DE RIESGO'!$Z$24="Media",'MAPA DE RIESGO'!$AB$24="Catastrófico"),CONCATENATE("R2C",'MAPA DE RIESGO'!$P$24),"")</f>
        <v/>
      </c>
      <c r="AI27" s="27" t="str">
        <f>IF(AND('MAPA DE RIESGO'!$Z$25="Media",'MAPA DE RIESGO'!$AB$25="Catastrófico"),CONCATENATE("R2C",'MAPA DE RIESGO'!$P$25),"")</f>
        <v/>
      </c>
      <c r="AJ27" s="27" t="str">
        <f>IF(AND('MAPA DE RIESGO'!$Z$26="Media",'MAPA DE RIESGO'!$AB$26="Catastrófico"),CONCATENATE("R2C",'MAPA DE RIESGO'!$P$26),"")</f>
        <v/>
      </c>
      <c r="AK27" s="27" t="str">
        <f>IF(AND('MAPA DE RIESGO'!$Z$27="Media",'MAPA DE RIESGO'!$AB$27="Catastrófico"),CONCATENATE("R2C",'MAPA DE RIESGO'!$P$27),"")</f>
        <v/>
      </c>
      <c r="AL27" s="27" t="str">
        <f>IF(AND('MAPA DE RIESGO'!$Z$28="Media",'MAPA DE RIESGO'!$AB$28="Catastrófico"),CONCATENATE("R2C",'MAPA DE RIESGO'!$P$28),"")</f>
        <v/>
      </c>
      <c r="AM27" s="28" t="str">
        <f>IF(AND('MAPA DE RIESGO'!$Z$29="Media",'MAPA DE RIESGO'!$AB$29="Catastrófico"),CONCATENATE("R2C",'MAPA DE RIESGO'!$P$29),"")</f>
        <v/>
      </c>
      <c r="AN27" s="55"/>
      <c r="AO27" s="452"/>
      <c r="AP27" s="453"/>
      <c r="AQ27" s="453"/>
      <c r="AR27" s="453"/>
      <c r="AS27" s="453"/>
      <c r="AT27" s="454"/>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72"/>
      <c r="C28" s="372"/>
      <c r="D28" s="373"/>
      <c r="E28" s="413"/>
      <c r="F28" s="414"/>
      <c r="G28" s="414"/>
      <c r="H28" s="414"/>
      <c r="I28" s="415"/>
      <c r="J28" s="39" t="str">
        <f>IF(AND('MAPA DE RIESGO'!$Z$30="Media",'MAPA DE RIESGO'!$AB$30="Leve"),CONCATENATE("R3C",'MAPA DE RIESGO'!$P$30),"")</f>
        <v/>
      </c>
      <c r="K28" s="40" t="str">
        <f>IF(AND('MAPA DE RIESGO'!$Z$31="Media",'MAPA DE RIESGO'!$AB$31="Leve"),CONCATENATE("R3C",'MAPA DE RIESGO'!$P$31),"")</f>
        <v/>
      </c>
      <c r="L28" s="40" t="str">
        <f>IF(AND('MAPA DE RIESGO'!$Z$32="Media",'MAPA DE RIESGO'!$AB$32="Leve"),CONCATENATE("R3C",'MAPA DE RIESGO'!$P$32),"")</f>
        <v/>
      </c>
      <c r="M28" s="40" t="str">
        <f>IF(AND('MAPA DE RIESGO'!$Z$33="Media",'MAPA DE RIESGO'!$AB$33="Leve"),CONCATENATE("R3C",'MAPA DE RIESGO'!$P$33),"")</f>
        <v/>
      </c>
      <c r="N28" s="40" t="str">
        <f>IF(AND('MAPA DE RIESGO'!$Z$34="Media",'MAPA DE RIESGO'!$AB$34="Leve"),CONCATENATE("R3C",'MAPA DE RIESGO'!$P$34),"")</f>
        <v/>
      </c>
      <c r="O28" s="41" t="str">
        <f>IF(AND('MAPA DE RIESGO'!$Z$35="Media",'MAPA DE RIESGO'!$AB$35="Leve"),CONCATENATE("R3C",'MAPA DE RIESGO'!$P$35),"")</f>
        <v/>
      </c>
      <c r="P28" s="39" t="str">
        <f>IF(AND('MAPA DE RIESGO'!$Z$30="Media",'MAPA DE RIESGO'!$AB$30="Menor"),CONCATENATE("R3C",'MAPA DE RIESGO'!$P$30),"")</f>
        <v/>
      </c>
      <c r="Q28" s="40" t="str">
        <f>IF(AND('MAPA DE RIESGO'!$Z$31="Media",'MAPA DE RIESGO'!$AB$31="Menor"),CONCATENATE("R3C",'MAPA DE RIESGO'!$P$31),"")</f>
        <v/>
      </c>
      <c r="R28" s="40" t="str">
        <f>IF(AND('MAPA DE RIESGO'!$Z$32="Media",'MAPA DE RIESGO'!$AB$32="Menor"),CONCATENATE("R3C",'MAPA DE RIESGO'!$P$32),"")</f>
        <v/>
      </c>
      <c r="S28" s="40" t="str">
        <f>IF(AND('MAPA DE RIESGO'!$Z$33="Media",'MAPA DE RIESGO'!$AB$33="Menor"),CONCATENATE("R3C",'MAPA DE RIESGO'!$P$33),"")</f>
        <v/>
      </c>
      <c r="T28" s="40" t="str">
        <f>IF(AND('MAPA DE RIESGO'!$Z$34="Media",'MAPA DE RIESGO'!$AB$34="Menor"),CONCATENATE("R3C",'MAPA DE RIESGO'!$P$34),"")</f>
        <v/>
      </c>
      <c r="U28" s="41" t="str">
        <f>IF(AND('MAPA DE RIESGO'!$Z$35="Media",'MAPA DE RIESGO'!$AB$35="Menor"),CONCATENATE("R3C",'MAPA DE RIESGO'!$P$35),"")</f>
        <v/>
      </c>
      <c r="V28" s="39" t="str">
        <f>IF(AND('MAPA DE RIESGO'!$Z$30="Media",'MAPA DE RIESGO'!$AB$30="Moderado"),CONCATENATE("R3C",'MAPA DE RIESGO'!$P$30),"")</f>
        <v>R3C1</v>
      </c>
      <c r="W28" s="40" t="str">
        <f>IF(AND('MAPA DE RIESGO'!$Z$31="Media",'MAPA DE RIESGO'!$AB$31="Moderado"),CONCATENATE("R3C",'MAPA DE RIESGO'!$P$31),"")</f>
        <v/>
      </c>
      <c r="X28" s="40" t="str">
        <f>IF(AND('MAPA DE RIESGO'!$Z$32="Media",'MAPA DE RIESGO'!$AB$32="Moderado"),CONCATENATE("R3C",'MAPA DE RIESGO'!$P$32),"")</f>
        <v/>
      </c>
      <c r="Y28" s="40" t="str">
        <f>IF(AND('MAPA DE RIESGO'!$Z$33="Media",'MAPA DE RIESGO'!$AB$33="Moderado"),CONCATENATE("R3C",'MAPA DE RIESGO'!$P$33),"")</f>
        <v/>
      </c>
      <c r="Z28" s="40" t="str">
        <f>IF(AND('MAPA DE RIESGO'!$Z$34="Media",'MAPA DE RIESGO'!$AB$34="Moderado"),CONCATENATE("R3C",'MAPA DE RIESGO'!$P$34),"")</f>
        <v/>
      </c>
      <c r="AA28" s="41" t="str">
        <f>IF(AND('MAPA DE RIESGO'!$Z$35="Media",'MAPA DE RIESGO'!$AB$35="Moderado"),CONCATENATE("R3C",'MAPA DE RIESGO'!$P$35),"")</f>
        <v/>
      </c>
      <c r="AB28" s="23" t="str">
        <f>IF(AND('MAPA DE RIESGO'!$Z$30="Media",'MAPA DE RIESGO'!$AB$30="Mayor"),CONCATENATE("R3C",'MAPA DE RIESGO'!$P$30),"")</f>
        <v/>
      </c>
      <c r="AC28" s="24" t="str">
        <f>IF(AND('MAPA DE RIESGO'!$Z$31="Media",'MAPA DE RIESGO'!$AB$31="Mayor"),CONCATENATE("R3C",'MAPA DE RIESGO'!$P$31),"")</f>
        <v/>
      </c>
      <c r="AD28" s="24" t="str">
        <f>IF(AND('MAPA DE RIESGO'!$Z$32="Media",'MAPA DE RIESGO'!$AB$32="Mayor"),CONCATENATE("R3C",'MAPA DE RIESGO'!$P$32),"")</f>
        <v/>
      </c>
      <c r="AE28" s="24" t="str">
        <f>IF(AND('MAPA DE RIESGO'!$Z$33="Media",'MAPA DE RIESGO'!$AB$33="Mayor"),CONCATENATE("R3C",'MAPA DE RIESGO'!$P$33),"")</f>
        <v/>
      </c>
      <c r="AF28" s="24" t="str">
        <f>IF(AND('MAPA DE RIESGO'!$Z$34="Media",'MAPA DE RIESGO'!$AB$34="Mayor"),CONCATENATE("R3C",'MAPA DE RIESGO'!$P$34),"")</f>
        <v/>
      </c>
      <c r="AG28" s="25" t="str">
        <f>IF(AND('MAPA DE RIESGO'!$Z$35="Media",'MAPA DE RIESGO'!$AB$35="Mayor"),CONCATENATE("R3C",'MAPA DE RIESGO'!$P$35),"")</f>
        <v/>
      </c>
      <c r="AH28" s="26" t="str">
        <f>IF(AND('MAPA DE RIESGO'!$Z$30="Media",'MAPA DE RIESGO'!$AB$30="Catastrófico"),CONCATENATE("R3C",'MAPA DE RIESGO'!$P$30),"")</f>
        <v/>
      </c>
      <c r="AI28" s="27" t="str">
        <f>IF(AND('MAPA DE RIESGO'!$Z$31="Media",'MAPA DE RIESGO'!$AB$31="Catastrófico"),CONCATENATE("R3C",'MAPA DE RIESGO'!$P$31),"")</f>
        <v/>
      </c>
      <c r="AJ28" s="27" t="str">
        <f>IF(AND('MAPA DE RIESGO'!$Z$32="Media",'MAPA DE RIESGO'!$AB$32="Catastrófico"),CONCATENATE("R3C",'MAPA DE RIESGO'!$P$32),"")</f>
        <v/>
      </c>
      <c r="AK28" s="27" t="str">
        <f>IF(AND('MAPA DE RIESGO'!$Z$33="Media",'MAPA DE RIESGO'!$AB$33="Catastrófico"),CONCATENATE("R3C",'MAPA DE RIESGO'!$P$33),"")</f>
        <v/>
      </c>
      <c r="AL28" s="27" t="str">
        <f>IF(AND('MAPA DE RIESGO'!$Z$34="Media",'MAPA DE RIESGO'!$AB$34="Catastrófico"),CONCATENATE("R3C",'MAPA DE RIESGO'!$P$34),"")</f>
        <v/>
      </c>
      <c r="AM28" s="28" t="str">
        <f>IF(AND('MAPA DE RIESGO'!$Z$35="Media",'MAPA DE RIESGO'!$AB$35="Catastrófico"),CONCATENATE("R3C",'MAPA DE RIESGO'!$P$35),"")</f>
        <v/>
      </c>
      <c r="AN28" s="55"/>
      <c r="AO28" s="452"/>
      <c r="AP28" s="453"/>
      <c r="AQ28" s="453"/>
      <c r="AR28" s="453"/>
      <c r="AS28" s="453"/>
      <c r="AT28" s="454"/>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72"/>
      <c r="C29" s="372"/>
      <c r="D29" s="373"/>
      <c r="E29" s="413"/>
      <c r="F29" s="414"/>
      <c r="G29" s="414"/>
      <c r="H29" s="414"/>
      <c r="I29" s="415"/>
      <c r="J29" s="39" t="str">
        <f>IF(AND('MAPA DE RIESGO'!$Z$36="Media",'MAPA DE RIESGO'!$AB$36="Leve"),CONCATENATE("R4C",'MAPA DE RIESGO'!$P$36),"")</f>
        <v/>
      </c>
      <c r="K29" s="40" t="str">
        <f>IF(AND('MAPA DE RIESGO'!$Z$39="Media",'MAPA DE RIESGO'!$AB$39="Leve"),CONCATENATE("R4C",'MAPA DE RIESGO'!$P$39),"")</f>
        <v/>
      </c>
      <c r="L29" s="40" t="str">
        <f>IF(AND('MAPA DE RIESGO'!$Z$40="Media",'MAPA DE RIESGO'!$AB$40="Leve"),CONCATENATE("R4C",'MAPA DE RIESGO'!$P$40),"")</f>
        <v/>
      </c>
      <c r="M29" s="40" t="str">
        <f>IF(AND('MAPA DE RIESGO'!$Z$41="Media",'MAPA DE RIESGO'!$AB$41="Leve"),CONCATENATE("R4C",'MAPA DE RIESGO'!$P$41),"")</f>
        <v/>
      </c>
      <c r="N29" s="40" t="str">
        <f>IF(AND('MAPA DE RIESGO'!$Z$42="Media",'MAPA DE RIESGO'!$AB$42="Leve"),CONCATENATE("R4C",'MAPA DE RIESGO'!$P$42),"")</f>
        <v/>
      </c>
      <c r="O29" s="41" t="str">
        <f>IF(AND('MAPA DE RIESGO'!$Z$43="Media",'MAPA DE RIESGO'!$AB$43="Leve"),CONCATENATE("R4C",'MAPA DE RIESGO'!$P$43),"")</f>
        <v/>
      </c>
      <c r="P29" s="39" t="str">
        <f>IF(AND('MAPA DE RIESGO'!$Z$36="Media",'MAPA DE RIESGO'!$AB$36="Menor"),CONCATENATE("R4C",'MAPA DE RIESGO'!$P$36),"")</f>
        <v/>
      </c>
      <c r="Q29" s="40" t="str">
        <f>IF(AND('MAPA DE RIESGO'!$Z$39="Media",'MAPA DE RIESGO'!$AB$39="Menor"),CONCATENATE("R4C",'MAPA DE RIESGO'!$P$39),"")</f>
        <v/>
      </c>
      <c r="R29" s="40" t="str">
        <f>IF(AND('MAPA DE RIESGO'!$Z$40="Media",'MAPA DE RIESGO'!$AB$40="Menor"),CONCATENATE("R4C",'MAPA DE RIESGO'!$P$40),"")</f>
        <v/>
      </c>
      <c r="S29" s="40" t="str">
        <f>IF(AND('MAPA DE RIESGO'!$Z$41="Media",'MAPA DE RIESGO'!$AB$41="Menor"),CONCATENATE("R4C",'MAPA DE RIESGO'!$P$41),"")</f>
        <v/>
      </c>
      <c r="T29" s="40" t="str">
        <f>IF(AND('MAPA DE RIESGO'!$Z$42="Media",'MAPA DE RIESGO'!$AB$42="Menor"),CONCATENATE("R4C",'MAPA DE RIESGO'!$P$42),"")</f>
        <v/>
      </c>
      <c r="U29" s="41" t="str">
        <f>IF(AND('MAPA DE RIESGO'!$Z$43="Media",'MAPA DE RIESGO'!$AB$43="Menor"),CONCATENATE("R4C",'MAPA DE RIESGO'!$P$43),"")</f>
        <v/>
      </c>
      <c r="V29" s="39" t="str">
        <f>IF(AND('MAPA DE RIESGO'!$Z$36="Media",'MAPA DE RIESGO'!$AB$36="Moderado"),CONCATENATE("R4C",'MAPA DE RIESGO'!$P$36),"")</f>
        <v>R4C1</v>
      </c>
      <c r="W29" s="40" t="str">
        <f>IF(AND('MAPA DE RIESGO'!$Z$39="Media",'MAPA DE RIESGO'!$AB$39="Moderado"),CONCATENATE("R4C",'MAPA DE RIESGO'!$P$39),"")</f>
        <v/>
      </c>
      <c r="X29" s="40" t="str">
        <f>IF(AND('MAPA DE RIESGO'!$Z$40="Media",'MAPA DE RIESGO'!$AB$40="Moderado"),CONCATENATE("R4C",'MAPA DE RIESGO'!$P$40),"")</f>
        <v/>
      </c>
      <c r="Y29" s="40" t="str">
        <f>IF(AND('MAPA DE RIESGO'!$Z$41="Media",'MAPA DE RIESGO'!$AB$41="Moderado"),CONCATENATE("R4C",'MAPA DE RIESGO'!$P$41),"")</f>
        <v/>
      </c>
      <c r="Z29" s="40" t="str">
        <f>IF(AND('MAPA DE RIESGO'!$Z$42="Media",'MAPA DE RIESGO'!$AB$42="Moderado"),CONCATENATE("R4C",'MAPA DE RIESGO'!$P$42),"")</f>
        <v/>
      </c>
      <c r="AA29" s="41" t="str">
        <f>IF(AND('MAPA DE RIESGO'!$Z$43="Media",'MAPA DE RIESGO'!$AB$43="Moderado"),CONCATENATE("R4C",'MAPA DE RIESGO'!$P$43),"")</f>
        <v/>
      </c>
      <c r="AB29" s="23" t="str">
        <f>IF(AND('MAPA DE RIESGO'!$Z$36="Media",'MAPA DE RIESGO'!$AB$36="Mayor"),CONCATENATE("R4C",'MAPA DE RIESGO'!$P$36),"")</f>
        <v/>
      </c>
      <c r="AC29" s="24" t="str">
        <f>IF(AND('MAPA DE RIESGO'!$Z$39="Media",'MAPA DE RIESGO'!$AB$39="Mayor"),CONCATENATE("R4C",'MAPA DE RIESGO'!$P$39),"")</f>
        <v/>
      </c>
      <c r="AD29" s="29" t="str">
        <f>IF(AND('MAPA DE RIESGO'!$Z$40="Media",'MAPA DE RIESGO'!$AB$40="Mayor"),CONCATENATE("R4C",'MAPA DE RIESGO'!$P$40),"")</f>
        <v/>
      </c>
      <c r="AE29" s="29" t="str">
        <f>IF(AND('MAPA DE RIESGO'!$Z$41="Media",'MAPA DE RIESGO'!$AB$41="Mayor"),CONCATENATE("R4C",'MAPA DE RIESGO'!$P$41),"")</f>
        <v/>
      </c>
      <c r="AF29" s="29" t="str">
        <f>IF(AND('MAPA DE RIESGO'!$Z$42="Media",'MAPA DE RIESGO'!$AB$42="Mayor"),CONCATENATE("R4C",'MAPA DE RIESGO'!$P$42),"")</f>
        <v/>
      </c>
      <c r="AG29" s="25" t="str">
        <f>IF(AND('MAPA DE RIESGO'!$Z$43="Media",'MAPA DE RIESGO'!$AB$43="Mayor"),CONCATENATE("R4C",'MAPA DE RIESGO'!$P$43),"")</f>
        <v/>
      </c>
      <c r="AH29" s="26" t="str">
        <f>IF(AND('MAPA DE RIESGO'!$Z$36="Media",'MAPA DE RIESGO'!$AB$36="Catastrófico"),CONCATENATE("R4C",'MAPA DE RIESGO'!$P$36),"")</f>
        <v/>
      </c>
      <c r="AI29" s="27" t="str">
        <f>IF(AND('MAPA DE RIESGO'!$Z$39="Media",'MAPA DE RIESGO'!$AB$39="Catastrófico"),CONCATENATE("R4C",'MAPA DE RIESGO'!$P$39),"")</f>
        <v/>
      </c>
      <c r="AJ29" s="27" t="str">
        <f>IF(AND('MAPA DE RIESGO'!$Z$40="Media",'MAPA DE RIESGO'!$AB$40="Catastrófico"),CONCATENATE("R4C",'MAPA DE RIESGO'!$P$40),"")</f>
        <v/>
      </c>
      <c r="AK29" s="27" t="str">
        <f>IF(AND('MAPA DE RIESGO'!$Z$41="Media",'MAPA DE RIESGO'!$AB$41="Catastrófico"),CONCATENATE("R4C",'MAPA DE RIESGO'!$P$41),"")</f>
        <v/>
      </c>
      <c r="AL29" s="27" t="str">
        <f>IF(AND('MAPA DE RIESGO'!$Z$42="Media",'MAPA DE RIESGO'!$AB$42="Catastrófico"),CONCATENATE("R4C",'MAPA DE RIESGO'!$P$42),"")</f>
        <v/>
      </c>
      <c r="AM29" s="28" t="str">
        <f>IF(AND('MAPA DE RIESGO'!$Z$43="Media",'MAPA DE RIESGO'!$AB$43="Catastrófico"),CONCATENATE("R4C",'MAPA DE RIESGO'!$P$43),"")</f>
        <v/>
      </c>
      <c r="AN29" s="55"/>
      <c r="AO29" s="452"/>
      <c r="AP29" s="453"/>
      <c r="AQ29" s="453"/>
      <c r="AR29" s="453"/>
      <c r="AS29" s="453"/>
      <c r="AT29" s="45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72"/>
      <c r="C30" s="372"/>
      <c r="D30" s="373"/>
      <c r="E30" s="413"/>
      <c r="F30" s="414"/>
      <c r="G30" s="414"/>
      <c r="H30" s="414"/>
      <c r="I30" s="415"/>
      <c r="J30" s="39" t="str">
        <f>IF(AND('MAPA DE RIESGO'!$Z$44="Media",'MAPA DE RIESGO'!$AB$44="Leve"),CONCATENATE("R5C",'MAPA DE RIESGO'!$P$44),"")</f>
        <v/>
      </c>
      <c r="K30" s="40" t="str">
        <f>IF(AND('MAPA DE RIESGO'!$Z$45="Media",'MAPA DE RIESGO'!$AB$45="Leve"),CONCATENATE("R5C",'MAPA DE RIESGO'!$P$45),"")</f>
        <v/>
      </c>
      <c r="L30" s="40" t="str">
        <f>IF(AND('MAPA DE RIESGO'!$Z$47="Media",'MAPA DE RIESGO'!$AB$47="Leve"),CONCATENATE("R5C",'MAPA DE RIESGO'!$P$47),"")</f>
        <v/>
      </c>
      <c r="M30" s="40" t="str">
        <f>IF(AND('MAPA DE RIESGO'!$Z$48="Media",'MAPA DE RIESGO'!$AB$48="Leve"),CONCATENATE("R5C",'MAPA DE RIESGO'!$P$48),"")</f>
        <v/>
      </c>
      <c r="N30" s="40" t="str">
        <f>IF(AND('MAPA DE RIESGO'!$Z$49="Media",'MAPA DE RIESGO'!$AB$49="Leve"),CONCATENATE("R5C",'MAPA DE RIESGO'!$P$49),"")</f>
        <v/>
      </c>
      <c r="O30" s="41" t="str">
        <f>IF(AND('MAPA DE RIESGO'!$Z$50="Media",'MAPA DE RIESGO'!$AB$50="Leve"),CONCATENATE("R5C",'MAPA DE RIESGO'!$P$50),"")</f>
        <v/>
      </c>
      <c r="P30" s="39" t="str">
        <f>IF(AND('MAPA DE RIESGO'!$Z$44="Media",'MAPA DE RIESGO'!$AB$44="Menor"),CONCATENATE("R5C",'MAPA DE RIESGO'!$P$44),"")</f>
        <v/>
      </c>
      <c r="Q30" s="40" t="str">
        <f>IF(AND('MAPA DE RIESGO'!$Z$45="Media",'MAPA DE RIESGO'!$AB$45="Menor"),CONCATENATE("R5C",'MAPA DE RIESGO'!$P$45),"")</f>
        <v/>
      </c>
      <c r="R30" s="40" t="str">
        <f>IF(AND('MAPA DE RIESGO'!$Z$47="Media",'MAPA DE RIESGO'!$AB$47="Menor"),CONCATENATE("R5C",'MAPA DE RIESGO'!$P$47),"")</f>
        <v/>
      </c>
      <c r="S30" s="40" t="str">
        <f>IF(AND('MAPA DE RIESGO'!$Z$48="Media",'MAPA DE RIESGO'!$AB$48="Menor"),CONCATENATE("R5C",'MAPA DE RIESGO'!$P$48),"")</f>
        <v/>
      </c>
      <c r="T30" s="40" t="str">
        <f>IF(AND('MAPA DE RIESGO'!$Z$49="Media",'MAPA DE RIESGO'!$AB$49="Menor"),CONCATENATE("R5C",'MAPA DE RIESGO'!$P$49),"")</f>
        <v/>
      </c>
      <c r="U30" s="41" t="str">
        <f>IF(AND('MAPA DE RIESGO'!$Z$50="Media",'MAPA DE RIESGO'!$AB$50="Menor"),CONCATENATE("R5C",'MAPA DE RIESGO'!$P$50),"")</f>
        <v/>
      </c>
      <c r="V30" s="39" t="str">
        <f>IF(AND('MAPA DE RIESGO'!$Z$44="Media",'MAPA DE RIESGO'!$AB$44="Moderado"),CONCATENATE("R5C",'MAPA DE RIESGO'!$P$44),"")</f>
        <v/>
      </c>
      <c r="W30" s="40" t="str">
        <f>IF(AND('MAPA DE RIESGO'!$Z$45="Media",'MAPA DE RIESGO'!$AB$45="Moderado"),CONCATENATE("R5C",'MAPA DE RIESGO'!$P$45),"")</f>
        <v/>
      </c>
      <c r="X30" s="40" t="str">
        <f>IF(AND('MAPA DE RIESGO'!$Z$47="Media",'MAPA DE RIESGO'!$AB$47="Moderado"),CONCATENATE("R5C",'MAPA DE RIESGO'!$P$47),"")</f>
        <v/>
      </c>
      <c r="Y30" s="40" t="str">
        <f>IF(AND('MAPA DE RIESGO'!$Z$48="Media",'MAPA DE RIESGO'!$AB$48="Moderado"),CONCATENATE("R5C",'MAPA DE RIESGO'!$P$48),"")</f>
        <v/>
      </c>
      <c r="Z30" s="40" t="str">
        <f>IF(AND('MAPA DE RIESGO'!$Z$49="Media",'MAPA DE RIESGO'!$AB$49="Moderado"),CONCATENATE("R5C",'MAPA DE RIESGO'!$P$49),"")</f>
        <v/>
      </c>
      <c r="AA30" s="41" t="str">
        <f>IF(AND('MAPA DE RIESGO'!$Z$50="Media",'MAPA DE RIESGO'!$AB$50="Moderado"),CONCATENATE("R5C",'MAPA DE RIESGO'!$P$50),"")</f>
        <v/>
      </c>
      <c r="AB30" s="23" t="str">
        <f>IF(AND('MAPA DE RIESGO'!$Z$44="Media",'MAPA DE RIESGO'!$AB$44="Mayor"),CONCATENATE("R5C",'MAPA DE RIESGO'!$P$44),"")</f>
        <v/>
      </c>
      <c r="AC30" s="24" t="str">
        <f>IF(AND('MAPA DE RIESGO'!$Z$45="Media",'MAPA DE RIESGO'!$AB$45="Mayor"),CONCATENATE("R5C",'MAPA DE RIESGO'!$P$45),"")</f>
        <v/>
      </c>
      <c r="AD30" s="29" t="str">
        <f>IF(AND('MAPA DE RIESGO'!$Z$47="Media",'MAPA DE RIESGO'!$AB$47="Mayor"),CONCATENATE("R5C",'MAPA DE RIESGO'!$P$47),"")</f>
        <v/>
      </c>
      <c r="AE30" s="29" t="str">
        <f>IF(AND('MAPA DE RIESGO'!$Z$48="Media",'MAPA DE RIESGO'!$AB$48="Mayor"),CONCATENATE("R5C",'MAPA DE RIESGO'!$P$48),"")</f>
        <v/>
      </c>
      <c r="AF30" s="29" t="str">
        <f>IF(AND('MAPA DE RIESGO'!$Z$49="Media",'MAPA DE RIESGO'!$AB$49="Mayor"),CONCATENATE("R5C",'MAPA DE RIESGO'!$P$49),"")</f>
        <v/>
      </c>
      <c r="AG30" s="25" t="str">
        <f>IF(AND('MAPA DE RIESGO'!$Z$50="Media",'MAPA DE RIESGO'!$AB$50="Mayor"),CONCATENATE("R5C",'MAPA DE RIESGO'!$P$50),"")</f>
        <v/>
      </c>
      <c r="AH30" s="26" t="str">
        <f>IF(AND('MAPA DE RIESGO'!$Z$44="Media",'MAPA DE RIESGO'!$AB$44="Catastrófico"),CONCATENATE("R5C",'MAPA DE RIESGO'!$P$44),"")</f>
        <v/>
      </c>
      <c r="AI30" s="27" t="str">
        <f>IF(AND('MAPA DE RIESGO'!$Z$45="Media",'MAPA DE RIESGO'!$AB$45="Catastrófico"),CONCATENATE("R5C",'MAPA DE RIESGO'!$P$45),"")</f>
        <v/>
      </c>
      <c r="AJ30" s="27" t="str">
        <f>IF(AND('MAPA DE RIESGO'!$Z$47="Media",'MAPA DE RIESGO'!$AB$47="Catastrófico"),CONCATENATE("R5C",'MAPA DE RIESGO'!$P$47),"")</f>
        <v/>
      </c>
      <c r="AK30" s="27" t="str">
        <f>IF(AND('MAPA DE RIESGO'!$Z$48="Media",'MAPA DE RIESGO'!$AB$48="Catastrófico"),CONCATENATE("R5C",'MAPA DE RIESGO'!$P$48),"")</f>
        <v/>
      </c>
      <c r="AL30" s="27" t="str">
        <f>IF(AND('MAPA DE RIESGO'!$Z$49="Media",'MAPA DE RIESGO'!$AB$49="Catastrófico"),CONCATENATE("R5C",'MAPA DE RIESGO'!$P$49),"")</f>
        <v/>
      </c>
      <c r="AM30" s="28" t="str">
        <f>IF(AND('MAPA DE RIESGO'!$Z$50="Media",'MAPA DE RIESGO'!$AB$50="Catastrófico"),CONCATENATE("R5C",'MAPA DE RIESGO'!$P$50),"")</f>
        <v/>
      </c>
      <c r="AN30" s="55"/>
      <c r="AO30" s="452"/>
      <c r="AP30" s="453"/>
      <c r="AQ30" s="453"/>
      <c r="AR30" s="453"/>
      <c r="AS30" s="453"/>
      <c r="AT30" s="45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72"/>
      <c r="C31" s="372"/>
      <c r="D31" s="373"/>
      <c r="E31" s="413"/>
      <c r="F31" s="414"/>
      <c r="G31" s="414"/>
      <c r="H31" s="414"/>
      <c r="I31" s="415"/>
      <c r="J31" s="39" t="str">
        <f>IF(AND('MAPA DE RIESGO'!$Z$51="Media",'MAPA DE RIESGO'!$AB$51="Leve"),CONCATENATE("R6C",'MAPA DE RIESGO'!$P$51),"")</f>
        <v/>
      </c>
      <c r="K31" s="40" t="str">
        <f>IF(AND('MAPA DE RIESGO'!$Z$52="Media",'MAPA DE RIESGO'!$AB$52="Leve"),CONCATENATE("R6C",'MAPA DE RIESGO'!$P$52),"")</f>
        <v/>
      </c>
      <c r="L31" s="40" t="str">
        <f>IF(AND('MAPA DE RIESGO'!$Z$53="Media",'MAPA DE RIESGO'!$AB$53="Leve"),CONCATENATE("R6C",'MAPA DE RIESGO'!$P$53),"")</f>
        <v/>
      </c>
      <c r="M31" s="40" t="str">
        <f>IF(AND('MAPA DE RIESGO'!$Z$54="Media",'MAPA DE RIESGO'!$AB$54="Leve"),CONCATENATE("R6C",'MAPA DE RIESGO'!$P$54),"")</f>
        <v/>
      </c>
      <c r="N31" s="40" t="str">
        <f>IF(AND('MAPA DE RIESGO'!$Z$55="Media",'MAPA DE RIESGO'!$AB$55="Leve"),CONCATENATE("R6C",'MAPA DE RIESGO'!$P$55),"")</f>
        <v/>
      </c>
      <c r="O31" s="41" t="str">
        <f>IF(AND('MAPA DE RIESGO'!$Z$56="Media",'MAPA DE RIESGO'!$AB$56="Leve"),CONCATENATE("R6C",'MAPA DE RIESGO'!$P$56),"")</f>
        <v/>
      </c>
      <c r="P31" s="39" t="str">
        <f>IF(AND('MAPA DE RIESGO'!$Z$51="Media",'MAPA DE RIESGO'!$AB$51="Menor"),CONCATENATE("R6C",'MAPA DE RIESGO'!$P$51),"")</f>
        <v/>
      </c>
      <c r="Q31" s="40" t="str">
        <f>IF(AND('MAPA DE RIESGO'!$Z$52="Media",'MAPA DE RIESGO'!$AB$52="Menor"),CONCATENATE("R6C",'MAPA DE RIESGO'!$P$52),"")</f>
        <v/>
      </c>
      <c r="R31" s="40" t="str">
        <f>IF(AND('MAPA DE RIESGO'!$Z$53="Media",'MAPA DE RIESGO'!$AB$53="Menor"),CONCATENATE("R6C",'MAPA DE RIESGO'!$P$53),"")</f>
        <v/>
      </c>
      <c r="S31" s="40" t="str">
        <f>IF(AND('MAPA DE RIESGO'!$Z$54="Media",'MAPA DE RIESGO'!$AB$54="Menor"),CONCATENATE("R6C",'MAPA DE RIESGO'!$P$54),"")</f>
        <v/>
      </c>
      <c r="T31" s="40" t="str">
        <f>IF(AND('MAPA DE RIESGO'!$Z$55="Media",'MAPA DE RIESGO'!$AB$55="Menor"),CONCATENATE("R6C",'MAPA DE RIESGO'!$P$55),"")</f>
        <v/>
      </c>
      <c r="U31" s="41" t="str">
        <f>IF(AND('MAPA DE RIESGO'!$Z$56="Media",'MAPA DE RIESGO'!$AB$56="Menor"),CONCATENATE("R6C",'MAPA DE RIESGO'!$P$56),"")</f>
        <v/>
      </c>
      <c r="V31" s="39" t="str">
        <f>IF(AND('MAPA DE RIESGO'!$Z$51="Media",'MAPA DE RIESGO'!$AB$51="Moderado"),CONCATENATE("R6C",'MAPA DE RIESGO'!$P$51),"")</f>
        <v/>
      </c>
      <c r="W31" s="40" t="str">
        <f>IF(AND('MAPA DE RIESGO'!$Z$52="Media",'MAPA DE RIESGO'!$AB$52="Moderado"),CONCATENATE("R6C",'MAPA DE RIESGO'!$P$52),"")</f>
        <v/>
      </c>
      <c r="X31" s="40" t="str">
        <f>IF(AND('MAPA DE RIESGO'!$Z$53="Media",'MAPA DE RIESGO'!$AB$53="Moderado"),CONCATENATE("R6C",'MAPA DE RIESGO'!$P$53),"")</f>
        <v/>
      </c>
      <c r="Y31" s="40" t="str">
        <f>IF(AND('MAPA DE RIESGO'!$Z$54="Media",'MAPA DE RIESGO'!$AB$54="Moderado"),CONCATENATE("R6C",'MAPA DE RIESGO'!$P$54),"")</f>
        <v/>
      </c>
      <c r="Z31" s="40" t="str">
        <f>IF(AND('MAPA DE RIESGO'!$Z$55="Media",'MAPA DE RIESGO'!$AB$55="Moderado"),CONCATENATE("R6C",'MAPA DE RIESGO'!$P$55),"")</f>
        <v/>
      </c>
      <c r="AA31" s="41" t="str">
        <f>IF(AND('MAPA DE RIESGO'!$Z$56="Media",'MAPA DE RIESGO'!$AB$56="Moderado"),CONCATENATE("R6C",'MAPA DE RIESGO'!$P$56),"")</f>
        <v/>
      </c>
      <c r="AB31" s="23" t="str">
        <f>IF(AND('MAPA DE RIESGO'!$Z$51="Media",'MAPA DE RIESGO'!$AB$51="Mayor"),CONCATENATE("R6C",'MAPA DE RIESGO'!$P$51),"")</f>
        <v/>
      </c>
      <c r="AC31" s="24" t="str">
        <f>IF(AND('MAPA DE RIESGO'!$Z$52="Media",'MAPA DE RIESGO'!$AB$52="Mayor"),CONCATENATE("R6C",'MAPA DE RIESGO'!$P$52),"")</f>
        <v/>
      </c>
      <c r="AD31" s="29" t="str">
        <f>IF(AND('MAPA DE RIESGO'!$Z$53="Media",'MAPA DE RIESGO'!$AB$53="Mayor"),CONCATENATE("R6C",'MAPA DE RIESGO'!$P$53),"")</f>
        <v/>
      </c>
      <c r="AE31" s="29" t="str">
        <f>IF(AND('MAPA DE RIESGO'!$Z$54="Media",'MAPA DE RIESGO'!$AB$54="Mayor"),CONCATENATE("R6C",'MAPA DE RIESGO'!$P$54),"")</f>
        <v/>
      </c>
      <c r="AF31" s="29" t="str">
        <f>IF(AND('MAPA DE RIESGO'!$Z$55="Media",'MAPA DE RIESGO'!$AB$55="Mayor"),CONCATENATE("R6C",'MAPA DE RIESGO'!$P$55),"")</f>
        <v/>
      </c>
      <c r="AG31" s="25" t="str">
        <f>IF(AND('MAPA DE RIESGO'!$Z$56="Media",'MAPA DE RIESGO'!$AB$56="Mayor"),CONCATENATE("R6C",'MAPA DE RIESGO'!$P$56),"")</f>
        <v/>
      </c>
      <c r="AH31" s="26" t="str">
        <f>IF(AND('MAPA DE RIESGO'!$Z$51="Media",'MAPA DE RIESGO'!$AB$51="Catastrófico"),CONCATENATE("R6C",'MAPA DE RIESGO'!$P$51),"")</f>
        <v/>
      </c>
      <c r="AI31" s="27" t="str">
        <f>IF(AND('MAPA DE RIESGO'!$Z$52="Media",'MAPA DE RIESGO'!$AB$52="Catastrófico"),CONCATENATE("R6C",'MAPA DE RIESGO'!$P$52),"")</f>
        <v/>
      </c>
      <c r="AJ31" s="27" t="str">
        <f>IF(AND('MAPA DE RIESGO'!$Z$53="Media",'MAPA DE RIESGO'!$AB$53="Catastrófico"),CONCATENATE("R6C",'MAPA DE RIESGO'!$P$53),"")</f>
        <v/>
      </c>
      <c r="AK31" s="27" t="str">
        <f>IF(AND('MAPA DE RIESGO'!$Z$54="Media",'MAPA DE RIESGO'!$AB$54="Catastrófico"),CONCATENATE("R6C",'MAPA DE RIESGO'!$P$54),"")</f>
        <v/>
      </c>
      <c r="AL31" s="27" t="str">
        <f>IF(AND('MAPA DE RIESGO'!$Z$55="Media",'MAPA DE RIESGO'!$AB$55="Catastrófico"),CONCATENATE("R6C",'MAPA DE RIESGO'!$P$55),"")</f>
        <v/>
      </c>
      <c r="AM31" s="28" t="str">
        <f>IF(AND('MAPA DE RIESGO'!$Z$56="Media",'MAPA DE RIESGO'!$AB$56="Catastrófico"),CONCATENATE("R6C",'MAPA DE RIESGO'!$P$56),"")</f>
        <v/>
      </c>
      <c r="AN31" s="55"/>
      <c r="AO31" s="452"/>
      <c r="AP31" s="453"/>
      <c r="AQ31" s="453"/>
      <c r="AR31" s="453"/>
      <c r="AS31" s="453"/>
      <c r="AT31" s="45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72"/>
      <c r="C32" s="372"/>
      <c r="D32" s="373"/>
      <c r="E32" s="413"/>
      <c r="F32" s="414"/>
      <c r="G32" s="414"/>
      <c r="H32" s="414"/>
      <c r="I32" s="415"/>
      <c r="J32" s="39" t="str">
        <f>IF(AND('MAPA DE RIESGO'!$Z$57="Media",'MAPA DE RIESGO'!$AB$57="Leve"),CONCATENATE("R7C",'MAPA DE RIESGO'!$P$57),"")</f>
        <v/>
      </c>
      <c r="K32" s="40" t="str">
        <f>IF(AND('MAPA DE RIESGO'!$Z$58="Media",'MAPA DE RIESGO'!$AB$58="Leve"),CONCATENATE("R7C",'MAPA DE RIESGO'!$P$58),"")</f>
        <v/>
      </c>
      <c r="L32" s="40" t="str">
        <f>IF(AND('MAPA DE RIESGO'!$Z$59="Media",'MAPA DE RIESGO'!$AB$59="Leve"),CONCATENATE("R7C",'MAPA DE RIESGO'!$P$59),"")</f>
        <v/>
      </c>
      <c r="M32" s="40" t="str">
        <f>IF(AND('MAPA DE RIESGO'!$Z$60="Media",'MAPA DE RIESGO'!$AB$60="Leve"),CONCATENATE("R7C",'MAPA DE RIESGO'!$P$60),"")</f>
        <v/>
      </c>
      <c r="N32" s="40" t="str">
        <f>IF(AND('MAPA DE RIESGO'!$Z$61="Media",'MAPA DE RIESGO'!$AB$61="Leve"),CONCATENATE("R7C",'MAPA DE RIESGO'!$P$61),"")</f>
        <v/>
      </c>
      <c r="O32" s="41" t="str">
        <f>IF(AND('MAPA DE RIESGO'!$Z$62="Media",'MAPA DE RIESGO'!$AB$62="Leve"),CONCATENATE("R7C",'MAPA DE RIESGO'!$P$62),"")</f>
        <v/>
      </c>
      <c r="P32" s="39" t="str">
        <f>IF(AND('MAPA DE RIESGO'!$Z$57="Media",'MAPA DE RIESGO'!$AB$57="Menor"),CONCATENATE("R7C",'MAPA DE RIESGO'!$P$57),"")</f>
        <v/>
      </c>
      <c r="Q32" s="40" t="str">
        <f>IF(AND('MAPA DE RIESGO'!$Z$58="Media",'MAPA DE RIESGO'!$AB$58="Menor"),CONCATENATE("R7C",'MAPA DE RIESGO'!$P$58),"")</f>
        <v/>
      </c>
      <c r="R32" s="40" t="str">
        <f>IF(AND('MAPA DE RIESGO'!$Z$59="Media",'MAPA DE RIESGO'!$AB$59="Menor"),CONCATENATE("R7C",'MAPA DE RIESGO'!$P$59),"")</f>
        <v/>
      </c>
      <c r="S32" s="40" t="str">
        <f>IF(AND('MAPA DE RIESGO'!$Z$60="Media",'MAPA DE RIESGO'!$AB$60="Menor"),CONCATENATE("R7C",'MAPA DE RIESGO'!$P$60),"")</f>
        <v/>
      </c>
      <c r="T32" s="40" t="str">
        <f>IF(AND('MAPA DE RIESGO'!$Z$61="Media",'MAPA DE RIESGO'!$AB$61="Menor"),CONCATENATE("R7C",'MAPA DE RIESGO'!$P$61),"")</f>
        <v/>
      </c>
      <c r="U32" s="41" t="str">
        <f>IF(AND('MAPA DE RIESGO'!$Z$62="Media",'MAPA DE RIESGO'!$AB$62="Menor"),CONCATENATE("R7C",'MAPA DE RIESGO'!$P$62),"")</f>
        <v/>
      </c>
      <c r="V32" s="39" t="str">
        <f>IF(AND('MAPA DE RIESGO'!$Z$57="Media",'MAPA DE RIESGO'!$AB$57="Moderado"),CONCATENATE("R7C",'MAPA DE RIESGO'!$P$57),"")</f>
        <v/>
      </c>
      <c r="W32" s="40" t="str">
        <f>IF(AND('MAPA DE RIESGO'!$Z$58="Media",'MAPA DE RIESGO'!$AB$58="Moderado"),CONCATENATE("R7C",'MAPA DE RIESGO'!$P$58),"")</f>
        <v/>
      </c>
      <c r="X32" s="40" t="str">
        <f>IF(AND('MAPA DE RIESGO'!$Z$59="Media",'MAPA DE RIESGO'!$AB$59="Moderado"),CONCATENATE("R7C",'MAPA DE RIESGO'!$P$59),"")</f>
        <v/>
      </c>
      <c r="Y32" s="40" t="str">
        <f>IF(AND('MAPA DE RIESGO'!$Z$60="Media",'MAPA DE RIESGO'!$AB$60="Moderado"),CONCATENATE("R7C",'MAPA DE RIESGO'!$P$60),"")</f>
        <v/>
      </c>
      <c r="Z32" s="40" t="str">
        <f>IF(AND('MAPA DE RIESGO'!$Z$61="Media",'MAPA DE RIESGO'!$AB$61="Moderado"),CONCATENATE("R7C",'MAPA DE RIESGO'!$P$61),"")</f>
        <v/>
      </c>
      <c r="AA32" s="41" t="str">
        <f>IF(AND('MAPA DE RIESGO'!$Z$62="Media",'MAPA DE RIESGO'!$AB$62="Moderado"),CONCATENATE("R7C",'MAPA DE RIESGO'!$P$62),"")</f>
        <v/>
      </c>
      <c r="AB32" s="23" t="str">
        <f>IF(AND('MAPA DE RIESGO'!$Z$57="Media",'MAPA DE RIESGO'!$AB$57="Mayor"),CONCATENATE("R7C",'MAPA DE RIESGO'!$P$57),"")</f>
        <v/>
      </c>
      <c r="AC32" s="24" t="str">
        <f>IF(AND('MAPA DE RIESGO'!$Z$58="Media",'MAPA DE RIESGO'!$AB$58="Mayor"),CONCATENATE("R7C",'MAPA DE RIESGO'!$P$58),"")</f>
        <v/>
      </c>
      <c r="AD32" s="29" t="str">
        <f>IF(AND('MAPA DE RIESGO'!$Z$59="Media",'MAPA DE RIESGO'!$AB$59="Mayor"),CONCATENATE("R7C",'MAPA DE RIESGO'!$P$59),"")</f>
        <v/>
      </c>
      <c r="AE32" s="29" t="str">
        <f>IF(AND('MAPA DE RIESGO'!$Z$60="Media",'MAPA DE RIESGO'!$AB$60="Mayor"),CONCATENATE("R7C",'MAPA DE RIESGO'!$P$60),"")</f>
        <v/>
      </c>
      <c r="AF32" s="29" t="str">
        <f>IF(AND('MAPA DE RIESGO'!$Z$61="Media",'MAPA DE RIESGO'!$AB$61="Mayor"),CONCATENATE("R7C",'MAPA DE RIESGO'!$P$61),"")</f>
        <v/>
      </c>
      <c r="AG32" s="25" t="str">
        <f>IF(AND('MAPA DE RIESGO'!$Z$62="Media",'MAPA DE RIESGO'!$AB$62="Mayor"),CONCATENATE("R7C",'MAPA DE RIESGO'!$P$62),"")</f>
        <v/>
      </c>
      <c r="AH32" s="26" t="str">
        <f>IF(AND('MAPA DE RIESGO'!$Z$57="Media",'MAPA DE RIESGO'!$AB$57="Catastrófico"),CONCATENATE("R7C",'MAPA DE RIESGO'!$P$57),"")</f>
        <v/>
      </c>
      <c r="AI32" s="27" t="str">
        <f>IF(AND('MAPA DE RIESGO'!$Z$58="Media",'MAPA DE RIESGO'!$AB$58="Catastrófico"),CONCATENATE("R7C",'MAPA DE RIESGO'!$P$58),"")</f>
        <v/>
      </c>
      <c r="AJ32" s="27" t="str">
        <f>IF(AND('MAPA DE RIESGO'!$Z$59="Media",'MAPA DE RIESGO'!$AB$59="Catastrófico"),CONCATENATE("R7C",'MAPA DE RIESGO'!$P$59),"")</f>
        <v/>
      </c>
      <c r="AK32" s="27" t="str">
        <f>IF(AND('MAPA DE RIESGO'!$Z$60="Media",'MAPA DE RIESGO'!$AB$60="Catastrófico"),CONCATENATE("R7C",'MAPA DE RIESGO'!$P$60),"")</f>
        <v/>
      </c>
      <c r="AL32" s="27" t="str">
        <f>IF(AND('MAPA DE RIESGO'!$Z$61="Media",'MAPA DE RIESGO'!$AB$61="Catastrófico"),CONCATENATE("R7C",'MAPA DE RIESGO'!$P$61),"")</f>
        <v/>
      </c>
      <c r="AM32" s="28" t="str">
        <f>IF(AND('MAPA DE RIESGO'!$Z$62="Media",'MAPA DE RIESGO'!$AB$62="Catastrófico"),CONCATENATE("R7C",'MAPA DE RIESGO'!$P$62),"")</f>
        <v/>
      </c>
      <c r="AN32" s="55"/>
      <c r="AO32" s="452"/>
      <c r="AP32" s="453"/>
      <c r="AQ32" s="453"/>
      <c r="AR32" s="453"/>
      <c r="AS32" s="453"/>
      <c r="AT32" s="45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72"/>
      <c r="C33" s="372"/>
      <c r="D33" s="373"/>
      <c r="E33" s="413"/>
      <c r="F33" s="414"/>
      <c r="G33" s="414"/>
      <c r="H33" s="414"/>
      <c r="I33" s="415"/>
      <c r="J33" s="39" t="str">
        <f>IF(AND('MAPA DE RIESGO'!$Z$63="Media",'MAPA DE RIESGO'!$AB$63="Leve"),CONCATENATE("R8C",'MAPA DE RIESGO'!$P$63),"")</f>
        <v/>
      </c>
      <c r="K33" s="40" t="str">
        <f>IF(AND('MAPA DE RIESGO'!$Z$64="Media",'MAPA DE RIESGO'!$AB$64="Leve"),CONCATENATE("R8C",'MAPA DE RIESGO'!$P$64),"")</f>
        <v/>
      </c>
      <c r="L33" s="40" t="str">
        <f>IF(AND('MAPA DE RIESGO'!$Z$65="Media",'MAPA DE RIESGO'!$AB$65="Leve"),CONCATENATE("R8C",'MAPA DE RIESGO'!$P$65),"")</f>
        <v/>
      </c>
      <c r="M33" s="40" t="str">
        <f>IF(AND('MAPA DE RIESGO'!$Z$66="Media",'MAPA DE RIESGO'!$AB$66="Leve"),CONCATENATE("R8C",'MAPA DE RIESGO'!$P$66),"")</f>
        <v/>
      </c>
      <c r="N33" s="40" t="str">
        <f>IF(AND('MAPA DE RIESGO'!$Z$67="Media",'MAPA DE RIESGO'!$AB$67="Leve"),CONCATENATE("R8C",'MAPA DE RIESGO'!$P$67),"")</f>
        <v/>
      </c>
      <c r="O33" s="41" t="str">
        <f>IF(AND('MAPA DE RIESGO'!$Z$68="Media",'MAPA DE RIESGO'!$AB$68="Leve"),CONCATENATE("R8C",'MAPA DE RIESGO'!$P$68),"")</f>
        <v/>
      </c>
      <c r="P33" s="39" t="str">
        <f>IF(AND('MAPA DE RIESGO'!$Z$63="Media",'MAPA DE RIESGO'!$AB$63="Menor"),CONCATENATE("R8C",'MAPA DE RIESGO'!$P$63),"")</f>
        <v/>
      </c>
      <c r="Q33" s="40" t="str">
        <f>IF(AND('MAPA DE RIESGO'!$Z$64="Media",'MAPA DE RIESGO'!$AB$64="Menor"),CONCATENATE("R8C",'MAPA DE RIESGO'!$P$64),"")</f>
        <v/>
      </c>
      <c r="R33" s="40" t="str">
        <f>IF(AND('MAPA DE RIESGO'!$Z$65="Media",'MAPA DE RIESGO'!$AB$65="Menor"),CONCATENATE("R8C",'MAPA DE RIESGO'!$P$65),"")</f>
        <v/>
      </c>
      <c r="S33" s="40" t="str">
        <f>IF(AND('MAPA DE RIESGO'!$Z$66="Media",'MAPA DE RIESGO'!$AB$66="Menor"),CONCATENATE("R8C",'MAPA DE RIESGO'!$P$66),"")</f>
        <v/>
      </c>
      <c r="T33" s="40" t="str">
        <f>IF(AND('MAPA DE RIESGO'!$Z$67="Media",'MAPA DE RIESGO'!$AB$67="Menor"),CONCATENATE("R8C",'MAPA DE RIESGO'!$P$67),"")</f>
        <v/>
      </c>
      <c r="U33" s="41" t="str">
        <f>IF(AND('MAPA DE RIESGO'!$Z$68="Media",'MAPA DE RIESGO'!$AB$68="Menor"),CONCATENATE("R8C",'MAPA DE RIESGO'!$P$68),"")</f>
        <v/>
      </c>
      <c r="V33" s="39" t="str">
        <f>IF(AND('MAPA DE RIESGO'!$Z$63="Media",'MAPA DE RIESGO'!$AB$63="Moderado"),CONCATENATE("R8C",'MAPA DE RIESGO'!$P$63),"")</f>
        <v/>
      </c>
      <c r="W33" s="40" t="str">
        <f>IF(AND('MAPA DE RIESGO'!$Z$64="Media",'MAPA DE RIESGO'!$AB$64="Moderado"),CONCATENATE("R8C",'MAPA DE RIESGO'!$P$64),"")</f>
        <v/>
      </c>
      <c r="X33" s="40" t="str">
        <f>IF(AND('MAPA DE RIESGO'!$Z$65="Media",'MAPA DE RIESGO'!$AB$65="Moderado"),CONCATENATE("R8C",'MAPA DE RIESGO'!$P$65),"")</f>
        <v/>
      </c>
      <c r="Y33" s="40" t="str">
        <f>IF(AND('MAPA DE RIESGO'!$Z$66="Media",'MAPA DE RIESGO'!$AB$66="Moderado"),CONCATENATE("R8C",'MAPA DE RIESGO'!$P$66),"")</f>
        <v/>
      </c>
      <c r="Z33" s="40" t="str">
        <f>IF(AND('MAPA DE RIESGO'!$Z$67="Media",'MAPA DE RIESGO'!$AB$67="Moderado"),CONCATENATE("R8C",'MAPA DE RIESGO'!$P$67),"")</f>
        <v/>
      </c>
      <c r="AA33" s="41" t="str">
        <f>IF(AND('MAPA DE RIESGO'!$Z$68="Media",'MAPA DE RIESGO'!$AB$68="Moderado"),CONCATENATE("R8C",'MAPA DE RIESGO'!$P$68),"")</f>
        <v/>
      </c>
      <c r="AB33" s="23" t="str">
        <f>IF(AND('MAPA DE RIESGO'!$Z$63="Media",'MAPA DE RIESGO'!$AB$63="Mayor"),CONCATENATE("R8C",'MAPA DE RIESGO'!$P$63),"")</f>
        <v/>
      </c>
      <c r="AC33" s="24" t="str">
        <f>IF(AND('MAPA DE RIESGO'!$Z$64="Media",'MAPA DE RIESGO'!$AB$64="Mayor"),CONCATENATE("R8C",'MAPA DE RIESGO'!$P$64),"")</f>
        <v/>
      </c>
      <c r="AD33" s="29" t="str">
        <f>IF(AND('MAPA DE RIESGO'!$Z$65="Media",'MAPA DE RIESGO'!$AB$65="Mayor"),CONCATENATE("R8C",'MAPA DE RIESGO'!$P$65),"")</f>
        <v/>
      </c>
      <c r="AE33" s="29" t="str">
        <f>IF(AND('MAPA DE RIESGO'!$Z$66="Media",'MAPA DE RIESGO'!$AB$66="Mayor"),CONCATENATE("R8C",'MAPA DE RIESGO'!$P$66),"")</f>
        <v/>
      </c>
      <c r="AF33" s="29" t="str">
        <f>IF(AND('MAPA DE RIESGO'!$Z$67="Media",'MAPA DE RIESGO'!$AB$67="Mayor"),CONCATENATE("R8C",'MAPA DE RIESGO'!$P$67),"")</f>
        <v/>
      </c>
      <c r="AG33" s="25" t="str">
        <f>IF(AND('MAPA DE RIESGO'!$Z$68="Media",'MAPA DE RIESGO'!$AB$68="Mayor"),CONCATENATE("R8C",'MAPA DE RIESGO'!$P$68),"")</f>
        <v/>
      </c>
      <c r="AH33" s="26" t="str">
        <f>IF(AND('MAPA DE RIESGO'!$Z$63="Media",'MAPA DE RIESGO'!$AB$63="Catastrófico"),CONCATENATE("R8C",'MAPA DE RIESGO'!$P$63),"")</f>
        <v/>
      </c>
      <c r="AI33" s="27" t="str">
        <f>IF(AND('MAPA DE RIESGO'!$Z$64="Media",'MAPA DE RIESGO'!$AB$64="Catastrófico"),CONCATENATE("R8C",'MAPA DE RIESGO'!$P$64),"")</f>
        <v/>
      </c>
      <c r="AJ33" s="27" t="str">
        <f>IF(AND('MAPA DE RIESGO'!$Z$65="Media",'MAPA DE RIESGO'!$AB$65="Catastrófico"),CONCATENATE("R8C",'MAPA DE RIESGO'!$P$65),"")</f>
        <v/>
      </c>
      <c r="AK33" s="27" t="str">
        <f>IF(AND('MAPA DE RIESGO'!$Z$66="Media",'MAPA DE RIESGO'!$AB$66="Catastrófico"),CONCATENATE("R8C",'MAPA DE RIESGO'!$P$66),"")</f>
        <v/>
      </c>
      <c r="AL33" s="27" t="str">
        <f>IF(AND('MAPA DE RIESGO'!$Z$67="Media",'MAPA DE RIESGO'!$AB$67="Catastrófico"),CONCATENATE("R8C",'MAPA DE RIESGO'!$P$67),"")</f>
        <v/>
      </c>
      <c r="AM33" s="28" t="str">
        <f>IF(AND('MAPA DE RIESGO'!$Z$68="Media",'MAPA DE RIESGO'!$AB$68="Catastrófico"),CONCATENATE("R8C",'MAPA DE RIESGO'!$P$68),"")</f>
        <v/>
      </c>
      <c r="AN33" s="55"/>
      <c r="AO33" s="452"/>
      <c r="AP33" s="453"/>
      <c r="AQ33" s="453"/>
      <c r="AR33" s="453"/>
      <c r="AS33" s="453"/>
      <c r="AT33" s="45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72"/>
      <c r="C34" s="372"/>
      <c r="D34" s="373"/>
      <c r="E34" s="413"/>
      <c r="F34" s="414"/>
      <c r="G34" s="414"/>
      <c r="H34" s="414"/>
      <c r="I34" s="415"/>
      <c r="J34" s="39" t="str">
        <f>IF(AND('MAPA DE RIESGO'!$Z$69="Media",'MAPA DE RIESGO'!$AB$69="Leve"),CONCATENATE("R9C",'MAPA DE RIESGO'!$P$69),"")</f>
        <v/>
      </c>
      <c r="K34" s="40" t="str">
        <f>IF(AND('MAPA DE RIESGO'!$Z$70="Media",'MAPA DE RIESGO'!$AB$70="Leve"),CONCATENATE("R9C",'MAPA DE RIESGO'!$P$70),"")</f>
        <v/>
      </c>
      <c r="L34" s="40" t="str">
        <f>IF(AND('MAPA DE RIESGO'!$Z$71="Media",'MAPA DE RIESGO'!$AB$71="Leve"),CONCATENATE("R9C",'MAPA DE RIESGO'!$P$71),"")</f>
        <v/>
      </c>
      <c r="M34" s="40" t="str">
        <f>IF(AND('MAPA DE RIESGO'!$Z$72="Media",'MAPA DE RIESGO'!$AB$72="Leve"),CONCATENATE("R9C",'MAPA DE RIESGO'!$P$72),"")</f>
        <v/>
      </c>
      <c r="N34" s="40" t="str">
        <f>IF(AND('MAPA DE RIESGO'!$Z$73="Media",'MAPA DE RIESGO'!$AB$73="Leve"),CONCATENATE("R9C",'MAPA DE RIESGO'!$P$73),"")</f>
        <v/>
      </c>
      <c r="O34" s="41" t="str">
        <f>IF(AND('MAPA DE RIESGO'!$Z$74="Media",'MAPA DE RIESGO'!$AB$74="Leve"),CONCATENATE("R9C",'MAPA DE RIESGO'!$P$74),"")</f>
        <v/>
      </c>
      <c r="P34" s="39" t="str">
        <f>IF(AND('MAPA DE RIESGO'!$Z$69="Media",'MAPA DE RIESGO'!$AB$69="Menor"),CONCATENATE("R9C",'MAPA DE RIESGO'!$P$69),"")</f>
        <v/>
      </c>
      <c r="Q34" s="40" t="str">
        <f>IF(AND('MAPA DE RIESGO'!$Z$70="Media",'MAPA DE RIESGO'!$AB$70="Menor"),CONCATENATE("R9C",'MAPA DE RIESGO'!$P$70),"")</f>
        <v/>
      </c>
      <c r="R34" s="40" t="str">
        <f>IF(AND('MAPA DE RIESGO'!$Z$71="Media",'MAPA DE RIESGO'!$AB$71="Menor"),CONCATENATE("R9C",'MAPA DE RIESGO'!$P$71),"")</f>
        <v/>
      </c>
      <c r="S34" s="40" t="str">
        <f>IF(AND('MAPA DE RIESGO'!$Z$72="Media",'MAPA DE RIESGO'!$AB$72="Menor"),CONCATENATE("R9C",'MAPA DE RIESGO'!$P$72),"")</f>
        <v/>
      </c>
      <c r="T34" s="40" t="str">
        <f>IF(AND('MAPA DE RIESGO'!$Z$73="Media",'MAPA DE RIESGO'!$AB$73="Menor"),CONCATENATE("R9C",'MAPA DE RIESGO'!$P$73),"")</f>
        <v/>
      </c>
      <c r="U34" s="41" t="str">
        <f>IF(AND('MAPA DE RIESGO'!$Z$74="Media",'MAPA DE RIESGO'!$AB$74="Menor"),CONCATENATE("R9C",'MAPA DE RIESGO'!$P$74),"")</f>
        <v/>
      </c>
      <c r="V34" s="39" t="str">
        <f>IF(AND('MAPA DE RIESGO'!$Z$69="Media",'MAPA DE RIESGO'!$AB$69="Moderado"),CONCATENATE("R9C",'MAPA DE RIESGO'!$P$69),"")</f>
        <v/>
      </c>
      <c r="W34" s="40" t="str">
        <f>IF(AND('MAPA DE RIESGO'!$Z$70="Media",'MAPA DE RIESGO'!$AB$70="Moderado"),CONCATENATE("R9C",'MAPA DE RIESGO'!$P$70),"")</f>
        <v/>
      </c>
      <c r="X34" s="40" t="str">
        <f>IF(AND('MAPA DE RIESGO'!$Z$71="Media",'MAPA DE RIESGO'!$AB$71="Moderado"),CONCATENATE("R9C",'MAPA DE RIESGO'!$P$71),"")</f>
        <v/>
      </c>
      <c r="Y34" s="40" t="str">
        <f>IF(AND('MAPA DE RIESGO'!$Z$72="Media",'MAPA DE RIESGO'!$AB$72="Moderado"),CONCATENATE("R9C",'MAPA DE RIESGO'!$P$72),"")</f>
        <v/>
      </c>
      <c r="Z34" s="40" t="str">
        <f>IF(AND('MAPA DE RIESGO'!$Z$73="Media",'MAPA DE RIESGO'!$AB$73="Moderado"),CONCATENATE("R9C",'MAPA DE RIESGO'!$P$73),"")</f>
        <v/>
      </c>
      <c r="AA34" s="41" t="str">
        <f>IF(AND('MAPA DE RIESGO'!$Z$74="Media",'MAPA DE RIESGO'!$AB$74="Moderado"),CONCATENATE("R9C",'MAPA DE RIESGO'!$P$74),"")</f>
        <v/>
      </c>
      <c r="AB34" s="23" t="str">
        <f>IF(AND('MAPA DE RIESGO'!$Z$69="Media",'MAPA DE RIESGO'!$AB$69="Mayor"),CONCATENATE("R9C",'MAPA DE RIESGO'!$P$69),"")</f>
        <v/>
      </c>
      <c r="AC34" s="24" t="str">
        <f>IF(AND('MAPA DE RIESGO'!$Z$70="Media",'MAPA DE RIESGO'!$AB$70="Mayor"),CONCATENATE("R9C",'MAPA DE RIESGO'!$P$70),"")</f>
        <v/>
      </c>
      <c r="AD34" s="29" t="str">
        <f>IF(AND('MAPA DE RIESGO'!$Z$71="Media",'MAPA DE RIESGO'!$AB$71="Mayor"),CONCATENATE("R9C",'MAPA DE RIESGO'!$P$71),"")</f>
        <v/>
      </c>
      <c r="AE34" s="29" t="str">
        <f>IF(AND('MAPA DE RIESGO'!$Z$72="Media",'MAPA DE RIESGO'!$AB$72="Mayor"),CONCATENATE("R9C",'MAPA DE RIESGO'!$P$72),"")</f>
        <v/>
      </c>
      <c r="AF34" s="29" t="str">
        <f>IF(AND('MAPA DE RIESGO'!$Z$73="Media",'MAPA DE RIESGO'!$AB$73="Mayor"),CONCATENATE("R9C",'MAPA DE RIESGO'!$P$73),"")</f>
        <v/>
      </c>
      <c r="AG34" s="25" t="str">
        <f>IF(AND('MAPA DE RIESGO'!$Z$74="Media",'MAPA DE RIESGO'!$AB$74="Mayor"),CONCATENATE("R9C",'MAPA DE RIESGO'!$P$74),"")</f>
        <v/>
      </c>
      <c r="AH34" s="26" t="str">
        <f>IF(AND('MAPA DE RIESGO'!$Z$69="Media",'MAPA DE RIESGO'!$AB$69="Catastrófico"),CONCATENATE("R9C",'MAPA DE RIESGO'!$P$69),"")</f>
        <v/>
      </c>
      <c r="AI34" s="27" t="str">
        <f>IF(AND('MAPA DE RIESGO'!$Z$70="Media",'MAPA DE RIESGO'!$AB$70="Catastrófico"),CONCATENATE("R9C",'MAPA DE RIESGO'!$P$70),"")</f>
        <v/>
      </c>
      <c r="AJ34" s="27" t="str">
        <f>IF(AND('MAPA DE RIESGO'!$Z$71="Media",'MAPA DE RIESGO'!$AB$71="Catastrófico"),CONCATENATE("R9C",'MAPA DE RIESGO'!$P$71),"")</f>
        <v/>
      </c>
      <c r="AK34" s="27" t="str">
        <f>IF(AND('MAPA DE RIESGO'!$Z$72="Media",'MAPA DE RIESGO'!$AB$72="Catastrófico"),CONCATENATE("R9C",'MAPA DE RIESGO'!$P$72),"")</f>
        <v/>
      </c>
      <c r="AL34" s="27" t="str">
        <f>IF(AND('MAPA DE RIESGO'!$Z$73="Media",'MAPA DE RIESGO'!$AB$73="Catastrófico"),CONCATENATE("R9C",'MAPA DE RIESGO'!$P$73),"")</f>
        <v/>
      </c>
      <c r="AM34" s="28" t="str">
        <f>IF(AND('MAPA DE RIESGO'!$Z$74="Media",'MAPA DE RIESGO'!$AB$74="Catastrófico"),CONCATENATE("R9C",'MAPA DE RIESGO'!$P$74),"")</f>
        <v/>
      </c>
      <c r="AN34" s="55"/>
      <c r="AO34" s="452"/>
      <c r="AP34" s="453"/>
      <c r="AQ34" s="453"/>
      <c r="AR34" s="453"/>
      <c r="AS34" s="453"/>
      <c r="AT34" s="45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72"/>
      <c r="C35" s="372"/>
      <c r="D35" s="373"/>
      <c r="E35" s="416"/>
      <c r="F35" s="417"/>
      <c r="G35" s="417"/>
      <c r="H35" s="417"/>
      <c r="I35" s="418"/>
      <c r="J35" s="39" t="str">
        <f>IF(AND('MAPA DE RIESGO'!$Z$75="Media",'MAPA DE RIESGO'!$AB$75="Leve"),CONCATENATE("R10C",'MAPA DE RIESGO'!$P$75),"")</f>
        <v/>
      </c>
      <c r="K35" s="40" t="str">
        <f>IF(AND('MAPA DE RIESGO'!$Z$76="Media",'MAPA DE RIESGO'!$AB$76="Leve"),CONCATENATE("R10C",'MAPA DE RIESGO'!$P$76),"")</f>
        <v/>
      </c>
      <c r="L35" s="40" t="str">
        <f>IF(AND('MAPA DE RIESGO'!$Z$77="Media",'MAPA DE RIESGO'!$AB$77="Leve"),CONCATENATE("R10C",'MAPA DE RIESGO'!$P$77),"")</f>
        <v/>
      </c>
      <c r="M35" s="40" t="str">
        <f>IF(AND('MAPA DE RIESGO'!$Z$78="Media",'MAPA DE RIESGO'!$AB$78="Leve"),CONCATENATE("R10C",'MAPA DE RIESGO'!$P$78),"")</f>
        <v/>
      </c>
      <c r="N35" s="40" t="str">
        <f>IF(AND('MAPA DE RIESGO'!$Z$79="Media",'MAPA DE RIESGO'!$AB$79="Leve"),CONCATENATE("R10C",'MAPA DE RIESGO'!$P$79),"")</f>
        <v/>
      </c>
      <c r="O35" s="41" t="str">
        <f>IF(AND('MAPA DE RIESGO'!$Z$80="Media",'MAPA DE RIESGO'!$AB$80="Leve"),CONCATENATE("R10C",'MAPA DE RIESGO'!$P$80),"")</f>
        <v/>
      </c>
      <c r="P35" s="39" t="str">
        <f>IF(AND('MAPA DE RIESGO'!$Z$75="Media",'MAPA DE RIESGO'!$AB$75="Menor"),CONCATENATE("R10C",'MAPA DE RIESGO'!$P$75),"")</f>
        <v/>
      </c>
      <c r="Q35" s="40" t="str">
        <f>IF(AND('MAPA DE RIESGO'!$Z$76="Media",'MAPA DE RIESGO'!$AB$76="Menor"),CONCATENATE("R10C",'MAPA DE RIESGO'!$P$76),"")</f>
        <v/>
      </c>
      <c r="R35" s="40" t="str">
        <f>IF(AND('MAPA DE RIESGO'!$Z$77="Media",'MAPA DE RIESGO'!$AB$77="Menor"),CONCATENATE("R10C",'MAPA DE RIESGO'!$P$77),"")</f>
        <v/>
      </c>
      <c r="S35" s="40" t="str">
        <f>IF(AND('MAPA DE RIESGO'!$Z$78="Media",'MAPA DE RIESGO'!$AB$78="Menor"),CONCATENATE("R10C",'MAPA DE RIESGO'!$P$78),"")</f>
        <v/>
      </c>
      <c r="T35" s="40" t="str">
        <f>IF(AND('MAPA DE RIESGO'!$Z$79="Media",'MAPA DE RIESGO'!$AB$79="Menor"),CONCATENATE("R10C",'MAPA DE RIESGO'!$P$79),"")</f>
        <v/>
      </c>
      <c r="U35" s="41" t="str">
        <f>IF(AND('MAPA DE RIESGO'!$Z$80="Media",'MAPA DE RIESGO'!$AB$80="Menor"),CONCATENATE("R10C",'MAPA DE RIESGO'!$P$80),"")</f>
        <v/>
      </c>
      <c r="V35" s="39" t="str">
        <f>IF(AND('MAPA DE RIESGO'!$Z$75="Media",'MAPA DE RIESGO'!$AB$75="Moderado"),CONCATENATE("R10C",'MAPA DE RIESGO'!$P$75),"")</f>
        <v/>
      </c>
      <c r="W35" s="40" t="str">
        <f>IF(AND('MAPA DE RIESGO'!$Z$76="Media",'MAPA DE RIESGO'!$AB$76="Moderado"),CONCATENATE("R10C",'MAPA DE RIESGO'!$P$76),"")</f>
        <v/>
      </c>
      <c r="X35" s="40" t="str">
        <f>IF(AND('MAPA DE RIESGO'!$Z$77="Media",'MAPA DE RIESGO'!$AB$77="Moderado"),CONCATENATE("R10C",'MAPA DE RIESGO'!$P$77),"")</f>
        <v/>
      </c>
      <c r="Y35" s="40" t="str">
        <f>IF(AND('MAPA DE RIESGO'!$Z$78="Media",'MAPA DE RIESGO'!$AB$78="Moderado"),CONCATENATE("R10C",'MAPA DE RIESGO'!$P$78),"")</f>
        <v/>
      </c>
      <c r="Z35" s="40" t="str">
        <f>IF(AND('MAPA DE RIESGO'!$Z$79="Media",'MAPA DE RIESGO'!$AB$79="Moderado"),CONCATENATE("R10C",'MAPA DE RIESGO'!$P$79),"")</f>
        <v/>
      </c>
      <c r="AA35" s="41" t="str">
        <f>IF(AND('MAPA DE RIESGO'!$Z$80="Media",'MAPA DE RIESGO'!$AB$80="Moderado"),CONCATENATE("R10C",'MAPA DE RIESGO'!$P$80),"")</f>
        <v/>
      </c>
      <c r="AB35" s="30" t="str">
        <f>IF(AND('MAPA DE RIESGO'!$Z$75="Media",'MAPA DE RIESGO'!$AB$75="Mayor"),CONCATENATE("R10C",'MAPA DE RIESGO'!$P$75),"")</f>
        <v/>
      </c>
      <c r="AC35" s="31" t="str">
        <f>IF(AND('MAPA DE RIESGO'!$Z$76="Media",'MAPA DE RIESGO'!$AB$76="Mayor"),CONCATENATE("R10C",'MAPA DE RIESGO'!$P$76),"")</f>
        <v/>
      </c>
      <c r="AD35" s="31" t="str">
        <f>IF(AND('MAPA DE RIESGO'!$Z$77="Media",'MAPA DE RIESGO'!$AB$77="Mayor"),CONCATENATE("R10C",'MAPA DE RIESGO'!$P$77),"")</f>
        <v/>
      </c>
      <c r="AE35" s="31" t="str">
        <f>IF(AND('MAPA DE RIESGO'!$Z$78="Media",'MAPA DE RIESGO'!$AB$78="Mayor"),CONCATENATE("R10C",'MAPA DE RIESGO'!$P$78),"")</f>
        <v/>
      </c>
      <c r="AF35" s="31" t="str">
        <f>IF(AND('MAPA DE RIESGO'!$Z$79="Media",'MAPA DE RIESGO'!$AB$79="Mayor"),CONCATENATE("R10C",'MAPA DE RIESGO'!$P$79),"")</f>
        <v/>
      </c>
      <c r="AG35" s="32" t="str">
        <f>IF(AND('MAPA DE RIESGO'!$Z$80="Media",'MAPA DE RIESGO'!$AB$80="Mayor"),CONCATENATE("R10C",'MAPA DE RIESGO'!$P$80),"")</f>
        <v/>
      </c>
      <c r="AH35" s="33" t="str">
        <f>IF(AND('MAPA DE RIESGO'!$Z$75="Media",'MAPA DE RIESGO'!$AB$75="Catastrófico"),CONCATENATE("R10C",'MAPA DE RIESGO'!$P$75),"")</f>
        <v/>
      </c>
      <c r="AI35" s="34" t="str">
        <f>IF(AND('MAPA DE RIESGO'!$Z$76="Media",'MAPA DE RIESGO'!$AB$76="Catastrófico"),CONCATENATE("R10C",'MAPA DE RIESGO'!$P$76),"")</f>
        <v/>
      </c>
      <c r="AJ35" s="34" t="str">
        <f>IF(AND('MAPA DE RIESGO'!$Z$77="Media",'MAPA DE RIESGO'!$AB$77="Catastrófico"),CONCATENATE("R10C",'MAPA DE RIESGO'!$P$77),"")</f>
        <v/>
      </c>
      <c r="AK35" s="34" t="str">
        <f>IF(AND('MAPA DE RIESGO'!$Z$78="Media",'MAPA DE RIESGO'!$AB$78="Catastrófico"),CONCATENATE("R10C",'MAPA DE RIESGO'!$P$78),"")</f>
        <v/>
      </c>
      <c r="AL35" s="34" t="str">
        <f>IF(AND('MAPA DE RIESGO'!$Z$79="Media",'MAPA DE RIESGO'!$AB$79="Catastrófico"),CONCATENATE("R10C",'MAPA DE RIESGO'!$P$79),"")</f>
        <v/>
      </c>
      <c r="AM35" s="35" t="str">
        <f>IF(AND('MAPA DE RIESGO'!$Z$80="Media",'MAPA DE RIESGO'!$AB$80="Catastrófico"),CONCATENATE("R10C",'MAPA DE RIESGO'!$P$80),"")</f>
        <v/>
      </c>
      <c r="AN35" s="55"/>
      <c r="AO35" s="455"/>
      <c r="AP35" s="456"/>
      <c r="AQ35" s="456"/>
      <c r="AR35" s="456"/>
      <c r="AS35" s="456"/>
      <c r="AT35" s="45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72"/>
      <c r="C36" s="372"/>
      <c r="D36" s="373"/>
      <c r="E36" s="410" t="s">
        <v>105</v>
      </c>
      <c r="F36" s="411"/>
      <c r="G36" s="411"/>
      <c r="H36" s="411"/>
      <c r="I36" s="411"/>
      <c r="J36" s="45" t="str">
        <f>IF(AND('MAPA DE RIESGO'!$Z$16="Baja",'MAPA DE RIESGO'!$AB$16="Leve"),CONCATENATE("R1C",'MAPA DE RIESGO'!$P$16),"")</f>
        <v/>
      </c>
      <c r="K36" s="46" t="str">
        <f>IF(AND('MAPA DE RIESGO'!$Z$19="Baja",'MAPA DE RIESGO'!$AB$19="Leve"),CONCATENATE("R1C",'MAPA DE RIESGO'!$P$19),"")</f>
        <v/>
      </c>
      <c r="L36" s="46" t="str">
        <f>IF(AND('MAPA DE RIESGO'!$Z$20="Baja",'MAPA DE RIESGO'!$AB$20="Leve"),CONCATENATE("R1C",'MAPA DE RIESGO'!$P$20),"")</f>
        <v/>
      </c>
      <c r="M36" s="46" t="str">
        <f>IF(AND('MAPA DE RIESGO'!$Z$21="Baja",'MAPA DE RIESGO'!$AB$21="Leve"),CONCATENATE("R1C",'MAPA DE RIESGO'!$P$21),"")</f>
        <v/>
      </c>
      <c r="N36" s="46" t="str">
        <f>IF(AND('MAPA DE RIESGO'!$Z$22="Baja",'MAPA DE RIESGO'!$AB$22="Leve"),CONCATENATE("R1C",'MAPA DE RIESGO'!$P$22),"")</f>
        <v/>
      </c>
      <c r="O36" s="47" t="str">
        <f>IF(AND('MAPA DE RIESGO'!$Z$23="Baja",'MAPA DE RIESGO'!$AB$23="Leve"),CONCATENATE("R1C",'MAPA DE RIESGO'!$P$23),"")</f>
        <v/>
      </c>
      <c r="P36" s="36" t="str">
        <f>IF(AND('MAPA DE RIESGO'!$Z$16="Baja",'MAPA DE RIESGO'!$AB$16="Menor"),CONCATENATE("R1C",'MAPA DE RIESGO'!$P$16),"")</f>
        <v/>
      </c>
      <c r="Q36" s="37" t="str">
        <f>IF(AND('MAPA DE RIESGO'!$Z$19="Baja",'MAPA DE RIESGO'!$AB$19="Menor"),CONCATENATE("R1C",'MAPA DE RIESGO'!$P$19),"")</f>
        <v/>
      </c>
      <c r="R36" s="37" t="str">
        <f>IF(AND('MAPA DE RIESGO'!$Z$20="Baja",'MAPA DE RIESGO'!$AB$20="Menor"),CONCATENATE("R1C",'MAPA DE RIESGO'!$P$20),"")</f>
        <v/>
      </c>
      <c r="S36" s="37" t="str">
        <f>IF(AND('MAPA DE RIESGO'!$Z$21="Baja",'MAPA DE RIESGO'!$AB$21="Menor"),CONCATENATE("R1C",'MAPA DE RIESGO'!$P$21),"")</f>
        <v/>
      </c>
      <c r="T36" s="37" t="str">
        <f>IF(AND('MAPA DE RIESGO'!$Z$22="Baja",'MAPA DE RIESGO'!$AB$22="Menor"),CONCATENATE("R1C",'MAPA DE RIESGO'!$P$22),"")</f>
        <v/>
      </c>
      <c r="U36" s="38" t="str">
        <f>IF(AND('MAPA DE RIESGO'!$Z$23="Baja",'MAPA DE RIESGO'!$AB$23="Menor"),CONCATENATE("R1C",'MAPA DE RIESGO'!$P$23),"")</f>
        <v/>
      </c>
      <c r="V36" s="36" t="str">
        <f>IF(AND('MAPA DE RIESGO'!$Z$16="Baja",'MAPA DE RIESGO'!$AB$16="Moderado"),CONCATENATE("R1C",'MAPA DE RIESGO'!$P$16),"")</f>
        <v/>
      </c>
      <c r="W36" s="37" t="str">
        <f>IF(AND('MAPA DE RIESGO'!$Z$19="Baja",'MAPA DE RIESGO'!$AB$19="Moderado"),CONCATENATE("R1C",'MAPA DE RIESGO'!$P$19),"")</f>
        <v/>
      </c>
      <c r="X36" s="37" t="str">
        <f>IF(AND('MAPA DE RIESGO'!$Z$20="Baja",'MAPA DE RIESGO'!$AB$20="Moderado"),CONCATENATE("R1C",'MAPA DE RIESGO'!$P$20),"")</f>
        <v/>
      </c>
      <c r="Y36" s="37" t="str">
        <f>IF(AND('MAPA DE RIESGO'!$Z$21="Baja",'MAPA DE RIESGO'!$AB$21="Moderado"),CONCATENATE("R1C",'MAPA DE RIESGO'!$P$21),"")</f>
        <v/>
      </c>
      <c r="Z36" s="37" t="str">
        <f>IF(AND('MAPA DE RIESGO'!$Z$22="Baja",'MAPA DE RIESGO'!$AB$22="Moderado"),CONCATENATE("R1C",'MAPA DE RIESGO'!$P$22),"")</f>
        <v/>
      </c>
      <c r="AA36" s="38" t="str">
        <f>IF(AND('MAPA DE RIESGO'!$Z$23="Baja",'MAPA DE RIESGO'!$AB$23="Moderado"),CONCATENATE("R1C",'MAPA DE RIESGO'!$P$23),"")</f>
        <v/>
      </c>
      <c r="AB36" s="88" t="str">
        <f>IF(AND('MAPA DE RIESGO'!$Z$16="Baja",'MAPA DE RIESGO'!$AB$16="Mayor"),CONCATENATE("R1C",'MAPA DE RIESGO'!$P$16),"")</f>
        <v/>
      </c>
      <c r="AC36" s="18" t="str">
        <f>IF(AND('MAPA DE RIESGO'!$Z$19="Baja",'MAPA DE RIESGO'!$AB$19="Mayor"),CONCATENATE("R1C",'MAPA DE RIESGO'!$P$19),"")</f>
        <v/>
      </c>
      <c r="AD36" s="18" t="str">
        <f>IF(AND('MAPA DE RIESGO'!$Z$20="Baja",'MAPA DE RIESGO'!$AB$20="Mayor"),CONCATENATE("R1C",'MAPA DE RIESGO'!$P$20),"")</f>
        <v/>
      </c>
      <c r="AE36" s="18" t="str">
        <f>IF(AND('MAPA DE RIESGO'!$Z$21="Baja",'MAPA DE RIESGO'!$AB$21="Mayor"),CONCATENATE("R1C",'MAPA DE RIESGO'!$P$21),"")</f>
        <v/>
      </c>
      <c r="AF36" s="18" t="str">
        <f>IF(AND('MAPA DE RIESGO'!$Z$22="Baja",'MAPA DE RIESGO'!$AB$22="Mayor"),CONCATENATE("R1C",'MAPA DE RIESGO'!$P$22),"")</f>
        <v/>
      </c>
      <c r="AG36" s="19" t="str">
        <f>IF(AND('MAPA DE RIESGO'!$Z$23="Baja",'MAPA DE RIESGO'!$AB$23="Mayor"),CONCATENATE("R1C",'MAPA DE RIESGO'!$P$23),"")</f>
        <v/>
      </c>
      <c r="AH36" s="20" t="str">
        <f>IF(AND('MAPA DE RIESGO'!$Z$16="Baja",'MAPA DE RIESGO'!$AB$16="Catastrófico"),CONCATENATE("R1C",'MAPA DE RIESGO'!$P$16),"")</f>
        <v/>
      </c>
      <c r="AI36" s="21" t="str">
        <f>IF(AND('MAPA DE RIESGO'!$Z$19="Baja",'MAPA DE RIESGO'!$AB$19="Catastrófico"),CONCATENATE("R1C",'MAPA DE RIESGO'!$P$19),"")</f>
        <v/>
      </c>
      <c r="AJ36" s="21" t="str">
        <f>IF(AND('MAPA DE RIESGO'!$Z$20="Baja",'MAPA DE RIESGO'!$AB$20="Catastrófico"),CONCATENATE("R1C",'MAPA DE RIESGO'!$P$20),"")</f>
        <v/>
      </c>
      <c r="AK36" s="21" t="str">
        <f>IF(AND('MAPA DE RIESGO'!$Z$21="Baja",'MAPA DE RIESGO'!$AB$21="Catastrófico"),CONCATENATE("R1C",'MAPA DE RIESGO'!$P$21),"")</f>
        <v/>
      </c>
      <c r="AL36" s="21" t="str">
        <f>IF(AND('MAPA DE RIESGO'!$Z$22="Baja",'MAPA DE RIESGO'!$AB$22="Catastrófico"),CONCATENATE("R1C",'MAPA DE RIESGO'!$P$22),"")</f>
        <v/>
      </c>
      <c r="AM36" s="22" t="str">
        <f>IF(AND('MAPA DE RIESGO'!$Z$23="Baja",'MAPA DE RIESGO'!$AB$23="Catastrófico"),CONCATENATE("R1C",'MAPA DE RIESGO'!$P$23),"")</f>
        <v/>
      </c>
      <c r="AN36" s="55"/>
      <c r="AO36" s="440" t="s">
        <v>74</v>
      </c>
      <c r="AP36" s="441"/>
      <c r="AQ36" s="441"/>
      <c r="AR36" s="441"/>
      <c r="AS36" s="441"/>
      <c r="AT36" s="442"/>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72"/>
      <c r="C37" s="372"/>
      <c r="D37" s="373"/>
      <c r="E37" s="429"/>
      <c r="F37" s="430"/>
      <c r="G37" s="430"/>
      <c r="H37" s="430"/>
      <c r="I37" s="430"/>
      <c r="J37" s="48" t="str">
        <f>IF(AND('MAPA DE RIESGO'!$Z$24="Baja",'MAPA DE RIESGO'!$AB$24="Leve"),CONCATENATE("R2C",'MAPA DE RIESGO'!$P$24),"")</f>
        <v/>
      </c>
      <c r="K37" s="49" t="str">
        <f>IF(AND('MAPA DE RIESGO'!$Z$25="Baja",'MAPA DE RIESGO'!$AB$25="Leve"),CONCATENATE("R2C",'MAPA DE RIESGO'!$P$25),"")</f>
        <v/>
      </c>
      <c r="L37" s="49" t="str">
        <f>IF(AND('MAPA DE RIESGO'!$Z$26="Baja",'MAPA DE RIESGO'!$AB$26="Leve"),CONCATENATE("R2C",'MAPA DE RIESGO'!$P$26),"")</f>
        <v/>
      </c>
      <c r="M37" s="49" t="str">
        <f>IF(AND('MAPA DE RIESGO'!$Z$27="Baja",'MAPA DE RIESGO'!$AB$27="Leve"),CONCATENATE("R2C",'MAPA DE RIESGO'!$P$27),"")</f>
        <v/>
      </c>
      <c r="N37" s="49" t="str">
        <f>IF(AND('MAPA DE RIESGO'!$Z$28="Baja",'MAPA DE RIESGO'!$AB$28="Leve"),CONCATENATE("R2C",'MAPA DE RIESGO'!$P$28),"")</f>
        <v/>
      </c>
      <c r="O37" s="50" t="str">
        <f>IF(AND('MAPA DE RIESGO'!$Z$29="Baja",'MAPA DE RIESGO'!$AB$29="Leve"),CONCATENATE("R2C",'MAPA DE RIESGO'!$P$29),"")</f>
        <v/>
      </c>
      <c r="P37" s="39" t="str">
        <f>IF(AND('MAPA DE RIESGO'!$Z$24="Baja",'MAPA DE RIESGO'!$AB$24="Menor"),CONCATENATE("R2C",'MAPA DE RIESGO'!$P$24),"")</f>
        <v/>
      </c>
      <c r="Q37" s="40" t="str">
        <f>IF(AND('MAPA DE RIESGO'!$Z$25="Baja",'MAPA DE RIESGO'!$AB$25="Menor"),CONCATENATE("R2C",'MAPA DE RIESGO'!$P$25),"")</f>
        <v/>
      </c>
      <c r="R37" s="40" t="str">
        <f>IF(AND('MAPA DE RIESGO'!$Z$26="Baja",'MAPA DE RIESGO'!$AB$26="Menor"),CONCATENATE("R2C",'MAPA DE RIESGO'!$P$26),"")</f>
        <v/>
      </c>
      <c r="S37" s="40" t="str">
        <f>IF(AND('MAPA DE RIESGO'!$Z$27="Baja",'MAPA DE RIESGO'!$AB$27="Menor"),CONCATENATE("R2C",'MAPA DE RIESGO'!$P$27),"")</f>
        <v/>
      </c>
      <c r="T37" s="40" t="str">
        <f>IF(AND('MAPA DE RIESGO'!$Z$28="Baja",'MAPA DE RIESGO'!$AB$28="Menor"),CONCATENATE("R2C",'MAPA DE RIESGO'!$P$28),"")</f>
        <v/>
      </c>
      <c r="U37" s="41" t="str">
        <f>IF(AND('MAPA DE RIESGO'!$Z$29="Baja",'MAPA DE RIESGO'!$AB$29="Menor"),CONCATENATE("R2C",'MAPA DE RIESGO'!$P$29),"")</f>
        <v/>
      </c>
      <c r="V37" s="39" t="str">
        <f>IF(AND('MAPA DE RIESGO'!$Z$24="Baja",'MAPA DE RIESGO'!$AB$24="Moderado"),CONCATENATE("R2C",'MAPA DE RIESGO'!$P$24),"")</f>
        <v/>
      </c>
      <c r="W37" s="40" t="str">
        <f>IF(AND('MAPA DE RIESGO'!$Z$25="Baja",'MAPA DE RIESGO'!$AB$25="Moderado"),CONCATENATE("R2C",'MAPA DE RIESGO'!$P$25),"")</f>
        <v/>
      </c>
      <c r="X37" s="40" t="str">
        <f>IF(AND('MAPA DE RIESGO'!$Z$26="Baja",'MAPA DE RIESGO'!$AB$26="Moderado"),CONCATENATE("R2C",'MAPA DE RIESGO'!$P$26),"")</f>
        <v/>
      </c>
      <c r="Y37" s="40" t="str">
        <f>IF(AND('MAPA DE RIESGO'!$Z$27="Baja",'MAPA DE RIESGO'!$AB$27="Moderado"),CONCATENATE("R2C",'MAPA DE RIESGO'!$P$27),"")</f>
        <v/>
      </c>
      <c r="Z37" s="40" t="str">
        <f>IF(AND('MAPA DE RIESGO'!$Z$28="Baja",'MAPA DE RIESGO'!$AB$28="Moderado"),CONCATENATE("R2C",'MAPA DE RIESGO'!$P$28),"")</f>
        <v/>
      </c>
      <c r="AA37" s="41" t="str">
        <f>IF(AND('MAPA DE RIESGO'!$Z$29="Baja",'MAPA DE RIESGO'!$AB$29="Moderado"),CONCATENATE("R2C",'MAPA DE RIESGO'!$P$29),"")</f>
        <v/>
      </c>
      <c r="AB37" s="23" t="str">
        <f>IF(AND('MAPA DE RIESGO'!$Z$24="Baja",'MAPA DE RIESGO'!$AB$24="Mayor"),CONCATENATE("R2C",'MAPA DE RIESGO'!$P$24),"")</f>
        <v>R2C1</v>
      </c>
      <c r="AC37" s="24" t="str">
        <f>IF(AND('MAPA DE RIESGO'!$Z$25="Baja",'MAPA DE RIESGO'!$AB$25="Mayor"),CONCATENATE("R2C",'MAPA DE RIESGO'!$P$25),"")</f>
        <v/>
      </c>
      <c r="AD37" s="24" t="str">
        <f>IF(AND('MAPA DE RIESGO'!$Z$26="Baja",'MAPA DE RIESGO'!$AB$26="Mayor"),CONCATENATE("R2C",'MAPA DE RIESGO'!$P$26),"")</f>
        <v/>
      </c>
      <c r="AE37" s="24" t="str">
        <f>IF(AND('MAPA DE RIESGO'!$Z$27="Baja",'MAPA DE RIESGO'!$AB$27="Mayor"),CONCATENATE("R2C",'MAPA DE RIESGO'!$P$27),"")</f>
        <v/>
      </c>
      <c r="AF37" s="24" t="str">
        <f>IF(AND('MAPA DE RIESGO'!$Z$28="Baja",'MAPA DE RIESGO'!$AB$28="Mayor"),CONCATENATE("R2C",'MAPA DE RIESGO'!$P$28),"")</f>
        <v/>
      </c>
      <c r="AG37" s="25" t="str">
        <f>IF(AND('MAPA DE RIESGO'!$Z$29="Baja",'MAPA DE RIESGO'!$AB$29="Mayor"),CONCATENATE("R2C",'MAPA DE RIESGO'!$P$29),"")</f>
        <v/>
      </c>
      <c r="AH37" s="26" t="str">
        <f>IF(AND('MAPA DE RIESGO'!$Z$24="Baja",'MAPA DE RIESGO'!$AB$24="Catastrófico"),CONCATENATE("R2C",'MAPA DE RIESGO'!$P$24),"")</f>
        <v/>
      </c>
      <c r="AI37" s="27" t="str">
        <f>IF(AND('MAPA DE RIESGO'!$Z$25="Baja",'MAPA DE RIESGO'!$AB$25="Catastrófico"),CONCATENATE("R2C",'MAPA DE RIESGO'!$P$25),"")</f>
        <v/>
      </c>
      <c r="AJ37" s="27" t="str">
        <f>IF(AND('MAPA DE RIESGO'!$Z$26="Baja",'MAPA DE RIESGO'!$AB$26="Catastrófico"),CONCATENATE("R2C",'MAPA DE RIESGO'!$P$26),"")</f>
        <v/>
      </c>
      <c r="AK37" s="27" t="str">
        <f>IF(AND('MAPA DE RIESGO'!$Z$27="Baja",'MAPA DE RIESGO'!$AB$27="Catastrófico"),CONCATENATE("R2C",'MAPA DE RIESGO'!$P$27),"")</f>
        <v/>
      </c>
      <c r="AL37" s="27" t="str">
        <f>IF(AND('MAPA DE RIESGO'!$Z$28="Baja",'MAPA DE RIESGO'!$AB$28="Catastrófico"),CONCATENATE("R2C",'MAPA DE RIESGO'!$P$28),"")</f>
        <v/>
      </c>
      <c r="AM37" s="28" t="str">
        <f>IF(AND('MAPA DE RIESGO'!$Z$29="Baja",'MAPA DE RIESGO'!$AB$29="Catastrófico"),CONCATENATE("R2C",'MAPA DE RIESGO'!$P$29),"")</f>
        <v/>
      </c>
      <c r="AN37" s="55"/>
      <c r="AO37" s="443"/>
      <c r="AP37" s="444"/>
      <c r="AQ37" s="444"/>
      <c r="AR37" s="444"/>
      <c r="AS37" s="444"/>
      <c r="AT37" s="44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72"/>
      <c r="C38" s="372"/>
      <c r="D38" s="373"/>
      <c r="E38" s="413"/>
      <c r="F38" s="414"/>
      <c r="G38" s="414"/>
      <c r="H38" s="414"/>
      <c r="I38" s="430"/>
      <c r="J38" s="48" t="str">
        <f>IF(AND('MAPA DE RIESGO'!$Z$30="Baja",'MAPA DE RIESGO'!$AB$30="Leve"),CONCATENATE("R3C",'MAPA DE RIESGO'!$P$30),"")</f>
        <v/>
      </c>
      <c r="K38" s="49" t="str">
        <f>IF(AND('MAPA DE RIESGO'!$Z$31="Baja",'MAPA DE RIESGO'!$AB$31="Leve"),CONCATENATE("R3C",'MAPA DE RIESGO'!$P$31),"")</f>
        <v/>
      </c>
      <c r="L38" s="49" t="str">
        <f>IF(AND('MAPA DE RIESGO'!$Z$32="Baja",'MAPA DE RIESGO'!$AB$32="Leve"),CONCATENATE("R3C",'MAPA DE RIESGO'!$P$32),"")</f>
        <v/>
      </c>
      <c r="M38" s="49" t="str">
        <f>IF(AND('MAPA DE RIESGO'!$Z$33="Baja",'MAPA DE RIESGO'!$AB$33="Leve"),CONCATENATE("R3C",'MAPA DE RIESGO'!$P$33),"")</f>
        <v/>
      </c>
      <c r="N38" s="49" t="str">
        <f>IF(AND('MAPA DE RIESGO'!$Z$34="Baja",'MAPA DE RIESGO'!$AB$34="Leve"),CONCATENATE("R3C",'MAPA DE RIESGO'!$P$34),"")</f>
        <v/>
      </c>
      <c r="O38" s="50" t="str">
        <f>IF(AND('MAPA DE RIESGO'!$Z$35="Baja",'MAPA DE RIESGO'!$AB$35="Leve"),CONCATENATE("R3C",'MAPA DE RIESGO'!$P$35),"")</f>
        <v/>
      </c>
      <c r="P38" s="39" t="str">
        <f>IF(AND('MAPA DE RIESGO'!$Z$30="Baja",'MAPA DE RIESGO'!$AB$30="Menor"),CONCATENATE("R3C",'MAPA DE RIESGO'!$P$30),"")</f>
        <v/>
      </c>
      <c r="Q38" s="40" t="str">
        <f>IF(AND('MAPA DE RIESGO'!$Z$31="Baja",'MAPA DE RIESGO'!$AB$31="Menor"),CONCATENATE("R3C",'MAPA DE RIESGO'!$P$31),"")</f>
        <v/>
      </c>
      <c r="R38" s="40" t="str">
        <f>IF(AND('MAPA DE RIESGO'!$Z$32="Baja",'MAPA DE RIESGO'!$AB$32="Menor"),CONCATENATE("R3C",'MAPA DE RIESGO'!$P$32),"")</f>
        <v/>
      </c>
      <c r="S38" s="40" t="str">
        <f>IF(AND('MAPA DE RIESGO'!$Z$33="Baja",'MAPA DE RIESGO'!$AB$33="Menor"),CONCATENATE("R3C",'MAPA DE RIESGO'!$P$33),"")</f>
        <v/>
      </c>
      <c r="T38" s="40" t="str">
        <f>IF(AND('MAPA DE RIESGO'!$Z$34="Baja",'MAPA DE RIESGO'!$AB$34="Menor"),CONCATENATE("R3C",'MAPA DE RIESGO'!$P$34),"")</f>
        <v/>
      </c>
      <c r="U38" s="41" t="str">
        <f>IF(AND('MAPA DE RIESGO'!$Z$35="Baja",'MAPA DE RIESGO'!$AB$35="Menor"),CONCATENATE("R3C",'MAPA DE RIESGO'!$P$35),"")</f>
        <v/>
      </c>
      <c r="V38" s="39" t="str">
        <f>IF(AND('MAPA DE RIESGO'!$Z$30="Baja",'MAPA DE RIESGO'!$AB$30="Moderado"),CONCATENATE("R3C",'MAPA DE RIESGO'!$P$30),"")</f>
        <v/>
      </c>
      <c r="W38" s="40" t="str">
        <f>IF(AND('MAPA DE RIESGO'!$Z$31="Baja",'MAPA DE RIESGO'!$AB$31="Moderado"),CONCATENATE("R3C",'MAPA DE RIESGO'!$P$31),"")</f>
        <v/>
      </c>
      <c r="X38" s="40" t="str">
        <f>IF(AND('MAPA DE RIESGO'!$Z$32="Baja",'MAPA DE RIESGO'!$AB$32="Moderado"),CONCATENATE("R3C",'MAPA DE RIESGO'!$P$32),"")</f>
        <v/>
      </c>
      <c r="Y38" s="40" t="str">
        <f>IF(AND('MAPA DE RIESGO'!$Z$33="Baja",'MAPA DE RIESGO'!$AB$33="Moderado"),CONCATENATE("R3C",'MAPA DE RIESGO'!$P$33),"")</f>
        <v/>
      </c>
      <c r="Z38" s="40" t="str">
        <f>IF(AND('MAPA DE RIESGO'!$Z$34="Baja",'MAPA DE RIESGO'!$AB$34="Moderado"),CONCATENATE("R3C",'MAPA DE RIESGO'!$P$34),"")</f>
        <v/>
      </c>
      <c r="AA38" s="41" t="str">
        <f>IF(AND('MAPA DE RIESGO'!$Z$35="Baja",'MAPA DE RIESGO'!$AB$35="Moderado"),CONCATENATE("R3C",'MAPA DE RIESGO'!$P$35),"")</f>
        <v/>
      </c>
      <c r="AB38" s="23" t="str">
        <f>IF(AND('MAPA DE RIESGO'!$Z$30="Baja",'MAPA DE RIESGO'!$AB$30="Mayor"),CONCATENATE("R3C",'MAPA DE RIESGO'!$P$30),"")</f>
        <v/>
      </c>
      <c r="AC38" s="24" t="str">
        <f>IF(AND('MAPA DE RIESGO'!$Z$31="Baja",'MAPA DE RIESGO'!$AB$31="Mayor"),CONCATENATE("R3C",'MAPA DE RIESGO'!$P$31),"")</f>
        <v/>
      </c>
      <c r="AD38" s="24" t="str">
        <f>IF(AND('MAPA DE RIESGO'!$Z$32="Baja",'MAPA DE RIESGO'!$AB$32="Mayor"),CONCATENATE("R3C",'MAPA DE RIESGO'!$P$32),"")</f>
        <v/>
      </c>
      <c r="AE38" s="24" t="str">
        <f>IF(AND('MAPA DE RIESGO'!$Z$33="Baja",'MAPA DE RIESGO'!$AB$33="Mayor"),CONCATENATE("R3C",'MAPA DE RIESGO'!$P$33),"")</f>
        <v/>
      </c>
      <c r="AF38" s="24" t="str">
        <f>IF(AND('MAPA DE RIESGO'!$Z$34="Baja",'MAPA DE RIESGO'!$AB$34="Mayor"),CONCATENATE("R3C",'MAPA DE RIESGO'!$P$34),"")</f>
        <v/>
      </c>
      <c r="AG38" s="25" t="str">
        <f>IF(AND('MAPA DE RIESGO'!$Z$35="Baja",'MAPA DE RIESGO'!$AB$35="Mayor"),CONCATENATE("R3C",'MAPA DE RIESGO'!$P$35),"")</f>
        <v/>
      </c>
      <c r="AH38" s="26" t="str">
        <f>IF(AND('MAPA DE RIESGO'!$Z$30="Baja",'MAPA DE RIESGO'!$AB$30="Catastrófico"),CONCATENATE("R3C",'MAPA DE RIESGO'!$P$30),"")</f>
        <v/>
      </c>
      <c r="AI38" s="27" t="str">
        <f>IF(AND('MAPA DE RIESGO'!$Z$31="Baja",'MAPA DE RIESGO'!$AB$31="Catastrófico"),CONCATENATE("R3C",'MAPA DE RIESGO'!$P$31),"")</f>
        <v/>
      </c>
      <c r="AJ38" s="27" t="str">
        <f>IF(AND('MAPA DE RIESGO'!$Z$32="Baja",'MAPA DE RIESGO'!$AB$32="Catastrófico"),CONCATENATE("R3C",'MAPA DE RIESGO'!$P$32),"")</f>
        <v/>
      </c>
      <c r="AK38" s="27" t="str">
        <f>IF(AND('MAPA DE RIESGO'!$Z$33="Baja",'MAPA DE RIESGO'!$AB$33="Catastrófico"),CONCATENATE("R3C",'MAPA DE RIESGO'!$P$33),"")</f>
        <v/>
      </c>
      <c r="AL38" s="27" t="str">
        <f>IF(AND('MAPA DE RIESGO'!$Z$34="Baja",'MAPA DE RIESGO'!$AB$34="Catastrófico"),CONCATENATE("R3C",'MAPA DE RIESGO'!$P$34),"")</f>
        <v/>
      </c>
      <c r="AM38" s="28" t="str">
        <f>IF(AND('MAPA DE RIESGO'!$Z$35="Baja",'MAPA DE RIESGO'!$AB$35="Catastrófico"),CONCATENATE("R3C",'MAPA DE RIESGO'!$P$35),"")</f>
        <v/>
      </c>
      <c r="AN38" s="55"/>
      <c r="AO38" s="443"/>
      <c r="AP38" s="444"/>
      <c r="AQ38" s="444"/>
      <c r="AR38" s="444"/>
      <c r="AS38" s="444"/>
      <c r="AT38" s="44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72"/>
      <c r="C39" s="372"/>
      <c r="D39" s="373"/>
      <c r="E39" s="413"/>
      <c r="F39" s="414"/>
      <c r="G39" s="414"/>
      <c r="H39" s="414"/>
      <c r="I39" s="430"/>
      <c r="J39" s="48" t="str">
        <f>IF(AND('MAPA DE RIESGO'!$Z$36="Baja",'MAPA DE RIESGO'!$AB$36="Leve"),CONCATENATE("R4C",'MAPA DE RIESGO'!$P$36),"")</f>
        <v/>
      </c>
      <c r="K39" s="49" t="str">
        <f>IF(AND('MAPA DE RIESGO'!$Z$39="Baja",'MAPA DE RIESGO'!$AB$39="Leve"),CONCATENATE("R4C",'MAPA DE RIESGO'!$P$39),"")</f>
        <v/>
      </c>
      <c r="L39" s="49" t="str">
        <f>IF(AND('MAPA DE RIESGO'!$Z$40="Baja",'MAPA DE RIESGO'!$AB$40="Leve"),CONCATENATE("R4C",'MAPA DE RIESGO'!$P$40),"")</f>
        <v/>
      </c>
      <c r="M39" s="49" t="str">
        <f>IF(AND('MAPA DE RIESGO'!$Z$41="Baja",'MAPA DE RIESGO'!$AB$41="Leve"),CONCATENATE("R4C",'MAPA DE RIESGO'!$P$41),"")</f>
        <v/>
      </c>
      <c r="N39" s="49" t="str">
        <f>IF(AND('MAPA DE RIESGO'!$Z$42="Baja",'MAPA DE RIESGO'!$AB$42="Leve"),CONCATENATE("R4C",'MAPA DE RIESGO'!$P$42),"")</f>
        <v/>
      </c>
      <c r="O39" s="50" t="str">
        <f>IF(AND('MAPA DE RIESGO'!$Z$43="Baja",'MAPA DE RIESGO'!$AB$43="Leve"),CONCATENATE("R4C",'MAPA DE RIESGO'!$P$43),"")</f>
        <v/>
      </c>
      <c r="P39" s="39" t="str">
        <f>IF(AND('MAPA DE RIESGO'!$Z$36="Baja",'MAPA DE RIESGO'!$AB$36="Menor"),CONCATENATE("R4C",'MAPA DE RIESGO'!$P$36),"")</f>
        <v/>
      </c>
      <c r="Q39" s="40" t="str">
        <f>IF(AND('MAPA DE RIESGO'!$Z$39="Baja",'MAPA DE RIESGO'!$AB$39="Menor"),CONCATENATE("R4C",'MAPA DE RIESGO'!$P$39),"")</f>
        <v/>
      </c>
      <c r="R39" s="40" t="str">
        <f>IF(AND('MAPA DE RIESGO'!$Z$40="Baja",'MAPA DE RIESGO'!$AB$40="Menor"),CONCATENATE("R4C",'MAPA DE RIESGO'!$P$40),"")</f>
        <v/>
      </c>
      <c r="S39" s="40" t="str">
        <f>IF(AND('MAPA DE RIESGO'!$Z$41="Baja",'MAPA DE RIESGO'!$AB$41="Menor"),CONCATENATE("R4C",'MAPA DE RIESGO'!$P$41),"")</f>
        <v/>
      </c>
      <c r="T39" s="40" t="str">
        <f>IF(AND('MAPA DE RIESGO'!$Z$42="Baja",'MAPA DE RIESGO'!$AB$42="Menor"),CONCATENATE("R4C",'MAPA DE RIESGO'!$P$42),"")</f>
        <v/>
      </c>
      <c r="U39" s="41" t="str">
        <f>IF(AND('MAPA DE RIESGO'!$Z$43="Baja",'MAPA DE RIESGO'!$AB$43="Menor"),CONCATENATE("R4C",'MAPA DE RIESGO'!$P$43),"")</f>
        <v/>
      </c>
      <c r="V39" s="39" t="str">
        <f>IF(AND('MAPA DE RIESGO'!$Z$36="Baja",'MAPA DE RIESGO'!$AB$36="Moderado"),CONCATENATE("R4C",'MAPA DE RIESGO'!$P$36),"")</f>
        <v/>
      </c>
      <c r="W39" s="40" t="str">
        <f>IF(AND('MAPA DE RIESGO'!$Z$39="Baja",'MAPA DE RIESGO'!$AB$39="Moderado"),CONCATENATE("R4C",'MAPA DE RIESGO'!$P$39),"")</f>
        <v/>
      </c>
      <c r="X39" s="40" t="str">
        <f>IF(AND('MAPA DE RIESGO'!$Z$40="Baja",'MAPA DE RIESGO'!$AB$40="Moderado"),CONCATENATE("R4C",'MAPA DE RIESGO'!$P$40),"")</f>
        <v/>
      </c>
      <c r="Y39" s="40" t="str">
        <f>IF(AND('MAPA DE RIESGO'!$Z$41="Baja",'MAPA DE RIESGO'!$AB$41="Moderado"),CONCATENATE("R4C",'MAPA DE RIESGO'!$P$41),"")</f>
        <v/>
      </c>
      <c r="Z39" s="40" t="str">
        <f>IF(AND('MAPA DE RIESGO'!$Z$42="Baja",'MAPA DE RIESGO'!$AB$42="Moderado"),CONCATENATE("R4C",'MAPA DE RIESGO'!$P$42),"")</f>
        <v/>
      </c>
      <c r="AA39" s="41" t="str">
        <f>IF(AND('MAPA DE RIESGO'!$Z$43="Baja",'MAPA DE RIESGO'!$AB$43="Moderado"),CONCATENATE("R4C",'MAPA DE RIESGO'!$P$43),"")</f>
        <v/>
      </c>
      <c r="AB39" s="23" t="str">
        <f>IF(AND('MAPA DE RIESGO'!$Z$36="Baja",'MAPA DE RIESGO'!$AB$36="Mayor"),CONCATENATE("R4C",'MAPA DE RIESGO'!$P$36),"")</f>
        <v/>
      </c>
      <c r="AC39" s="24" t="str">
        <f>IF(AND('MAPA DE RIESGO'!$Z$39="Baja",'MAPA DE RIESGO'!$AB$39="Mayor"),CONCATENATE("R4C",'MAPA DE RIESGO'!$P$39),"")</f>
        <v/>
      </c>
      <c r="AD39" s="24" t="str">
        <f>IF(AND('MAPA DE RIESGO'!$Z$40="Baja",'MAPA DE RIESGO'!$AB$40="Mayor"),CONCATENATE("R4C",'MAPA DE RIESGO'!$P$40),"")</f>
        <v/>
      </c>
      <c r="AE39" s="24" t="str">
        <f>IF(AND('MAPA DE RIESGO'!$Z$41="Baja",'MAPA DE RIESGO'!$AB$41="Mayor"),CONCATENATE("R4C",'MAPA DE RIESGO'!$P$41),"")</f>
        <v/>
      </c>
      <c r="AF39" s="24" t="str">
        <f>IF(AND('MAPA DE RIESGO'!$Z$42="Baja",'MAPA DE RIESGO'!$AB$42="Mayor"),CONCATENATE("R4C",'MAPA DE RIESGO'!$P$42),"")</f>
        <v/>
      </c>
      <c r="AG39" s="25" t="str">
        <f>IF(AND('MAPA DE RIESGO'!$Z$43="Baja",'MAPA DE RIESGO'!$AB$43="Mayor"),CONCATENATE("R4C",'MAPA DE RIESGO'!$P$43),"")</f>
        <v/>
      </c>
      <c r="AH39" s="26" t="str">
        <f>IF(AND('MAPA DE RIESGO'!$Z$36="Baja",'MAPA DE RIESGO'!$AB$36="Catastrófico"),CONCATENATE("R4C",'MAPA DE RIESGO'!$P$36),"")</f>
        <v/>
      </c>
      <c r="AI39" s="27" t="str">
        <f>IF(AND('MAPA DE RIESGO'!$Z$39="Baja",'MAPA DE RIESGO'!$AB$39="Catastrófico"),CONCATENATE("R4C",'MAPA DE RIESGO'!$P$39),"")</f>
        <v/>
      </c>
      <c r="AJ39" s="27" t="str">
        <f>IF(AND('MAPA DE RIESGO'!$Z$40="Baja",'MAPA DE RIESGO'!$AB$40="Catastrófico"),CONCATENATE("R4C",'MAPA DE RIESGO'!$P$40),"")</f>
        <v/>
      </c>
      <c r="AK39" s="27" t="str">
        <f>IF(AND('MAPA DE RIESGO'!$Z$41="Baja",'MAPA DE RIESGO'!$AB$41="Catastrófico"),CONCATENATE("R4C",'MAPA DE RIESGO'!$P$41),"")</f>
        <v/>
      </c>
      <c r="AL39" s="27" t="str">
        <f>IF(AND('MAPA DE RIESGO'!$Z$42="Baja",'MAPA DE RIESGO'!$AB$42="Catastrófico"),CONCATENATE("R4C",'MAPA DE RIESGO'!$P$42),"")</f>
        <v/>
      </c>
      <c r="AM39" s="28" t="str">
        <f>IF(AND('MAPA DE RIESGO'!$Z$43="Baja",'MAPA DE RIESGO'!$AB$43="Catastrófico"),CONCATENATE("R4C",'MAPA DE RIESGO'!$P$43),"")</f>
        <v/>
      </c>
      <c r="AN39" s="55"/>
      <c r="AO39" s="443"/>
      <c r="AP39" s="444"/>
      <c r="AQ39" s="444"/>
      <c r="AR39" s="444"/>
      <c r="AS39" s="444"/>
      <c r="AT39" s="44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72"/>
      <c r="C40" s="372"/>
      <c r="D40" s="373"/>
      <c r="E40" s="413"/>
      <c r="F40" s="414"/>
      <c r="G40" s="414"/>
      <c r="H40" s="414"/>
      <c r="I40" s="430"/>
      <c r="J40" s="48" t="str">
        <f>IF(AND('MAPA DE RIESGO'!$Z$44="Baja",'MAPA DE RIESGO'!$AB$44="Leve"),CONCATENATE("R5C",'MAPA DE RIESGO'!$P$44),"")</f>
        <v/>
      </c>
      <c r="K40" s="49" t="str">
        <f>IF(AND('MAPA DE RIESGO'!$Z$45="Baja",'MAPA DE RIESGO'!$AB$45="Leve"),CONCATENATE("R5C",'MAPA DE RIESGO'!$P$45),"")</f>
        <v/>
      </c>
      <c r="L40" s="49" t="str">
        <f>IF(AND('MAPA DE RIESGO'!$Z$47="Baja",'MAPA DE RIESGO'!$AB$47="Leve"),CONCATENATE("R5C",'MAPA DE RIESGO'!$P$47),"")</f>
        <v/>
      </c>
      <c r="M40" s="49" t="str">
        <f>IF(AND('MAPA DE RIESGO'!$Z$48="Baja",'MAPA DE RIESGO'!$AB$48="Leve"),CONCATENATE("R5C",'MAPA DE RIESGO'!$P$48),"")</f>
        <v/>
      </c>
      <c r="N40" s="49" t="str">
        <f>IF(AND('MAPA DE RIESGO'!$Z$49="Baja",'MAPA DE RIESGO'!$AB$49="Leve"),CONCATENATE("R5C",'MAPA DE RIESGO'!$P$49),"")</f>
        <v/>
      </c>
      <c r="O40" s="50" t="str">
        <f>IF(AND('MAPA DE RIESGO'!$Z$50="Baja",'MAPA DE RIESGO'!$AB$50="Leve"),CONCATENATE("R5C",'MAPA DE RIESGO'!$P$50),"")</f>
        <v/>
      </c>
      <c r="P40" s="39" t="str">
        <f>IF(AND('MAPA DE RIESGO'!$Z$44="Baja",'MAPA DE RIESGO'!$AB$44="Menor"),CONCATENATE("R5C",'MAPA DE RIESGO'!$P$44),"")</f>
        <v/>
      </c>
      <c r="Q40" s="40" t="str">
        <f>IF(AND('MAPA DE RIESGO'!$Z$45="Baja",'MAPA DE RIESGO'!$AB$45="Menor"),CONCATENATE("R5C",'MAPA DE RIESGO'!$P$45),"")</f>
        <v/>
      </c>
      <c r="R40" s="40" t="str">
        <f>IF(AND('MAPA DE RIESGO'!$Z$47="Baja",'MAPA DE RIESGO'!$AB$47="Menor"),CONCATENATE("R5C",'MAPA DE RIESGO'!$P$47),"")</f>
        <v/>
      </c>
      <c r="S40" s="40" t="str">
        <f>IF(AND('MAPA DE RIESGO'!$Z$48="Baja",'MAPA DE RIESGO'!$AB$48="Menor"),CONCATENATE("R5C",'MAPA DE RIESGO'!$P$48),"")</f>
        <v/>
      </c>
      <c r="T40" s="40" t="str">
        <f>IF(AND('MAPA DE RIESGO'!$Z$49="Baja",'MAPA DE RIESGO'!$AB$49="Menor"),CONCATENATE("R5C",'MAPA DE RIESGO'!$P$49),"")</f>
        <v/>
      </c>
      <c r="U40" s="41" t="str">
        <f>IF(AND('MAPA DE RIESGO'!$Z$50="Baja",'MAPA DE RIESGO'!$AB$50="Menor"),CONCATENATE("R5C",'MAPA DE RIESGO'!$P$50),"")</f>
        <v/>
      </c>
      <c r="V40" s="39" t="str">
        <f>IF(AND('MAPA DE RIESGO'!$Z$44="Baja",'MAPA DE RIESGO'!$AB$44="Moderado"),CONCATENATE("R5C",'MAPA DE RIESGO'!$P$44),"")</f>
        <v>R5C1</v>
      </c>
      <c r="W40" s="40" t="str">
        <f>IF(AND('MAPA DE RIESGO'!$Z$45="Baja",'MAPA DE RIESGO'!$AB$45="Moderado"),CONCATENATE("R5C",'MAPA DE RIESGO'!$P$45),"")</f>
        <v/>
      </c>
      <c r="X40" s="40" t="str">
        <f>IF(AND('MAPA DE RIESGO'!$Z$47="Baja",'MAPA DE RIESGO'!$AB$47="Moderado"),CONCATENATE("R5C",'MAPA DE RIESGO'!$P$47),"")</f>
        <v/>
      </c>
      <c r="Y40" s="40" t="str">
        <f>IF(AND('MAPA DE RIESGO'!$Z$48="Baja",'MAPA DE RIESGO'!$AB$48="Moderado"),CONCATENATE("R5C",'MAPA DE RIESGO'!$P$48),"")</f>
        <v/>
      </c>
      <c r="Z40" s="40" t="str">
        <f>IF(AND('MAPA DE RIESGO'!$Z$49="Baja",'MAPA DE RIESGO'!$AB$49="Moderado"),CONCATENATE("R5C",'MAPA DE RIESGO'!$P$49),"")</f>
        <v/>
      </c>
      <c r="AA40" s="41" t="str">
        <f>IF(AND('MAPA DE RIESGO'!$Z$50="Baja",'MAPA DE RIESGO'!$AB$50="Moderado"),CONCATENATE("R5C",'MAPA DE RIESGO'!$P$50),"")</f>
        <v/>
      </c>
      <c r="AB40" s="23" t="str">
        <f>IF(AND('MAPA DE RIESGO'!$Z$44="Baja",'MAPA DE RIESGO'!$AB$44="Mayor"),CONCATENATE("R5C",'MAPA DE RIESGO'!$P$44),"")</f>
        <v/>
      </c>
      <c r="AC40" s="24" t="str">
        <f>IF(AND('MAPA DE RIESGO'!$Z$45="Baja",'MAPA DE RIESGO'!$AB$45="Mayor"),CONCATENATE("R5C",'MAPA DE RIESGO'!$P$45),"")</f>
        <v/>
      </c>
      <c r="AD40" s="29" t="str">
        <f>IF(AND('MAPA DE RIESGO'!$Z$47="Baja",'MAPA DE RIESGO'!$AB$47="Mayor"),CONCATENATE("R5C",'MAPA DE RIESGO'!$P$47),"")</f>
        <v/>
      </c>
      <c r="AE40" s="29" t="str">
        <f>IF(AND('MAPA DE RIESGO'!$Z$48="Baja",'MAPA DE RIESGO'!$AB$48="Mayor"),CONCATENATE("R5C",'MAPA DE RIESGO'!$P$48),"")</f>
        <v/>
      </c>
      <c r="AF40" s="29" t="str">
        <f>IF(AND('MAPA DE RIESGO'!$Z$49="Baja",'MAPA DE RIESGO'!$AB$49="Mayor"),CONCATENATE("R5C",'MAPA DE RIESGO'!$P$49),"")</f>
        <v/>
      </c>
      <c r="AG40" s="25" t="str">
        <f>IF(AND('MAPA DE RIESGO'!$Z$50="Baja",'MAPA DE RIESGO'!$AB$50="Mayor"),CONCATENATE("R5C",'MAPA DE RIESGO'!$P$50),"")</f>
        <v/>
      </c>
      <c r="AH40" s="26" t="str">
        <f>IF(AND('MAPA DE RIESGO'!$Z$44="Baja",'MAPA DE RIESGO'!$AB$44="Catastrófico"),CONCATENATE("R5C",'MAPA DE RIESGO'!$P$44),"")</f>
        <v/>
      </c>
      <c r="AI40" s="27" t="str">
        <f>IF(AND('MAPA DE RIESGO'!$Z$45="Baja",'MAPA DE RIESGO'!$AB$45="Catastrófico"),CONCATENATE("R5C",'MAPA DE RIESGO'!$P$45),"")</f>
        <v/>
      </c>
      <c r="AJ40" s="27" t="str">
        <f>IF(AND('MAPA DE RIESGO'!$Z$47="Baja",'MAPA DE RIESGO'!$AB$47="Catastrófico"),CONCATENATE("R5C",'MAPA DE RIESGO'!$P$47),"")</f>
        <v/>
      </c>
      <c r="AK40" s="27" t="str">
        <f>IF(AND('MAPA DE RIESGO'!$Z$48="Baja",'MAPA DE RIESGO'!$AB$48="Catastrófico"),CONCATENATE("R5C",'MAPA DE RIESGO'!$P$48),"")</f>
        <v/>
      </c>
      <c r="AL40" s="27" t="str">
        <f>IF(AND('MAPA DE RIESGO'!$Z$49="Baja",'MAPA DE RIESGO'!$AB$49="Catastrófico"),CONCATENATE("R5C",'MAPA DE RIESGO'!$P$49),"")</f>
        <v/>
      </c>
      <c r="AM40" s="28" t="str">
        <f>IF(AND('MAPA DE RIESGO'!$Z$50="Baja",'MAPA DE RIESGO'!$AB$50="Catastrófico"),CONCATENATE("R5C",'MAPA DE RIESGO'!$P$50),"")</f>
        <v/>
      </c>
      <c r="AN40" s="55"/>
      <c r="AO40" s="443"/>
      <c r="AP40" s="444"/>
      <c r="AQ40" s="444"/>
      <c r="AR40" s="444"/>
      <c r="AS40" s="444"/>
      <c r="AT40" s="44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72"/>
      <c r="C41" s="372"/>
      <c r="D41" s="373"/>
      <c r="E41" s="413"/>
      <c r="F41" s="414"/>
      <c r="G41" s="414"/>
      <c r="H41" s="414"/>
      <c r="I41" s="430"/>
      <c r="J41" s="48" t="str">
        <f>IF(AND('MAPA DE RIESGO'!$Z$51="Baja",'MAPA DE RIESGO'!$AB$51="Leve"),CONCATENATE("R6C",'MAPA DE RIESGO'!$P$51),"")</f>
        <v/>
      </c>
      <c r="K41" s="49" t="str">
        <f>IF(AND('MAPA DE RIESGO'!$Z$52="Baja",'MAPA DE RIESGO'!$AB$52="Leve"),CONCATENATE("R6C",'MAPA DE RIESGO'!$P$52),"")</f>
        <v/>
      </c>
      <c r="L41" s="49" t="str">
        <f>IF(AND('MAPA DE RIESGO'!$Z$53="Baja",'MAPA DE RIESGO'!$AB$53="Leve"),CONCATENATE("R6C",'MAPA DE RIESGO'!$P$53),"")</f>
        <v/>
      </c>
      <c r="M41" s="49" t="str">
        <f>IF(AND('MAPA DE RIESGO'!$Z$54="Baja",'MAPA DE RIESGO'!$AB$54="Leve"),CONCATENATE("R6C",'MAPA DE RIESGO'!$P$54),"")</f>
        <v/>
      </c>
      <c r="N41" s="49" t="str">
        <f>IF(AND('MAPA DE RIESGO'!$Z$55="Baja",'MAPA DE RIESGO'!$AB$55="Leve"),CONCATENATE("R6C",'MAPA DE RIESGO'!$P$55),"")</f>
        <v/>
      </c>
      <c r="O41" s="50" t="str">
        <f>IF(AND('MAPA DE RIESGO'!$Z$56="Baja",'MAPA DE RIESGO'!$AB$56="Leve"),CONCATENATE("R6C",'MAPA DE RIESGO'!$P$56),"")</f>
        <v/>
      </c>
      <c r="P41" s="39" t="str">
        <f>IF(AND('MAPA DE RIESGO'!$Z$51="Baja",'MAPA DE RIESGO'!$AB$51="Menor"),CONCATENATE("R6C",'MAPA DE RIESGO'!$P$51),"")</f>
        <v/>
      </c>
      <c r="Q41" s="40" t="str">
        <f>IF(AND('MAPA DE RIESGO'!$Z$52="Baja",'MAPA DE RIESGO'!$AB$52="Menor"),CONCATENATE("R6C",'MAPA DE RIESGO'!$P$52),"")</f>
        <v/>
      </c>
      <c r="R41" s="40" t="str">
        <f>IF(AND('MAPA DE RIESGO'!$Z$53="Baja",'MAPA DE RIESGO'!$AB$53="Menor"),CONCATENATE("R6C",'MAPA DE RIESGO'!$P$53),"")</f>
        <v/>
      </c>
      <c r="S41" s="40" t="str">
        <f>IF(AND('MAPA DE RIESGO'!$Z$54="Baja",'MAPA DE RIESGO'!$AB$54="Menor"),CONCATENATE("R6C",'MAPA DE RIESGO'!$P$54),"")</f>
        <v/>
      </c>
      <c r="T41" s="40" t="str">
        <f>IF(AND('MAPA DE RIESGO'!$Z$55="Baja",'MAPA DE RIESGO'!$AB$55="Menor"),CONCATENATE("R6C",'MAPA DE RIESGO'!$P$55),"")</f>
        <v/>
      </c>
      <c r="U41" s="41" t="str">
        <f>IF(AND('MAPA DE RIESGO'!$Z$56="Baja",'MAPA DE RIESGO'!$AB$56="Menor"),CONCATENATE("R6C",'MAPA DE RIESGO'!$P$56),"")</f>
        <v/>
      </c>
      <c r="V41" s="39" t="str">
        <f>IF(AND('MAPA DE RIESGO'!$Z$51="Baja",'MAPA DE RIESGO'!$AB$51="Moderado"),CONCATENATE("R6C",'MAPA DE RIESGO'!$P$51),"")</f>
        <v/>
      </c>
      <c r="W41" s="40" t="str">
        <f>IF(AND('MAPA DE RIESGO'!$Z$52="Baja",'MAPA DE RIESGO'!$AB$52="Moderado"),CONCATENATE("R6C",'MAPA DE RIESGO'!$P$52),"")</f>
        <v/>
      </c>
      <c r="X41" s="40" t="str">
        <f>IF(AND('MAPA DE RIESGO'!$Z$53="Baja",'MAPA DE RIESGO'!$AB$53="Moderado"),CONCATENATE("R6C",'MAPA DE RIESGO'!$P$53),"")</f>
        <v/>
      </c>
      <c r="Y41" s="40" t="str">
        <f>IF(AND('MAPA DE RIESGO'!$Z$54="Baja",'MAPA DE RIESGO'!$AB$54="Moderado"),CONCATENATE("R6C",'MAPA DE RIESGO'!$P$54),"")</f>
        <v/>
      </c>
      <c r="Z41" s="40" t="str">
        <f>IF(AND('MAPA DE RIESGO'!$Z$55="Baja",'MAPA DE RIESGO'!$AB$55="Moderado"),CONCATENATE("R6C",'MAPA DE RIESGO'!$P$55),"")</f>
        <v/>
      </c>
      <c r="AA41" s="41" t="str">
        <f>IF(AND('MAPA DE RIESGO'!$Z$56="Baja",'MAPA DE RIESGO'!$AB$56="Moderado"),CONCATENATE("R6C",'MAPA DE RIESGO'!$P$56),"")</f>
        <v/>
      </c>
      <c r="AB41" s="23" t="str">
        <f>IF(AND('MAPA DE RIESGO'!$Z$51="Baja",'MAPA DE RIESGO'!$AB$51="Mayor"),CONCATENATE("R6C",'MAPA DE RIESGO'!$P$51),"")</f>
        <v/>
      </c>
      <c r="AC41" s="24" t="str">
        <f>IF(AND('MAPA DE RIESGO'!$Z$52="Baja",'MAPA DE RIESGO'!$AB$52="Mayor"),CONCATENATE("R6C",'MAPA DE RIESGO'!$P$52),"")</f>
        <v/>
      </c>
      <c r="AD41" s="29" t="str">
        <f>IF(AND('MAPA DE RIESGO'!$Z$53="Baja",'MAPA DE RIESGO'!$AB$53="Mayor"),CONCATENATE("R6C",'MAPA DE RIESGO'!$P$53),"")</f>
        <v/>
      </c>
      <c r="AE41" s="29" t="str">
        <f>IF(AND('MAPA DE RIESGO'!$Z$54="Baja",'MAPA DE RIESGO'!$AB$54="Mayor"),CONCATENATE("R6C",'MAPA DE RIESGO'!$P$54),"")</f>
        <v/>
      </c>
      <c r="AF41" s="29" t="str">
        <f>IF(AND('MAPA DE RIESGO'!$Z$55="Baja",'MAPA DE RIESGO'!$AB$55="Mayor"),CONCATENATE("R6C",'MAPA DE RIESGO'!$P$55),"")</f>
        <v/>
      </c>
      <c r="AG41" s="25" t="str">
        <f>IF(AND('MAPA DE RIESGO'!$Z$56="Baja",'MAPA DE RIESGO'!$AB$56="Mayor"),CONCATENATE("R6C",'MAPA DE RIESGO'!$P$56),"")</f>
        <v/>
      </c>
      <c r="AH41" s="26" t="str">
        <f>IF(AND('MAPA DE RIESGO'!$Z$51="Baja",'MAPA DE RIESGO'!$AB$51="Catastrófico"),CONCATENATE("R6C",'MAPA DE RIESGO'!$P$51),"")</f>
        <v/>
      </c>
      <c r="AI41" s="27" t="str">
        <f>IF(AND('MAPA DE RIESGO'!$Z$52="Baja",'MAPA DE RIESGO'!$AB$52="Catastrófico"),CONCATENATE("R6C",'MAPA DE RIESGO'!$P$52),"")</f>
        <v/>
      </c>
      <c r="AJ41" s="27" t="str">
        <f>IF(AND('MAPA DE RIESGO'!$Z$53="Baja",'MAPA DE RIESGO'!$AB$53="Catastrófico"),CONCATENATE("R6C",'MAPA DE RIESGO'!$P$53),"")</f>
        <v/>
      </c>
      <c r="AK41" s="27" t="str">
        <f>IF(AND('MAPA DE RIESGO'!$Z$54="Baja",'MAPA DE RIESGO'!$AB$54="Catastrófico"),CONCATENATE("R6C",'MAPA DE RIESGO'!$P$54),"")</f>
        <v/>
      </c>
      <c r="AL41" s="27" t="str">
        <f>IF(AND('MAPA DE RIESGO'!$Z$55="Baja",'MAPA DE RIESGO'!$AB$55="Catastrófico"),CONCATENATE("R6C",'MAPA DE RIESGO'!$P$55),"")</f>
        <v/>
      </c>
      <c r="AM41" s="28" t="str">
        <f>IF(AND('MAPA DE RIESGO'!$Z$56="Baja",'MAPA DE RIESGO'!$AB$56="Catastrófico"),CONCATENATE("R6C",'MAPA DE RIESGO'!$P$56),"")</f>
        <v/>
      </c>
      <c r="AN41" s="55"/>
      <c r="AO41" s="443"/>
      <c r="AP41" s="444"/>
      <c r="AQ41" s="444"/>
      <c r="AR41" s="444"/>
      <c r="AS41" s="444"/>
      <c r="AT41" s="44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72"/>
      <c r="C42" s="372"/>
      <c r="D42" s="373"/>
      <c r="E42" s="413"/>
      <c r="F42" s="414"/>
      <c r="G42" s="414"/>
      <c r="H42" s="414"/>
      <c r="I42" s="430"/>
      <c r="J42" s="48" t="str">
        <f>IF(AND('MAPA DE RIESGO'!$Z$57="Baja",'MAPA DE RIESGO'!$AB$57="Leve"),CONCATENATE("R7C",'MAPA DE RIESGO'!$P$57),"")</f>
        <v/>
      </c>
      <c r="K42" s="49" t="str">
        <f>IF(AND('MAPA DE RIESGO'!$Z$58="Baja",'MAPA DE RIESGO'!$AB$58="Leve"),CONCATENATE("R7C",'MAPA DE RIESGO'!$P$58),"")</f>
        <v/>
      </c>
      <c r="L42" s="49" t="str">
        <f>IF(AND('MAPA DE RIESGO'!$Z$59="Baja",'MAPA DE RIESGO'!$AB$59="Leve"),CONCATENATE("R7C",'MAPA DE RIESGO'!$P$59),"")</f>
        <v/>
      </c>
      <c r="M42" s="49" t="str">
        <f>IF(AND('MAPA DE RIESGO'!$Z$60="Baja",'MAPA DE RIESGO'!$AB$60="Leve"),CONCATENATE("R7C",'MAPA DE RIESGO'!$P$60),"")</f>
        <v/>
      </c>
      <c r="N42" s="49" t="str">
        <f>IF(AND('MAPA DE RIESGO'!$Z$61="Baja",'MAPA DE RIESGO'!$AB$61="Leve"),CONCATENATE("R7C",'MAPA DE RIESGO'!$P$61),"")</f>
        <v/>
      </c>
      <c r="O42" s="50" t="str">
        <f>IF(AND('MAPA DE RIESGO'!$Z$62="Baja",'MAPA DE RIESGO'!$AB$62="Leve"),CONCATENATE("R7C",'MAPA DE RIESGO'!$P$62),"")</f>
        <v/>
      </c>
      <c r="P42" s="39" t="str">
        <f>IF(AND('MAPA DE RIESGO'!$Z$57="Baja",'MAPA DE RIESGO'!$AB$57="Menor"),CONCATENATE("R7C",'MAPA DE RIESGO'!$P$57),"")</f>
        <v/>
      </c>
      <c r="Q42" s="40" t="str">
        <f>IF(AND('MAPA DE RIESGO'!$Z$58="Baja",'MAPA DE RIESGO'!$AB$58="Menor"),CONCATENATE("R7C",'MAPA DE RIESGO'!$P$58),"")</f>
        <v/>
      </c>
      <c r="R42" s="40" t="str">
        <f>IF(AND('MAPA DE RIESGO'!$Z$59="Baja",'MAPA DE RIESGO'!$AB$59="Menor"),CONCATENATE("R7C",'MAPA DE RIESGO'!$P$59),"")</f>
        <v/>
      </c>
      <c r="S42" s="40" t="str">
        <f>IF(AND('MAPA DE RIESGO'!$Z$60="Baja",'MAPA DE RIESGO'!$AB$60="Menor"),CONCATENATE("R7C",'MAPA DE RIESGO'!$P$60),"")</f>
        <v/>
      </c>
      <c r="T42" s="40" t="str">
        <f>IF(AND('MAPA DE RIESGO'!$Z$61="Baja",'MAPA DE RIESGO'!$AB$61="Menor"),CONCATENATE("R7C",'MAPA DE RIESGO'!$P$61),"")</f>
        <v/>
      </c>
      <c r="U42" s="41" t="str">
        <f>IF(AND('MAPA DE RIESGO'!$Z$62="Baja",'MAPA DE RIESGO'!$AB$62="Menor"),CONCATENATE("R7C",'MAPA DE RIESGO'!$P$62),"")</f>
        <v/>
      </c>
      <c r="V42" s="39" t="str">
        <f>IF(AND('MAPA DE RIESGO'!$Z$57="Baja",'MAPA DE RIESGO'!$AB$57="Moderado"),CONCATENATE("R7C",'MAPA DE RIESGO'!$P$57),"")</f>
        <v/>
      </c>
      <c r="W42" s="40" t="str">
        <f>IF(AND('MAPA DE RIESGO'!$Z$58="Baja",'MAPA DE RIESGO'!$AB$58="Moderado"),CONCATENATE("R7C",'MAPA DE RIESGO'!$P$58),"")</f>
        <v/>
      </c>
      <c r="X42" s="40" t="str">
        <f>IF(AND('MAPA DE RIESGO'!$Z$59="Baja",'MAPA DE RIESGO'!$AB$59="Moderado"),CONCATENATE("R7C",'MAPA DE RIESGO'!$P$59),"")</f>
        <v/>
      </c>
      <c r="Y42" s="40" t="str">
        <f>IF(AND('MAPA DE RIESGO'!$Z$60="Baja",'MAPA DE RIESGO'!$AB$60="Moderado"),CONCATENATE("R7C",'MAPA DE RIESGO'!$P$60),"")</f>
        <v/>
      </c>
      <c r="Z42" s="40" t="str">
        <f>IF(AND('MAPA DE RIESGO'!$Z$61="Baja",'MAPA DE RIESGO'!$AB$61="Moderado"),CONCATENATE("R7C",'MAPA DE RIESGO'!$P$61),"")</f>
        <v/>
      </c>
      <c r="AA42" s="41" t="str">
        <f>IF(AND('MAPA DE RIESGO'!$Z$62="Baja",'MAPA DE RIESGO'!$AB$62="Moderado"),CONCATENATE("R7C",'MAPA DE RIESGO'!$P$62),"")</f>
        <v/>
      </c>
      <c r="AB42" s="23" t="str">
        <f>IF(AND('MAPA DE RIESGO'!$Z$57="Baja",'MAPA DE RIESGO'!$AB$57="Mayor"),CONCATENATE("R7C",'MAPA DE RIESGO'!$P$57),"")</f>
        <v/>
      </c>
      <c r="AC42" s="24" t="str">
        <f>IF(AND('MAPA DE RIESGO'!$Z$58="Baja",'MAPA DE RIESGO'!$AB$58="Mayor"),CONCATENATE("R7C",'MAPA DE RIESGO'!$P$58),"")</f>
        <v/>
      </c>
      <c r="AD42" s="29" t="str">
        <f>IF(AND('MAPA DE RIESGO'!$Z$59="Baja",'MAPA DE RIESGO'!$AB$59="Mayor"),CONCATENATE("R7C",'MAPA DE RIESGO'!$P$59),"")</f>
        <v/>
      </c>
      <c r="AE42" s="29" t="str">
        <f>IF(AND('MAPA DE RIESGO'!$Z$60="Baja",'MAPA DE RIESGO'!$AB$60="Mayor"),CONCATENATE("R7C",'MAPA DE RIESGO'!$P$60),"")</f>
        <v/>
      </c>
      <c r="AF42" s="29" t="str">
        <f>IF(AND('MAPA DE RIESGO'!$Z$61="Baja",'MAPA DE RIESGO'!$AB$61="Mayor"),CONCATENATE("R7C",'MAPA DE RIESGO'!$P$61),"")</f>
        <v/>
      </c>
      <c r="AG42" s="25" t="str">
        <f>IF(AND('MAPA DE RIESGO'!$Z$62="Baja",'MAPA DE RIESGO'!$AB$62="Mayor"),CONCATENATE("R7C",'MAPA DE RIESGO'!$P$62),"")</f>
        <v/>
      </c>
      <c r="AH42" s="26" t="str">
        <f>IF(AND('MAPA DE RIESGO'!$Z$57="Baja",'MAPA DE RIESGO'!$AB$57="Catastrófico"),CONCATENATE("R7C",'MAPA DE RIESGO'!$P$57),"")</f>
        <v/>
      </c>
      <c r="AI42" s="27" t="str">
        <f>IF(AND('MAPA DE RIESGO'!$Z$58="Baja",'MAPA DE RIESGO'!$AB$58="Catastrófico"),CONCATENATE("R7C",'MAPA DE RIESGO'!$P$58),"")</f>
        <v/>
      </c>
      <c r="AJ42" s="27" t="str">
        <f>IF(AND('MAPA DE RIESGO'!$Z$59="Baja",'MAPA DE RIESGO'!$AB$59="Catastrófico"),CONCATENATE("R7C",'MAPA DE RIESGO'!$P$59),"")</f>
        <v/>
      </c>
      <c r="AK42" s="27" t="str">
        <f>IF(AND('MAPA DE RIESGO'!$Z$60="Baja",'MAPA DE RIESGO'!$AB$60="Catastrófico"),CONCATENATE("R7C",'MAPA DE RIESGO'!$P$60),"")</f>
        <v/>
      </c>
      <c r="AL42" s="27" t="str">
        <f>IF(AND('MAPA DE RIESGO'!$Z$61="Baja",'MAPA DE RIESGO'!$AB$61="Catastrófico"),CONCATENATE("R7C",'MAPA DE RIESGO'!$P$61),"")</f>
        <v/>
      </c>
      <c r="AM42" s="28" t="str">
        <f>IF(AND('MAPA DE RIESGO'!$Z$62="Baja",'MAPA DE RIESGO'!$AB$62="Catastrófico"),CONCATENATE("R7C",'MAPA DE RIESGO'!$P$62),"")</f>
        <v/>
      </c>
      <c r="AN42" s="55"/>
      <c r="AO42" s="443"/>
      <c r="AP42" s="444"/>
      <c r="AQ42" s="444"/>
      <c r="AR42" s="444"/>
      <c r="AS42" s="444"/>
      <c r="AT42" s="44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72"/>
      <c r="C43" s="372"/>
      <c r="D43" s="373"/>
      <c r="E43" s="413"/>
      <c r="F43" s="414"/>
      <c r="G43" s="414"/>
      <c r="H43" s="414"/>
      <c r="I43" s="430"/>
      <c r="J43" s="48" t="str">
        <f>IF(AND('MAPA DE RIESGO'!$Z$63="Baja",'MAPA DE RIESGO'!$AB$63="Leve"),CONCATENATE("R8C",'MAPA DE RIESGO'!$P$63),"")</f>
        <v/>
      </c>
      <c r="K43" s="49" t="str">
        <f>IF(AND('MAPA DE RIESGO'!$Z$64="Baja",'MAPA DE RIESGO'!$AB$64="Leve"),CONCATENATE("R8C",'MAPA DE RIESGO'!$P$64),"")</f>
        <v/>
      </c>
      <c r="L43" s="49" t="str">
        <f>IF(AND('MAPA DE RIESGO'!$Z$65="Baja",'MAPA DE RIESGO'!$AB$65="Leve"),CONCATENATE("R8C",'MAPA DE RIESGO'!$P$65),"")</f>
        <v/>
      </c>
      <c r="M43" s="49" t="str">
        <f>IF(AND('MAPA DE RIESGO'!$Z$66="Baja",'MAPA DE RIESGO'!$AB$66="Leve"),CONCATENATE("R8C",'MAPA DE RIESGO'!$P$66),"")</f>
        <v/>
      </c>
      <c r="N43" s="49" t="str">
        <f>IF(AND('MAPA DE RIESGO'!$Z$67="Baja",'MAPA DE RIESGO'!$AB$67="Leve"),CONCATENATE("R8C",'MAPA DE RIESGO'!$P$67),"")</f>
        <v/>
      </c>
      <c r="O43" s="50" t="str">
        <f>IF(AND('MAPA DE RIESGO'!$Z$68="Baja",'MAPA DE RIESGO'!$AB$68="Leve"),CONCATENATE("R8C",'MAPA DE RIESGO'!$P$68),"")</f>
        <v/>
      </c>
      <c r="P43" s="39" t="str">
        <f>IF(AND('MAPA DE RIESGO'!$Z$63="Baja",'MAPA DE RIESGO'!$AB$63="Menor"),CONCATENATE("R8C",'MAPA DE RIESGO'!$P$63),"")</f>
        <v/>
      </c>
      <c r="Q43" s="40" t="str">
        <f>IF(AND('MAPA DE RIESGO'!$Z$64="Baja",'MAPA DE RIESGO'!$AB$64="Menor"),CONCATENATE("R8C",'MAPA DE RIESGO'!$P$64),"")</f>
        <v/>
      </c>
      <c r="R43" s="40" t="str">
        <f>IF(AND('MAPA DE RIESGO'!$Z$65="Baja",'MAPA DE RIESGO'!$AB$65="Menor"),CONCATENATE("R8C",'MAPA DE RIESGO'!$P$65),"")</f>
        <v/>
      </c>
      <c r="S43" s="40" t="str">
        <f>IF(AND('MAPA DE RIESGO'!$Z$66="Baja",'MAPA DE RIESGO'!$AB$66="Menor"),CONCATENATE("R8C",'MAPA DE RIESGO'!$P$66),"")</f>
        <v/>
      </c>
      <c r="T43" s="40" t="str">
        <f>IF(AND('MAPA DE RIESGO'!$Z$67="Baja",'MAPA DE RIESGO'!$AB$67="Menor"),CONCATENATE("R8C",'MAPA DE RIESGO'!$P$67),"")</f>
        <v/>
      </c>
      <c r="U43" s="41" t="str">
        <f>IF(AND('MAPA DE RIESGO'!$Z$68="Baja",'MAPA DE RIESGO'!$AB$68="Menor"),CONCATENATE("R8C",'MAPA DE RIESGO'!$P$68),"")</f>
        <v/>
      </c>
      <c r="V43" s="39" t="str">
        <f>IF(AND('MAPA DE RIESGO'!$Z$63="Baja",'MAPA DE RIESGO'!$AB$63="Moderado"),CONCATENATE("R8C",'MAPA DE RIESGO'!$P$63),"")</f>
        <v/>
      </c>
      <c r="W43" s="40" t="str">
        <f>IF(AND('MAPA DE RIESGO'!$Z$64="Baja",'MAPA DE RIESGO'!$AB$64="Moderado"),CONCATENATE("R8C",'MAPA DE RIESGO'!$P$64),"")</f>
        <v/>
      </c>
      <c r="X43" s="40" t="str">
        <f>IF(AND('MAPA DE RIESGO'!$Z$65="Baja",'MAPA DE RIESGO'!$AB$65="Moderado"),CONCATENATE("R8C",'MAPA DE RIESGO'!$P$65),"")</f>
        <v/>
      </c>
      <c r="Y43" s="40" t="str">
        <f>IF(AND('MAPA DE RIESGO'!$Z$66="Baja",'MAPA DE RIESGO'!$AB$66="Moderado"),CONCATENATE("R8C",'MAPA DE RIESGO'!$P$66),"")</f>
        <v/>
      </c>
      <c r="Z43" s="40" t="str">
        <f>IF(AND('MAPA DE RIESGO'!$Z$67="Baja",'MAPA DE RIESGO'!$AB$67="Moderado"),CONCATENATE("R8C",'MAPA DE RIESGO'!$P$67),"")</f>
        <v/>
      </c>
      <c r="AA43" s="41" t="str">
        <f>IF(AND('MAPA DE RIESGO'!$Z$68="Baja",'MAPA DE RIESGO'!$AB$68="Moderado"),CONCATENATE("R8C",'MAPA DE RIESGO'!$P$68),"")</f>
        <v/>
      </c>
      <c r="AB43" s="23" t="str">
        <f>IF(AND('MAPA DE RIESGO'!$Z$63="Baja",'MAPA DE RIESGO'!$AB$63="Mayor"),CONCATENATE("R8C",'MAPA DE RIESGO'!$P$63),"")</f>
        <v/>
      </c>
      <c r="AC43" s="24" t="str">
        <f>IF(AND('MAPA DE RIESGO'!$Z$64="Baja",'MAPA DE RIESGO'!$AB$64="Mayor"),CONCATENATE("R8C",'MAPA DE RIESGO'!$P$64),"")</f>
        <v/>
      </c>
      <c r="AD43" s="29" t="str">
        <f>IF(AND('MAPA DE RIESGO'!$Z$65="Baja",'MAPA DE RIESGO'!$AB$65="Mayor"),CONCATENATE("R8C",'MAPA DE RIESGO'!$P$65),"")</f>
        <v/>
      </c>
      <c r="AE43" s="29" t="str">
        <f>IF(AND('MAPA DE RIESGO'!$Z$66="Baja",'MAPA DE RIESGO'!$AB$66="Mayor"),CONCATENATE("R8C",'MAPA DE RIESGO'!$P$66),"")</f>
        <v/>
      </c>
      <c r="AF43" s="29" t="str">
        <f>IF(AND('MAPA DE RIESGO'!$Z$67="Baja",'MAPA DE RIESGO'!$AB$67="Mayor"),CONCATENATE("R8C",'MAPA DE RIESGO'!$P$67),"")</f>
        <v/>
      </c>
      <c r="AG43" s="25" t="str">
        <f>IF(AND('MAPA DE RIESGO'!$Z$68="Baja",'MAPA DE RIESGO'!$AB$68="Mayor"),CONCATENATE("R8C",'MAPA DE RIESGO'!$P$68),"")</f>
        <v/>
      </c>
      <c r="AH43" s="26" t="str">
        <f>IF(AND('MAPA DE RIESGO'!$Z$63="Baja",'MAPA DE RIESGO'!$AB$63="Catastrófico"),CONCATENATE("R8C",'MAPA DE RIESGO'!$P$63),"")</f>
        <v/>
      </c>
      <c r="AI43" s="27" t="str">
        <f>IF(AND('MAPA DE RIESGO'!$Z$64="Baja",'MAPA DE RIESGO'!$AB$64="Catastrófico"),CONCATENATE("R8C",'MAPA DE RIESGO'!$P$64),"")</f>
        <v/>
      </c>
      <c r="AJ43" s="27" t="str">
        <f>IF(AND('MAPA DE RIESGO'!$Z$65="Baja",'MAPA DE RIESGO'!$AB$65="Catastrófico"),CONCATENATE("R8C",'MAPA DE RIESGO'!$P$65),"")</f>
        <v/>
      </c>
      <c r="AK43" s="27" t="str">
        <f>IF(AND('MAPA DE RIESGO'!$Z$66="Baja",'MAPA DE RIESGO'!$AB$66="Catastrófico"),CONCATENATE("R8C",'MAPA DE RIESGO'!$P$66),"")</f>
        <v/>
      </c>
      <c r="AL43" s="27" t="str">
        <f>IF(AND('MAPA DE RIESGO'!$Z$67="Baja",'MAPA DE RIESGO'!$AB$67="Catastrófico"),CONCATENATE("R8C",'MAPA DE RIESGO'!$P$67),"")</f>
        <v/>
      </c>
      <c r="AM43" s="28" t="str">
        <f>IF(AND('MAPA DE RIESGO'!$Z$68="Baja",'MAPA DE RIESGO'!$AB$68="Catastrófico"),CONCATENATE("R8C",'MAPA DE RIESGO'!$P$68),"")</f>
        <v/>
      </c>
      <c r="AN43" s="55"/>
      <c r="AO43" s="443"/>
      <c r="AP43" s="444"/>
      <c r="AQ43" s="444"/>
      <c r="AR43" s="444"/>
      <c r="AS43" s="444"/>
      <c r="AT43" s="44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72"/>
      <c r="C44" s="372"/>
      <c r="D44" s="373"/>
      <c r="E44" s="413"/>
      <c r="F44" s="414"/>
      <c r="G44" s="414"/>
      <c r="H44" s="414"/>
      <c r="I44" s="430"/>
      <c r="J44" s="48" t="str">
        <f>IF(AND('MAPA DE RIESGO'!$Z$69="Baja",'MAPA DE RIESGO'!$AB$69="Leve"),CONCATENATE("R9C",'MAPA DE RIESGO'!$P$69),"")</f>
        <v/>
      </c>
      <c r="K44" s="49" t="str">
        <f>IF(AND('MAPA DE RIESGO'!$Z$70="Baja",'MAPA DE RIESGO'!$AB$70="Leve"),CONCATENATE("R9C",'MAPA DE RIESGO'!$P$70),"")</f>
        <v/>
      </c>
      <c r="L44" s="49" t="str">
        <f>IF(AND('MAPA DE RIESGO'!$Z$71="Baja",'MAPA DE RIESGO'!$AB$71="Leve"),CONCATENATE("R9C",'MAPA DE RIESGO'!$P$71),"")</f>
        <v/>
      </c>
      <c r="M44" s="49" t="str">
        <f>IF(AND('MAPA DE RIESGO'!$Z$72="Baja",'MAPA DE RIESGO'!$AB$72="Leve"),CONCATENATE("R9C",'MAPA DE RIESGO'!$P$72),"")</f>
        <v/>
      </c>
      <c r="N44" s="49" t="str">
        <f>IF(AND('MAPA DE RIESGO'!$Z$73="Baja",'MAPA DE RIESGO'!$AB$73="Leve"),CONCATENATE("R9C",'MAPA DE RIESGO'!$P$73),"")</f>
        <v/>
      </c>
      <c r="O44" s="50" t="str">
        <f>IF(AND('MAPA DE RIESGO'!$Z$74="Baja",'MAPA DE RIESGO'!$AB$74="Leve"),CONCATENATE("R9C",'MAPA DE RIESGO'!$P$74),"")</f>
        <v/>
      </c>
      <c r="P44" s="39" t="str">
        <f>IF(AND('MAPA DE RIESGO'!$Z$69="Baja",'MAPA DE RIESGO'!$AB$69="Menor"),CONCATENATE("R9C",'MAPA DE RIESGO'!$P$69),"")</f>
        <v/>
      </c>
      <c r="Q44" s="40" t="str">
        <f>IF(AND('MAPA DE RIESGO'!$Z$70="Baja",'MAPA DE RIESGO'!$AB$70="Menor"),CONCATENATE("R9C",'MAPA DE RIESGO'!$P$70),"")</f>
        <v/>
      </c>
      <c r="R44" s="40" t="str">
        <f>IF(AND('MAPA DE RIESGO'!$Z$71="Baja",'MAPA DE RIESGO'!$AB$71="Menor"),CONCATENATE("R9C",'MAPA DE RIESGO'!$P$71),"")</f>
        <v/>
      </c>
      <c r="S44" s="40" t="str">
        <f>IF(AND('MAPA DE RIESGO'!$Z$72="Baja",'MAPA DE RIESGO'!$AB$72="Menor"),CONCATENATE("R9C",'MAPA DE RIESGO'!$P$72),"")</f>
        <v/>
      </c>
      <c r="T44" s="40" t="str">
        <f>IF(AND('MAPA DE RIESGO'!$Z$73="Baja",'MAPA DE RIESGO'!$AB$73="Menor"),CONCATENATE("R9C",'MAPA DE RIESGO'!$P$73),"")</f>
        <v/>
      </c>
      <c r="U44" s="41" t="str">
        <f>IF(AND('MAPA DE RIESGO'!$Z$74="Baja",'MAPA DE RIESGO'!$AB$74="Menor"),CONCATENATE("R9C",'MAPA DE RIESGO'!$P$74),"")</f>
        <v/>
      </c>
      <c r="V44" s="39" t="str">
        <f>IF(AND('MAPA DE RIESGO'!$Z$69="Baja",'MAPA DE RIESGO'!$AB$69="Moderado"),CONCATENATE("R9C",'MAPA DE RIESGO'!$P$69),"")</f>
        <v/>
      </c>
      <c r="W44" s="40" t="str">
        <f>IF(AND('MAPA DE RIESGO'!$Z$70="Baja",'MAPA DE RIESGO'!$AB$70="Moderado"),CONCATENATE("R9C",'MAPA DE RIESGO'!$P$70),"")</f>
        <v/>
      </c>
      <c r="X44" s="40" t="str">
        <f>IF(AND('MAPA DE RIESGO'!$Z$71="Baja",'MAPA DE RIESGO'!$AB$71="Moderado"),CONCATENATE("R9C",'MAPA DE RIESGO'!$P$71),"")</f>
        <v/>
      </c>
      <c r="Y44" s="40" t="str">
        <f>IF(AND('MAPA DE RIESGO'!$Z$72="Baja",'MAPA DE RIESGO'!$AB$72="Moderado"),CONCATENATE("R9C",'MAPA DE RIESGO'!$P$72),"")</f>
        <v/>
      </c>
      <c r="Z44" s="40" t="str">
        <f>IF(AND('MAPA DE RIESGO'!$Z$73="Baja",'MAPA DE RIESGO'!$AB$73="Moderado"),CONCATENATE("R9C",'MAPA DE RIESGO'!$P$73),"")</f>
        <v/>
      </c>
      <c r="AA44" s="41" t="str">
        <f>IF(AND('MAPA DE RIESGO'!$Z$74="Baja",'MAPA DE RIESGO'!$AB$74="Moderado"),CONCATENATE("R9C",'MAPA DE RIESGO'!$P$74),"")</f>
        <v/>
      </c>
      <c r="AB44" s="23" t="str">
        <f>IF(AND('MAPA DE RIESGO'!$Z$69="Baja",'MAPA DE RIESGO'!$AB$69="Mayor"),CONCATENATE("R9C",'MAPA DE RIESGO'!$P$69),"")</f>
        <v/>
      </c>
      <c r="AC44" s="24" t="str">
        <f>IF(AND('MAPA DE RIESGO'!$Z$70="Baja",'MAPA DE RIESGO'!$AB$70="Mayor"),CONCATENATE("R9C",'MAPA DE RIESGO'!$P$70),"")</f>
        <v/>
      </c>
      <c r="AD44" s="29" t="str">
        <f>IF(AND('MAPA DE RIESGO'!$Z$71="Baja",'MAPA DE RIESGO'!$AB$71="Mayor"),CONCATENATE("R9C",'MAPA DE RIESGO'!$P$71),"")</f>
        <v/>
      </c>
      <c r="AE44" s="29" t="str">
        <f>IF(AND('MAPA DE RIESGO'!$Z$72="Baja",'MAPA DE RIESGO'!$AB$72="Mayor"),CONCATENATE("R9C",'MAPA DE RIESGO'!$P$72),"")</f>
        <v/>
      </c>
      <c r="AF44" s="29" t="str">
        <f>IF(AND('MAPA DE RIESGO'!$Z$73="Baja",'MAPA DE RIESGO'!$AB$73="Mayor"),CONCATENATE("R9C",'MAPA DE RIESGO'!$P$73),"")</f>
        <v/>
      </c>
      <c r="AG44" s="25" t="str">
        <f>IF(AND('MAPA DE RIESGO'!$Z$74="Baja",'MAPA DE RIESGO'!$AB$74="Mayor"),CONCATENATE("R9C",'MAPA DE RIESGO'!$P$74),"")</f>
        <v/>
      </c>
      <c r="AH44" s="26" t="str">
        <f>IF(AND('MAPA DE RIESGO'!$Z$69="Baja",'MAPA DE RIESGO'!$AB$69="Catastrófico"),CONCATENATE("R9C",'MAPA DE RIESGO'!$P$69),"")</f>
        <v/>
      </c>
      <c r="AI44" s="27" t="str">
        <f>IF(AND('MAPA DE RIESGO'!$Z$70="Baja",'MAPA DE RIESGO'!$AB$70="Catastrófico"),CONCATENATE("R9C",'MAPA DE RIESGO'!$P$70),"")</f>
        <v/>
      </c>
      <c r="AJ44" s="27" t="str">
        <f>IF(AND('MAPA DE RIESGO'!$Z$71="Baja",'MAPA DE RIESGO'!$AB$71="Catastrófico"),CONCATENATE("R9C",'MAPA DE RIESGO'!$P$71),"")</f>
        <v/>
      </c>
      <c r="AK44" s="27" t="str">
        <f>IF(AND('MAPA DE RIESGO'!$Z$72="Baja",'MAPA DE RIESGO'!$AB$72="Catastrófico"),CONCATENATE("R9C",'MAPA DE RIESGO'!$P$72),"")</f>
        <v/>
      </c>
      <c r="AL44" s="27" t="str">
        <f>IF(AND('MAPA DE RIESGO'!$Z$73="Baja",'MAPA DE RIESGO'!$AB$73="Catastrófico"),CONCATENATE("R9C",'MAPA DE RIESGO'!$P$73),"")</f>
        <v/>
      </c>
      <c r="AM44" s="28" t="str">
        <f>IF(AND('MAPA DE RIESGO'!$Z$74="Baja",'MAPA DE RIESGO'!$AB$74="Catastrófico"),CONCATENATE("R9C",'MAPA DE RIESGO'!$P$74),"")</f>
        <v/>
      </c>
      <c r="AN44" s="55"/>
      <c r="AO44" s="443"/>
      <c r="AP44" s="444"/>
      <c r="AQ44" s="444"/>
      <c r="AR44" s="444"/>
      <c r="AS44" s="444"/>
      <c r="AT44" s="44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72"/>
      <c r="C45" s="372"/>
      <c r="D45" s="373"/>
      <c r="E45" s="416"/>
      <c r="F45" s="417"/>
      <c r="G45" s="417"/>
      <c r="H45" s="417"/>
      <c r="I45" s="417"/>
      <c r="J45" s="51" t="str">
        <f>IF(AND('MAPA DE RIESGO'!$Z$75="Baja",'MAPA DE RIESGO'!$AB$75="Leve"),CONCATENATE("R10C",'MAPA DE RIESGO'!$P$75),"")</f>
        <v/>
      </c>
      <c r="K45" s="52" t="str">
        <f>IF(AND('MAPA DE RIESGO'!$Z$76="Baja",'MAPA DE RIESGO'!$AB$76="Leve"),CONCATENATE("R10C",'MAPA DE RIESGO'!$P$76),"")</f>
        <v/>
      </c>
      <c r="L45" s="52" t="str">
        <f>IF(AND('MAPA DE RIESGO'!$Z$77="Baja",'MAPA DE RIESGO'!$AB$77="Leve"),CONCATENATE("R10C",'MAPA DE RIESGO'!$P$77),"")</f>
        <v/>
      </c>
      <c r="M45" s="52" t="str">
        <f>IF(AND('MAPA DE RIESGO'!$Z$78="Baja",'MAPA DE RIESGO'!$AB$78="Leve"),CONCATENATE("R10C",'MAPA DE RIESGO'!$P$78),"")</f>
        <v/>
      </c>
      <c r="N45" s="52" t="str">
        <f>IF(AND('MAPA DE RIESGO'!$Z$79="Baja",'MAPA DE RIESGO'!$AB$79="Leve"),CONCATENATE("R10C",'MAPA DE RIESGO'!$P$79),"")</f>
        <v/>
      </c>
      <c r="O45" s="53" t="str">
        <f>IF(AND('MAPA DE RIESGO'!$Z$80="Baja",'MAPA DE RIESGO'!$AB$80="Leve"),CONCATENATE("R10C",'MAPA DE RIESGO'!$P$80),"")</f>
        <v/>
      </c>
      <c r="P45" s="39" t="str">
        <f>IF(AND('MAPA DE RIESGO'!$Z$75="Baja",'MAPA DE RIESGO'!$AB$75="Menor"),CONCATENATE("R10C",'MAPA DE RIESGO'!$P$75),"")</f>
        <v/>
      </c>
      <c r="Q45" s="40" t="str">
        <f>IF(AND('MAPA DE RIESGO'!$Z$76="Baja",'MAPA DE RIESGO'!$AB$76="Menor"),CONCATENATE("R10C",'MAPA DE RIESGO'!$P$76),"")</f>
        <v/>
      </c>
      <c r="R45" s="40" t="str">
        <f>IF(AND('MAPA DE RIESGO'!$Z$77="Baja",'MAPA DE RIESGO'!$AB$77="Menor"),CONCATENATE("R10C",'MAPA DE RIESGO'!$P$77),"")</f>
        <v/>
      </c>
      <c r="S45" s="40" t="str">
        <f>IF(AND('MAPA DE RIESGO'!$Z$78="Baja",'MAPA DE RIESGO'!$AB$78="Menor"),CONCATENATE("R10C",'MAPA DE RIESGO'!$P$78),"")</f>
        <v/>
      </c>
      <c r="T45" s="40" t="str">
        <f>IF(AND('MAPA DE RIESGO'!$Z$79="Baja",'MAPA DE RIESGO'!$AB$79="Menor"),CONCATENATE("R10C",'MAPA DE RIESGO'!$P$79),"")</f>
        <v/>
      </c>
      <c r="U45" s="41" t="str">
        <f>IF(AND('MAPA DE RIESGO'!$Z$80="Baja",'MAPA DE RIESGO'!$AB$80="Menor"),CONCATENATE("R10C",'MAPA DE RIESGO'!$P$80),"")</f>
        <v/>
      </c>
      <c r="V45" s="42" t="str">
        <f>IF(AND('MAPA DE RIESGO'!$Z$75="Baja",'MAPA DE RIESGO'!$AB$75="Moderado"),CONCATENATE("R10C",'MAPA DE RIESGO'!$P$75),"")</f>
        <v/>
      </c>
      <c r="W45" s="43" t="str">
        <f>IF(AND('MAPA DE RIESGO'!$Z$76="Baja",'MAPA DE RIESGO'!$AB$76="Moderado"),CONCATENATE("R10C",'MAPA DE RIESGO'!$P$76),"")</f>
        <v/>
      </c>
      <c r="X45" s="43" t="str">
        <f>IF(AND('MAPA DE RIESGO'!$Z$77="Baja",'MAPA DE RIESGO'!$AB$77="Moderado"),CONCATENATE("R10C",'MAPA DE RIESGO'!$P$77),"")</f>
        <v/>
      </c>
      <c r="Y45" s="43" t="str">
        <f>IF(AND('MAPA DE RIESGO'!$Z$78="Baja",'MAPA DE RIESGO'!$AB$78="Moderado"),CONCATENATE("R10C",'MAPA DE RIESGO'!$P$78),"")</f>
        <v/>
      </c>
      <c r="Z45" s="43" t="str">
        <f>IF(AND('MAPA DE RIESGO'!$Z$79="Baja",'MAPA DE RIESGO'!$AB$79="Moderado"),CONCATENATE("R10C",'MAPA DE RIESGO'!$P$79),"")</f>
        <v/>
      </c>
      <c r="AA45" s="44" t="str">
        <f>IF(AND('MAPA DE RIESGO'!$Z$80="Baja",'MAPA DE RIESGO'!$AB$80="Moderado"),CONCATENATE("R10C",'MAPA DE RIESGO'!$P$80),"")</f>
        <v/>
      </c>
      <c r="AB45" s="30" t="str">
        <f>IF(AND('MAPA DE RIESGO'!$Z$75="Baja",'MAPA DE RIESGO'!$AB$75="Mayor"),CONCATENATE("R10C",'MAPA DE RIESGO'!$P$75),"")</f>
        <v/>
      </c>
      <c r="AC45" s="31" t="str">
        <f>IF(AND('MAPA DE RIESGO'!$Z$76="Baja",'MAPA DE RIESGO'!$AB$76="Mayor"),CONCATENATE("R10C",'MAPA DE RIESGO'!$P$76),"")</f>
        <v/>
      </c>
      <c r="AD45" s="31" t="str">
        <f>IF(AND('MAPA DE RIESGO'!$Z$77="Baja",'MAPA DE RIESGO'!$AB$77="Mayor"),CONCATENATE("R10C",'MAPA DE RIESGO'!$P$77),"")</f>
        <v/>
      </c>
      <c r="AE45" s="31" t="str">
        <f>IF(AND('MAPA DE RIESGO'!$Z$78="Baja",'MAPA DE RIESGO'!$AB$78="Mayor"),CONCATENATE("R10C",'MAPA DE RIESGO'!$P$78),"")</f>
        <v/>
      </c>
      <c r="AF45" s="31" t="str">
        <f>IF(AND('MAPA DE RIESGO'!$Z$79="Baja",'MAPA DE RIESGO'!$AB$79="Mayor"),CONCATENATE("R10C",'MAPA DE RIESGO'!$P$79),"")</f>
        <v/>
      </c>
      <c r="AG45" s="32" t="str">
        <f>IF(AND('MAPA DE RIESGO'!$Z$80="Baja",'MAPA DE RIESGO'!$AB$80="Mayor"),CONCATENATE("R10C",'MAPA DE RIESGO'!$P$80),"")</f>
        <v/>
      </c>
      <c r="AH45" s="33" t="str">
        <f>IF(AND('MAPA DE RIESGO'!$Z$75="Baja",'MAPA DE RIESGO'!$AB$75="Catastrófico"),CONCATENATE("R10C",'MAPA DE RIESGO'!$P$75),"")</f>
        <v/>
      </c>
      <c r="AI45" s="34" t="str">
        <f>IF(AND('MAPA DE RIESGO'!$Z$76="Baja",'MAPA DE RIESGO'!$AB$76="Catastrófico"),CONCATENATE("R10C",'MAPA DE RIESGO'!$P$76),"")</f>
        <v/>
      </c>
      <c r="AJ45" s="34" t="str">
        <f>IF(AND('MAPA DE RIESGO'!$Z$77="Baja",'MAPA DE RIESGO'!$AB$77="Catastrófico"),CONCATENATE("R10C",'MAPA DE RIESGO'!$P$77),"")</f>
        <v/>
      </c>
      <c r="AK45" s="34" t="str">
        <f>IF(AND('MAPA DE RIESGO'!$Z$78="Baja",'MAPA DE RIESGO'!$AB$78="Catastrófico"),CONCATENATE("R10C",'MAPA DE RIESGO'!$P$78),"")</f>
        <v/>
      </c>
      <c r="AL45" s="34" t="str">
        <f>IF(AND('MAPA DE RIESGO'!$Z$79="Baja",'MAPA DE RIESGO'!$AB$79="Catastrófico"),CONCATENATE("R10C",'MAPA DE RIESGO'!$P$79),"")</f>
        <v/>
      </c>
      <c r="AM45" s="35" t="str">
        <f>IF(AND('MAPA DE RIESGO'!$Z$80="Baja",'MAPA DE RIESGO'!$AB$80="Catastrófico"),CONCATENATE("R10C",'MAPA DE RIESGO'!$P$80),"")</f>
        <v/>
      </c>
      <c r="AN45" s="55"/>
      <c r="AO45" s="446"/>
      <c r="AP45" s="447"/>
      <c r="AQ45" s="447"/>
      <c r="AR45" s="447"/>
      <c r="AS45" s="447"/>
      <c r="AT45" s="448"/>
    </row>
    <row r="46" spans="1:80" ht="46.5" customHeight="1" x14ac:dyDescent="0.35">
      <c r="A46" s="55"/>
      <c r="B46" s="372"/>
      <c r="C46" s="372"/>
      <c r="D46" s="373"/>
      <c r="E46" s="410" t="s">
        <v>104</v>
      </c>
      <c r="F46" s="411"/>
      <c r="G46" s="411"/>
      <c r="H46" s="411"/>
      <c r="I46" s="412"/>
      <c r="J46" s="45" t="str">
        <f>IF(AND('MAPA DE RIESGO'!$Z$16="Muy Baja",'MAPA DE RIESGO'!$AB$16="Leve"),CONCATENATE("R1C",'MAPA DE RIESGO'!$P$16),"")</f>
        <v/>
      </c>
      <c r="K46" s="46" t="str">
        <f>IF(AND('MAPA DE RIESGO'!$Z$19="Muy Baja",'MAPA DE RIESGO'!$AB$19="Leve"),CONCATENATE("R1C",'MAPA DE RIESGO'!$P$19),"")</f>
        <v/>
      </c>
      <c r="L46" s="46" t="str">
        <f>IF(AND('MAPA DE RIESGO'!$Z$20="Muy Baja",'MAPA DE RIESGO'!$AB$20="Leve"),CONCATENATE("R1C",'MAPA DE RIESGO'!$P$20),"")</f>
        <v/>
      </c>
      <c r="M46" s="46" t="str">
        <f>IF(AND('MAPA DE RIESGO'!$Z$21="Muy Baja",'MAPA DE RIESGO'!$AB$21="Leve"),CONCATENATE("R1C",'MAPA DE RIESGO'!$P$21),"")</f>
        <v/>
      </c>
      <c r="N46" s="46" t="str">
        <f>IF(AND('MAPA DE RIESGO'!$Z$22="Muy Baja",'MAPA DE RIESGO'!$AB$22="Leve"),CONCATENATE("R1C",'MAPA DE RIESGO'!$P$22),"")</f>
        <v/>
      </c>
      <c r="O46" s="47" t="str">
        <f>IF(AND('MAPA DE RIESGO'!$Z$23="Muy Baja",'MAPA DE RIESGO'!$AB$23="Leve"),CONCATENATE("R1C",'MAPA DE RIESGO'!$P$23),"")</f>
        <v/>
      </c>
      <c r="P46" s="45" t="str">
        <f>IF(AND('MAPA DE RIESGO'!$Z$16="Muy Baja",'MAPA DE RIESGO'!$AB$16="Menor"),CONCATENATE("R1C",'MAPA DE RIESGO'!$P$16),"")</f>
        <v/>
      </c>
      <c r="Q46" s="46" t="str">
        <f>IF(AND('MAPA DE RIESGO'!$Z$19="Muy Baja",'MAPA DE RIESGO'!$AB$19="Menor"),CONCATENATE("R1C",'MAPA DE RIESGO'!$P$19),"")</f>
        <v/>
      </c>
      <c r="R46" s="46" t="str">
        <f>IF(AND('MAPA DE RIESGO'!$Z$20="Muy Baja",'MAPA DE RIESGO'!$AB$20="Menor"),CONCATENATE("R1C",'MAPA DE RIESGO'!$P$20),"")</f>
        <v/>
      </c>
      <c r="S46" s="46" t="str">
        <f>IF(AND('MAPA DE RIESGO'!$Z$21="Muy Baja",'MAPA DE RIESGO'!$AB$21="Menor"),CONCATENATE("R1C",'MAPA DE RIESGO'!$P$21),"")</f>
        <v/>
      </c>
      <c r="T46" s="46" t="str">
        <f>IF(AND('MAPA DE RIESGO'!$Z$22="Muy Baja",'MAPA DE RIESGO'!$AB$22="Menor"),CONCATENATE("R1C",'MAPA DE RIESGO'!$P$22),"")</f>
        <v/>
      </c>
      <c r="U46" s="47" t="str">
        <f>IF(AND('MAPA DE RIESGO'!$Z$23="Muy Baja",'MAPA DE RIESGO'!$AB$23="Menor"),CONCATENATE("R1C",'MAPA DE RIESGO'!$P$23),"")</f>
        <v/>
      </c>
      <c r="V46" s="36" t="str">
        <f>IF(AND('MAPA DE RIESGO'!$Z$16="Muy Baja",'MAPA DE RIESGO'!$AB$16="Moderado"),CONCATENATE("R1C",'MAPA DE RIESGO'!$P$16),"")</f>
        <v/>
      </c>
      <c r="W46" s="54" t="str">
        <f>IF(AND('MAPA DE RIESGO'!$Z$19="Muy Baja",'MAPA DE RIESGO'!$AB$19="Moderado"),CONCATENATE("R1C",'MAPA DE RIESGO'!$P$19),"")</f>
        <v/>
      </c>
      <c r="X46" s="37" t="str">
        <f>IF(AND('MAPA DE RIESGO'!$Z$20="Muy Baja",'MAPA DE RIESGO'!$AB$20="Moderado"),CONCATENATE("R1C",'MAPA DE RIESGO'!$P$20),"")</f>
        <v/>
      </c>
      <c r="Y46" s="37" t="str">
        <f>IF(AND('MAPA DE RIESGO'!$Z$21="Muy Baja",'MAPA DE RIESGO'!$AB$21="Moderado"),CONCATENATE("R1C",'MAPA DE RIESGO'!$P$21),"")</f>
        <v/>
      </c>
      <c r="Z46" s="37" t="str">
        <f>IF(AND('MAPA DE RIESGO'!$Z$22="Muy Baja",'MAPA DE RIESGO'!$AB$22="Moderado"),CONCATENATE("R1C",'MAPA DE RIESGO'!$P$22),"")</f>
        <v/>
      </c>
      <c r="AA46" s="38" t="str">
        <f>IF(AND('MAPA DE RIESGO'!$Z$23="Muy Baja",'MAPA DE RIESGO'!$AB$23="Moderado"),CONCATENATE("R1C",'MAPA DE RIESGO'!$P$23),"")</f>
        <v/>
      </c>
      <c r="AB46" s="17" t="str">
        <f>IF(AND('MAPA DE RIESGO'!$Z$16="Muy Baja",'MAPA DE RIESGO'!$AB$16="Mayor"),CONCATENATE("R1C",'MAPA DE RIESGO'!$P$16),"")</f>
        <v/>
      </c>
      <c r="AC46" s="18" t="str">
        <f>IF(AND('MAPA DE RIESGO'!$Z$19="Muy Baja",'MAPA DE RIESGO'!$AB$19="Mayor"),CONCATENATE("R1C",'MAPA DE RIESGO'!$P$19),"")</f>
        <v/>
      </c>
      <c r="AD46" s="18" t="str">
        <f>IF(AND('MAPA DE RIESGO'!$Z$20="Muy Baja",'MAPA DE RIESGO'!$AB$20="Mayor"),CONCATENATE("R1C",'MAPA DE RIESGO'!$P$20),"")</f>
        <v/>
      </c>
      <c r="AE46" s="18" t="str">
        <f>IF(AND('MAPA DE RIESGO'!$Z$21="Muy Baja",'MAPA DE RIESGO'!$AB$21="Mayor"),CONCATENATE("R1C",'MAPA DE RIESGO'!$P$21),"")</f>
        <v/>
      </c>
      <c r="AF46" s="18" t="str">
        <f>IF(AND('MAPA DE RIESGO'!$Z$22="Muy Baja",'MAPA DE RIESGO'!$AB$22="Mayor"),CONCATENATE("R1C",'MAPA DE RIESGO'!$P$22),"")</f>
        <v/>
      </c>
      <c r="AG46" s="19" t="str">
        <f>IF(AND('MAPA DE RIESGO'!$Z$23="Muy Baja",'MAPA DE RIESGO'!$AB$23="Mayor"),CONCATENATE("R1C",'MAPA DE RIESGO'!$P$23),"")</f>
        <v/>
      </c>
      <c r="AH46" s="20" t="str">
        <f>IF(AND('MAPA DE RIESGO'!$Z$16="Muy Baja",'MAPA DE RIESGO'!$AB$16="Catastrófico"),CONCATENATE("R1C",'MAPA DE RIESGO'!$P$16),"")</f>
        <v/>
      </c>
      <c r="AI46" s="21" t="str">
        <f>IF(AND('MAPA DE RIESGO'!$Z$19="Muy Baja",'MAPA DE RIESGO'!$AB$19="Catastrófico"),CONCATENATE("R1C",'MAPA DE RIESGO'!$P$19),"")</f>
        <v/>
      </c>
      <c r="AJ46" s="21" t="str">
        <f>IF(AND('MAPA DE RIESGO'!$Z$20="Muy Baja",'MAPA DE RIESGO'!$AB$20="Catastrófico"),CONCATENATE("R1C",'MAPA DE RIESGO'!$P$20),"")</f>
        <v/>
      </c>
      <c r="AK46" s="21" t="str">
        <f>IF(AND('MAPA DE RIESGO'!$Z$21="Muy Baja",'MAPA DE RIESGO'!$AB$21="Catastrófico"),CONCATENATE("R1C",'MAPA DE RIESGO'!$P$21),"")</f>
        <v/>
      </c>
      <c r="AL46" s="21" t="str">
        <f>IF(AND('MAPA DE RIESGO'!$Z$22="Muy Baja",'MAPA DE RIESGO'!$AB$22="Catastrófico"),CONCATENATE("R1C",'MAPA DE RIESGO'!$P$22),"")</f>
        <v/>
      </c>
      <c r="AM46" s="22" t="str">
        <f>IF(AND('MAPA DE RIESGO'!$Z$23="Muy Baja",'MAPA DE RIESGO'!$AB$23="Catastrófico"),CONCATENATE("R1C",'MAPA DE RIESGO'!$P$23),"")</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72"/>
      <c r="C47" s="372"/>
      <c r="D47" s="373"/>
      <c r="E47" s="429"/>
      <c r="F47" s="430"/>
      <c r="G47" s="430"/>
      <c r="H47" s="430"/>
      <c r="I47" s="415"/>
      <c r="J47" s="48" t="str">
        <f>IF(AND('MAPA DE RIESGO'!$Z$24="Muy Baja",'MAPA DE RIESGO'!$AB$24="Leve"),CONCATENATE("R2C",'MAPA DE RIESGO'!$P$24),"")</f>
        <v/>
      </c>
      <c r="K47" s="49" t="str">
        <f>IF(AND('MAPA DE RIESGO'!$Z$25="Muy Baja",'MAPA DE RIESGO'!$AB$25="Leve"),CONCATENATE("R2C",'MAPA DE RIESGO'!$P$25),"")</f>
        <v/>
      </c>
      <c r="L47" s="49" t="str">
        <f>IF(AND('MAPA DE RIESGO'!$Z$26="Muy Baja",'MAPA DE RIESGO'!$AB$26="Leve"),CONCATENATE("R2C",'MAPA DE RIESGO'!$P$26),"")</f>
        <v/>
      </c>
      <c r="M47" s="49" t="str">
        <f>IF(AND('MAPA DE RIESGO'!$Z$27="Muy Baja",'MAPA DE RIESGO'!$AB$27="Leve"),CONCATENATE("R2C",'MAPA DE RIESGO'!$P$27),"")</f>
        <v/>
      </c>
      <c r="N47" s="49" t="str">
        <f>IF(AND('MAPA DE RIESGO'!$Z$28="Muy Baja",'MAPA DE RIESGO'!$AB$28="Leve"),CONCATENATE("R2C",'MAPA DE RIESGO'!$P$28),"")</f>
        <v/>
      </c>
      <c r="O47" s="50" t="str">
        <f>IF(AND('MAPA DE RIESGO'!$Z$29="Muy Baja",'MAPA DE RIESGO'!$AB$29="Leve"),CONCATENATE("R2C",'MAPA DE RIESGO'!$P$29),"")</f>
        <v/>
      </c>
      <c r="P47" s="48" t="str">
        <f>IF(AND('MAPA DE RIESGO'!$Z$24="Muy Baja",'MAPA DE RIESGO'!$AB$24="Menor"),CONCATENATE("R2C",'MAPA DE RIESGO'!$P$24),"")</f>
        <v/>
      </c>
      <c r="Q47" s="49" t="str">
        <f>IF(AND('MAPA DE RIESGO'!$Z$25="Muy Baja",'MAPA DE RIESGO'!$AB$25="Menor"),CONCATENATE("R2C",'MAPA DE RIESGO'!$P$25),"")</f>
        <v/>
      </c>
      <c r="R47" s="49" t="str">
        <f>IF(AND('MAPA DE RIESGO'!$Z$26="Muy Baja",'MAPA DE RIESGO'!$AB$26="Menor"),CONCATENATE("R2C",'MAPA DE RIESGO'!$P$26),"")</f>
        <v/>
      </c>
      <c r="S47" s="49" t="str">
        <f>IF(AND('MAPA DE RIESGO'!$Z$27="Muy Baja",'MAPA DE RIESGO'!$AB$27="Menor"),CONCATENATE("R2C",'MAPA DE RIESGO'!$P$27),"")</f>
        <v/>
      </c>
      <c r="T47" s="49" t="str">
        <f>IF(AND('MAPA DE RIESGO'!$Z$28="Muy Baja",'MAPA DE RIESGO'!$AB$28="Menor"),CONCATENATE("R2C",'MAPA DE RIESGO'!$P$28),"")</f>
        <v/>
      </c>
      <c r="U47" s="50" t="str">
        <f>IF(AND('MAPA DE RIESGO'!$Z$29="Muy Baja",'MAPA DE RIESGO'!$AB$29="Menor"),CONCATENATE("R2C",'MAPA DE RIESGO'!$P$29),"")</f>
        <v/>
      </c>
      <c r="V47" s="39" t="str">
        <f>IF(AND('MAPA DE RIESGO'!$Z$24="Muy Baja",'MAPA DE RIESGO'!$AB$24="Moderado"),CONCATENATE("R2C",'MAPA DE RIESGO'!$P$24),"")</f>
        <v/>
      </c>
      <c r="W47" s="40" t="str">
        <f>IF(AND('MAPA DE RIESGO'!$Z$25="Muy Baja",'MAPA DE RIESGO'!$AB$25="Moderado"),CONCATENATE("R2C",'MAPA DE RIESGO'!$P$25),"")</f>
        <v/>
      </c>
      <c r="X47" s="40" t="str">
        <f>IF(AND('MAPA DE RIESGO'!$Z$26="Muy Baja",'MAPA DE RIESGO'!$AB$26="Moderado"),CONCATENATE("R2C",'MAPA DE RIESGO'!$P$26),"")</f>
        <v/>
      </c>
      <c r="Y47" s="40" t="str">
        <f>IF(AND('MAPA DE RIESGO'!$Z$27="Muy Baja",'MAPA DE RIESGO'!$AB$27="Moderado"),CONCATENATE("R2C",'MAPA DE RIESGO'!$P$27),"")</f>
        <v/>
      </c>
      <c r="Z47" s="40" t="str">
        <f>IF(AND('MAPA DE RIESGO'!$Z$28="Muy Baja",'MAPA DE RIESGO'!$AB$28="Moderado"),CONCATENATE("R2C",'MAPA DE RIESGO'!$P$28),"")</f>
        <v/>
      </c>
      <c r="AA47" s="41" t="str">
        <f>IF(AND('MAPA DE RIESGO'!$Z$29="Muy Baja",'MAPA DE RIESGO'!$AB$29="Moderado"),CONCATENATE("R2C",'MAPA DE RIESGO'!$P$29),"")</f>
        <v/>
      </c>
      <c r="AB47" s="23" t="str">
        <f>IF(AND('MAPA DE RIESGO'!$Z$24="Muy Baja",'MAPA DE RIESGO'!$AB$24="Mayor"),CONCATENATE("R2C",'MAPA DE RIESGO'!$P$24),"")</f>
        <v/>
      </c>
      <c r="AC47" s="24" t="str">
        <f>IF(AND('MAPA DE RIESGO'!$Z$25="Muy Baja",'MAPA DE RIESGO'!$AB$25="Mayor"),CONCATENATE("R2C",'MAPA DE RIESGO'!$P$25),"")</f>
        <v/>
      </c>
      <c r="AD47" s="24" t="str">
        <f>IF(AND('MAPA DE RIESGO'!$Z$26="Muy Baja",'MAPA DE RIESGO'!$AB$26="Mayor"),CONCATENATE("R2C",'MAPA DE RIESGO'!$P$26),"")</f>
        <v/>
      </c>
      <c r="AE47" s="24" t="str">
        <f>IF(AND('MAPA DE RIESGO'!$Z$27="Muy Baja",'MAPA DE RIESGO'!$AB$27="Mayor"),CONCATENATE("R2C",'MAPA DE RIESGO'!$P$27),"")</f>
        <v/>
      </c>
      <c r="AF47" s="24" t="str">
        <f>IF(AND('MAPA DE RIESGO'!$Z$28="Muy Baja",'MAPA DE RIESGO'!$AB$28="Mayor"),CONCATENATE("R2C",'MAPA DE RIESGO'!$P$28),"")</f>
        <v/>
      </c>
      <c r="AG47" s="25" t="str">
        <f>IF(AND('MAPA DE RIESGO'!$Z$29="Muy Baja",'MAPA DE RIESGO'!$AB$29="Mayor"),CONCATENATE("R2C",'MAPA DE RIESGO'!$P$29),"")</f>
        <v/>
      </c>
      <c r="AH47" s="26" t="str">
        <f>IF(AND('MAPA DE RIESGO'!$Z$24="Muy Baja",'MAPA DE RIESGO'!$AB$24="Catastrófico"),CONCATENATE("R2C",'MAPA DE RIESGO'!$P$24),"")</f>
        <v/>
      </c>
      <c r="AI47" s="27" t="str">
        <f>IF(AND('MAPA DE RIESGO'!$Z$25="Muy Baja",'MAPA DE RIESGO'!$AB$25="Catastrófico"),CONCATENATE("R2C",'MAPA DE RIESGO'!$P$25),"")</f>
        <v/>
      </c>
      <c r="AJ47" s="27" t="str">
        <f>IF(AND('MAPA DE RIESGO'!$Z$26="Muy Baja",'MAPA DE RIESGO'!$AB$26="Catastrófico"),CONCATENATE("R2C",'MAPA DE RIESGO'!$P$26),"")</f>
        <v/>
      </c>
      <c r="AK47" s="27" t="str">
        <f>IF(AND('MAPA DE RIESGO'!$Z$27="Muy Baja",'MAPA DE RIESGO'!$AB$27="Catastrófico"),CONCATENATE("R2C",'MAPA DE RIESGO'!$P$27),"")</f>
        <v/>
      </c>
      <c r="AL47" s="27" t="str">
        <f>IF(AND('MAPA DE RIESGO'!$Z$28="Muy Baja",'MAPA DE RIESGO'!$AB$28="Catastrófico"),CONCATENATE("R2C",'MAPA DE RIESGO'!$P$28),"")</f>
        <v/>
      </c>
      <c r="AM47" s="28" t="str">
        <f>IF(AND('MAPA DE RIESGO'!$Z$29="Muy Baja",'MAPA DE RIESGO'!$AB$29="Catastrófico"),CONCATENATE("R2C",'MAPA DE RIESGO'!$P$29),"")</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72"/>
      <c r="C48" s="372"/>
      <c r="D48" s="373"/>
      <c r="E48" s="429"/>
      <c r="F48" s="430"/>
      <c r="G48" s="430"/>
      <c r="H48" s="430"/>
      <c r="I48" s="415"/>
      <c r="J48" s="48" t="str">
        <f>IF(AND('MAPA DE RIESGO'!$Z$30="Muy Baja",'MAPA DE RIESGO'!$AB$30="Leve"),CONCATENATE("R3C",'MAPA DE RIESGO'!$P$30),"")</f>
        <v/>
      </c>
      <c r="K48" s="49" t="str">
        <f>IF(AND('MAPA DE RIESGO'!$Z$31="Muy Baja",'MAPA DE RIESGO'!$AB$31="Leve"),CONCATENATE("R3C",'MAPA DE RIESGO'!$P$31),"")</f>
        <v/>
      </c>
      <c r="L48" s="49" t="str">
        <f>IF(AND('MAPA DE RIESGO'!$Z$32="Muy Baja",'MAPA DE RIESGO'!$AB$32="Leve"),CONCATENATE("R3C",'MAPA DE RIESGO'!$P$32),"")</f>
        <v/>
      </c>
      <c r="M48" s="49" t="str">
        <f>IF(AND('MAPA DE RIESGO'!$Z$33="Muy Baja",'MAPA DE RIESGO'!$AB$33="Leve"),CONCATENATE("R3C",'MAPA DE RIESGO'!$P$33),"")</f>
        <v/>
      </c>
      <c r="N48" s="49" t="str">
        <f>IF(AND('MAPA DE RIESGO'!$Z$34="Muy Baja",'MAPA DE RIESGO'!$AB$34="Leve"),CONCATENATE("R3C",'MAPA DE RIESGO'!$P$34),"")</f>
        <v/>
      </c>
      <c r="O48" s="50" t="str">
        <f>IF(AND('MAPA DE RIESGO'!$Z$35="Muy Baja",'MAPA DE RIESGO'!$AB$35="Leve"),CONCATENATE("R3C",'MAPA DE RIESGO'!$P$35),"")</f>
        <v/>
      </c>
      <c r="P48" s="48" t="str">
        <f>IF(AND('MAPA DE RIESGO'!$Z$30="Muy Baja",'MAPA DE RIESGO'!$AB$30="Menor"),CONCATENATE("R3C",'MAPA DE RIESGO'!$P$30),"")</f>
        <v/>
      </c>
      <c r="Q48" s="49" t="str">
        <f>IF(AND('MAPA DE RIESGO'!$Z$31="Muy Baja",'MAPA DE RIESGO'!$AB$31="Menor"),CONCATENATE("R3C",'MAPA DE RIESGO'!$P$31),"")</f>
        <v/>
      </c>
      <c r="R48" s="49" t="str">
        <f>IF(AND('MAPA DE RIESGO'!$Z$32="Muy Baja",'MAPA DE RIESGO'!$AB$32="Menor"),CONCATENATE("R3C",'MAPA DE RIESGO'!$P$32),"")</f>
        <v/>
      </c>
      <c r="S48" s="49" t="str">
        <f>IF(AND('MAPA DE RIESGO'!$Z$33="Muy Baja",'MAPA DE RIESGO'!$AB$33="Menor"),CONCATENATE("R3C",'MAPA DE RIESGO'!$P$33),"")</f>
        <v/>
      </c>
      <c r="T48" s="49" t="str">
        <f>IF(AND('MAPA DE RIESGO'!$Z$34="Muy Baja",'MAPA DE RIESGO'!$AB$34="Menor"),CONCATENATE("R3C",'MAPA DE RIESGO'!$P$34),"")</f>
        <v/>
      </c>
      <c r="U48" s="50" t="str">
        <f>IF(AND('MAPA DE RIESGO'!$Z$35="Muy Baja",'MAPA DE RIESGO'!$AB$35="Menor"),CONCATENATE("R3C",'MAPA DE RIESGO'!$P$35),"")</f>
        <v/>
      </c>
      <c r="V48" s="39" t="str">
        <f>IF(AND('MAPA DE RIESGO'!$Z$30="Muy Baja",'MAPA DE RIESGO'!$AB$30="Moderado"),CONCATENATE("R3C",'MAPA DE RIESGO'!$P$30),"")</f>
        <v/>
      </c>
      <c r="W48" s="40" t="str">
        <f>IF(AND('MAPA DE RIESGO'!$Z$31="Muy Baja",'MAPA DE RIESGO'!$AB$31="Moderado"),CONCATENATE("R3C",'MAPA DE RIESGO'!$P$31),"")</f>
        <v/>
      </c>
      <c r="X48" s="40" t="str">
        <f>IF(AND('MAPA DE RIESGO'!$Z$32="Muy Baja",'MAPA DE RIESGO'!$AB$32="Moderado"),CONCATENATE("R3C",'MAPA DE RIESGO'!$P$32),"")</f>
        <v/>
      </c>
      <c r="Y48" s="40" t="str">
        <f>IF(AND('MAPA DE RIESGO'!$Z$33="Muy Baja",'MAPA DE RIESGO'!$AB$33="Moderado"),CONCATENATE("R3C",'MAPA DE RIESGO'!$P$33),"")</f>
        <v/>
      </c>
      <c r="Z48" s="40" t="str">
        <f>IF(AND('MAPA DE RIESGO'!$Z$34="Muy Baja",'MAPA DE RIESGO'!$AB$34="Moderado"),CONCATENATE("R3C",'MAPA DE RIESGO'!$P$34),"")</f>
        <v/>
      </c>
      <c r="AA48" s="41" t="str">
        <f>IF(AND('MAPA DE RIESGO'!$Z$35="Muy Baja",'MAPA DE RIESGO'!$AB$35="Moderado"),CONCATENATE("R3C",'MAPA DE RIESGO'!$P$35),"")</f>
        <v/>
      </c>
      <c r="AB48" s="23" t="str">
        <f>IF(AND('MAPA DE RIESGO'!$Z$30="Muy Baja",'MAPA DE RIESGO'!$AB$30="Mayor"),CONCATENATE("R3C",'MAPA DE RIESGO'!$P$30),"")</f>
        <v/>
      </c>
      <c r="AC48" s="24" t="str">
        <f>IF(AND('MAPA DE RIESGO'!$Z$31="Muy Baja",'MAPA DE RIESGO'!$AB$31="Mayor"),CONCATENATE("R3C",'MAPA DE RIESGO'!$P$31),"")</f>
        <v/>
      </c>
      <c r="AD48" s="24" t="str">
        <f>IF(AND('MAPA DE RIESGO'!$Z$32="Muy Baja",'MAPA DE RIESGO'!$AB$32="Mayor"),CONCATENATE("R3C",'MAPA DE RIESGO'!$P$32),"")</f>
        <v/>
      </c>
      <c r="AE48" s="24" t="str">
        <f>IF(AND('MAPA DE RIESGO'!$Z$33="Muy Baja",'MAPA DE RIESGO'!$AB$33="Mayor"),CONCATENATE("R3C",'MAPA DE RIESGO'!$P$33),"")</f>
        <v/>
      </c>
      <c r="AF48" s="24" t="str">
        <f>IF(AND('MAPA DE RIESGO'!$Z$34="Muy Baja",'MAPA DE RIESGO'!$AB$34="Mayor"),CONCATENATE("R3C",'MAPA DE RIESGO'!$P$34),"")</f>
        <v/>
      </c>
      <c r="AG48" s="25" t="str">
        <f>IF(AND('MAPA DE RIESGO'!$Z$35="Muy Baja",'MAPA DE RIESGO'!$AB$35="Mayor"),CONCATENATE("R3C",'MAPA DE RIESGO'!$P$35),"")</f>
        <v/>
      </c>
      <c r="AH48" s="26" t="str">
        <f>IF(AND('MAPA DE RIESGO'!$Z$30="Muy Baja",'MAPA DE RIESGO'!$AB$30="Catastrófico"),CONCATENATE("R3C",'MAPA DE RIESGO'!$P$30),"")</f>
        <v/>
      </c>
      <c r="AI48" s="27" t="str">
        <f>IF(AND('MAPA DE RIESGO'!$Z$31="Muy Baja",'MAPA DE RIESGO'!$AB$31="Catastrófico"),CONCATENATE("R3C",'MAPA DE RIESGO'!$P$31),"")</f>
        <v/>
      </c>
      <c r="AJ48" s="27" t="str">
        <f>IF(AND('MAPA DE RIESGO'!$Z$32="Muy Baja",'MAPA DE RIESGO'!$AB$32="Catastrófico"),CONCATENATE("R3C",'MAPA DE RIESGO'!$P$32),"")</f>
        <v/>
      </c>
      <c r="AK48" s="27" t="str">
        <f>IF(AND('MAPA DE RIESGO'!$Z$33="Muy Baja",'MAPA DE RIESGO'!$AB$33="Catastrófico"),CONCATENATE("R3C",'MAPA DE RIESGO'!$P$33),"")</f>
        <v/>
      </c>
      <c r="AL48" s="27" t="str">
        <f>IF(AND('MAPA DE RIESGO'!$Z$34="Muy Baja",'MAPA DE RIESGO'!$AB$34="Catastrófico"),CONCATENATE("R3C",'MAPA DE RIESGO'!$P$34),"")</f>
        <v/>
      </c>
      <c r="AM48" s="28" t="str">
        <f>IF(AND('MAPA DE RIESGO'!$Z$35="Muy Baja",'MAPA DE RIESGO'!$AB$35="Catastrófico"),CONCATENATE("R3C",'MAPA DE RIESGO'!$P$35),"")</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72"/>
      <c r="C49" s="372"/>
      <c r="D49" s="373"/>
      <c r="E49" s="413"/>
      <c r="F49" s="414"/>
      <c r="G49" s="414"/>
      <c r="H49" s="414"/>
      <c r="I49" s="415"/>
      <c r="J49" s="48" t="str">
        <f>IF(AND('MAPA DE RIESGO'!$Z$36="Muy Baja",'MAPA DE RIESGO'!$AB$36="Leve"),CONCATENATE("R4C",'MAPA DE RIESGO'!$P$36),"")</f>
        <v/>
      </c>
      <c r="K49" s="49" t="str">
        <f>IF(AND('MAPA DE RIESGO'!$Z$39="Muy Baja",'MAPA DE RIESGO'!$AB$39="Leve"),CONCATENATE("R4C",'MAPA DE RIESGO'!$P$39),"")</f>
        <v/>
      </c>
      <c r="L49" s="49" t="str">
        <f>IF(AND('MAPA DE RIESGO'!$Z$40="Muy Baja",'MAPA DE RIESGO'!$AB$40="Leve"),CONCATENATE("R4C",'MAPA DE RIESGO'!$P$40),"")</f>
        <v/>
      </c>
      <c r="M49" s="49" t="str">
        <f>IF(AND('MAPA DE RIESGO'!$Z$41="Muy Baja",'MAPA DE RIESGO'!$AB$41="Leve"),CONCATENATE("R4C",'MAPA DE RIESGO'!$P$41),"")</f>
        <v/>
      </c>
      <c r="N49" s="49" t="str">
        <f>IF(AND('MAPA DE RIESGO'!$Z$42="Muy Baja",'MAPA DE RIESGO'!$AB$42="Leve"),CONCATENATE("R4C",'MAPA DE RIESGO'!$P$42),"")</f>
        <v/>
      </c>
      <c r="O49" s="50" t="str">
        <f>IF(AND('MAPA DE RIESGO'!$Z$43="Muy Baja",'MAPA DE RIESGO'!$AB$43="Leve"),CONCATENATE("R4C",'MAPA DE RIESGO'!$P$43),"")</f>
        <v/>
      </c>
      <c r="P49" s="48" t="str">
        <f>IF(AND('MAPA DE RIESGO'!$Z$36="Muy Baja",'MAPA DE RIESGO'!$AB$36="Menor"),CONCATENATE("R4C",'MAPA DE RIESGO'!$P$36),"")</f>
        <v/>
      </c>
      <c r="Q49" s="49" t="str">
        <f>IF(AND('MAPA DE RIESGO'!$Z$39="Muy Baja",'MAPA DE RIESGO'!$AB$39="Menor"),CONCATENATE("R4C",'MAPA DE RIESGO'!$P$39),"")</f>
        <v/>
      </c>
      <c r="R49" s="49" t="str">
        <f>IF(AND('MAPA DE RIESGO'!$Z$40="Muy Baja",'MAPA DE RIESGO'!$AB$40="Menor"),CONCATENATE("R4C",'MAPA DE RIESGO'!$P$40),"")</f>
        <v/>
      </c>
      <c r="S49" s="49" t="str">
        <f>IF(AND('MAPA DE RIESGO'!$Z$41="Muy Baja",'MAPA DE RIESGO'!$AB$41="Menor"),CONCATENATE("R4C",'MAPA DE RIESGO'!$P$41),"")</f>
        <v/>
      </c>
      <c r="T49" s="49" t="str">
        <f>IF(AND('MAPA DE RIESGO'!$Z$42="Muy Baja",'MAPA DE RIESGO'!$AB$42="Menor"),CONCATENATE("R4C",'MAPA DE RIESGO'!$P$42),"")</f>
        <v/>
      </c>
      <c r="U49" s="50" t="str">
        <f>IF(AND('MAPA DE RIESGO'!$Z$43="Muy Baja",'MAPA DE RIESGO'!$AB$43="Menor"),CONCATENATE("R4C",'MAPA DE RIESGO'!$P$43),"")</f>
        <v/>
      </c>
      <c r="V49" s="39" t="str">
        <f>IF(AND('MAPA DE RIESGO'!$Z$36="Muy Baja",'MAPA DE RIESGO'!$AB$36="Moderado"),CONCATENATE("R4C",'MAPA DE RIESGO'!$P$36),"")</f>
        <v/>
      </c>
      <c r="W49" s="40" t="str">
        <f>IF(AND('MAPA DE RIESGO'!$Z$39="Muy Baja",'MAPA DE RIESGO'!$AB$39="Moderado"),CONCATENATE("R4C",'MAPA DE RIESGO'!$P$39),"")</f>
        <v/>
      </c>
      <c r="X49" s="40" t="str">
        <f>IF(AND('MAPA DE RIESGO'!$Z$40="Muy Baja",'MAPA DE RIESGO'!$AB$40="Moderado"),CONCATENATE("R4C",'MAPA DE RIESGO'!$P$40),"")</f>
        <v/>
      </c>
      <c r="Y49" s="40" t="str">
        <f>IF(AND('MAPA DE RIESGO'!$Z$41="Muy Baja",'MAPA DE RIESGO'!$AB$41="Moderado"),CONCATENATE("R4C",'MAPA DE RIESGO'!$P$41),"")</f>
        <v/>
      </c>
      <c r="Z49" s="40" t="str">
        <f>IF(AND('MAPA DE RIESGO'!$Z$42="Muy Baja",'MAPA DE RIESGO'!$AB$42="Moderado"),CONCATENATE("R4C",'MAPA DE RIESGO'!$P$42),"")</f>
        <v/>
      </c>
      <c r="AA49" s="41" t="str">
        <f>IF(AND('MAPA DE RIESGO'!$Z$43="Muy Baja",'MAPA DE RIESGO'!$AB$43="Moderado"),CONCATENATE("R4C",'MAPA DE RIESGO'!$P$43),"")</f>
        <v/>
      </c>
      <c r="AB49" s="23" t="str">
        <f>IF(AND('MAPA DE RIESGO'!$Z$36="Muy Baja",'MAPA DE RIESGO'!$AB$36="Mayor"),CONCATENATE("R4C",'MAPA DE RIESGO'!$P$36),"")</f>
        <v/>
      </c>
      <c r="AC49" s="24" t="str">
        <f>IF(AND('MAPA DE RIESGO'!$Z$39="Muy Baja",'MAPA DE RIESGO'!$AB$39="Mayor"),CONCATENATE("R4C",'MAPA DE RIESGO'!$P$39),"")</f>
        <v/>
      </c>
      <c r="AD49" s="24" t="str">
        <f>IF(AND('MAPA DE RIESGO'!$Z$40="Muy Baja",'MAPA DE RIESGO'!$AB$40="Mayor"),CONCATENATE("R4C",'MAPA DE RIESGO'!$P$40),"")</f>
        <v/>
      </c>
      <c r="AE49" s="24" t="str">
        <f>IF(AND('MAPA DE RIESGO'!$Z$41="Muy Baja",'MAPA DE RIESGO'!$AB$41="Mayor"),CONCATENATE("R4C",'MAPA DE RIESGO'!$P$41),"")</f>
        <v/>
      </c>
      <c r="AF49" s="24" t="str">
        <f>IF(AND('MAPA DE RIESGO'!$Z$42="Muy Baja",'MAPA DE RIESGO'!$AB$42="Mayor"),CONCATENATE("R4C",'MAPA DE RIESGO'!$P$42),"")</f>
        <v/>
      </c>
      <c r="AG49" s="25" t="str">
        <f>IF(AND('MAPA DE RIESGO'!$Z$43="Muy Baja",'MAPA DE RIESGO'!$AB$43="Mayor"),CONCATENATE("R4C",'MAPA DE RIESGO'!$P$43),"")</f>
        <v/>
      </c>
      <c r="AH49" s="26" t="str">
        <f>IF(AND('MAPA DE RIESGO'!$Z$36="Muy Baja",'MAPA DE RIESGO'!$AB$36="Catastrófico"),CONCATENATE("R4C",'MAPA DE RIESGO'!$P$36),"")</f>
        <v/>
      </c>
      <c r="AI49" s="27" t="str">
        <f>IF(AND('MAPA DE RIESGO'!$Z$39="Muy Baja",'MAPA DE RIESGO'!$AB$39="Catastrófico"),CONCATENATE("R4C",'MAPA DE RIESGO'!$P$39),"")</f>
        <v/>
      </c>
      <c r="AJ49" s="27" t="str">
        <f>IF(AND('MAPA DE RIESGO'!$Z$40="Muy Baja",'MAPA DE RIESGO'!$AB$40="Catastrófico"),CONCATENATE("R4C",'MAPA DE RIESGO'!$P$40),"")</f>
        <v/>
      </c>
      <c r="AK49" s="27" t="str">
        <f>IF(AND('MAPA DE RIESGO'!$Z$41="Muy Baja",'MAPA DE RIESGO'!$AB$41="Catastrófico"),CONCATENATE("R4C",'MAPA DE RIESGO'!$P$41),"")</f>
        <v/>
      </c>
      <c r="AL49" s="27" t="str">
        <f>IF(AND('MAPA DE RIESGO'!$Z$42="Muy Baja",'MAPA DE RIESGO'!$AB$42="Catastrófico"),CONCATENATE("R4C",'MAPA DE RIESGO'!$P$42),"")</f>
        <v/>
      </c>
      <c r="AM49" s="28" t="str">
        <f>IF(AND('MAPA DE RIESGO'!$Z$43="Muy Baja",'MAPA DE RIESGO'!$AB$43="Catastrófico"),CONCATENATE("R4C",'MAPA DE RIESGO'!$P$43),"")</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72"/>
      <c r="C50" s="372"/>
      <c r="D50" s="373"/>
      <c r="E50" s="413"/>
      <c r="F50" s="414"/>
      <c r="G50" s="414"/>
      <c r="H50" s="414"/>
      <c r="I50" s="415"/>
      <c r="J50" s="48" t="str">
        <f>IF(AND('MAPA DE RIESGO'!$Z$44="Muy Baja",'MAPA DE RIESGO'!$AB$44="Leve"),CONCATENATE("R5C",'MAPA DE RIESGO'!$P$44),"")</f>
        <v/>
      </c>
      <c r="K50" s="49" t="str">
        <f>IF(AND('MAPA DE RIESGO'!$Z$45="Muy Baja",'MAPA DE RIESGO'!$AB$45="Leve"),CONCATENATE("R5C",'MAPA DE RIESGO'!$P$45),"")</f>
        <v/>
      </c>
      <c r="L50" s="49" t="str">
        <f>IF(AND('MAPA DE RIESGO'!$Z$47="Muy Baja",'MAPA DE RIESGO'!$AB$47="Leve"),CONCATENATE("R5C",'MAPA DE RIESGO'!$P$47),"")</f>
        <v/>
      </c>
      <c r="M50" s="49" t="str">
        <f>IF(AND('MAPA DE RIESGO'!$Z$48="Muy Baja",'MAPA DE RIESGO'!$AB$48="Leve"),CONCATENATE("R5C",'MAPA DE RIESGO'!$P$48),"")</f>
        <v/>
      </c>
      <c r="N50" s="49" t="str">
        <f>IF(AND('MAPA DE RIESGO'!$Z$49="Muy Baja",'MAPA DE RIESGO'!$AB$49="Leve"),CONCATENATE("R5C",'MAPA DE RIESGO'!$P$49),"")</f>
        <v/>
      </c>
      <c r="O50" s="50" t="str">
        <f>IF(AND('MAPA DE RIESGO'!$Z$50="Muy Baja",'MAPA DE RIESGO'!$AB$50="Leve"),CONCATENATE("R5C",'MAPA DE RIESGO'!$P$50),"")</f>
        <v/>
      </c>
      <c r="P50" s="48" t="str">
        <f>IF(AND('MAPA DE RIESGO'!$Z$44="Muy Baja",'MAPA DE RIESGO'!$AB$44="Menor"),CONCATENATE("R5C",'MAPA DE RIESGO'!$P$44),"")</f>
        <v/>
      </c>
      <c r="Q50" s="49" t="str">
        <f>IF(AND('MAPA DE RIESGO'!$Z$45="Muy Baja",'MAPA DE RIESGO'!$AB$45="Menor"),CONCATENATE("R5C",'MAPA DE RIESGO'!$P$45),"")</f>
        <v/>
      </c>
      <c r="R50" s="49" t="str">
        <f>IF(AND('MAPA DE RIESGO'!$Z$47="Muy Baja",'MAPA DE RIESGO'!$AB$47="Menor"),CONCATENATE("R5C",'MAPA DE RIESGO'!$P$47),"")</f>
        <v/>
      </c>
      <c r="S50" s="49" t="str">
        <f>IF(AND('MAPA DE RIESGO'!$Z$48="Muy Baja",'MAPA DE RIESGO'!$AB$48="Menor"),CONCATENATE("R5C",'MAPA DE RIESGO'!$P$48),"")</f>
        <v/>
      </c>
      <c r="T50" s="49" t="str">
        <f>IF(AND('MAPA DE RIESGO'!$Z$49="Muy Baja",'MAPA DE RIESGO'!$AB$49="Menor"),CONCATENATE("R5C",'MAPA DE RIESGO'!$P$49),"")</f>
        <v/>
      </c>
      <c r="U50" s="50" t="str">
        <f>IF(AND('MAPA DE RIESGO'!$Z$50="Muy Baja",'MAPA DE RIESGO'!$AB$50="Menor"),CONCATENATE("R5C",'MAPA DE RIESGO'!$P$50),"")</f>
        <v/>
      </c>
      <c r="V50" s="39" t="str">
        <f>IF(AND('MAPA DE RIESGO'!$Z$44="Muy Baja",'MAPA DE RIESGO'!$AB$44="Moderado"),CONCATENATE("R5C",'MAPA DE RIESGO'!$P$44),"")</f>
        <v/>
      </c>
      <c r="W50" s="40" t="str">
        <f>IF(AND('MAPA DE RIESGO'!$Z$45="Muy Baja",'MAPA DE RIESGO'!$AB$45="Moderado"),CONCATENATE("R5C",'MAPA DE RIESGO'!$P$45),"")</f>
        <v>R5C2</v>
      </c>
      <c r="X50" s="40" t="str">
        <f>IF(AND('MAPA DE RIESGO'!$Z$47="Muy Baja",'MAPA DE RIESGO'!$AB$47="Moderado"),CONCATENATE("R5C",'MAPA DE RIESGO'!$P$47),"")</f>
        <v/>
      </c>
      <c r="Y50" s="40" t="str">
        <f>IF(AND('MAPA DE RIESGO'!$Z$48="Muy Baja",'MAPA DE RIESGO'!$AB$48="Moderado"),CONCATENATE("R5C",'MAPA DE RIESGO'!$P$48),"")</f>
        <v/>
      </c>
      <c r="Z50" s="40" t="str">
        <f>IF(AND('MAPA DE RIESGO'!$Z$49="Muy Baja",'MAPA DE RIESGO'!$AB$49="Moderado"),CONCATENATE("R5C",'MAPA DE RIESGO'!$P$49),"")</f>
        <v/>
      </c>
      <c r="AA50" s="41" t="str">
        <f>IF(AND('MAPA DE RIESGO'!$Z$50="Muy Baja",'MAPA DE RIESGO'!$AB$50="Moderado"),CONCATENATE("R5C",'MAPA DE RIESGO'!$P$50),"")</f>
        <v/>
      </c>
      <c r="AB50" s="23" t="str">
        <f>IF(AND('MAPA DE RIESGO'!$Z$44="Muy Baja",'MAPA DE RIESGO'!$AB$44="Mayor"),CONCATENATE("R5C",'MAPA DE RIESGO'!$P$44),"")</f>
        <v/>
      </c>
      <c r="AC50" s="24" t="str">
        <f>IF(AND('MAPA DE RIESGO'!$Z$45="Muy Baja",'MAPA DE RIESGO'!$AB$45="Mayor"),CONCATENATE("R5C",'MAPA DE RIESGO'!$P$45),"")</f>
        <v/>
      </c>
      <c r="AD50" s="29" t="str">
        <f>IF(AND('MAPA DE RIESGO'!$Z$47="Muy Baja",'MAPA DE RIESGO'!$AB$47="Mayor"),CONCATENATE("R5C",'MAPA DE RIESGO'!$P$47),"")</f>
        <v/>
      </c>
      <c r="AE50" s="29" t="str">
        <f>IF(AND('MAPA DE RIESGO'!$Z$48="Muy Baja",'MAPA DE RIESGO'!$AB$48="Mayor"),CONCATENATE("R5C",'MAPA DE RIESGO'!$P$48),"")</f>
        <v/>
      </c>
      <c r="AF50" s="29" t="str">
        <f>IF(AND('MAPA DE RIESGO'!$Z$49="Muy Baja",'MAPA DE RIESGO'!$AB$49="Mayor"),CONCATENATE("R5C",'MAPA DE RIESGO'!$P$49),"")</f>
        <v/>
      </c>
      <c r="AG50" s="25" t="str">
        <f>IF(AND('MAPA DE RIESGO'!$Z$50="Muy Baja",'MAPA DE RIESGO'!$AB$50="Mayor"),CONCATENATE("R5C",'MAPA DE RIESGO'!$P$50),"")</f>
        <v/>
      </c>
      <c r="AH50" s="26" t="str">
        <f>IF(AND('MAPA DE RIESGO'!$Z$44="Muy Baja",'MAPA DE RIESGO'!$AB$44="Catastrófico"),CONCATENATE("R5C",'MAPA DE RIESGO'!$P$44),"")</f>
        <v/>
      </c>
      <c r="AI50" s="27" t="str">
        <f>IF(AND('MAPA DE RIESGO'!$Z$45="Muy Baja",'MAPA DE RIESGO'!$AB$45="Catastrófico"),CONCATENATE("R5C",'MAPA DE RIESGO'!$P$45),"")</f>
        <v/>
      </c>
      <c r="AJ50" s="27" t="str">
        <f>IF(AND('MAPA DE RIESGO'!$Z$47="Muy Baja",'MAPA DE RIESGO'!$AB$47="Catastrófico"),CONCATENATE("R5C",'MAPA DE RIESGO'!$P$47),"")</f>
        <v/>
      </c>
      <c r="AK50" s="27" t="str">
        <f>IF(AND('MAPA DE RIESGO'!$Z$48="Muy Baja",'MAPA DE RIESGO'!$AB$48="Catastrófico"),CONCATENATE("R5C",'MAPA DE RIESGO'!$P$48),"")</f>
        <v/>
      </c>
      <c r="AL50" s="27" t="str">
        <f>IF(AND('MAPA DE RIESGO'!$Z$49="Muy Baja",'MAPA DE RIESGO'!$AB$49="Catastrófico"),CONCATENATE("R5C",'MAPA DE RIESGO'!$P$49),"")</f>
        <v/>
      </c>
      <c r="AM50" s="28" t="str">
        <f>IF(AND('MAPA DE RIESGO'!$Z$50="Muy Baja",'MAPA DE RIESGO'!$AB$50="Catastrófico"),CONCATENATE("R5C",'MAPA DE RIESGO'!$P$50),"")</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72"/>
      <c r="C51" s="372"/>
      <c r="D51" s="373"/>
      <c r="E51" s="413"/>
      <c r="F51" s="414"/>
      <c r="G51" s="414"/>
      <c r="H51" s="414"/>
      <c r="I51" s="415"/>
      <c r="J51" s="48" t="str">
        <f>IF(AND('MAPA DE RIESGO'!$Z$51="Muy Baja",'MAPA DE RIESGO'!$AB$51="Leve"),CONCATENATE("R6C",'MAPA DE RIESGO'!$P$51),"")</f>
        <v/>
      </c>
      <c r="K51" s="49" t="str">
        <f>IF(AND('MAPA DE RIESGO'!$Z$52="Muy Baja",'MAPA DE RIESGO'!$AB$52="Leve"),CONCATENATE("R6C",'MAPA DE RIESGO'!$P$52),"")</f>
        <v/>
      </c>
      <c r="L51" s="49" t="str">
        <f>IF(AND('MAPA DE RIESGO'!$Z$53="Muy Baja",'MAPA DE RIESGO'!$AB$53="Leve"),CONCATENATE("R6C",'MAPA DE RIESGO'!$P$53),"")</f>
        <v/>
      </c>
      <c r="M51" s="49" t="str">
        <f>IF(AND('MAPA DE RIESGO'!$Z$54="Muy Baja",'MAPA DE RIESGO'!$AB$54="Leve"),CONCATENATE("R6C",'MAPA DE RIESGO'!$P$54),"")</f>
        <v/>
      </c>
      <c r="N51" s="49" t="str">
        <f>IF(AND('MAPA DE RIESGO'!$Z$55="Muy Baja",'MAPA DE RIESGO'!$AB$55="Leve"),CONCATENATE("R6C",'MAPA DE RIESGO'!$P$55),"")</f>
        <v/>
      </c>
      <c r="O51" s="50" t="str">
        <f>IF(AND('MAPA DE RIESGO'!$Z$56="Muy Baja",'MAPA DE RIESGO'!$AB$56="Leve"),CONCATENATE("R6C",'MAPA DE RIESGO'!$P$56),"")</f>
        <v/>
      </c>
      <c r="P51" s="48" t="str">
        <f>IF(AND('MAPA DE RIESGO'!$Z$51="Muy Baja",'MAPA DE RIESGO'!$AB$51="Menor"),CONCATENATE("R6C",'MAPA DE RIESGO'!$P$51),"")</f>
        <v/>
      </c>
      <c r="Q51" s="49" t="str">
        <f>IF(AND('MAPA DE RIESGO'!$Z$52="Muy Baja",'MAPA DE RIESGO'!$AB$52="Menor"),CONCATENATE("R6C",'MAPA DE RIESGO'!$P$52),"")</f>
        <v/>
      </c>
      <c r="R51" s="49" t="str">
        <f>IF(AND('MAPA DE RIESGO'!$Z$53="Muy Baja",'MAPA DE RIESGO'!$AB$53="Menor"),CONCATENATE("R6C",'MAPA DE RIESGO'!$P$53),"")</f>
        <v/>
      </c>
      <c r="S51" s="49" t="str">
        <f>IF(AND('MAPA DE RIESGO'!$Z$54="Muy Baja",'MAPA DE RIESGO'!$AB$54="Menor"),CONCATENATE("R6C",'MAPA DE RIESGO'!$P$54),"")</f>
        <v/>
      </c>
      <c r="T51" s="49" t="str">
        <f>IF(AND('MAPA DE RIESGO'!$Z$55="Muy Baja",'MAPA DE RIESGO'!$AB$55="Menor"),CONCATENATE("R6C",'MAPA DE RIESGO'!$P$55),"")</f>
        <v/>
      </c>
      <c r="U51" s="50" t="str">
        <f>IF(AND('MAPA DE RIESGO'!$Z$56="Muy Baja",'MAPA DE RIESGO'!$AB$56="Menor"),CONCATENATE("R6C",'MAPA DE RIESGO'!$P$56),"")</f>
        <v/>
      </c>
      <c r="V51" s="39" t="str">
        <f>IF(AND('MAPA DE RIESGO'!$Z$51="Muy Baja",'MAPA DE RIESGO'!$AB$51="Moderado"),CONCATENATE("R6C",'MAPA DE RIESGO'!$P$51),"")</f>
        <v/>
      </c>
      <c r="W51" s="40" t="str">
        <f>IF(AND('MAPA DE RIESGO'!$Z$52="Muy Baja",'MAPA DE RIESGO'!$AB$52="Moderado"),CONCATENATE("R6C",'MAPA DE RIESGO'!$P$52),"")</f>
        <v/>
      </c>
      <c r="X51" s="40" t="str">
        <f>IF(AND('MAPA DE RIESGO'!$Z$53="Muy Baja",'MAPA DE RIESGO'!$AB$53="Moderado"),CONCATENATE("R6C",'MAPA DE RIESGO'!$P$53),"")</f>
        <v/>
      </c>
      <c r="Y51" s="40" t="str">
        <f>IF(AND('MAPA DE RIESGO'!$Z$54="Muy Baja",'MAPA DE RIESGO'!$AB$54="Moderado"),CONCATENATE("R6C",'MAPA DE RIESGO'!$P$54),"")</f>
        <v/>
      </c>
      <c r="Z51" s="40" t="str">
        <f>IF(AND('MAPA DE RIESGO'!$Z$55="Muy Baja",'MAPA DE RIESGO'!$AB$55="Moderado"),CONCATENATE("R6C",'MAPA DE RIESGO'!$P$55),"")</f>
        <v/>
      </c>
      <c r="AA51" s="41" t="str">
        <f>IF(AND('MAPA DE RIESGO'!$Z$56="Muy Baja",'MAPA DE RIESGO'!$AB$56="Moderado"),CONCATENATE("R6C",'MAPA DE RIESGO'!$P$56),"")</f>
        <v/>
      </c>
      <c r="AB51" s="23" t="str">
        <f>IF(AND('MAPA DE RIESGO'!$Z$51="Muy Baja",'MAPA DE RIESGO'!$AB$51="Mayor"),CONCATENATE("R6C",'MAPA DE RIESGO'!$P$51),"")</f>
        <v/>
      </c>
      <c r="AC51" s="24" t="str">
        <f>IF(AND('MAPA DE RIESGO'!$Z$52="Muy Baja",'MAPA DE RIESGO'!$AB$52="Mayor"),CONCATENATE("R6C",'MAPA DE RIESGO'!$P$52),"")</f>
        <v/>
      </c>
      <c r="AD51" s="29" t="str">
        <f>IF(AND('MAPA DE RIESGO'!$Z$53="Muy Baja",'MAPA DE RIESGO'!$AB$53="Mayor"),CONCATENATE("R6C",'MAPA DE RIESGO'!$P$53),"")</f>
        <v/>
      </c>
      <c r="AE51" s="29" t="str">
        <f>IF(AND('MAPA DE RIESGO'!$Z$54="Muy Baja",'MAPA DE RIESGO'!$AB$54="Mayor"),CONCATENATE("R6C",'MAPA DE RIESGO'!$P$54),"")</f>
        <v/>
      </c>
      <c r="AF51" s="29" t="str">
        <f>IF(AND('MAPA DE RIESGO'!$Z$55="Muy Baja",'MAPA DE RIESGO'!$AB$55="Mayor"),CONCATENATE("R6C",'MAPA DE RIESGO'!$P$55),"")</f>
        <v/>
      </c>
      <c r="AG51" s="25" t="str">
        <f>IF(AND('MAPA DE RIESGO'!$Z$56="Muy Baja",'MAPA DE RIESGO'!$AB$56="Mayor"),CONCATENATE("R6C",'MAPA DE RIESGO'!$P$56),"")</f>
        <v/>
      </c>
      <c r="AH51" s="26" t="str">
        <f>IF(AND('MAPA DE RIESGO'!$Z$51="Muy Baja",'MAPA DE RIESGO'!$AB$51="Catastrófico"),CONCATENATE("R6C",'MAPA DE RIESGO'!$P$51),"")</f>
        <v/>
      </c>
      <c r="AI51" s="27" t="str">
        <f>IF(AND('MAPA DE RIESGO'!$Z$52="Muy Baja",'MAPA DE RIESGO'!$AB$52="Catastrófico"),CONCATENATE("R6C",'MAPA DE RIESGO'!$P$52),"")</f>
        <v/>
      </c>
      <c r="AJ51" s="27" t="str">
        <f>IF(AND('MAPA DE RIESGO'!$Z$53="Muy Baja",'MAPA DE RIESGO'!$AB$53="Catastrófico"),CONCATENATE("R6C",'MAPA DE RIESGO'!$P$53),"")</f>
        <v/>
      </c>
      <c r="AK51" s="27" t="str">
        <f>IF(AND('MAPA DE RIESGO'!$Z$54="Muy Baja",'MAPA DE RIESGO'!$AB$54="Catastrófico"),CONCATENATE("R6C",'MAPA DE RIESGO'!$P$54),"")</f>
        <v/>
      </c>
      <c r="AL51" s="27" t="str">
        <f>IF(AND('MAPA DE RIESGO'!$Z$55="Muy Baja",'MAPA DE RIESGO'!$AB$55="Catastrófico"),CONCATENATE("R6C",'MAPA DE RIESGO'!$P$55),"")</f>
        <v/>
      </c>
      <c r="AM51" s="28" t="str">
        <f>IF(AND('MAPA DE RIESGO'!$Z$56="Muy Baja",'MAPA DE RIESGO'!$AB$56="Catastrófico"),CONCATENATE("R6C",'MAPA DE RIESGO'!$P$56),"")</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72"/>
      <c r="C52" s="372"/>
      <c r="D52" s="373"/>
      <c r="E52" s="413"/>
      <c r="F52" s="414"/>
      <c r="G52" s="414"/>
      <c r="H52" s="414"/>
      <c r="I52" s="415"/>
      <c r="J52" s="48" t="str">
        <f>IF(AND('MAPA DE RIESGO'!$Z$57="Muy Baja",'MAPA DE RIESGO'!$AB$57="Leve"),CONCATENATE("R7C",'MAPA DE RIESGO'!$P$57),"")</f>
        <v/>
      </c>
      <c r="K52" s="49" t="str">
        <f>IF(AND('MAPA DE RIESGO'!$Z$58="Muy Baja",'MAPA DE RIESGO'!$AB$58="Leve"),CONCATENATE("R7C",'MAPA DE RIESGO'!$P$58),"")</f>
        <v/>
      </c>
      <c r="L52" s="49" t="str">
        <f>IF(AND('MAPA DE RIESGO'!$Z$59="Muy Baja",'MAPA DE RIESGO'!$AB$59="Leve"),CONCATENATE("R7C",'MAPA DE RIESGO'!$P$59),"")</f>
        <v/>
      </c>
      <c r="M52" s="49" t="str">
        <f>IF(AND('MAPA DE RIESGO'!$Z$60="Muy Baja",'MAPA DE RIESGO'!$AB$60="Leve"),CONCATENATE("R7C",'MAPA DE RIESGO'!$P$60),"")</f>
        <v/>
      </c>
      <c r="N52" s="49" t="str">
        <f>IF(AND('MAPA DE RIESGO'!$Z$61="Muy Baja",'MAPA DE RIESGO'!$AB$61="Leve"),CONCATENATE("R7C",'MAPA DE RIESGO'!$P$61),"")</f>
        <v/>
      </c>
      <c r="O52" s="50" t="str">
        <f>IF(AND('MAPA DE RIESGO'!$Z$62="Muy Baja",'MAPA DE RIESGO'!$AB$62="Leve"),CONCATENATE("R7C",'MAPA DE RIESGO'!$P$62),"")</f>
        <v/>
      </c>
      <c r="P52" s="48" t="str">
        <f>IF(AND('MAPA DE RIESGO'!$Z$57="Muy Baja",'MAPA DE RIESGO'!$AB$57="Menor"),CONCATENATE("R7C",'MAPA DE RIESGO'!$P$57),"")</f>
        <v/>
      </c>
      <c r="Q52" s="49" t="str">
        <f>IF(AND('MAPA DE RIESGO'!$Z$58="Muy Baja",'MAPA DE RIESGO'!$AB$58="Menor"),CONCATENATE("R7C",'MAPA DE RIESGO'!$P$58),"")</f>
        <v/>
      </c>
      <c r="R52" s="49" t="str">
        <f>IF(AND('MAPA DE RIESGO'!$Z$59="Muy Baja",'MAPA DE RIESGO'!$AB$59="Menor"),CONCATENATE("R7C",'MAPA DE RIESGO'!$P$59),"")</f>
        <v/>
      </c>
      <c r="S52" s="49" t="str">
        <f>IF(AND('MAPA DE RIESGO'!$Z$60="Muy Baja",'MAPA DE RIESGO'!$AB$60="Menor"),CONCATENATE("R7C",'MAPA DE RIESGO'!$P$60),"")</f>
        <v/>
      </c>
      <c r="T52" s="49" t="str">
        <f>IF(AND('MAPA DE RIESGO'!$Z$61="Muy Baja",'MAPA DE RIESGO'!$AB$61="Menor"),CONCATENATE("R7C",'MAPA DE RIESGO'!$P$61),"")</f>
        <v/>
      </c>
      <c r="U52" s="50" t="str">
        <f>IF(AND('MAPA DE RIESGO'!$Z$62="Muy Baja",'MAPA DE RIESGO'!$AB$62="Menor"),CONCATENATE("R7C",'MAPA DE RIESGO'!$P$62),"")</f>
        <v/>
      </c>
      <c r="V52" s="39" t="str">
        <f>IF(AND('MAPA DE RIESGO'!$Z$57="Muy Baja",'MAPA DE RIESGO'!$AB$57="Moderado"),CONCATENATE("R7C",'MAPA DE RIESGO'!$P$57),"")</f>
        <v/>
      </c>
      <c r="W52" s="40" t="str">
        <f>IF(AND('MAPA DE RIESGO'!$Z$58="Muy Baja",'MAPA DE RIESGO'!$AB$58="Moderado"),CONCATENATE("R7C",'MAPA DE RIESGO'!$P$58),"")</f>
        <v/>
      </c>
      <c r="X52" s="40" t="str">
        <f>IF(AND('MAPA DE RIESGO'!$Z$59="Muy Baja",'MAPA DE RIESGO'!$AB$59="Moderado"),CONCATENATE("R7C",'MAPA DE RIESGO'!$P$59),"")</f>
        <v/>
      </c>
      <c r="Y52" s="40" t="str">
        <f>IF(AND('MAPA DE RIESGO'!$Z$60="Muy Baja",'MAPA DE RIESGO'!$AB$60="Moderado"),CONCATENATE("R7C",'MAPA DE RIESGO'!$P$60),"")</f>
        <v/>
      </c>
      <c r="Z52" s="40" t="str">
        <f>IF(AND('MAPA DE RIESGO'!$Z$61="Muy Baja",'MAPA DE RIESGO'!$AB$61="Moderado"),CONCATENATE("R7C",'MAPA DE RIESGO'!$P$61),"")</f>
        <v/>
      </c>
      <c r="AA52" s="41" t="str">
        <f>IF(AND('MAPA DE RIESGO'!$Z$62="Muy Baja",'MAPA DE RIESGO'!$AB$62="Moderado"),CONCATENATE("R7C",'MAPA DE RIESGO'!$P$62),"")</f>
        <v/>
      </c>
      <c r="AB52" s="23" t="str">
        <f>IF(AND('MAPA DE RIESGO'!$Z$57="Muy Baja",'MAPA DE RIESGO'!$AB$57="Mayor"),CONCATENATE("R7C",'MAPA DE RIESGO'!$P$57),"")</f>
        <v/>
      </c>
      <c r="AC52" s="24" t="str">
        <f>IF(AND('MAPA DE RIESGO'!$Z$58="Muy Baja",'MAPA DE RIESGO'!$AB$58="Mayor"),CONCATENATE("R7C",'MAPA DE RIESGO'!$P$58),"")</f>
        <v/>
      </c>
      <c r="AD52" s="29" t="str">
        <f>IF(AND('MAPA DE RIESGO'!$Z$59="Muy Baja",'MAPA DE RIESGO'!$AB$59="Mayor"),CONCATENATE("R7C",'MAPA DE RIESGO'!$P$59),"")</f>
        <v/>
      </c>
      <c r="AE52" s="29" t="str">
        <f>IF(AND('MAPA DE RIESGO'!$Z$60="Muy Baja",'MAPA DE RIESGO'!$AB$60="Mayor"),CONCATENATE("R7C",'MAPA DE RIESGO'!$P$60),"")</f>
        <v/>
      </c>
      <c r="AF52" s="29" t="str">
        <f>IF(AND('MAPA DE RIESGO'!$Z$61="Muy Baja",'MAPA DE RIESGO'!$AB$61="Mayor"),CONCATENATE("R7C",'MAPA DE RIESGO'!$P$61),"")</f>
        <v/>
      </c>
      <c r="AG52" s="25" t="str">
        <f>IF(AND('MAPA DE RIESGO'!$Z$62="Muy Baja",'MAPA DE RIESGO'!$AB$62="Mayor"),CONCATENATE("R7C",'MAPA DE RIESGO'!$P$62),"")</f>
        <v/>
      </c>
      <c r="AH52" s="26" t="str">
        <f>IF(AND('MAPA DE RIESGO'!$Z$57="Muy Baja",'MAPA DE RIESGO'!$AB$57="Catastrófico"),CONCATENATE("R7C",'MAPA DE RIESGO'!$P$57),"")</f>
        <v/>
      </c>
      <c r="AI52" s="27" t="str">
        <f>IF(AND('MAPA DE RIESGO'!$Z$58="Muy Baja",'MAPA DE RIESGO'!$AB$58="Catastrófico"),CONCATENATE("R7C",'MAPA DE RIESGO'!$P$58),"")</f>
        <v/>
      </c>
      <c r="AJ52" s="27" t="str">
        <f>IF(AND('MAPA DE RIESGO'!$Z$59="Muy Baja",'MAPA DE RIESGO'!$AB$59="Catastrófico"),CONCATENATE("R7C",'MAPA DE RIESGO'!$P$59),"")</f>
        <v/>
      </c>
      <c r="AK52" s="27" t="str">
        <f>IF(AND('MAPA DE RIESGO'!$Z$60="Muy Baja",'MAPA DE RIESGO'!$AB$60="Catastrófico"),CONCATENATE("R7C",'MAPA DE RIESGO'!$P$60),"")</f>
        <v/>
      </c>
      <c r="AL52" s="27" t="str">
        <f>IF(AND('MAPA DE RIESGO'!$Z$61="Muy Baja",'MAPA DE RIESGO'!$AB$61="Catastrófico"),CONCATENATE("R7C",'MAPA DE RIESGO'!$P$61),"")</f>
        <v/>
      </c>
      <c r="AM52" s="28" t="str">
        <f>IF(AND('MAPA DE RIESGO'!$Z$62="Muy Baja",'MAPA DE RIESGO'!$AB$62="Catastrófico"),CONCATENATE("R7C",'MAPA DE RIESGO'!$P$62),"")</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72"/>
      <c r="C53" s="372"/>
      <c r="D53" s="373"/>
      <c r="E53" s="413"/>
      <c r="F53" s="414"/>
      <c r="G53" s="414"/>
      <c r="H53" s="414"/>
      <c r="I53" s="415"/>
      <c r="J53" s="48" t="str">
        <f>IF(AND('MAPA DE RIESGO'!$Z$63="Muy Baja",'MAPA DE RIESGO'!$AB$63="Leve"),CONCATENATE("R8C",'MAPA DE RIESGO'!$P$63),"")</f>
        <v/>
      </c>
      <c r="K53" s="49" t="str">
        <f>IF(AND('MAPA DE RIESGO'!$Z$64="Muy Baja",'MAPA DE RIESGO'!$AB$64="Leve"),CONCATENATE("R8C",'MAPA DE RIESGO'!$P$64),"")</f>
        <v/>
      </c>
      <c r="L53" s="49" t="str">
        <f>IF(AND('MAPA DE RIESGO'!$Z$65="Muy Baja",'MAPA DE RIESGO'!$AB$65="Leve"),CONCATENATE("R8C",'MAPA DE RIESGO'!$P$65),"")</f>
        <v/>
      </c>
      <c r="M53" s="49" t="str">
        <f>IF(AND('MAPA DE RIESGO'!$Z$66="Muy Baja",'MAPA DE RIESGO'!$AB$66="Leve"),CONCATENATE("R8C",'MAPA DE RIESGO'!$P$66),"")</f>
        <v/>
      </c>
      <c r="N53" s="49" t="str">
        <f>IF(AND('MAPA DE RIESGO'!$Z$67="Muy Baja",'MAPA DE RIESGO'!$AB$67="Leve"),CONCATENATE("R8C",'MAPA DE RIESGO'!$P$67),"")</f>
        <v/>
      </c>
      <c r="O53" s="50" t="str">
        <f>IF(AND('MAPA DE RIESGO'!$Z$68="Muy Baja",'MAPA DE RIESGO'!$AB$68="Leve"),CONCATENATE("R8C",'MAPA DE RIESGO'!$P$68),"")</f>
        <v/>
      </c>
      <c r="P53" s="48" t="str">
        <f>IF(AND('MAPA DE RIESGO'!$Z$63="Muy Baja",'MAPA DE RIESGO'!$AB$63="Menor"),CONCATENATE("R8C",'MAPA DE RIESGO'!$P$63),"")</f>
        <v/>
      </c>
      <c r="Q53" s="49" t="str">
        <f>IF(AND('MAPA DE RIESGO'!$Z$64="Muy Baja",'MAPA DE RIESGO'!$AB$64="Menor"),CONCATENATE("R8C",'MAPA DE RIESGO'!$P$64),"")</f>
        <v/>
      </c>
      <c r="R53" s="49" t="str">
        <f>IF(AND('MAPA DE RIESGO'!$Z$65="Muy Baja",'MAPA DE RIESGO'!$AB$65="Menor"),CONCATENATE("R8C",'MAPA DE RIESGO'!$P$65),"")</f>
        <v/>
      </c>
      <c r="S53" s="49" t="str">
        <f>IF(AND('MAPA DE RIESGO'!$Z$66="Muy Baja",'MAPA DE RIESGO'!$AB$66="Menor"),CONCATENATE("R8C",'MAPA DE RIESGO'!$P$66),"")</f>
        <v/>
      </c>
      <c r="T53" s="49" t="str">
        <f>IF(AND('MAPA DE RIESGO'!$Z$67="Muy Baja",'MAPA DE RIESGO'!$AB$67="Menor"),CONCATENATE("R8C",'MAPA DE RIESGO'!$P$67),"")</f>
        <v/>
      </c>
      <c r="U53" s="50" t="str">
        <f>IF(AND('MAPA DE RIESGO'!$Z$68="Muy Baja",'MAPA DE RIESGO'!$AB$68="Menor"),CONCATENATE("R8C",'MAPA DE RIESGO'!$P$68),"")</f>
        <v/>
      </c>
      <c r="V53" s="39" t="str">
        <f>IF(AND('MAPA DE RIESGO'!$Z$63="Muy Baja",'MAPA DE RIESGO'!$AB$63="Moderado"),CONCATENATE("R8C",'MAPA DE RIESGO'!$P$63),"")</f>
        <v/>
      </c>
      <c r="W53" s="40" t="str">
        <f>IF(AND('MAPA DE RIESGO'!$Z$64="Muy Baja",'MAPA DE RIESGO'!$AB$64="Moderado"),CONCATENATE("R8C",'MAPA DE RIESGO'!$P$64),"")</f>
        <v/>
      </c>
      <c r="X53" s="40" t="str">
        <f>IF(AND('MAPA DE RIESGO'!$Z$65="Muy Baja",'MAPA DE RIESGO'!$AB$65="Moderado"),CONCATENATE("R8C",'MAPA DE RIESGO'!$P$65),"")</f>
        <v/>
      </c>
      <c r="Y53" s="40" t="str">
        <f>IF(AND('MAPA DE RIESGO'!$Z$66="Muy Baja",'MAPA DE RIESGO'!$AB$66="Moderado"),CONCATENATE("R8C",'MAPA DE RIESGO'!$P$66),"")</f>
        <v/>
      </c>
      <c r="Z53" s="40" t="str">
        <f>IF(AND('MAPA DE RIESGO'!$Z$67="Muy Baja",'MAPA DE RIESGO'!$AB$67="Moderado"),CONCATENATE("R8C",'MAPA DE RIESGO'!$P$67),"")</f>
        <v/>
      </c>
      <c r="AA53" s="41" t="str">
        <f>IF(AND('MAPA DE RIESGO'!$Z$68="Muy Baja",'MAPA DE RIESGO'!$AB$68="Moderado"),CONCATENATE("R8C",'MAPA DE RIESGO'!$P$68),"")</f>
        <v/>
      </c>
      <c r="AB53" s="23" t="str">
        <f>IF(AND('MAPA DE RIESGO'!$Z$63="Muy Baja",'MAPA DE RIESGO'!$AB$63="Mayor"),CONCATENATE("R8C",'MAPA DE RIESGO'!$P$63),"")</f>
        <v/>
      </c>
      <c r="AC53" s="24" t="str">
        <f>IF(AND('MAPA DE RIESGO'!$Z$64="Muy Baja",'MAPA DE RIESGO'!$AB$64="Mayor"),CONCATENATE("R8C",'MAPA DE RIESGO'!$P$64),"")</f>
        <v/>
      </c>
      <c r="AD53" s="29" t="str">
        <f>IF(AND('MAPA DE RIESGO'!$Z$65="Muy Baja",'MAPA DE RIESGO'!$AB$65="Mayor"),CONCATENATE("R8C",'MAPA DE RIESGO'!$P$65),"")</f>
        <v/>
      </c>
      <c r="AE53" s="29" t="str">
        <f>IF(AND('MAPA DE RIESGO'!$Z$66="Muy Baja",'MAPA DE RIESGO'!$AB$66="Mayor"),CONCATENATE("R8C",'MAPA DE RIESGO'!$P$66),"")</f>
        <v/>
      </c>
      <c r="AF53" s="29" t="str">
        <f>IF(AND('MAPA DE RIESGO'!$Z$67="Muy Baja",'MAPA DE RIESGO'!$AB$67="Mayor"),CONCATENATE("R8C",'MAPA DE RIESGO'!$P$67),"")</f>
        <v/>
      </c>
      <c r="AG53" s="25" t="str">
        <f>IF(AND('MAPA DE RIESGO'!$Z$68="Muy Baja",'MAPA DE RIESGO'!$AB$68="Mayor"),CONCATENATE("R8C",'MAPA DE RIESGO'!$P$68),"")</f>
        <v/>
      </c>
      <c r="AH53" s="26" t="str">
        <f>IF(AND('MAPA DE RIESGO'!$Z$63="Muy Baja",'MAPA DE RIESGO'!$AB$63="Catastrófico"),CONCATENATE("R8C",'MAPA DE RIESGO'!$P$63),"")</f>
        <v/>
      </c>
      <c r="AI53" s="27" t="str">
        <f>IF(AND('MAPA DE RIESGO'!$Z$64="Muy Baja",'MAPA DE RIESGO'!$AB$64="Catastrófico"),CONCATENATE("R8C",'MAPA DE RIESGO'!$P$64),"")</f>
        <v/>
      </c>
      <c r="AJ53" s="27" t="str">
        <f>IF(AND('MAPA DE RIESGO'!$Z$65="Muy Baja",'MAPA DE RIESGO'!$AB$65="Catastrófico"),CONCATENATE("R8C",'MAPA DE RIESGO'!$P$65),"")</f>
        <v/>
      </c>
      <c r="AK53" s="27" t="str">
        <f>IF(AND('MAPA DE RIESGO'!$Z$66="Muy Baja",'MAPA DE RIESGO'!$AB$66="Catastrófico"),CONCATENATE("R8C",'MAPA DE RIESGO'!$P$66),"")</f>
        <v/>
      </c>
      <c r="AL53" s="27" t="str">
        <f>IF(AND('MAPA DE RIESGO'!$Z$67="Muy Baja",'MAPA DE RIESGO'!$AB$67="Catastrófico"),CONCATENATE("R8C",'MAPA DE RIESGO'!$P$67),"")</f>
        <v/>
      </c>
      <c r="AM53" s="28" t="str">
        <f>IF(AND('MAPA DE RIESGO'!$Z$68="Muy Baja",'MAPA DE RIESGO'!$AB$68="Catastrófico"),CONCATENATE("R8C",'MAPA DE RIESGO'!$P$68),"")</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72"/>
      <c r="C54" s="372"/>
      <c r="D54" s="373"/>
      <c r="E54" s="413"/>
      <c r="F54" s="414"/>
      <c r="G54" s="414"/>
      <c r="H54" s="414"/>
      <c r="I54" s="415"/>
      <c r="J54" s="48" t="str">
        <f>IF(AND('MAPA DE RIESGO'!$Z$69="Muy Baja",'MAPA DE RIESGO'!$AB$69="Leve"),CONCATENATE("R9C",'MAPA DE RIESGO'!$P$69),"")</f>
        <v/>
      </c>
      <c r="K54" s="49" t="str">
        <f>IF(AND('MAPA DE RIESGO'!$Z$70="Muy Baja",'MAPA DE RIESGO'!$AB$70="Leve"),CONCATENATE("R9C",'MAPA DE RIESGO'!$P$70),"")</f>
        <v/>
      </c>
      <c r="L54" s="49" t="str">
        <f>IF(AND('MAPA DE RIESGO'!$Z$71="Muy Baja",'MAPA DE RIESGO'!$AB$71="Leve"),CONCATENATE("R9C",'MAPA DE RIESGO'!$P$71),"")</f>
        <v/>
      </c>
      <c r="M54" s="49" t="str">
        <f>IF(AND('MAPA DE RIESGO'!$Z$72="Muy Baja",'MAPA DE RIESGO'!$AB$72="Leve"),CONCATENATE("R9C",'MAPA DE RIESGO'!$P$72),"")</f>
        <v/>
      </c>
      <c r="N54" s="49" t="str">
        <f>IF(AND('MAPA DE RIESGO'!$Z$73="Muy Baja",'MAPA DE RIESGO'!$AB$73="Leve"),CONCATENATE("R9C",'MAPA DE RIESGO'!$P$73),"")</f>
        <v/>
      </c>
      <c r="O54" s="50" t="str">
        <f>IF(AND('MAPA DE RIESGO'!$Z$74="Muy Baja",'MAPA DE RIESGO'!$AB$74="Leve"),CONCATENATE("R9C",'MAPA DE RIESGO'!$P$74),"")</f>
        <v/>
      </c>
      <c r="P54" s="48" t="str">
        <f>IF(AND('MAPA DE RIESGO'!$Z$69="Muy Baja",'MAPA DE RIESGO'!$AB$69="Menor"),CONCATENATE("R9C",'MAPA DE RIESGO'!$P$69),"")</f>
        <v/>
      </c>
      <c r="Q54" s="49" t="str">
        <f>IF(AND('MAPA DE RIESGO'!$Z$70="Muy Baja",'MAPA DE RIESGO'!$AB$70="Menor"),CONCATENATE("R9C",'MAPA DE RIESGO'!$P$70),"")</f>
        <v/>
      </c>
      <c r="R54" s="49" t="str">
        <f>IF(AND('MAPA DE RIESGO'!$Z$71="Muy Baja",'MAPA DE RIESGO'!$AB$71="Menor"),CONCATENATE("R9C",'MAPA DE RIESGO'!$P$71),"")</f>
        <v/>
      </c>
      <c r="S54" s="49" t="str">
        <f>IF(AND('MAPA DE RIESGO'!$Z$72="Muy Baja",'MAPA DE RIESGO'!$AB$72="Menor"),CONCATENATE("R9C",'MAPA DE RIESGO'!$P$72),"")</f>
        <v/>
      </c>
      <c r="T54" s="49" t="str">
        <f>IF(AND('MAPA DE RIESGO'!$Z$73="Muy Baja",'MAPA DE RIESGO'!$AB$73="Menor"),CONCATENATE("R9C",'MAPA DE RIESGO'!$P$73),"")</f>
        <v/>
      </c>
      <c r="U54" s="50" t="str">
        <f>IF(AND('MAPA DE RIESGO'!$Z$74="Muy Baja",'MAPA DE RIESGO'!$AB$74="Menor"),CONCATENATE("R9C",'MAPA DE RIESGO'!$P$74),"")</f>
        <v/>
      </c>
      <c r="V54" s="39" t="str">
        <f>IF(AND('MAPA DE RIESGO'!$Z$69="Muy Baja",'MAPA DE RIESGO'!$AB$69="Moderado"),CONCATENATE("R9C",'MAPA DE RIESGO'!$P$69),"")</f>
        <v/>
      </c>
      <c r="W54" s="40" t="str">
        <f>IF(AND('MAPA DE RIESGO'!$Z$70="Muy Baja",'MAPA DE RIESGO'!$AB$70="Moderado"),CONCATENATE("R9C",'MAPA DE RIESGO'!$P$70),"")</f>
        <v/>
      </c>
      <c r="X54" s="40" t="str">
        <f>IF(AND('MAPA DE RIESGO'!$Z$71="Muy Baja",'MAPA DE RIESGO'!$AB$71="Moderado"),CONCATENATE("R9C",'MAPA DE RIESGO'!$P$71),"")</f>
        <v/>
      </c>
      <c r="Y54" s="40" t="str">
        <f>IF(AND('MAPA DE RIESGO'!$Z$72="Muy Baja",'MAPA DE RIESGO'!$AB$72="Moderado"),CONCATENATE("R9C",'MAPA DE RIESGO'!$P$72),"")</f>
        <v/>
      </c>
      <c r="Z54" s="40" t="str">
        <f>IF(AND('MAPA DE RIESGO'!$Z$73="Muy Baja",'MAPA DE RIESGO'!$AB$73="Moderado"),CONCATENATE("R9C",'MAPA DE RIESGO'!$P$73),"")</f>
        <v/>
      </c>
      <c r="AA54" s="41" t="str">
        <f>IF(AND('MAPA DE RIESGO'!$Z$74="Muy Baja",'MAPA DE RIESGO'!$AB$74="Moderado"),CONCATENATE("R9C",'MAPA DE RIESGO'!$P$74),"")</f>
        <v/>
      </c>
      <c r="AB54" s="23" t="str">
        <f>IF(AND('MAPA DE RIESGO'!$Z$69="Muy Baja",'MAPA DE RIESGO'!$AB$69="Mayor"),CONCATENATE("R9C",'MAPA DE RIESGO'!$P$69),"")</f>
        <v/>
      </c>
      <c r="AC54" s="24" t="str">
        <f>IF(AND('MAPA DE RIESGO'!$Z$70="Muy Baja",'MAPA DE RIESGO'!$AB$70="Mayor"),CONCATENATE("R9C",'MAPA DE RIESGO'!$P$70),"")</f>
        <v/>
      </c>
      <c r="AD54" s="29" t="str">
        <f>IF(AND('MAPA DE RIESGO'!$Z$71="Muy Baja",'MAPA DE RIESGO'!$AB$71="Mayor"),CONCATENATE("R9C",'MAPA DE RIESGO'!$P$71),"")</f>
        <v/>
      </c>
      <c r="AE54" s="29" t="str">
        <f>IF(AND('MAPA DE RIESGO'!$Z$72="Muy Baja",'MAPA DE RIESGO'!$AB$72="Mayor"),CONCATENATE("R9C",'MAPA DE RIESGO'!$P$72),"")</f>
        <v/>
      </c>
      <c r="AF54" s="29" t="str">
        <f>IF(AND('MAPA DE RIESGO'!$Z$73="Muy Baja",'MAPA DE RIESGO'!$AB$73="Mayor"),CONCATENATE("R9C",'MAPA DE RIESGO'!$P$73),"")</f>
        <v/>
      </c>
      <c r="AG54" s="25" t="str">
        <f>IF(AND('MAPA DE RIESGO'!$Z$74="Muy Baja",'MAPA DE RIESGO'!$AB$74="Mayor"),CONCATENATE("R9C",'MAPA DE RIESGO'!$P$74),"")</f>
        <v/>
      </c>
      <c r="AH54" s="26" t="str">
        <f>IF(AND('MAPA DE RIESGO'!$Z$69="Muy Baja",'MAPA DE RIESGO'!$AB$69="Catastrófico"),CONCATENATE("R9C",'MAPA DE RIESGO'!$P$69),"")</f>
        <v/>
      </c>
      <c r="AI54" s="27" t="str">
        <f>IF(AND('MAPA DE RIESGO'!$Z$70="Muy Baja",'MAPA DE RIESGO'!$AB$70="Catastrófico"),CONCATENATE("R9C",'MAPA DE RIESGO'!$P$70),"")</f>
        <v/>
      </c>
      <c r="AJ54" s="27" t="str">
        <f>IF(AND('MAPA DE RIESGO'!$Z$71="Muy Baja",'MAPA DE RIESGO'!$AB$71="Catastrófico"),CONCATENATE("R9C",'MAPA DE RIESGO'!$P$71),"")</f>
        <v/>
      </c>
      <c r="AK54" s="27" t="str">
        <f>IF(AND('MAPA DE RIESGO'!$Z$72="Muy Baja",'MAPA DE RIESGO'!$AB$72="Catastrófico"),CONCATENATE("R9C",'MAPA DE RIESGO'!$P$72),"")</f>
        <v/>
      </c>
      <c r="AL54" s="27" t="str">
        <f>IF(AND('MAPA DE RIESGO'!$Z$73="Muy Baja",'MAPA DE RIESGO'!$AB$73="Catastrófico"),CONCATENATE("R9C",'MAPA DE RIESGO'!$P$73),"")</f>
        <v/>
      </c>
      <c r="AM54" s="28" t="str">
        <f>IF(AND('MAPA DE RIESGO'!$Z$74="Muy Baja",'MAPA DE RIESGO'!$AB$74="Catastrófico"),CONCATENATE("R9C",'MAPA DE RIESGO'!$P$74),"")</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72"/>
      <c r="C55" s="372"/>
      <c r="D55" s="373"/>
      <c r="E55" s="416"/>
      <c r="F55" s="417"/>
      <c r="G55" s="417"/>
      <c r="H55" s="417"/>
      <c r="I55" s="418"/>
      <c r="J55" s="51" t="str">
        <f>IF(AND('MAPA DE RIESGO'!$Z$75="Muy Baja",'MAPA DE RIESGO'!$AB$75="Leve"),CONCATENATE("R10C",'MAPA DE RIESGO'!$P$75),"")</f>
        <v/>
      </c>
      <c r="K55" s="52" t="str">
        <f>IF(AND('MAPA DE RIESGO'!$Z$76="Muy Baja",'MAPA DE RIESGO'!$AB$76="Leve"),CONCATENATE("R10C",'MAPA DE RIESGO'!$P$76),"")</f>
        <v/>
      </c>
      <c r="L55" s="52" t="str">
        <f>IF(AND('MAPA DE RIESGO'!$Z$77="Muy Baja",'MAPA DE RIESGO'!$AB$77="Leve"),CONCATENATE("R10C",'MAPA DE RIESGO'!$P$77),"")</f>
        <v/>
      </c>
      <c r="M55" s="52" t="str">
        <f>IF(AND('MAPA DE RIESGO'!$Z$78="Muy Baja",'MAPA DE RIESGO'!$AB$78="Leve"),CONCATENATE("R10C",'MAPA DE RIESGO'!$P$78),"")</f>
        <v/>
      </c>
      <c r="N55" s="52" t="str">
        <f>IF(AND('MAPA DE RIESGO'!$Z$79="Muy Baja",'MAPA DE RIESGO'!$AB$79="Leve"),CONCATENATE("R10C",'MAPA DE RIESGO'!$P$79),"")</f>
        <v/>
      </c>
      <c r="O55" s="53" t="str">
        <f>IF(AND('MAPA DE RIESGO'!$Z$80="Muy Baja",'MAPA DE RIESGO'!$AB$80="Leve"),CONCATENATE("R10C",'MAPA DE RIESGO'!$P$80),"")</f>
        <v/>
      </c>
      <c r="P55" s="51" t="str">
        <f>IF(AND('MAPA DE RIESGO'!$Z$75="Muy Baja",'MAPA DE RIESGO'!$AB$75="Menor"),CONCATENATE("R10C",'MAPA DE RIESGO'!$P$75),"")</f>
        <v/>
      </c>
      <c r="Q55" s="52" t="str">
        <f>IF(AND('MAPA DE RIESGO'!$Z$76="Muy Baja",'MAPA DE RIESGO'!$AB$76="Menor"),CONCATENATE("R10C",'MAPA DE RIESGO'!$P$76),"")</f>
        <v/>
      </c>
      <c r="R55" s="52" t="str">
        <f>IF(AND('MAPA DE RIESGO'!$Z$77="Muy Baja",'MAPA DE RIESGO'!$AB$77="Menor"),CONCATENATE("R10C",'MAPA DE RIESGO'!$P$77),"")</f>
        <v/>
      </c>
      <c r="S55" s="52" t="str">
        <f>IF(AND('MAPA DE RIESGO'!$Z$78="Muy Baja",'MAPA DE RIESGO'!$AB$78="Menor"),CONCATENATE("R10C",'MAPA DE RIESGO'!$P$78),"")</f>
        <v/>
      </c>
      <c r="T55" s="52" t="str">
        <f>IF(AND('MAPA DE RIESGO'!$Z$79="Muy Baja",'MAPA DE RIESGO'!$AB$79="Menor"),CONCATENATE("R10C",'MAPA DE RIESGO'!$P$79),"")</f>
        <v/>
      </c>
      <c r="U55" s="53" t="str">
        <f>IF(AND('MAPA DE RIESGO'!$Z$80="Muy Baja",'MAPA DE RIESGO'!$AB$80="Menor"),CONCATENATE("R10C",'MAPA DE RIESGO'!$P$80),"")</f>
        <v/>
      </c>
      <c r="V55" s="42" t="str">
        <f>IF(AND('MAPA DE RIESGO'!$Z$75="Muy Baja",'MAPA DE RIESGO'!$AB$75="Moderado"),CONCATENATE("R10C",'MAPA DE RIESGO'!$P$75),"")</f>
        <v/>
      </c>
      <c r="W55" s="43" t="str">
        <f>IF(AND('MAPA DE RIESGO'!$Z$76="Muy Baja",'MAPA DE RIESGO'!$AB$76="Moderado"),CONCATENATE("R10C",'MAPA DE RIESGO'!$P$76),"")</f>
        <v/>
      </c>
      <c r="X55" s="43" t="str">
        <f>IF(AND('MAPA DE RIESGO'!$Z$77="Muy Baja",'MAPA DE RIESGO'!$AB$77="Moderado"),CONCATENATE("R10C",'MAPA DE RIESGO'!$P$77),"")</f>
        <v/>
      </c>
      <c r="Y55" s="43" t="str">
        <f>IF(AND('MAPA DE RIESGO'!$Z$78="Muy Baja",'MAPA DE RIESGO'!$AB$78="Moderado"),CONCATENATE("R10C",'MAPA DE RIESGO'!$P$78),"")</f>
        <v/>
      </c>
      <c r="Z55" s="43" t="str">
        <f>IF(AND('MAPA DE RIESGO'!$Z$79="Muy Baja",'MAPA DE RIESGO'!$AB$79="Moderado"),CONCATENATE("R10C",'MAPA DE RIESGO'!$P$79),"")</f>
        <v/>
      </c>
      <c r="AA55" s="44" t="str">
        <f>IF(AND('MAPA DE RIESGO'!$Z$80="Muy Baja",'MAPA DE RIESGO'!$AB$80="Moderado"),CONCATENATE("R10C",'MAPA DE RIESGO'!$P$80),"")</f>
        <v/>
      </c>
      <c r="AB55" s="30" t="str">
        <f>IF(AND('MAPA DE RIESGO'!$Z$75="Muy Baja",'MAPA DE RIESGO'!$AB$75="Mayor"),CONCATENATE("R10C",'MAPA DE RIESGO'!$P$75),"")</f>
        <v/>
      </c>
      <c r="AC55" s="31" t="str">
        <f>IF(AND('MAPA DE RIESGO'!$Z$76="Muy Baja",'MAPA DE RIESGO'!$AB$76="Mayor"),CONCATENATE("R10C",'MAPA DE RIESGO'!$P$76),"")</f>
        <v/>
      </c>
      <c r="AD55" s="31" t="str">
        <f>IF(AND('MAPA DE RIESGO'!$Z$77="Muy Baja",'MAPA DE RIESGO'!$AB$77="Mayor"),CONCATENATE("R10C",'MAPA DE RIESGO'!$P$77),"")</f>
        <v/>
      </c>
      <c r="AE55" s="31" t="str">
        <f>IF(AND('MAPA DE RIESGO'!$Z$78="Muy Baja",'MAPA DE RIESGO'!$AB$78="Mayor"),CONCATENATE("R10C",'MAPA DE RIESGO'!$P$78),"")</f>
        <v/>
      </c>
      <c r="AF55" s="31" t="str">
        <f>IF(AND('MAPA DE RIESGO'!$Z$79="Muy Baja",'MAPA DE RIESGO'!$AB$79="Mayor"),CONCATENATE("R10C",'MAPA DE RIESGO'!$P$79),"")</f>
        <v/>
      </c>
      <c r="AG55" s="32" t="str">
        <f>IF(AND('MAPA DE RIESGO'!$Z$80="Muy Baja",'MAPA DE RIESGO'!$AB$80="Mayor"),CONCATENATE("R10C",'MAPA DE RIESGO'!$P$80),"")</f>
        <v/>
      </c>
      <c r="AH55" s="33" t="str">
        <f>IF(AND('MAPA DE RIESGO'!$Z$75="Muy Baja",'MAPA DE RIESGO'!$AB$75="Catastrófico"),CONCATENATE("R10C",'MAPA DE RIESGO'!$P$75),"")</f>
        <v/>
      </c>
      <c r="AI55" s="34" t="str">
        <f>IF(AND('MAPA DE RIESGO'!$Z$76="Muy Baja",'MAPA DE RIESGO'!$AB$76="Catastrófico"),CONCATENATE("R10C",'MAPA DE RIESGO'!$P$76),"")</f>
        <v/>
      </c>
      <c r="AJ55" s="34" t="str">
        <f>IF(AND('MAPA DE RIESGO'!$Z$77="Muy Baja",'MAPA DE RIESGO'!$AB$77="Catastrófico"),CONCATENATE("R10C",'MAPA DE RIESGO'!$P$77),"")</f>
        <v/>
      </c>
      <c r="AK55" s="34" t="str">
        <f>IF(AND('MAPA DE RIESGO'!$Z$78="Muy Baja",'MAPA DE RIESGO'!$AB$78="Catastrófico"),CONCATENATE("R10C",'MAPA DE RIESGO'!$P$78),"")</f>
        <v/>
      </c>
      <c r="AL55" s="34" t="str">
        <f>IF(AND('MAPA DE RIESGO'!$Z$79="Muy Baja",'MAPA DE RIESGO'!$AB$79="Catastrófico"),CONCATENATE("R10C",'MAPA DE RIESGO'!$P$79),"")</f>
        <v/>
      </c>
      <c r="AM55" s="35" t="str">
        <f>IF(AND('MAPA DE RIESGO'!$Z$80="Muy Baja",'MAPA DE RIESGO'!$AB$80="Catastrófico"),CONCATENATE("R10C",'MAPA DE RIESGO'!$P$80),"")</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10" t="s">
        <v>103</v>
      </c>
      <c r="K56" s="411"/>
      <c r="L56" s="411"/>
      <c r="M56" s="411"/>
      <c r="N56" s="411"/>
      <c r="O56" s="412"/>
      <c r="P56" s="410" t="s">
        <v>102</v>
      </c>
      <c r="Q56" s="411"/>
      <c r="R56" s="411"/>
      <c r="S56" s="411"/>
      <c r="T56" s="411"/>
      <c r="U56" s="412"/>
      <c r="V56" s="410" t="s">
        <v>101</v>
      </c>
      <c r="W56" s="411"/>
      <c r="X56" s="411"/>
      <c r="Y56" s="411"/>
      <c r="Z56" s="411"/>
      <c r="AA56" s="412"/>
      <c r="AB56" s="410" t="s">
        <v>100</v>
      </c>
      <c r="AC56" s="419"/>
      <c r="AD56" s="411"/>
      <c r="AE56" s="411"/>
      <c r="AF56" s="411"/>
      <c r="AG56" s="412"/>
      <c r="AH56" s="410" t="s">
        <v>99</v>
      </c>
      <c r="AI56" s="411"/>
      <c r="AJ56" s="411"/>
      <c r="AK56" s="411"/>
      <c r="AL56" s="411"/>
      <c r="AM56" s="412"/>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13"/>
      <c r="K57" s="414"/>
      <c r="L57" s="414"/>
      <c r="M57" s="414"/>
      <c r="N57" s="414"/>
      <c r="O57" s="415"/>
      <c r="P57" s="413"/>
      <c r="Q57" s="414"/>
      <c r="R57" s="414"/>
      <c r="S57" s="414"/>
      <c r="T57" s="414"/>
      <c r="U57" s="415"/>
      <c r="V57" s="413"/>
      <c r="W57" s="414"/>
      <c r="X57" s="414"/>
      <c r="Y57" s="414"/>
      <c r="Z57" s="414"/>
      <c r="AA57" s="415"/>
      <c r="AB57" s="413"/>
      <c r="AC57" s="414"/>
      <c r="AD57" s="414"/>
      <c r="AE57" s="414"/>
      <c r="AF57" s="414"/>
      <c r="AG57" s="415"/>
      <c r="AH57" s="413"/>
      <c r="AI57" s="414"/>
      <c r="AJ57" s="414"/>
      <c r="AK57" s="414"/>
      <c r="AL57" s="414"/>
      <c r="AM57" s="41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13"/>
      <c r="K58" s="414"/>
      <c r="L58" s="414"/>
      <c r="M58" s="414"/>
      <c r="N58" s="414"/>
      <c r="O58" s="415"/>
      <c r="P58" s="413"/>
      <c r="Q58" s="414"/>
      <c r="R58" s="414"/>
      <c r="S58" s="414"/>
      <c r="T58" s="414"/>
      <c r="U58" s="415"/>
      <c r="V58" s="413"/>
      <c r="W58" s="414"/>
      <c r="X58" s="414"/>
      <c r="Y58" s="414"/>
      <c r="Z58" s="414"/>
      <c r="AA58" s="415"/>
      <c r="AB58" s="413"/>
      <c r="AC58" s="414"/>
      <c r="AD58" s="414"/>
      <c r="AE58" s="414"/>
      <c r="AF58" s="414"/>
      <c r="AG58" s="415"/>
      <c r="AH58" s="413"/>
      <c r="AI58" s="414"/>
      <c r="AJ58" s="414"/>
      <c r="AK58" s="414"/>
      <c r="AL58" s="414"/>
      <c r="AM58" s="41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13"/>
      <c r="K59" s="414"/>
      <c r="L59" s="414"/>
      <c r="M59" s="414"/>
      <c r="N59" s="414"/>
      <c r="O59" s="415"/>
      <c r="P59" s="413"/>
      <c r="Q59" s="414"/>
      <c r="R59" s="414"/>
      <c r="S59" s="414"/>
      <c r="T59" s="414"/>
      <c r="U59" s="415"/>
      <c r="V59" s="413"/>
      <c r="W59" s="414"/>
      <c r="X59" s="414"/>
      <c r="Y59" s="414"/>
      <c r="Z59" s="414"/>
      <c r="AA59" s="415"/>
      <c r="AB59" s="413"/>
      <c r="AC59" s="414"/>
      <c r="AD59" s="414"/>
      <c r="AE59" s="414"/>
      <c r="AF59" s="414"/>
      <c r="AG59" s="415"/>
      <c r="AH59" s="413"/>
      <c r="AI59" s="414"/>
      <c r="AJ59" s="414"/>
      <c r="AK59" s="414"/>
      <c r="AL59" s="414"/>
      <c r="AM59" s="41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13"/>
      <c r="K60" s="414"/>
      <c r="L60" s="414"/>
      <c r="M60" s="414"/>
      <c r="N60" s="414"/>
      <c r="O60" s="415"/>
      <c r="P60" s="413"/>
      <c r="Q60" s="414"/>
      <c r="R60" s="414"/>
      <c r="S60" s="414"/>
      <c r="T60" s="414"/>
      <c r="U60" s="415"/>
      <c r="V60" s="413"/>
      <c r="W60" s="414"/>
      <c r="X60" s="414"/>
      <c r="Y60" s="414"/>
      <c r="Z60" s="414"/>
      <c r="AA60" s="415"/>
      <c r="AB60" s="413"/>
      <c r="AC60" s="414"/>
      <c r="AD60" s="414"/>
      <c r="AE60" s="414"/>
      <c r="AF60" s="414"/>
      <c r="AG60" s="415"/>
      <c r="AH60" s="413"/>
      <c r="AI60" s="414"/>
      <c r="AJ60" s="414"/>
      <c r="AK60" s="414"/>
      <c r="AL60" s="414"/>
      <c r="AM60" s="41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16"/>
      <c r="K61" s="417"/>
      <c r="L61" s="417"/>
      <c r="M61" s="417"/>
      <c r="N61" s="417"/>
      <c r="O61" s="418"/>
      <c r="P61" s="416"/>
      <c r="Q61" s="417"/>
      <c r="R61" s="417"/>
      <c r="S61" s="417"/>
      <c r="T61" s="417"/>
      <c r="U61" s="418"/>
      <c r="V61" s="416"/>
      <c r="W61" s="417"/>
      <c r="X61" s="417"/>
      <c r="Y61" s="417"/>
      <c r="Z61" s="417"/>
      <c r="AA61" s="418"/>
      <c r="AB61" s="416"/>
      <c r="AC61" s="417"/>
      <c r="AD61" s="417"/>
      <c r="AE61" s="417"/>
      <c r="AF61" s="417"/>
      <c r="AG61" s="418"/>
      <c r="AH61" s="416"/>
      <c r="AI61" s="417"/>
      <c r="AJ61" s="417"/>
      <c r="AK61" s="417"/>
      <c r="AL61" s="417"/>
      <c r="AM61" s="418"/>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92"/>
    <col min="2" max="2" width="24.28515625" style="92" customWidth="1" collapsed="1"/>
    <col min="3" max="3" width="70.28515625" style="92" customWidth="1" collapsed="1"/>
    <col min="4" max="4" width="29.7109375" style="92" customWidth="1" collapsed="1"/>
    <col min="5" max="16384" width="10.85546875" style="92"/>
  </cols>
  <sheetData>
    <row r="1" spans="1:37" ht="17.25" thickBot="1" x14ac:dyDescent="0.35">
      <c r="A1" s="6"/>
      <c r="B1" s="6"/>
      <c r="C1" s="6"/>
    </row>
    <row r="2" spans="1:37" ht="18.399999999999999" customHeight="1" thickBot="1" x14ac:dyDescent="0.35">
      <c r="A2" s="6"/>
      <c r="B2" s="458" t="s">
        <v>239</v>
      </c>
      <c r="C2" s="459"/>
      <c r="D2" s="460"/>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38"/>
      <c r="C4" s="139" t="s">
        <v>50</v>
      </c>
      <c r="D4" s="140"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41" t="s">
        <v>49</v>
      </c>
      <c r="C5" s="142" t="s">
        <v>93</v>
      </c>
      <c r="D5" s="143">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44" t="s">
        <v>51</v>
      </c>
      <c r="C6" s="145" t="s">
        <v>94</v>
      </c>
      <c r="D6" s="146">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47" t="s">
        <v>98</v>
      </c>
      <c r="C7" s="145" t="s">
        <v>95</v>
      </c>
      <c r="D7" s="146">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48" t="s">
        <v>6</v>
      </c>
      <c r="C8" s="145" t="s">
        <v>96</v>
      </c>
      <c r="D8" s="146">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49" t="s">
        <v>52</v>
      </c>
      <c r="C9" s="150" t="s">
        <v>97</v>
      </c>
      <c r="D9" s="151">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28"/>
      <c r="C10" s="128"/>
      <c r="D10" s="128"/>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28"/>
      <c r="D11" s="128"/>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28"/>
      <c r="C12" s="128"/>
      <c r="D12" s="128"/>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28"/>
      <c r="C13" s="128"/>
      <c r="D13" s="128"/>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28"/>
      <c r="C14" s="128"/>
      <c r="D14" s="128"/>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28"/>
      <c r="C15" s="128"/>
      <c r="D15" s="128"/>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28"/>
      <c r="C16" s="128"/>
      <c r="D16" s="128"/>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28"/>
      <c r="C17" s="128"/>
      <c r="D17" s="128"/>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28"/>
      <c r="C18" s="128"/>
      <c r="D18" s="128"/>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28"/>
      <c r="C19" s="128"/>
      <c r="D19" s="128"/>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92"/>
    <col min="2" max="2" width="40.42578125" style="92" customWidth="1" collapsed="1"/>
    <col min="3" max="3" width="74.7109375" style="92" customWidth="1" collapsed="1"/>
    <col min="4" max="4" width="135" style="92" bestFit="1" customWidth="1" collapsed="1"/>
    <col min="5" max="5" width="144.7109375" style="92" bestFit="1" customWidth="1" collapsed="1"/>
    <col min="6" max="16384" width="10.85546875" style="92"/>
  </cols>
  <sheetData>
    <row r="1" spans="1:21" ht="17.25" thickBot="1" x14ac:dyDescent="0.35"/>
    <row r="2" spans="1:21" ht="30.75" thickBot="1" x14ac:dyDescent="0.35">
      <c r="A2" s="6"/>
      <c r="B2" s="461" t="s">
        <v>240</v>
      </c>
      <c r="C2" s="462"/>
      <c r="D2" s="462"/>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52"/>
      <c r="C4" s="153" t="s">
        <v>53</v>
      </c>
      <c r="D4" s="154" t="s">
        <v>54</v>
      </c>
      <c r="E4" s="6"/>
      <c r="F4" s="6"/>
      <c r="G4" s="6"/>
      <c r="H4" s="6"/>
      <c r="I4" s="6"/>
      <c r="J4" s="6"/>
      <c r="K4" s="6"/>
      <c r="L4" s="6"/>
      <c r="M4" s="6"/>
      <c r="N4" s="6"/>
      <c r="O4" s="6"/>
      <c r="P4" s="6"/>
      <c r="Q4" s="6"/>
      <c r="R4" s="6"/>
      <c r="S4" s="6"/>
      <c r="T4" s="6"/>
      <c r="U4" s="6"/>
    </row>
    <row r="5" spans="1:21" ht="27" x14ac:dyDescent="0.3">
      <c r="A5" s="129" t="s">
        <v>75</v>
      </c>
      <c r="B5" s="155" t="s">
        <v>92</v>
      </c>
      <c r="C5" s="156" t="s">
        <v>138</v>
      </c>
      <c r="D5" s="157" t="s">
        <v>88</v>
      </c>
      <c r="E5" s="6"/>
      <c r="F5" s="6"/>
      <c r="G5" s="6"/>
      <c r="H5" s="6"/>
      <c r="I5" s="6"/>
      <c r="J5" s="6"/>
      <c r="K5" s="6"/>
      <c r="L5" s="6"/>
      <c r="M5" s="6"/>
      <c r="N5" s="6"/>
      <c r="O5" s="6"/>
      <c r="P5" s="6"/>
      <c r="Q5" s="6"/>
      <c r="R5" s="6"/>
      <c r="S5" s="6"/>
      <c r="T5" s="6"/>
      <c r="U5" s="6"/>
    </row>
    <row r="6" spans="1:21" ht="54" x14ac:dyDescent="0.3">
      <c r="A6" s="129" t="s">
        <v>76</v>
      </c>
      <c r="B6" s="158" t="s">
        <v>56</v>
      </c>
      <c r="C6" s="159" t="s">
        <v>84</v>
      </c>
      <c r="D6" s="160" t="s">
        <v>89</v>
      </c>
      <c r="E6" s="6"/>
      <c r="F6" s="6"/>
      <c r="G6" s="6"/>
      <c r="H6" s="6"/>
      <c r="I6" s="6"/>
      <c r="J6" s="6"/>
      <c r="K6" s="6"/>
      <c r="L6" s="6"/>
      <c r="M6" s="6"/>
      <c r="N6" s="6"/>
      <c r="O6" s="6"/>
      <c r="P6" s="6"/>
      <c r="Q6" s="6"/>
      <c r="R6" s="6"/>
      <c r="S6" s="6"/>
      <c r="T6" s="6"/>
      <c r="U6" s="6"/>
    </row>
    <row r="7" spans="1:21" ht="54" x14ac:dyDescent="0.3">
      <c r="A7" s="129" t="s">
        <v>73</v>
      </c>
      <c r="B7" s="161" t="s">
        <v>57</v>
      </c>
      <c r="C7" s="159" t="s">
        <v>85</v>
      </c>
      <c r="D7" s="160" t="s">
        <v>91</v>
      </c>
      <c r="E7" s="6"/>
      <c r="F7" s="6"/>
      <c r="G7" s="6"/>
      <c r="H7" s="6"/>
      <c r="I7" s="6"/>
      <c r="J7" s="6"/>
      <c r="K7" s="6"/>
      <c r="L7" s="6"/>
      <c r="M7" s="6"/>
      <c r="N7" s="6"/>
      <c r="O7" s="6"/>
      <c r="P7" s="6"/>
      <c r="Q7" s="6"/>
      <c r="R7" s="6"/>
      <c r="S7" s="6"/>
      <c r="T7" s="6"/>
      <c r="U7" s="6"/>
    </row>
    <row r="8" spans="1:21" ht="54" x14ac:dyDescent="0.3">
      <c r="A8" s="129" t="s">
        <v>7</v>
      </c>
      <c r="B8" s="162" t="s">
        <v>58</v>
      </c>
      <c r="C8" s="159" t="s">
        <v>86</v>
      </c>
      <c r="D8" s="160" t="s">
        <v>90</v>
      </c>
      <c r="E8" s="6"/>
      <c r="F8" s="6"/>
      <c r="G8" s="6"/>
      <c r="H8" s="6"/>
      <c r="I8" s="6"/>
      <c r="J8" s="6"/>
      <c r="K8" s="6"/>
      <c r="L8" s="6"/>
      <c r="M8" s="6"/>
      <c r="N8" s="6"/>
      <c r="O8" s="6"/>
      <c r="P8" s="6"/>
      <c r="Q8" s="6"/>
      <c r="R8" s="6"/>
      <c r="S8" s="6"/>
      <c r="T8" s="6"/>
      <c r="U8" s="6"/>
    </row>
    <row r="9" spans="1:21" ht="54.75" thickBot="1" x14ac:dyDescent="0.35">
      <c r="A9" s="129" t="s">
        <v>77</v>
      </c>
      <c r="B9" s="163" t="s">
        <v>59</v>
      </c>
      <c r="C9" s="164" t="s">
        <v>87</v>
      </c>
      <c r="D9" s="165" t="s">
        <v>109</v>
      </c>
      <c r="E9" s="6"/>
      <c r="F9" s="6"/>
      <c r="G9" s="6"/>
      <c r="H9" s="6"/>
      <c r="I9" s="6"/>
      <c r="J9" s="6"/>
      <c r="K9" s="6"/>
      <c r="L9" s="6"/>
      <c r="M9" s="6"/>
      <c r="N9" s="6"/>
      <c r="O9" s="6"/>
      <c r="P9" s="6"/>
      <c r="Q9" s="6"/>
      <c r="R9" s="6"/>
      <c r="S9" s="6"/>
      <c r="T9" s="6"/>
      <c r="U9" s="6"/>
    </row>
    <row r="10" spans="1:21" ht="20.25" x14ac:dyDescent="0.3">
      <c r="A10" s="129"/>
      <c r="B10" s="129"/>
      <c r="C10" s="86"/>
      <c r="D10" s="69"/>
      <c r="E10" s="6"/>
      <c r="F10" s="6"/>
      <c r="G10" s="6"/>
      <c r="H10" s="6"/>
      <c r="I10" s="6"/>
      <c r="J10" s="6"/>
      <c r="K10" s="6"/>
      <c r="L10" s="6"/>
      <c r="M10" s="6"/>
      <c r="N10" s="6"/>
      <c r="O10" s="6"/>
      <c r="P10" s="6"/>
      <c r="Q10" s="6"/>
      <c r="R10" s="6"/>
      <c r="S10" s="6"/>
      <c r="T10" s="6"/>
      <c r="U10" s="6"/>
    </row>
    <row r="11" spans="1:21" x14ac:dyDescent="0.3">
      <c r="A11" s="129"/>
      <c r="B11" s="70"/>
      <c r="C11" s="70"/>
      <c r="D11" s="70"/>
      <c r="E11" s="6"/>
      <c r="F11" s="6"/>
      <c r="G11" s="6"/>
      <c r="H11" s="6"/>
      <c r="I11" s="6"/>
      <c r="J11" s="6"/>
      <c r="K11" s="6"/>
      <c r="L11" s="6"/>
      <c r="M11" s="6"/>
      <c r="N11" s="6"/>
      <c r="O11" s="6"/>
      <c r="P11" s="6"/>
      <c r="Q11" s="6"/>
      <c r="R11" s="6"/>
      <c r="S11" s="6"/>
      <c r="T11" s="6"/>
      <c r="U11" s="6"/>
    </row>
    <row r="12" spans="1:21" x14ac:dyDescent="0.3">
      <c r="A12" s="129"/>
      <c r="B12" s="129" t="s">
        <v>82</v>
      </c>
      <c r="C12" s="129" t="s">
        <v>126</v>
      </c>
      <c r="D12" s="129" t="s">
        <v>133</v>
      </c>
      <c r="E12" s="6"/>
      <c r="F12" s="6"/>
      <c r="G12" s="6"/>
      <c r="H12" s="6"/>
      <c r="I12" s="6"/>
      <c r="J12" s="6"/>
      <c r="K12" s="6"/>
      <c r="L12" s="6"/>
      <c r="M12" s="6"/>
      <c r="N12" s="6"/>
      <c r="O12" s="6"/>
      <c r="P12" s="6"/>
      <c r="Q12" s="6"/>
      <c r="R12" s="6"/>
      <c r="S12" s="6"/>
      <c r="T12" s="6"/>
      <c r="U12" s="6"/>
    </row>
    <row r="13" spans="1:21" x14ac:dyDescent="0.3">
      <c r="A13" s="129"/>
      <c r="B13" s="129" t="s">
        <v>80</v>
      </c>
      <c r="C13" s="129" t="s">
        <v>130</v>
      </c>
      <c r="D13" s="129" t="s">
        <v>134</v>
      </c>
      <c r="E13" s="6"/>
      <c r="F13" s="6"/>
      <c r="G13" s="6"/>
      <c r="H13" s="6"/>
      <c r="I13" s="6"/>
      <c r="J13" s="6"/>
      <c r="K13" s="6"/>
      <c r="L13" s="6"/>
      <c r="M13" s="6"/>
      <c r="N13" s="6"/>
      <c r="O13" s="6"/>
      <c r="P13" s="6"/>
      <c r="Q13" s="6"/>
      <c r="R13" s="6"/>
      <c r="S13" s="6"/>
      <c r="T13" s="6"/>
      <c r="U13" s="6"/>
    </row>
    <row r="14" spans="1:21" x14ac:dyDescent="0.3">
      <c r="A14" s="129"/>
      <c r="B14" s="129"/>
      <c r="C14" s="129" t="s">
        <v>129</v>
      </c>
      <c r="D14" s="129" t="s">
        <v>135</v>
      </c>
      <c r="E14" s="6"/>
      <c r="F14" s="6"/>
      <c r="G14" s="6"/>
      <c r="H14" s="6"/>
      <c r="I14" s="6"/>
      <c r="J14" s="6"/>
      <c r="K14" s="6"/>
      <c r="L14" s="6"/>
      <c r="M14" s="6"/>
      <c r="N14" s="6"/>
      <c r="O14" s="6"/>
      <c r="P14" s="6"/>
      <c r="Q14" s="6"/>
      <c r="R14" s="6"/>
      <c r="S14" s="6"/>
      <c r="T14" s="6"/>
      <c r="U14" s="6"/>
    </row>
    <row r="15" spans="1:21" x14ac:dyDescent="0.3">
      <c r="A15" s="129"/>
      <c r="B15" s="129"/>
      <c r="C15" s="129" t="s">
        <v>131</v>
      </c>
      <c r="D15" s="129" t="s">
        <v>136</v>
      </c>
      <c r="E15" s="6"/>
      <c r="F15" s="6"/>
      <c r="G15" s="6"/>
      <c r="H15" s="6"/>
      <c r="I15" s="6"/>
      <c r="J15" s="6"/>
      <c r="K15" s="6"/>
      <c r="L15" s="6"/>
      <c r="M15" s="6"/>
      <c r="N15" s="6"/>
      <c r="O15" s="6"/>
      <c r="P15" s="6"/>
      <c r="Q15" s="6"/>
      <c r="R15" s="6"/>
      <c r="S15" s="6"/>
      <c r="T15" s="6"/>
      <c r="U15" s="6"/>
    </row>
    <row r="16" spans="1:21" x14ac:dyDescent="0.3">
      <c r="A16" s="129"/>
      <c r="B16" s="129"/>
      <c r="C16" s="129" t="s">
        <v>132</v>
      </c>
      <c r="D16" s="129" t="s">
        <v>137</v>
      </c>
      <c r="E16" s="6"/>
      <c r="F16" s="6"/>
      <c r="G16" s="6"/>
      <c r="H16" s="6"/>
      <c r="I16" s="6"/>
      <c r="J16" s="6"/>
      <c r="K16" s="6"/>
      <c r="L16" s="6"/>
      <c r="M16" s="6"/>
      <c r="N16" s="6"/>
      <c r="O16" s="6"/>
      <c r="P16" s="6"/>
      <c r="Q16" s="6"/>
      <c r="R16" s="6"/>
      <c r="S16" s="6"/>
      <c r="T16" s="6"/>
      <c r="U16" s="6"/>
    </row>
    <row r="17" spans="1:15" x14ac:dyDescent="0.3">
      <c r="A17" s="129"/>
      <c r="B17" s="129"/>
      <c r="C17" s="6"/>
      <c r="D17" s="129"/>
      <c r="E17" s="6"/>
      <c r="F17" s="6"/>
      <c r="G17" s="6"/>
      <c r="H17" s="6"/>
      <c r="I17" s="6"/>
      <c r="J17" s="6"/>
      <c r="K17" s="6"/>
      <c r="L17" s="6"/>
      <c r="M17" s="6"/>
      <c r="N17" s="6"/>
      <c r="O17" s="6"/>
    </row>
    <row r="18" spans="1:15" x14ac:dyDescent="0.3">
      <c r="A18" s="129"/>
      <c r="B18" s="129"/>
      <c r="C18" s="6"/>
      <c r="D18" s="129"/>
      <c r="E18" s="6"/>
      <c r="F18" s="6"/>
      <c r="G18" s="6"/>
      <c r="H18" s="6"/>
      <c r="I18" s="6"/>
      <c r="J18" s="6"/>
      <c r="K18" s="6"/>
      <c r="L18" s="6"/>
      <c r="M18" s="6"/>
      <c r="N18" s="6"/>
      <c r="O18" s="6"/>
    </row>
    <row r="19" spans="1:15" x14ac:dyDescent="0.3">
      <c r="A19" s="129"/>
      <c r="B19" s="128"/>
      <c r="C19" s="6"/>
      <c r="D19" s="128"/>
      <c r="E19" s="6"/>
      <c r="F19" s="6"/>
      <c r="G19" s="6"/>
      <c r="H19" s="6"/>
      <c r="I19" s="6"/>
      <c r="J19" s="6"/>
      <c r="K19" s="6"/>
      <c r="L19" s="6"/>
      <c r="M19" s="6"/>
      <c r="N19" s="6"/>
      <c r="O19" s="6"/>
    </row>
    <row r="20" spans="1:15" x14ac:dyDescent="0.3">
      <c r="A20" s="129"/>
      <c r="B20" s="128"/>
      <c r="C20" s="6"/>
      <c r="D20" s="128"/>
      <c r="E20" s="6"/>
      <c r="F20" s="6"/>
      <c r="G20" s="6"/>
      <c r="H20" s="6"/>
      <c r="I20" s="6"/>
      <c r="J20" s="6"/>
      <c r="K20" s="6"/>
      <c r="L20" s="6"/>
      <c r="M20" s="6"/>
      <c r="N20" s="6"/>
      <c r="O20" s="6"/>
    </row>
    <row r="21" spans="1:15" x14ac:dyDescent="0.3">
      <c r="A21" s="129"/>
      <c r="B21" s="128"/>
      <c r="C21" s="6"/>
      <c r="D21" s="128"/>
      <c r="E21" s="6"/>
      <c r="F21" s="6"/>
      <c r="G21" s="6"/>
      <c r="H21" s="6"/>
      <c r="I21" s="6"/>
      <c r="J21" s="6"/>
      <c r="K21" s="6"/>
      <c r="L21" s="6"/>
      <c r="M21" s="6"/>
      <c r="N21" s="6"/>
      <c r="O21" s="6"/>
    </row>
    <row r="22" spans="1:15" x14ac:dyDescent="0.3">
      <c r="A22" s="129"/>
      <c r="B22" s="128"/>
      <c r="C22" s="6"/>
      <c r="D22" s="128"/>
      <c r="E22" s="6"/>
      <c r="F22" s="6"/>
      <c r="G22" s="6"/>
      <c r="H22" s="6"/>
      <c r="I22" s="6"/>
      <c r="J22" s="6"/>
      <c r="K22" s="6"/>
      <c r="L22" s="6"/>
      <c r="M22" s="6"/>
      <c r="N22" s="6"/>
      <c r="O22" s="6"/>
    </row>
    <row r="23" spans="1:15" ht="20.25" x14ac:dyDescent="0.3">
      <c r="A23" s="129"/>
      <c r="B23" s="129"/>
      <c r="C23" s="86"/>
      <c r="D23" s="69"/>
      <c r="E23" s="6"/>
      <c r="F23" s="6"/>
      <c r="G23" s="6"/>
      <c r="H23" s="6"/>
      <c r="I23" s="6"/>
      <c r="J23" s="6"/>
      <c r="K23" s="6"/>
      <c r="L23" s="6"/>
      <c r="M23" s="6"/>
      <c r="N23" s="6"/>
      <c r="O23" s="6"/>
    </row>
    <row r="24" spans="1:15" ht="20.25" x14ac:dyDescent="0.3">
      <c r="A24" s="129"/>
      <c r="B24" s="129"/>
      <c r="C24" s="86"/>
      <c r="D24" s="69"/>
      <c r="E24" s="6"/>
      <c r="F24" s="6"/>
      <c r="G24" s="6"/>
      <c r="H24" s="6"/>
      <c r="I24" s="6"/>
      <c r="J24" s="6"/>
      <c r="K24" s="6"/>
      <c r="L24" s="6"/>
      <c r="M24" s="6"/>
      <c r="N24" s="6"/>
      <c r="O24" s="6"/>
    </row>
    <row r="25" spans="1:15" ht="20.25" x14ac:dyDescent="0.3">
      <c r="A25" s="129"/>
      <c r="B25" s="129"/>
      <c r="C25" s="86"/>
      <c r="D25" s="69"/>
      <c r="E25" s="6"/>
      <c r="F25" s="6"/>
      <c r="G25" s="6"/>
      <c r="H25" s="6"/>
      <c r="I25" s="6"/>
      <c r="J25" s="6"/>
      <c r="K25" s="6"/>
      <c r="L25" s="6"/>
      <c r="M25" s="6"/>
      <c r="N25" s="6"/>
      <c r="O25" s="6"/>
    </row>
    <row r="26" spans="1:15" ht="20.25" x14ac:dyDescent="0.3">
      <c r="A26" s="129"/>
      <c r="B26" s="129"/>
      <c r="C26" s="86"/>
      <c r="D26" s="69"/>
      <c r="E26" s="6"/>
      <c r="F26" s="6"/>
      <c r="G26" s="6"/>
      <c r="H26" s="6"/>
      <c r="I26" s="6"/>
      <c r="J26" s="6"/>
      <c r="K26" s="6"/>
      <c r="L26" s="6"/>
      <c r="M26" s="6"/>
      <c r="N26" s="6"/>
      <c r="O26" s="6"/>
    </row>
    <row r="27" spans="1:15" ht="20.25" x14ac:dyDescent="0.3">
      <c r="A27" s="129"/>
      <c r="B27" s="129"/>
      <c r="C27" s="86"/>
      <c r="D27" s="69"/>
      <c r="E27" s="6"/>
      <c r="F27" s="6"/>
      <c r="G27" s="6"/>
      <c r="H27" s="6"/>
      <c r="I27" s="6"/>
      <c r="J27" s="6"/>
      <c r="K27" s="6"/>
      <c r="L27" s="6"/>
      <c r="M27" s="6"/>
      <c r="N27" s="6"/>
      <c r="O27" s="6"/>
    </row>
    <row r="28" spans="1:15" ht="20.25" x14ac:dyDescent="0.3">
      <c r="A28" s="129"/>
      <c r="B28" s="129"/>
      <c r="C28" s="86"/>
      <c r="D28" s="69"/>
      <c r="E28" s="6"/>
      <c r="F28" s="6"/>
      <c r="G28" s="6"/>
      <c r="H28" s="6"/>
      <c r="I28" s="6"/>
      <c r="J28" s="6"/>
      <c r="K28" s="6"/>
      <c r="L28" s="6"/>
      <c r="M28" s="6"/>
      <c r="N28" s="6"/>
      <c r="O28" s="6"/>
    </row>
    <row r="29" spans="1:15" ht="20.25" x14ac:dyDescent="0.3">
      <c r="A29" s="129"/>
      <c r="B29" s="129"/>
      <c r="C29" s="86"/>
      <c r="D29" s="69"/>
      <c r="E29" s="6"/>
      <c r="F29" s="6"/>
      <c r="G29" s="6"/>
      <c r="H29" s="6"/>
      <c r="I29" s="6"/>
      <c r="J29" s="6"/>
      <c r="K29" s="6"/>
      <c r="L29" s="6"/>
      <c r="M29" s="6"/>
      <c r="N29" s="6"/>
      <c r="O29" s="6"/>
    </row>
    <row r="30" spans="1:15" ht="20.25" x14ac:dyDescent="0.3">
      <c r="A30" s="129"/>
      <c r="B30" s="129"/>
      <c r="C30" s="86"/>
      <c r="D30" s="69"/>
      <c r="E30" s="6"/>
      <c r="F30" s="6"/>
      <c r="G30" s="6"/>
      <c r="H30" s="6"/>
      <c r="I30" s="6"/>
      <c r="J30" s="6"/>
      <c r="K30" s="6"/>
      <c r="L30" s="6"/>
      <c r="M30" s="6"/>
      <c r="N30" s="6"/>
      <c r="O30" s="6"/>
    </row>
    <row r="31" spans="1:15" ht="20.25" x14ac:dyDescent="0.3">
      <c r="A31" s="129"/>
      <c r="B31" s="129"/>
      <c r="C31" s="86"/>
      <c r="D31" s="69"/>
      <c r="E31" s="6"/>
      <c r="F31" s="6"/>
      <c r="G31" s="6"/>
      <c r="H31" s="6"/>
      <c r="I31" s="6"/>
      <c r="J31" s="6"/>
      <c r="K31" s="6"/>
      <c r="L31" s="6"/>
      <c r="M31" s="6"/>
      <c r="N31" s="6"/>
      <c r="O31" s="6"/>
    </row>
    <row r="32" spans="1:15" ht="20.25" x14ac:dyDescent="0.3">
      <c r="A32" s="129"/>
      <c r="B32" s="129"/>
      <c r="C32" s="86"/>
      <c r="D32" s="69"/>
      <c r="E32" s="6"/>
      <c r="F32" s="6"/>
      <c r="G32" s="6"/>
      <c r="H32" s="6"/>
      <c r="I32" s="6"/>
      <c r="J32" s="6"/>
      <c r="K32" s="6"/>
      <c r="L32" s="6"/>
      <c r="M32" s="6"/>
      <c r="N32" s="6"/>
      <c r="O32" s="6"/>
    </row>
    <row r="33" spans="1:15" ht="20.25" x14ac:dyDescent="0.3">
      <c r="A33" s="129"/>
      <c r="B33" s="129"/>
      <c r="C33" s="86"/>
      <c r="D33" s="69"/>
      <c r="E33" s="6"/>
      <c r="F33" s="6"/>
      <c r="G33" s="6"/>
      <c r="H33" s="6"/>
      <c r="I33" s="6"/>
      <c r="J33" s="6"/>
      <c r="K33" s="6"/>
      <c r="L33" s="6"/>
      <c r="M33" s="6"/>
      <c r="N33" s="6"/>
      <c r="O33" s="6"/>
    </row>
    <row r="34" spans="1:15" ht="20.25" x14ac:dyDescent="0.3">
      <c r="A34" s="129"/>
      <c r="B34" s="129"/>
      <c r="C34" s="86"/>
      <c r="D34" s="69"/>
      <c r="E34" s="6"/>
      <c r="F34" s="6"/>
      <c r="G34" s="6"/>
      <c r="H34" s="6"/>
      <c r="I34" s="6"/>
      <c r="J34" s="6"/>
      <c r="K34" s="6"/>
      <c r="L34" s="6"/>
      <c r="M34" s="6"/>
      <c r="N34" s="6"/>
      <c r="O34" s="6"/>
    </row>
    <row r="35" spans="1:15" ht="20.25" x14ac:dyDescent="0.3">
      <c r="A35" s="129"/>
      <c r="B35" s="129"/>
      <c r="C35" s="86"/>
      <c r="D35" s="69"/>
      <c r="E35" s="6"/>
      <c r="F35" s="6"/>
      <c r="G35" s="6"/>
      <c r="H35" s="6"/>
      <c r="I35" s="6"/>
      <c r="J35" s="6"/>
      <c r="K35" s="6"/>
      <c r="L35" s="6"/>
      <c r="M35" s="6"/>
      <c r="N35" s="6"/>
      <c r="O35" s="6"/>
    </row>
    <row r="36" spans="1:15" ht="20.25" x14ac:dyDescent="0.3">
      <c r="A36" s="129"/>
      <c r="B36" s="129"/>
      <c r="C36" s="86"/>
      <c r="D36" s="69"/>
      <c r="E36" s="6"/>
      <c r="F36" s="6"/>
      <c r="G36" s="6"/>
      <c r="H36" s="6"/>
      <c r="I36" s="6"/>
      <c r="J36" s="6"/>
      <c r="K36" s="6"/>
      <c r="L36" s="6"/>
      <c r="M36" s="6"/>
      <c r="N36" s="6"/>
      <c r="O36" s="6"/>
    </row>
    <row r="37" spans="1:15" ht="20.25" x14ac:dyDescent="0.3">
      <c r="A37" s="129"/>
      <c r="B37" s="129"/>
      <c r="C37" s="86"/>
      <c r="D37" s="69"/>
      <c r="E37" s="6"/>
      <c r="F37" s="6"/>
      <c r="G37" s="6"/>
      <c r="H37" s="6"/>
      <c r="I37" s="6"/>
      <c r="J37" s="6"/>
      <c r="K37" s="6"/>
      <c r="L37" s="6"/>
      <c r="M37" s="6"/>
      <c r="N37" s="6"/>
      <c r="O37" s="6"/>
    </row>
    <row r="38" spans="1:15" ht="20.25" x14ac:dyDescent="0.3">
      <c r="A38" s="129"/>
      <c r="B38" s="129"/>
      <c r="C38" s="86"/>
      <c r="D38" s="69"/>
      <c r="E38" s="6"/>
      <c r="F38" s="6"/>
      <c r="G38" s="6"/>
      <c r="H38" s="6"/>
      <c r="I38" s="6"/>
      <c r="J38" s="6"/>
      <c r="K38" s="6"/>
      <c r="L38" s="6"/>
      <c r="M38" s="6"/>
      <c r="N38" s="6"/>
      <c r="O38" s="6"/>
    </row>
    <row r="39" spans="1:15" ht="20.25" x14ac:dyDescent="0.3">
      <c r="A39" s="129"/>
      <c r="B39" s="129"/>
      <c r="C39" s="86"/>
      <c r="D39" s="69"/>
      <c r="E39" s="6"/>
      <c r="F39" s="6"/>
      <c r="G39" s="6"/>
      <c r="H39" s="6"/>
      <c r="I39" s="6"/>
      <c r="J39" s="6"/>
      <c r="K39" s="6"/>
      <c r="L39" s="6"/>
      <c r="M39" s="6"/>
      <c r="N39" s="6"/>
      <c r="O39" s="6"/>
    </row>
    <row r="40" spans="1:15" ht="20.25" x14ac:dyDescent="0.3">
      <c r="A40" s="129"/>
      <c r="B40" s="129"/>
      <c r="C40" s="86"/>
      <c r="D40" s="69"/>
      <c r="E40" s="6"/>
      <c r="F40" s="6"/>
      <c r="G40" s="6"/>
      <c r="H40" s="6"/>
      <c r="I40" s="6"/>
      <c r="J40" s="6"/>
      <c r="K40" s="6"/>
      <c r="L40" s="6"/>
      <c r="M40" s="6"/>
      <c r="N40" s="6"/>
      <c r="O40" s="6"/>
    </row>
    <row r="41" spans="1:15" ht="20.25" x14ac:dyDescent="0.3">
      <c r="A41" s="129"/>
      <c r="B41" s="129"/>
      <c r="C41" s="86"/>
      <c r="D41" s="69"/>
      <c r="E41" s="6"/>
      <c r="F41" s="6"/>
      <c r="G41" s="6"/>
      <c r="H41" s="6"/>
      <c r="I41" s="6"/>
      <c r="J41" s="6"/>
      <c r="K41" s="6"/>
      <c r="L41" s="6"/>
      <c r="M41" s="6"/>
      <c r="N41" s="6"/>
      <c r="O41" s="6"/>
    </row>
    <row r="42" spans="1:15" ht="20.25" x14ac:dyDescent="0.3">
      <c r="A42" s="129"/>
      <c r="B42" s="129"/>
      <c r="C42" s="86"/>
      <c r="D42" s="69"/>
      <c r="E42" s="6"/>
      <c r="F42" s="6"/>
      <c r="G42" s="6"/>
      <c r="H42" s="6"/>
      <c r="I42" s="6"/>
      <c r="J42" s="6"/>
      <c r="K42" s="6"/>
      <c r="L42" s="6"/>
      <c r="M42" s="6"/>
      <c r="N42" s="6"/>
      <c r="O42" s="6"/>
    </row>
    <row r="43" spans="1:15" ht="20.25" x14ac:dyDescent="0.3">
      <c r="A43" s="129"/>
      <c r="B43" s="129"/>
      <c r="C43" s="86"/>
      <c r="D43" s="69"/>
      <c r="E43" s="6"/>
      <c r="F43" s="6"/>
      <c r="G43" s="6"/>
      <c r="H43" s="6"/>
      <c r="I43" s="6"/>
      <c r="J43" s="6"/>
      <c r="K43" s="6"/>
      <c r="L43" s="6"/>
      <c r="M43" s="6"/>
      <c r="N43" s="6"/>
      <c r="O43" s="6"/>
    </row>
    <row r="44" spans="1:15" ht="20.25" x14ac:dyDescent="0.3">
      <c r="A44" s="129"/>
      <c r="B44" s="129"/>
      <c r="C44" s="86"/>
      <c r="D44" s="69"/>
      <c r="E44" s="6"/>
      <c r="F44" s="6"/>
      <c r="G44" s="6"/>
      <c r="H44" s="6"/>
      <c r="I44" s="6"/>
      <c r="J44" s="6"/>
      <c r="K44" s="6"/>
      <c r="L44" s="6"/>
      <c r="M44" s="6"/>
      <c r="N44" s="6"/>
      <c r="O44" s="6"/>
    </row>
    <row r="45" spans="1:15" ht="20.25" x14ac:dyDescent="0.3">
      <c r="A45" s="129"/>
      <c r="B45" s="129"/>
      <c r="C45" s="86"/>
      <c r="D45" s="69"/>
      <c r="E45" s="6"/>
      <c r="F45" s="6"/>
      <c r="G45" s="6"/>
      <c r="H45" s="6"/>
      <c r="I45" s="6"/>
      <c r="J45" s="6"/>
      <c r="K45" s="6"/>
      <c r="L45" s="6"/>
      <c r="M45" s="6"/>
      <c r="N45" s="6"/>
      <c r="O45" s="6"/>
    </row>
    <row r="46" spans="1:15" ht="20.25" x14ac:dyDescent="0.3">
      <c r="A46" s="129"/>
      <c r="B46" s="129"/>
      <c r="C46" s="86"/>
      <c r="D46" s="69"/>
      <c r="E46" s="6"/>
      <c r="F46" s="6"/>
      <c r="G46" s="6"/>
      <c r="H46" s="6"/>
      <c r="I46" s="6"/>
      <c r="J46" s="6"/>
      <c r="K46" s="6"/>
      <c r="L46" s="6"/>
      <c r="M46" s="6"/>
      <c r="N46" s="6"/>
      <c r="O46" s="6"/>
    </row>
    <row r="47" spans="1:15" ht="20.25" x14ac:dyDescent="0.3">
      <c r="A47" s="129"/>
      <c r="B47" s="129"/>
      <c r="C47" s="86"/>
      <c r="D47" s="69"/>
      <c r="E47" s="6"/>
      <c r="F47" s="6"/>
      <c r="G47" s="6"/>
      <c r="H47" s="6"/>
      <c r="I47" s="6"/>
      <c r="J47" s="6"/>
      <c r="K47" s="6"/>
      <c r="L47" s="6"/>
      <c r="M47" s="6"/>
      <c r="N47" s="6"/>
      <c r="O47" s="6"/>
    </row>
    <row r="48" spans="1:15" ht="20.25" x14ac:dyDescent="0.3">
      <c r="A48" s="129"/>
      <c r="B48" s="129"/>
      <c r="C48" s="86"/>
      <c r="D48" s="69"/>
      <c r="E48" s="6"/>
      <c r="F48" s="6"/>
      <c r="G48" s="6"/>
      <c r="H48" s="6"/>
      <c r="I48" s="6"/>
      <c r="J48" s="6"/>
      <c r="K48" s="6"/>
      <c r="L48" s="6"/>
      <c r="M48" s="6"/>
      <c r="N48" s="6"/>
      <c r="O48" s="6"/>
    </row>
    <row r="49" spans="1:15" ht="20.25" x14ac:dyDescent="0.3">
      <c r="A49" s="129"/>
      <c r="B49" s="129"/>
      <c r="C49" s="86"/>
      <c r="D49" s="69"/>
      <c r="E49" s="6"/>
      <c r="F49" s="6"/>
      <c r="G49" s="6"/>
      <c r="H49" s="6"/>
      <c r="I49" s="6"/>
      <c r="J49" s="6"/>
      <c r="K49" s="6"/>
      <c r="L49" s="6"/>
      <c r="M49" s="6"/>
      <c r="N49" s="6"/>
      <c r="O49" s="6"/>
    </row>
    <row r="50" spans="1:15" ht="20.25" x14ac:dyDescent="0.3">
      <c r="A50" s="129"/>
      <c r="B50" s="129"/>
      <c r="C50" s="86"/>
      <c r="D50" s="69"/>
      <c r="E50" s="6"/>
      <c r="F50" s="6"/>
      <c r="G50" s="6"/>
      <c r="H50" s="6"/>
      <c r="I50" s="6"/>
      <c r="J50" s="6"/>
      <c r="K50" s="6"/>
      <c r="L50" s="6"/>
      <c r="M50" s="6"/>
      <c r="N50" s="6"/>
      <c r="O50" s="6"/>
    </row>
    <row r="51" spans="1:15" ht="20.25" x14ac:dyDescent="0.3">
      <c r="A51" s="129"/>
      <c r="B51" s="129"/>
      <c r="C51" s="86"/>
      <c r="D51" s="69"/>
      <c r="E51" s="6"/>
      <c r="F51" s="6"/>
      <c r="G51" s="6"/>
      <c r="H51" s="6"/>
      <c r="I51" s="6"/>
      <c r="J51" s="6"/>
      <c r="K51" s="6"/>
      <c r="L51" s="6"/>
      <c r="M51" s="6"/>
      <c r="N51" s="6"/>
      <c r="O51" s="6"/>
    </row>
    <row r="52" spans="1:15" ht="20.25" x14ac:dyDescent="0.3">
      <c r="A52" s="129"/>
      <c r="B52" s="129"/>
      <c r="C52" s="86"/>
      <c r="D52" s="69"/>
      <c r="E52" s="6"/>
      <c r="F52" s="6"/>
      <c r="G52" s="6"/>
      <c r="H52" s="6"/>
      <c r="I52" s="6"/>
      <c r="J52" s="6"/>
      <c r="K52" s="6"/>
      <c r="L52" s="6"/>
      <c r="M52" s="6"/>
      <c r="N52" s="6"/>
      <c r="O52" s="6"/>
    </row>
    <row r="53" spans="1:15" ht="20.25" x14ac:dyDescent="0.3">
      <c r="A53" s="129"/>
      <c r="B53" s="130"/>
      <c r="C53" s="87"/>
      <c r="D53" s="16"/>
    </row>
    <row r="54" spans="1:15" ht="20.25" x14ac:dyDescent="0.3">
      <c r="A54" s="129"/>
      <c r="B54" s="130"/>
      <c r="C54" s="87"/>
      <c r="D54" s="16"/>
    </row>
    <row r="55" spans="1:15" ht="20.25" x14ac:dyDescent="0.3">
      <c r="A55" s="129"/>
      <c r="B55" s="130"/>
      <c r="C55" s="87"/>
      <c r="D55" s="16"/>
    </row>
    <row r="56" spans="1:15" ht="20.25" x14ac:dyDescent="0.3">
      <c r="A56" s="129"/>
      <c r="B56" s="130"/>
      <c r="C56" s="87"/>
      <c r="D56" s="16"/>
    </row>
    <row r="57" spans="1:15" ht="20.25" x14ac:dyDescent="0.3">
      <c r="A57" s="129"/>
      <c r="B57" s="130"/>
      <c r="C57" s="87"/>
      <c r="D57" s="16"/>
    </row>
    <row r="58" spans="1:15" ht="20.25" x14ac:dyDescent="0.3">
      <c r="A58" s="129"/>
      <c r="B58" s="130"/>
      <c r="C58" s="87"/>
      <c r="D58" s="16"/>
    </row>
    <row r="59" spans="1:15" ht="20.25" x14ac:dyDescent="0.3">
      <c r="A59" s="129"/>
      <c r="B59" s="130"/>
      <c r="C59" s="87"/>
      <c r="D59" s="16"/>
    </row>
    <row r="60" spans="1:15" ht="20.25" x14ac:dyDescent="0.3">
      <c r="A60" s="129"/>
      <c r="B60" s="130"/>
      <c r="C60" s="87"/>
      <c r="D60" s="16"/>
    </row>
    <row r="61" spans="1:15" ht="20.25" x14ac:dyDescent="0.3">
      <c r="A61" s="129"/>
      <c r="B61" s="130"/>
      <c r="C61" s="87"/>
      <c r="D61" s="16"/>
    </row>
    <row r="62" spans="1:15" ht="20.25" x14ac:dyDescent="0.3">
      <c r="A62" s="129"/>
      <c r="B62" s="130"/>
      <c r="C62" s="87"/>
      <c r="D62" s="16"/>
    </row>
    <row r="63" spans="1:15" ht="20.25" x14ac:dyDescent="0.3">
      <c r="A63" s="129"/>
      <c r="B63" s="130"/>
      <c r="C63" s="87"/>
      <c r="D63" s="16"/>
    </row>
    <row r="64" spans="1:15" ht="20.25" x14ac:dyDescent="0.3">
      <c r="A64" s="129"/>
      <c r="B64" s="130"/>
      <c r="C64" s="87"/>
      <c r="D64" s="16"/>
    </row>
    <row r="65" spans="1:4" ht="20.25" x14ac:dyDescent="0.3">
      <c r="A65" s="129"/>
      <c r="B65" s="130"/>
      <c r="C65" s="87"/>
      <c r="D65" s="16"/>
    </row>
    <row r="66" spans="1:4" ht="20.25" x14ac:dyDescent="0.3">
      <c r="A66" s="129"/>
      <c r="B66" s="130"/>
      <c r="C66" s="87"/>
      <c r="D66" s="16"/>
    </row>
    <row r="67" spans="1:4" ht="20.25" x14ac:dyDescent="0.3">
      <c r="A67" s="129"/>
      <c r="B67" s="130"/>
      <c r="C67" s="87"/>
      <c r="D67" s="16"/>
    </row>
    <row r="68" spans="1:4" ht="20.25" x14ac:dyDescent="0.3">
      <c r="A68" s="129"/>
      <c r="B68" s="130"/>
      <c r="C68" s="87"/>
      <c r="D68" s="16"/>
    </row>
    <row r="69" spans="1:4" ht="20.25" x14ac:dyDescent="0.3">
      <c r="A69" s="129"/>
      <c r="B69" s="130"/>
      <c r="C69" s="87"/>
      <c r="D69" s="16"/>
    </row>
    <row r="70" spans="1:4" ht="20.25" x14ac:dyDescent="0.3">
      <c r="A70" s="129"/>
      <c r="B70" s="130"/>
      <c r="C70" s="87"/>
      <c r="D70" s="16"/>
    </row>
    <row r="71" spans="1:4" ht="20.25" x14ac:dyDescent="0.3">
      <c r="A71" s="129"/>
      <c r="B71" s="130"/>
      <c r="C71" s="87"/>
      <c r="D71" s="16"/>
    </row>
    <row r="72" spans="1:4" ht="20.25" x14ac:dyDescent="0.3">
      <c r="A72" s="129"/>
      <c r="B72" s="130"/>
      <c r="C72" s="87"/>
      <c r="D72" s="16"/>
    </row>
    <row r="73" spans="1:4" ht="20.25" x14ac:dyDescent="0.3">
      <c r="A73" s="129"/>
      <c r="B73" s="130"/>
      <c r="C73" s="87"/>
      <c r="D73" s="16"/>
    </row>
    <row r="74" spans="1:4" ht="20.25" x14ac:dyDescent="0.3">
      <c r="A74" s="129"/>
      <c r="B74" s="130"/>
      <c r="C74" s="87"/>
      <c r="D74" s="16"/>
    </row>
    <row r="75" spans="1:4" ht="20.25" x14ac:dyDescent="0.3">
      <c r="A75" s="129"/>
      <c r="B75" s="130"/>
      <c r="C75" s="87"/>
      <c r="D75" s="16"/>
    </row>
    <row r="76" spans="1:4" ht="20.25" x14ac:dyDescent="0.3">
      <c r="A76" s="129"/>
      <c r="B76" s="130"/>
      <c r="C76" s="87"/>
      <c r="D76" s="16"/>
    </row>
    <row r="77" spans="1:4" ht="20.25" x14ac:dyDescent="0.3">
      <c r="A77" s="129"/>
      <c r="B77" s="130"/>
      <c r="C77" s="87"/>
      <c r="D77" s="16"/>
    </row>
    <row r="78" spans="1:4" ht="20.25" x14ac:dyDescent="0.3">
      <c r="A78" s="129"/>
      <c r="B78" s="130"/>
      <c r="C78" s="87"/>
      <c r="D78" s="16"/>
    </row>
    <row r="79" spans="1:4" ht="20.25" x14ac:dyDescent="0.3">
      <c r="A79" s="129"/>
      <c r="B79" s="130"/>
      <c r="C79" s="87"/>
      <c r="D79" s="16"/>
    </row>
    <row r="80" spans="1:4" ht="20.25" x14ac:dyDescent="0.3">
      <c r="A80" s="129"/>
      <c r="B80" s="130"/>
      <c r="C80" s="87"/>
      <c r="D80" s="16"/>
    </row>
    <row r="81" spans="1:4" ht="20.25" x14ac:dyDescent="0.3">
      <c r="A81" s="129"/>
      <c r="B81" s="130"/>
      <c r="C81" s="87"/>
      <c r="D81" s="16"/>
    </row>
    <row r="82" spans="1:4" ht="20.25" x14ac:dyDescent="0.3">
      <c r="A82" s="129"/>
      <c r="B82" s="130"/>
      <c r="C82" s="87"/>
      <c r="D82" s="16"/>
    </row>
    <row r="83" spans="1:4" ht="20.25" x14ac:dyDescent="0.3">
      <c r="A83" s="129"/>
      <c r="B83" s="130"/>
      <c r="C83" s="87"/>
      <c r="D83" s="16"/>
    </row>
    <row r="84" spans="1:4" ht="20.25" x14ac:dyDescent="0.3">
      <c r="A84" s="129"/>
      <c r="B84" s="130"/>
      <c r="C84" s="87"/>
      <c r="D84" s="16"/>
    </row>
    <row r="85" spans="1:4" ht="20.25" x14ac:dyDescent="0.3">
      <c r="A85" s="129"/>
      <c r="B85" s="130"/>
      <c r="C85" s="87"/>
      <c r="D85" s="16"/>
    </row>
    <row r="86" spans="1:4" ht="20.25" x14ac:dyDescent="0.3">
      <c r="A86" s="129"/>
      <c r="B86" s="130"/>
      <c r="C86" s="87"/>
      <c r="D86" s="16"/>
    </row>
    <row r="87" spans="1:4" ht="20.25" x14ac:dyDescent="0.3">
      <c r="A87" s="129"/>
      <c r="B87" s="130"/>
      <c r="C87" s="87"/>
      <c r="D87" s="16"/>
    </row>
    <row r="88" spans="1:4" ht="20.25" x14ac:dyDescent="0.3">
      <c r="A88" s="129"/>
      <c r="B88" s="130"/>
      <c r="C88" s="87"/>
      <c r="D88" s="16"/>
    </row>
    <row r="89" spans="1:4" ht="20.25" x14ac:dyDescent="0.3">
      <c r="A89" s="129"/>
      <c r="B89" s="130"/>
      <c r="C89" s="87"/>
      <c r="D89" s="16"/>
    </row>
    <row r="90" spans="1:4" ht="20.25" x14ac:dyDescent="0.3">
      <c r="A90" s="129"/>
      <c r="B90" s="130"/>
      <c r="C90" s="87"/>
      <c r="D90" s="16"/>
    </row>
    <row r="91" spans="1:4" ht="20.25" x14ac:dyDescent="0.3">
      <c r="A91" s="129"/>
      <c r="B91" s="130"/>
      <c r="C91" s="87"/>
      <c r="D91" s="16"/>
    </row>
    <row r="92" spans="1:4" ht="20.25" x14ac:dyDescent="0.3">
      <c r="A92" s="129"/>
      <c r="B92" s="130"/>
      <c r="C92" s="87"/>
      <c r="D92" s="16"/>
    </row>
    <row r="93" spans="1:4" ht="20.25" x14ac:dyDescent="0.3">
      <c r="A93" s="129"/>
      <c r="B93" s="130"/>
      <c r="C93" s="87"/>
      <c r="D93" s="16"/>
    </row>
    <row r="94" spans="1:4" ht="20.25" x14ac:dyDescent="0.3">
      <c r="A94" s="129"/>
      <c r="B94" s="130"/>
      <c r="C94" s="87"/>
      <c r="D94" s="16"/>
    </row>
    <row r="95" spans="1:4" ht="20.25" x14ac:dyDescent="0.3">
      <c r="A95" s="129"/>
      <c r="B95" s="130"/>
      <c r="C95" s="87"/>
      <c r="D95" s="16"/>
    </row>
    <row r="96" spans="1:4" ht="20.25" x14ac:dyDescent="0.3">
      <c r="A96" s="129"/>
      <c r="B96" s="130"/>
      <c r="C96" s="87"/>
      <c r="D96" s="16"/>
    </row>
    <row r="97" spans="1:4" ht="20.25" x14ac:dyDescent="0.3">
      <c r="A97" s="129"/>
      <c r="B97" s="130"/>
      <c r="C97" s="87"/>
      <c r="D97" s="16"/>
    </row>
    <row r="98" spans="1:4" ht="20.25" x14ac:dyDescent="0.3">
      <c r="A98" s="129"/>
      <c r="B98" s="130"/>
      <c r="C98" s="87"/>
      <c r="D98" s="16"/>
    </row>
    <row r="99" spans="1:4" ht="20.25" x14ac:dyDescent="0.3">
      <c r="A99" s="129"/>
      <c r="B99" s="130"/>
      <c r="C99" s="87"/>
      <c r="D99" s="16"/>
    </row>
    <row r="100" spans="1:4" ht="20.25" x14ac:dyDescent="0.3">
      <c r="A100" s="129"/>
      <c r="B100" s="130"/>
      <c r="C100" s="87"/>
      <c r="D100" s="16"/>
    </row>
    <row r="101" spans="1:4" ht="20.25" x14ac:dyDescent="0.3">
      <c r="A101" s="129"/>
      <c r="B101" s="130"/>
      <c r="C101" s="87"/>
      <c r="D101" s="16"/>
    </row>
    <row r="102" spans="1:4" ht="20.25" x14ac:dyDescent="0.3">
      <c r="A102" s="129"/>
      <c r="B102" s="130"/>
      <c r="C102" s="87"/>
      <c r="D102" s="16"/>
    </row>
    <row r="103" spans="1:4" ht="20.25" x14ac:dyDescent="0.3">
      <c r="A103" s="129"/>
      <c r="B103" s="130"/>
      <c r="C103" s="87"/>
      <c r="D103" s="16"/>
    </row>
    <row r="104" spans="1:4" ht="20.25" x14ac:dyDescent="0.3">
      <c r="A104" s="129"/>
      <c r="B104" s="130"/>
      <c r="C104" s="87"/>
      <c r="D104" s="16"/>
    </row>
    <row r="105" spans="1:4" ht="20.25" x14ac:dyDescent="0.3">
      <c r="A105" s="129"/>
      <c r="B105" s="130"/>
      <c r="C105" s="87"/>
      <c r="D105" s="16"/>
    </row>
    <row r="106" spans="1:4" ht="20.25" x14ac:dyDescent="0.3">
      <c r="A106" s="129"/>
      <c r="B106" s="130"/>
      <c r="C106" s="87"/>
      <c r="D106" s="16"/>
    </row>
    <row r="107" spans="1:4" ht="20.25" x14ac:dyDescent="0.3">
      <c r="A107" s="129"/>
      <c r="B107" s="130"/>
      <c r="C107" s="87"/>
      <c r="D107" s="16"/>
    </row>
    <row r="108" spans="1:4" ht="20.25" x14ac:dyDescent="0.3">
      <c r="A108" s="129"/>
      <c r="B108" s="130"/>
      <c r="C108" s="87"/>
      <c r="D108" s="16"/>
    </row>
    <row r="109" spans="1:4" ht="20.25" x14ac:dyDescent="0.3">
      <c r="A109" s="129"/>
      <c r="B109" s="130"/>
      <c r="C109" s="87"/>
      <c r="D109" s="16"/>
    </row>
    <row r="110" spans="1:4" ht="20.25" x14ac:dyDescent="0.3">
      <c r="A110" s="129"/>
      <c r="B110" s="130"/>
      <c r="C110" s="87"/>
      <c r="D110" s="16"/>
    </row>
    <row r="111" spans="1:4" ht="20.25" x14ac:dyDescent="0.3">
      <c r="A111" s="129"/>
      <c r="B111" s="130"/>
      <c r="C111" s="87"/>
      <c r="D111" s="16"/>
    </row>
    <row r="112" spans="1:4" ht="20.25" x14ac:dyDescent="0.3">
      <c r="A112" s="129"/>
      <c r="B112" s="130"/>
      <c r="C112" s="87"/>
      <c r="D112" s="16"/>
    </row>
    <row r="113" spans="1:4" ht="20.25" x14ac:dyDescent="0.3">
      <c r="A113" s="129"/>
      <c r="B113" s="130"/>
      <c r="C113" s="87"/>
      <c r="D113" s="16"/>
    </row>
    <row r="114" spans="1:4" ht="20.25" x14ac:dyDescent="0.3">
      <c r="A114" s="129"/>
      <c r="B114" s="130"/>
      <c r="C114" s="87"/>
      <c r="D114" s="16"/>
    </row>
    <row r="115" spans="1:4" ht="20.25" x14ac:dyDescent="0.3">
      <c r="A115" s="129"/>
      <c r="B115" s="130"/>
      <c r="C115" s="87"/>
      <c r="D115" s="16"/>
    </row>
    <row r="116" spans="1:4" ht="20.25" x14ac:dyDescent="0.3">
      <c r="A116" s="129"/>
      <c r="B116" s="130"/>
      <c r="C116" s="87"/>
      <c r="D116" s="16"/>
    </row>
    <row r="117" spans="1:4" ht="20.25" x14ac:dyDescent="0.3">
      <c r="A117" s="129"/>
      <c r="B117" s="130"/>
      <c r="C117" s="87"/>
      <c r="D117" s="16"/>
    </row>
    <row r="118" spans="1:4" ht="20.25" x14ac:dyDescent="0.3">
      <c r="A118" s="129"/>
      <c r="B118" s="130"/>
      <c r="C118" s="87"/>
      <c r="D118" s="16"/>
    </row>
    <row r="119" spans="1:4" ht="20.25" x14ac:dyDescent="0.3">
      <c r="A119" s="129"/>
      <c r="B119" s="130"/>
      <c r="C119" s="87"/>
      <c r="D119" s="16"/>
    </row>
    <row r="120" spans="1:4" ht="20.25" x14ac:dyDescent="0.3">
      <c r="A120" s="129"/>
      <c r="B120" s="130"/>
      <c r="C120" s="87"/>
      <c r="D120" s="16"/>
    </row>
    <row r="121" spans="1:4" ht="20.25" x14ac:dyDescent="0.3">
      <c r="A121" s="129"/>
      <c r="B121" s="130"/>
      <c r="C121" s="87"/>
      <c r="D121" s="16"/>
    </row>
    <row r="122" spans="1:4" ht="20.25" x14ac:dyDescent="0.3">
      <c r="A122" s="129"/>
      <c r="B122" s="130"/>
      <c r="C122" s="87"/>
      <c r="D122" s="16"/>
    </row>
    <row r="123" spans="1:4" ht="20.25" x14ac:dyDescent="0.3">
      <c r="A123" s="129"/>
      <c r="B123" s="130"/>
      <c r="C123" s="16"/>
      <c r="D123" s="16"/>
    </row>
    <row r="124" spans="1:4" ht="20.25" x14ac:dyDescent="0.3">
      <c r="A124" s="129"/>
      <c r="B124" s="130"/>
      <c r="C124" s="16"/>
      <c r="D124" s="16"/>
    </row>
    <row r="125" spans="1:4" ht="20.25" x14ac:dyDescent="0.3">
      <c r="A125" s="129"/>
      <c r="B125" s="130"/>
      <c r="C125" s="16"/>
      <c r="D125" s="16"/>
    </row>
    <row r="126" spans="1:4" ht="20.25" x14ac:dyDescent="0.3">
      <c r="A126" s="129"/>
      <c r="B126" s="130"/>
      <c r="C126" s="16"/>
      <c r="D126" s="16"/>
    </row>
    <row r="127" spans="1:4" ht="20.25" x14ac:dyDescent="0.3">
      <c r="A127" s="129"/>
      <c r="B127" s="130"/>
      <c r="C127" s="16"/>
      <c r="D127" s="16"/>
    </row>
    <row r="128" spans="1:4" ht="20.25" x14ac:dyDescent="0.3">
      <c r="A128" s="129"/>
      <c r="B128" s="130"/>
      <c r="C128" s="16"/>
      <c r="D128" s="16"/>
    </row>
    <row r="129" spans="1:4" ht="20.25" x14ac:dyDescent="0.3">
      <c r="A129" s="129"/>
      <c r="B129" s="130"/>
      <c r="C129" s="16"/>
      <c r="D129" s="16"/>
    </row>
    <row r="130" spans="1:4" ht="20.25" x14ac:dyDescent="0.3">
      <c r="A130" s="129"/>
      <c r="B130" s="130"/>
      <c r="C130" s="16"/>
      <c r="D130" s="16"/>
    </row>
    <row r="131" spans="1:4" ht="20.25" x14ac:dyDescent="0.3">
      <c r="A131" s="129"/>
      <c r="B131" s="130"/>
      <c r="C131" s="16"/>
      <c r="D131" s="16"/>
    </row>
    <row r="132" spans="1:4" ht="20.25" x14ac:dyDescent="0.3">
      <c r="A132" s="129"/>
      <c r="B132" s="130"/>
      <c r="C132" s="16"/>
      <c r="D132" s="16"/>
    </row>
    <row r="133" spans="1:4" ht="20.25" x14ac:dyDescent="0.3">
      <c r="A133" s="129"/>
      <c r="B133" s="130"/>
      <c r="C133" s="16"/>
      <c r="D133" s="16"/>
    </row>
    <row r="134" spans="1:4" ht="20.25" x14ac:dyDescent="0.3">
      <c r="A134" s="129"/>
      <c r="B134" s="130"/>
      <c r="C134" s="16"/>
      <c r="D134" s="16"/>
    </row>
    <row r="135" spans="1:4" ht="20.25" x14ac:dyDescent="0.3">
      <c r="A135" s="129"/>
      <c r="B135" s="130"/>
      <c r="C135" s="16"/>
      <c r="D135" s="16"/>
    </row>
    <row r="136" spans="1:4" ht="20.25" x14ac:dyDescent="0.3">
      <c r="A136" s="129"/>
      <c r="B136" s="130"/>
      <c r="C136" s="16"/>
      <c r="D136" s="16"/>
    </row>
    <row r="137" spans="1:4" ht="20.25" x14ac:dyDescent="0.3">
      <c r="A137" s="129"/>
      <c r="B137" s="130"/>
      <c r="C137" s="16"/>
      <c r="D137" s="16"/>
    </row>
    <row r="138" spans="1:4" ht="20.25" x14ac:dyDescent="0.3">
      <c r="A138" s="129"/>
      <c r="B138" s="130"/>
      <c r="C138" s="16"/>
      <c r="D138" s="16"/>
    </row>
    <row r="139" spans="1:4" ht="20.25" x14ac:dyDescent="0.3">
      <c r="A139" s="129"/>
      <c r="B139" s="130"/>
      <c r="C139" s="16"/>
      <c r="D139" s="16"/>
    </row>
    <row r="140" spans="1:4" ht="20.25" x14ac:dyDescent="0.3">
      <c r="A140" s="129"/>
      <c r="B140" s="130"/>
      <c r="C140" s="16"/>
      <c r="D140" s="16"/>
    </row>
    <row r="141" spans="1:4" ht="20.25" x14ac:dyDescent="0.3">
      <c r="A141" s="129"/>
      <c r="B141" s="130"/>
      <c r="C141" s="16"/>
      <c r="D141" s="16"/>
    </row>
    <row r="142" spans="1:4" ht="20.25" x14ac:dyDescent="0.3">
      <c r="A142" s="129"/>
      <c r="B142" s="130"/>
      <c r="C142" s="16"/>
      <c r="D142" s="16"/>
    </row>
    <row r="143" spans="1:4" ht="20.25" x14ac:dyDescent="0.3">
      <c r="A143" s="129"/>
      <c r="B143" s="130"/>
      <c r="C143" s="16"/>
      <c r="D143" s="16"/>
    </row>
    <row r="144" spans="1:4" ht="20.25" x14ac:dyDescent="0.3">
      <c r="A144" s="129"/>
      <c r="B144" s="130"/>
      <c r="C144" s="16"/>
      <c r="D144" s="16"/>
    </row>
    <row r="145" spans="1:4" ht="20.25" x14ac:dyDescent="0.3">
      <c r="A145" s="129"/>
      <c r="B145" s="130"/>
      <c r="C145" s="16"/>
      <c r="D145" s="16"/>
    </row>
    <row r="146" spans="1:4" ht="20.25" x14ac:dyDescent="0.3">
      <c r="A146" s="129"/>
      <c r="B146" s="130"/>
      <c r="C146" s="16"/>
      <c r="D146" s="16"/>
    </row>
    <row r="147" spans="1:4" ht="20.25" x14ac:dyDescent="0.3">
      <c r="A147" s="129"/>
      <c r="B147" s="130"/>
      <c r="C147" s="16"/>
      <c r="D147" s="16"/>
    </row>
    <row r="148" spans="1:4" ht="20.25" x14ac:dyDescent="0.3">
      <c r="A148" s="129"/>
      <c r="B148" s="130"/>
      <c r="C148" s="16"/>
      <c r="D148" s="16"/>
    </row>
    <row r="149" spans="1:4" ht="20.25" x14ac:dyDescent="0.3">
      <c r="A149" s="129"/>
      <c r="B149" s="130"/>
      <c r="C149" s="16"/>
      <c r="D149" s="16"/>
    </row>
    <row r="150" spans="1:4" ht="20.25" x14ac:dyDescent="0.3">
      <c r="A150" s="129"/>
      <c r="B150" s="130"/>
      <c r="C150" s="16"/>
      <c r="D150" s="16"/>
    </row>
    <row r="151" spans="1:4" ht="20.25" x14ac:dyDescent="0.3">
      <c r="A151" s="129"/>
      <c r="B151" s="130"/>
      <c r="C151" s="16"/>
      <c r="D151" s="16"/>
    </row>
    <row r="152" spans="1:4" ht="20.25" x14ac:dyDescent="0.3">
      <c r="A152" s="129"/>
      <c r="B152" s="130"/>
      <c r="C152" s="16"/>
      <c r="D152" s="16"/>
    </row>
    <row r="153" spans="1:4" ht="20.25" x14ac:dyDescent="0.3">
      <c r="A153" s="129"/>
      <c r="B153" s="130"/>
      <c r="C153" s="16"/>
      <c r="D153" s="16"/>
    </row>
    <row r="154" spans="1:4" ht="20.25" x14ac:dyDescent="0.3">
      <c r="A154" s="129"/>
      <c r="B154" s="130"/>
      <c r="C154" s="16"/>
      <c r="D154" s="16"/>
    </row>
    <row r="155" spans="1:4" ht="20.25" x14ac:dyDescent="0.3">
      <c r="A155" s="129"/>
      <c r="B155" s="130"/>
      <c r="C155" s="16"/>
      <c r="D155" s="16"/>
    </row>
    <row r="156" spans="1:4" ht="20.25" x14ac:dyDescent="0.3">
      <c r="A156" s="129"/>
      <c r="B156" s="130"/>
      <c r="C156" s="16"/>
      <c r="D156" s="16"/>
    </row>
    <row r="157" spans="1:4" ht="20.25" x14ac:dyDescent="0.3">
      <c r="A157" s="129"/>
      <c r="B157" s="130"/>
      <c r="C157" s="16"/>
      <c r="D157" s="16"/>
    </row>
    <row r="158" spans="1:4" ht="20.25" x14ac:dyDescent="0.3">
      <c r="A158" s="129"/>
      <c r="B158" s="130"/>
      <c r="C158" s="16"/>
      <c r="D158" s="16"/>
    </row>
    <row r="159" spans="1:4" ht="20.25" x14ac:dyDescent="0.3">
      <c r="A159" s="129"/>
      <c r="B159" s="130"/>
      <c r="C159" s="16"/>
      <c r="D159" s="16"/>
    </row>
    <row r="160" spans="1:4" ht="20.25" x14ac:dyDescent="0.3">
      <c r="A160" s="129"/>
      <c r="B160" s="130"/>
      <c r="C160" s="16"/>
      <c r="D160" s="16"/>
    </row>
    <row r="161" spans="1:4" ht="20.25" x14ac:dyDescent="0.3">
      <c r="A161" s="129"/>
      <c r="B161" s="130"/>
      <c r="C161" s="16"/>
      <c r="D161" s="16"/>
    </row>
    <row r="162" spans="1:4" ht="20.25" x14ac:dyDescent="0.3">
      <c r="A162" s="129"/>
      <c r="B162" s="130"/>
      <c r="C162" s="16"/>
      <c r="D162" s="16"/>
    </row>
    <row r="163" spans="1:4" ht="20.25" x14ac:dyDescent="0.3">
      <c r="A163" s="129"/>
      <c r="B163" s="130"/>
      <c r="C163" s="16"/>
      <c r="D163" s="16"/>
    </row>
    <row r="164" spans="1:4" ht="20.25" x14ac:dyDescent="0.3">
      <c r="A164" s="129"/>
      <c r="B164" s="130"/>
      <c r="C164" s="16"/>
      <c r="D164" s="16"/>
    </row>
    <row r="165" spans="1:4" ht="20.25" x14ac:dyDescent="0.3">
      <c r="A165" s="129"/>
      <c r="B165" s="130"/>
      <c r="C165" s="16"/>
      <c r="D165" s="16"/>
    </row>
    <row r="166" spans="1:4" ht="20.25" x14ac:dyDescent="0.3">
      <c r="A166" s="129"/>
      <c r="B166" s="130"/>
      <c r="C166" s="16"/>
      <c r="D166" s="16"/>
    </row>
    <row r="167" spans="1:4" ht="20.25" x14ac:dyDescent="0.3">
      <c r="A167" s="129"/>
      <c r="B167" s="130"/>
      <c r="C167" s="16"/>
      <c r="D167" s="16"/>
    </row>
    <row r="168" spans="1:4" ht="20.25" x14ac:dyDescent="0.3">
      <c r="A168" s="129"/>
      <c r="B168" s="130"/>
      <c r="C168" s="16"/>
      <c r="D168" s="16"/>
    </row>
    <row r="169" spans="1:4" ht="20.25" x14ac:dyDescent="0.3">
      <c r="A169" s="129"/>
      <c r="B169" s="130"/>
      <c r="C169" s="16"/>
      <c r="D169" s="16"/>
    </row>
    <row r="170" spans="1:4" ht="20.25" x14ac:dyDescent="0.3">
      <c r="A170" s="129"/>
      <c r="B170" s="130"/>
      <c r="C170" s="16"/>
      <c r="D170" s="16"/>
    </row>
    <row r="171" spans="1:4" ht="20.25" x14ac:dyDescent="0.3">
      <c r="A171" s="129"/>
      <c r="B171" s="130"/>
      <c r="C171" s="16"/>
      <c r="D171" s="16"/>
    </row>
    <row r="172" spans="1:4" ht="20.25" x14ac:dyDescent="0.3">
      <c r="A172" s="129"/>
      <c r="B172" s="130"/>
      <c r="C172" s="16"/>
      <c r="D172" s="16"/>
    </row>
    <row r="173" spans="1:4" ht="20.25" x14ac:dyDescent="0.3">
      <c r="A173" s="129"/>
      <c r="B173" s="130"/>
      <c r="C173" s="16"/>
      <c r="D173" s="16"/>
    </row>
    <row r="174" spans="1:4" ht="20.25" x14ac:dyDescent="0.3">
      <c r="A174" s="129"/>
      <c r="B174" s="130"/>
      <c r="C174" s="16"/>
      <c r="D174" s="16"/>
    </row>
    <row r="175" spans="1:4" ht="20.25" x14ac:dyDescent="0.3">
      <c r="A175" s="129"/>
      <c r="B175" s="130"/>
      <c r="C175" s="16"/>
      <c r="D175" s="16"/>
    </row>
    <row r="176" spans="1:4" ht="20.25" x14ac:dyDescent="0.3">
      <c r="A176" s="129"/>
      <c r="B176" s="130"/>
      <c r="C176" s="16"/>
      <c r="D176" s="16"/>
    </row>
    <row r="177" spans="1:4" ht="20.25" x14ac:dyDescent="0.3">
      <c r="A177" s="129"/>
      <c r="B177" s="130"/>
      <c r="C177" s="16"/>
      <c r="D177" s="16"/>
    </row>
    <row r="178" spans="1:4" ht="20.25" x14ac:dyDescent="0.3">
      <c r="A178" s="129"/>
      <c r="B178" s="130"/>
      <c r="C178" s="16"/>
      <c r="D178" s="16"/>
    </row>
    <row r="179" spans="1:4" ht="20.25" x14ac:dyDescent="0.3">
      <c r="A179" s="129"/>
      <c r="B179" s="130"/>
      <c r="C179" s="16"/>
      <c r="D179" s="16"/>
    </row>
    <row r="180" spans="1:4" ht="20.25" x14ac:dyDescent="0.3">
      <c r="A180" s="129"/>
      <c r="B180" s="130"/>
      <c r="C180" s="16"/>
      <c r="D180" s="16"/>
    </row>
    <row r="181" spans="1:4" ht="20.25" x14ac:dyDescent="0.3">
      <c r="A181" s="129"/>
      <c r="B181" s="130"/>
      <c r="C181" s="16"/>
      <c r="D181" s="16"/>
    </row>
    <row r="182" spans="1:4" ht="20.25" x14ac:dyDescent="0.3">
      <c r="A182" s="129"/>
      <c r="B182" s="130"/>
      <c r="C182" s="16"/>
      <c r="D182" s="16"/>
    </row>
    <row r="183" spans="1:4" ht="20.25" x14ac:dyDescent="0.3">
      <c r="A183" s="129"/>
      <c r="B183" s="130"/>
      <c r="C183" s="16"/>
      <c r="D183" s="16"/>
    </row>
    <row r="184" spans="1:4" ht="20.25" x14ac:dyDescent="0.3">
      <c r="A184" s="129"/>
      <c r="B184" s="130"/>
      <c r="C184" s="16"/>
      <c r="D184" s="16"/>
    </row>
    <row r="185" spans="1:4" ht="20.25" x14ac:dyDescent="0.3">
      <c r="A185" s="129"/>
      <c r="B185" s="130"/>
      <c r="C185" s="16"/>
      <c r="D185" s="16"/>
    </row>
    <row r="186" spans="1:4" ht="20.25" x14ac:dyDescent="0.3">
      <c r="A186" s="129"/>
      <c r="B186" s="130"/>
      <c r="C186" s="16"/>
      <c r="D186" s="16"/>
    </row>
    <row r="187" spans="1:4" ht="20.25" x14ac:dyDescent="0.3">
      <c r="A187" s="129"/>
      <c r="B187" s="130"/>
      <c r="C187" s="16"/>
      <c r="D187" s="16"/>
    </row>
    <row r="188" spans="1:4" ht="20.25" x14ac:dyDescent="0.3">
      <c r="A188" s="129"/>
      <c r="B188" s="130"/>
      <c r="C188" s="16"/>
      <c r="D188" s="16"/>
    </row>
    <row r="189" spans="1:4" ht="20.25" x14ac:dyDescent="0.3">
      <c r="A189" s="129"/>
      <c r="B189" s="130"/>
      <c r="C189" s="16"/>
      <c r="D189" s="16"/>
    </row>
    <row r="190" spans="1:4" ht="20.25" x14ac:dyDescent="0.3">
      <c r="A190" s="129"/>
      <c r="B190" s="130"/>
      <c r="C190" s="16"/>
      <c r="D190" s="16"/>
    </row>
    <row r="191" spans="1:4" ht="20.25" x14ac:dyDescent="0.3">
      <c r="A191" s="129"/>
      <c r="B191" s="130"/>
      <c r="C191" s="16"/>
      <c r="D191" s="16"/>
    </row>
    <row r="192" spans="1:4" ht="20.25" x14ac:dyDescent="0.3">
      <c r="A192" s="129"/>
      <c r="B192" s="130"/>
      <c r="C192" s="16"/>
      <c r="D192" s="16"/>
    </row>
    <row r="193" spans="1:4" ht="20.25" x14ac:dyDescent="0.3">
      <c r="A193" s="129"/>
      <c r="B193" s="130"/>
      <c r="C193" s="16"/>
      <c r="D193" s="16"/>
    </row>
    <row r="194" spans="1:4" ht="20.25" x14ac:dyDescent="0.3">
      <c r="A194" s="129"/>
      <c r="B194" s="130"/>
      <c r="C194" s="16"/>
      <c r="D194" s="16"/>
    </row>
    <row r="195" spans="1:4" ht="20.25" x14ac:dyDescent="0.3">
      <c r="A195" s="129"/>
      <c r="B195" s="130"/>
      <c r="C195" s="16"/>
      <c r="D195" s="16"/>
    </row>
    <row r="196" spans="1:4" ht="20.25" x14ac:dyDescent="0.3">
      <c r="A196" s="129"/>
      <c r="B196" s="130"/>
      <c r="C196" s="16"/>
      <c r="D196" s="16"/>
    </row>
    <row r="197" spans="1:4" ht="20.25" x14ac:dyDescent="0.3">
      <c r="A197" s="129"/>
      <c r="B197" s="130"/>
      <c r="C197" s="16"/>
      <c r="D197" s="16"/>
    </row>
    <row r="198" spans="1:4" ht="20.25" x14ac:dyDescent="0.3">
      <c r="A198" s="129"/>
      <c r="B198" s="130"/>
      <c r="C198" s="16"/>
      <c r="D198" s="16"/>
    </row>
    <row r="199" spans="1:4" ht="20.25" x14ac:dyDescent="0.3">
      <c r="A199" s="129"/>
      <c r="B199" s="130"/>
      <c r="C199" s="16"/>
      <c r="D199" s="16"/>
    </row>
    <row r="200" spans="1:4" ht="20.25" x14ac:dyDescent="0.3">
      <c r="A200" s="129"/>
      <c r="B200" s="130"/>
      <c r="C200" s="16"/>
      <c r="D200" s="16"/>
    </row>
    <row r="201" spans="1:4" ht="20.25" x14ac:dyDescent="0.3">
      <c r="A201" s="129"/>
      <c r="B201" s="130"/>
      <c r="C201" s="16"/>
      <c r="D201" s="16"/>
    </row>
    <row r="202" spans="1:4" ht="20.25" x14ac:dyDescent="0.3">
      <c r="A202" s="129"/>
      <c r="B202" s="130"/>
      <c r="C202" s="16"/>
      <c r="D202" s="16"/>
    </row>
    <row r="203" spans="1:4" ht="20.25" x14ac:dyDescent="0.3">
      <c r="A203" s="129"/>
      <c r="B203" s="130"/>
      <c r="C203" s="16"/>
      <c r="D203" s="16"/>
    </row>
    <row r="204" spans="1:4" ht="20.25" x14ac:dyDescent="0.3">
      <c r="A204" s="129"/>
      <c r="B204" s="130"/>
      <c r="C204" s="16"/>
      <c r="D204" s="16"/>
    </row>
    <row r="205" spans="1:4" ht="20.25" x14ac:dyDescent="0.3">
      <c r="A205" s="129"/>
      <c r="B205" s="130"/>
      <c r="C205" s="16"/>
      <c r="D205" s="16"/>
    </row>
    <row r="206" spans="1:4" ht="20.25" x14ac:dyDescent="0.3">
      <c r="A206" s="129"/>
      <c r="B206" s="130"/>
      <c r="C206" s="16"/>
      <c r="D206" s="16"/>
    </row>
    <row r="207" spans="1:4" ht="20.25" x14ac:dyDescent="0.3">
      <c r="A207" s="129"/>
      <c r="B207" s="130"/>
      <c r="C207" s="16"/>
      <c r="D207" s="16"/>
    </row>
    <row r="208" spans="1:4" ht="20.25" x14ac:dyDescent="0.3">
      <c r="A208" s="129"/>
      <c r="B208" s="130"/>
      <c r="C208" s="16"/>
      <c r="D208" s="16"/>
    </row>
    <row r="209" spans="1:8" x14ac:dyDescent="0.3">
      <c r="A209" s="6"/>
      <c r="B209" s="130"/>
      <c r="C209" s="130"/>
      <c r="D209" s="130"/>
    </row>
    <row r="210" spans="1:8" ht="20.25" x14ac:dyDescent="0.3">
      <c r="A210" s="6"/>
      <c r="B210" s="15" t="s">
        <v>79</v>
      </c>
      <c r="C210" s="15" t="s">
        <v>125</v>
      </c>
      <c r="D210" s="131" t="s">
        <v>79</v>
      </c>
      <c r="E210" s="131" t="s">
        <v>125</v>
      </c>
    </row>
    <row r="211" spans="1:8" ht="20.25" x14ac:dyDescent="0.3">
      <c r="A211" s="6"/>
      <c r="B211" s="132" t="s">
        <v>81</v>
      </c>
      <c r="C211" s="132" t="s">
        <v>55</v>
      </c>
      <c r="D211" s="92" t="s">
        <v>81</v>
      </c>
      <c r="F211" s="92" t="str">
        <f>IF(NOT(ISBLANK(D211)),D211,IF(NOT(ISBLANK(E211)),"     "&amp;E211,FALSE))</f>
        <v>Afectación Económica o presupuestal</v>
      </c>
      <c r="G211" s="92" t="s">
        <v>81</v>
      </c>
      <c r="H211" s="92" t="str">
        <f>IF(NOT(ISERROR(MATCH(G211,_xlfn.ANCHORARRAY(B222),0))),F224&amp;"Por favor no seleccionar los criterios de impacto",G211)</f>
        <v>❌Por favor no seleccionar los criterios de impacto</v>
      </c>
    </row>
    <row r="212" spans="1:8" ht="20.25" x14ac:dyDescent="0.3">
      <c r="A212" s="6"/>
      <c r="B212" s="132" t="s">
        <v>81</v>
      </c>
      <c r="C212" s="132" t="s">
        <v>84</v>
      </c>
      <c r="E212" s="92" t="s">
        <v>55</v>
      </c>
      <c r="F212" s="92" t="str">
        <f t="shared" ref="F212:F222" si="0">IF(NOT(ISBLANK(D212)),D212,IF(NOT(ISBLANK(E212)),"     "&amp;E212,FALSE))</f>
        <v xml:space="preserve">     Afectación menor a 10 SMLMV .</v>
      </c>
    </row>
    <row r="213" spans="1:8" ht="20.25" x14ac:dyDescent="0.3">
      <c r="A213" s="6"/>
      <c r="B213" s="132" t="s">
        <v>81</v>
      </c>
      <c r="C213" s="132" t="s">
        <v>85</v>
      </c>
      <c r="E213" s="92" t="s">
        <v>84</v>
      </c>
      <c r="F213" s="92" t="str">
        <f t="shared" si="0"/>
        <v xml:space="preserve">     Entre 10 y 50 SMLMV </v>
      </c>
    </row>
    <row r="214" spans="1:8" ht="20.25" x14ac:dyDescent="0.3">
      <c r="A214" s="6"/>
      <c r="B214" s="132" t="s">
        <v>81</v>
      </c>
      <c r="C214" s="132" t="s">
        <v>86</v>
      </c>
      <c r="E214" s="92" t="s">
        <v>85</v>
      </c>
      <c r="F214" s="92" t="str">
        <f t="shared" si="0"/>
        <v xml:space="preserve">     Entre 50 y 100 SMLMV </v>
      </c>
    </row>
    <row r="215" spans="1:8" ht="20.25" x14ac:dyDescent="0.3">
      <c r="A215" s="6"/>
      <c r="B215" s="132" t="s">
        <v>81</v>
      </c>
      <c r="C215" s="132" t="s">
        <v>87</v>
      </c>
      <c r="E215" s="92" t="s">
        <v>86</v>
      </c>
      <c r="F215" s="92" t="str">
        <f t="shared" si="0"/>
        <v xml:space="preserve">     Entre 100 y 500 SMLMV </v>
      </c>
    </row>
    <row r="216" spans="1:8" ht="20.25" x14ac:dyDescent="0.3">
      <c r="A216" s="6"/>
      <c r="B216" s="132" t="s">
        <v>54</v>
      </c>
      <c r="C216" s="132" t="s">
        <v>88</v>
      </c>
      <c r="E216" s="92" t="s">
        <v>87</v>
      </c>
      <c r="F216" s="92" t="str">
        <f t="shared" si="0"/>
        <v xml:space="preserve">     Mayor a 500 SMLMV </v>
      </c>
    </row>
    <row r="217" spans="1:8" ht="20.25" x14ac:dyDescent="0.3">
      <c r="A217" s="6"/>
      <c r="B217" s="132" t="s">
        <v>54</v>
      </c>
      <c r="C217" s="132" t="s">
        <v>89</v>
      </c>
      <c r="D217" s="92" t="s">
        <v>54</v>
      </c>
      <c r="F217" s="92" t="str">
        <f t="shared" si="0"/>
        <v>Pérdida Reputacional</v>
      </c>
    </row>
    <row r="218" spans="1:8" ht="20.25" x14ac:dyDescent="0.3">
      <c r="A218" s="6"/>
      <c r="B218" s="132" t="s">
        <v>54</v>
      </c>
      <c r="C218" s="132" t="s">
        <v>91</v>
      </c>
      <c r="E218" s="92" t="s">
        <v>88</v>
      </c>
      <c r="F218" s="92" t="str">
        <f t="shared" si="0"/>
        <v xml:space="preserve">     El riesgo afecta la imagen de alguna área de la organización</v>
      </c>
    </row>
    <row r="219" spans="1:8" ht="20.25" x14ac:dyDescent="0.3">
      <c r="A219" s="6"/>
      <c r="B219" s="132" t="s">
        <v>54</v>
      </c>
      <c r="C219" s="132" t="s">
        <v>90</v>
      </c>
      <c r="E219" s="92" t="s">
        <v>89</v>
      </c>
      <c r="F219" s="92" t="str">
        <f t="shared" si="0"/>
        <v xml:space="preserve">     El riesgo afecta la imagen de la entidad internamente, de conocimiento general, nivel interno, de junta dircetiva y accionistas y/o de provedores</v>
      </c>
    </row>
    <row r="220" spans="1:8" ht="20.25" x14ac:dyDescent="0.3">
      <c r="A220" s="6"/>
      <c r="B220" s="132" t="s">
        <v>54</v>
      </c>
      <c r="C220" s="132" t="s">
        <v>109</v>
      </c>
      <c r="E220" s="92" t="s">
        <v>91</v>
      </c>
      <c r="F220" s="92" t="str">
        <f t="shared" si="0"/>
        <v xml:space="preserve">     El riesgo afecta la imagen de la entidad con algunos usuarios de relevancia frente al logro de los objetivos</v>
      </c>
    </row>
    <row r="221" spans="1:8" x14ac:dyDescent="0.3">
      <c r="A221" s="6"/>
      <c r="B221" s="133"/>
      <c r="C221" s="133"/>
      <c r="E221" s="92" t="s">
        <v>90</v>
      </c>
      <c r="F221" s="92" t="str">
        <f t="shared" si="0"/>
        <v xml:space="preserve">     El riesgo afecta la imagen de de la entidad con efecto publicitario sostenido a nivel de sector administrativo, nivel departamental o municipal</v>
      </c>
    </row>
    <row r="222" spans="1:8" x14ac:dyDescent="0.3">
      <c r="A222" s="6"/>
      <c r="B222" s="133" t="str" cm="1">
        <f t="array" ref="B222:B224">_xlfn.UNIQUE(Tabla1[[#All],[Criterios]])</f>
        <v>Criterios</v>
      </c>
      <c r="C222" s="133"/>
      <c r="E222" s="92" t="s">
        <v>109</v>
      </c>
      <c r="F222" s="92" t="str">
        <f t="shared" si="0"/>
        <v xml:space="preserve">     El riesgo afecta la imagen de la entidad a nivel nacional, con efecto publicitarios sostenible a nivel país</v>
      </c>
    </row>
    <row r="223" spans="1:8" x14ac:dyDescent="0.3">
      <c r="A223" s="6"/>
      <c r="B223" s="133" t="str">
        <v>Afectación Económica o presupuestal</v>
      </c>
      <c r="C223" s="133"/>
    </row>
    <row r="224" spans="1:8" x14ac:dyDescent="0.3">
      <c r="B224" s="133" t="str">
        <v>Pérdida Reputacional</v>
      </c>
      <c r="C224" s="133"/>
      <c r="F224" s="134" t="s">
        <v>127</v>
      </c>
    </row>
    <row r="225" spans="2:6" x14ac:dyDescent="0.3">
      <c r="B225" s="135"/>
      <c r="C225" s="135"/>
      <c r="F225" s="134" t="s">
        <v>128</v>
      </c>
    </row>
    <row r="226" spans="2:6" x14ac:dyDescent="0.3">
      <c r="B226" s="135"/>
      <c r="C226" s="135"/>
    </row>
    <row r="227" spans="2:6" x14ac:dyDescent="0.3">
      <c r="B227" s="135"/>
      <c r="C227" s="135"/>
    </row>
    <row r="228" spans="2:6" x14ac:dyDescent="0.3">
      <c r="B228" s="135"/>
      <c r="C228" s="135"/>
      <c r="D228" s="135"/>
    </row>
    <row r="229" spans="2:6" x14ac:dyDescent="0.3">
      <c r="B229" s="135"/>
      <c r="C229" s="135"/>
      <c r="D229" s="135"/>
    </row>
    <row r="230" spans="2:6" x14ac:dyDescent="0.3">
      <c r="B230" s="135"/>
      <c r="C230" s="135"/>
      <c r="D230" s="135"/>
    </row>
    <row r="231" spans="2:6" x14ac:dyDescent="0.3">
      <c r="B231" s="135"/>
      <c r="C231" s="135"/>
      <c r="D231" s="135"/>
    </row>
    <row r="232" spans="2:6" x14ac:dyDescent="0.3">
      <c r="B232" s="135"/>
      <c r="C232" s="135"/>
      <c r="D232" s="135"/>
    </row>
    <row r="233" spans="2:6" x14ac:dyDescent="0.3">
      <c r="B233" s="135"/>
      <c r="C233" s="135"/>
      <c r="D233" s="135"/>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36"/>
      <c r="B2" s="458" t="s">
        <v>238</v>
      </c>
      <c r="C2" s="459"/>
      <c r="D2" s="459"/>
      <c r="E2" s="459"/>
      <c r="F2" s="460"/>
      <c r="G2" s="136"/>
    </row>
    <row r="3" spans="1:7" ht="16.5" thickBot="1" x14ac:dyDescent="0.3">
      <c r="A3" s="136"/>
      <c r="B3" s="137"/>
      <c r="C3" s="137"/>
      <c r="D3" s="137"/>
      <c r="E3" s="137"/>
      <c r="F3" s="137"/>
      <c r="G3" s="136"/>
    </row>
    <row r="4" spans="1:7" ht="16.5" thickBot="1" x14ac:dyDescent="0.25">
      <c r="A4" s="136"/>
      <c r="B4" s="464" t="s">
        <v>235</v>
      </c>
      <c r="C4" s="465"/>
      <c r="D4" s="465"/>
      <c r="E4" s="126" t="s">
        <v>236</v>
      </c>
      <c r="F4" s="127" t="s">
        <v>237</v>
      </c>
      <c r="G4" s="136"/>
    </row>
    <row r="5" spans="1:7" ht="31.5" x14ac:dyDescent="0.2">
      <c r="A5" s="136"/>
      <c r="B5" s="466" t="s">
        <v>60</v>
      </c>
      <c r="C5" s="468" t="s">
        <v>13</v>
      </c>
      <c r="D5" s="98" t="s">
        <v>14</v>
      </c>
      <c r="E5" s="61" t="s">
        <v>61</v>
      </c>
      <c r="F5" s="62">
        <v>0.25</v>
      </c>
      <c r="G5" s="136"/>
    </row>
    <row r="6" spans="1:7" ht="47.25" x14ac:dyDescent="0.2">
      <c r="A6" s="136"/>
      <c r="B6" s="467"/>
      <c r="C6" s="469"/>
      <c r="D6" s="99" t="s">
        <v>15</v>
      </c>
      <c r="E6" s="63" t="s">
        <v>62</v>
      </c>
      <c r="F6" s="64">
        <v>0.15</v>
      </c>
      <c r="G6" s="136"/>
    </row>
    <row r="7" spans="1:7" ht="47.25" x14ac:dyDescent="0.2">
      <c r="A7" s="136"/>
      <c r="B7" s="467"/>
      <c r="C7" s="469"/>
      <c r="D7" s="99" t="s">
        <v>16</v>
      </c>
      <c r="E7" s="63" t="s">
        <v>63</v>
      </c>
      <c r="F7" s="64">
        <v>0.1</v>
      </c>
      <c r="G7" s="136"/>
    </row>
    <row r="8" spans="1:7" ht="63" x14ac:dyDescent="0.2">
      <c r="A8" s="136"/>
      <c r="B8" s="467"/>
      <c r="C8" s="469" t="s">
        <v>17</v>
      </c>
      <c r="D8" s="99" t="s">
        <v>10</v>
      </c>
      <c r="E8" s="63" t="s">
        <v>64</v>
      </c>
      <c r="F8" s="64">
        <v>0.25</v>
      </c>
      <c r="G8" s="136"/>
    </row>
    <row r="9" spans="1:7" ht="31.5" x14ac:dyDescent="0.2">
      <c r="A9" s="136"/>
      <c r="B9" s="467"/>
      <c r="C9" s="469"/>
      <c r="D9" s="99" t="s">
        <v>9</v>
      </c>
      <c r="E9" s="63" t="s">
        <v>65</v>
      </c>
      <c r="F9" s="64">
        <v>0.15</v>
      </c>
      <c r="G9" s="136"/>
    </row>
    <row r="10" spans="1:7" ht="47.25" x14ac:dyDescent="0.2">
      <c r="A10" s="136"/>
      <c r="B10" s="467" t="s">
        <v>142</v>
      </c>
      <c r="C10" s="469" t="s">
        <v>18</v>
      </c>
      <c r="D10" s="99" t="s">
        <v>19</v>
      </c>
      <c r="E10" s="63" t="s">
        <v>66</v>
      </c>
      <c r="F10" s="65" t="s">
        <v>67</v>
      </c>
      <c r="G10" s="136"/>
    </row>
    <row r="11" spans="1:7" ht="63" x14ac:dyDescent="0.2">
      <c r="A11" s="136"/>
      <c r="B11" s="467"/>
      <c r="C11" s="469"/>
      <c r="D11" s="99" t="s">
        <v>20</v>
      </c>
      <c r="E11" s="63" t="s">
        <v>68</v>
      </c>
      <c r="F11" s="65" t="s">
        <v>67</v>
      </c>
      <c r="G11" s="136"/>
    </row>
    <row r="12" spans="1:7" ht="47.25" x14ac:dyDescent="0.2">
      <c r="A12" s="136"/>
      <c r="B12" s="467"/>
      <c r="C12" s="469" t="s">
        <v>21</v>
      </c>
      <c r="D12" s="99" t="s">
        <v>22</v>
      </c>
      <c r="E12" s="63" t="s">
        <v>69</v>
      </c>
      <c r="F12" s="65" t="s">
        <v>67</v>
      </c>
      <c r="G12" s="136"/>
    </row>
    <row r="13" spans="1:7" ht="47.25" x14ac:dyDescent="0.2">
      <c r="A13" s="136"/>
      <c r="B13" s="467"/>
      <c r="C13" s="469"/>
      <c r="D13" s="99" t="s">
        <v>23</v>
      </c>
      <c r="E13" s="63" t="s">
        <v>70</v>
      </c>
      <c r="F13" s="65" t="s">
        <v>67</v>
      </c>
      <c r="G13" s="136"/>
    </row>
    <row r="14" spans="1:7" ht="31.5" x14ac:dyDescent="0.2">
      <c r="A14" s="136"/>
      <c r="B14" s="467"/>
      <c r="C14" s="469" t="s">
        <v>24</v>
      </c>
      <c r="D14" s="99" t="s">
        <v>110</v>
      </c>
      <c r="E14" s="63" t="s">
        <v>113</v>
      </c>
      <c r="F14" s="65" t="s">
        <v>67</v>
      </c>
      <c r="G14" s="136"/>
    </row>
    <row r="15" spans="1:7" ht="32.25" thickBot="1" x14ac:dyDescent="0.25">
      <c r="A15" s="136"/>
      <c r="B15" s="470"/>
      <c r="C15" s="471"/>
      <c r="D15" s="100" t="s">
        <v>111</v>
      </c>
      <c r="E15" s="66" t="s">
        <v>112</v>
      </c>
      <c r="F15" s="67" t="s">
        <v>67</v>
      </c>
      <c r="G15" s="136"/>
    </row>
    <row r="16" spans="1:7" ht="49.5" customHeight="1" x14ac:dyDescent="0.2">
      <c r="A16" s="136"/>
      <c r="B16" s="463" t="s">
        <v>139</v>
      </c>
      <c r="C16" s="463"/>
      <c r="D16" s="463"/>
      <c r="E16" s="463"/>
      <c r="F16" s="463"/>
      <c r="G16" s="136"/>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115</v>
      </c>
    </row>
    <row r="3" spans="2:5" x14ac:dyDescent="0.25">
      <c r="B3" t="s">
        <v>32</v>
      </c>
      <c r="E3" t="s">
        <v>114</v>
      </c>
    </row>
    <row r="4" spans="2:5" x14ac:dyDescent="0.25">
      <c r="B4" t="s">
        <v>118</v>
      </c>
      <c r="E4" t="s">
        <v>195</v>
      </c>
    </row>
    <row r="5" spans="2:5" x14ac:dyDescent="0.25">
      <c r="B5" t="s">
        <v>117</v>
      </c>
    </row>
    <row r="8" spans="2:5" x14ac:dyDescent="0.25">
      <c r="B8" t="s">
        <v>187</v>
      </c>
    </row>
    <row r="9" spans="2:5" x14ac:dyDescent="0.25">
      <c r="B9" t="s">
        <v>40</v>
      </c>
    </row>
    <row r="10" spans="2:5" x14ac:dyDescent="0.25">
      <c r="B10" t="s">
        <v>41</v>
      </c>
    </row>
    <row r="13" spans="2:5" x14ac:dyDescent="0.25">
      <c r="B13" t="s">
        <v>194</v>
      </c>
    </row>
    <row r="14" spans="2:5" x14ac:dyDescent="0.25">
      <c r="B14" t="s">
        <v>188</v>
      </c>
    </row>
    <row r="15" spans="2:5" x14ac:dyDescent="0.25">
      <c r="B15" t="s">
        <v>189</v>
      </c>
    </row>
    <row r="16" spans="2:5" x14ac:dyDescent="0.25">
      <c r="B16" t="s">
        <v>190</v>
      </c>
    </row>
    <row r="17" spans="2:2" x14ac:dyDescent="0.25">
      <c r="B17" t="s">
        <v>191</v>
      </c>
    </row>
    <row r="18" spans="2:2" x14ac:dyDescent="0.25">
      <c r="B18" t="s">
        <v>192</v>
      </c>
    </row>
    <row r="19" spans="2:2" x14ac:dyDescent="0.25">
      <c r="B19" t="s">
        <v>193</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2021-07-01T16:10:23Z</dcterms:modified>
</cp:coreProperties>
</file>