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OK\"/>
    </mc:Choice>
  </mc:AlternateContent>
  <xr:revisionPtr revIDLastSave="0" documentId="13_ncr:1_{D374E10B-D42A-4006-A591-DEEED31219DF}"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Contexto" sheetId="23"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1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8" i="1" l="1"/>
  <c r="R28" i="1"/>
  <c r="L28" i="1"/>
  <c r="U27" i="1"/>
  <c r="R27" i="1"/>
  <c r="L27" i="1"/>
  <c r="U26" i="1"/>
  <c r="R26" i="1"/>
  <c r="AC27" i="1" s="1"/>
  <c r="AB27" i="1" s="1"/>
  <c r="L26" i="1"/>
  <c r="U25" i="1"/>
  <c r="R25" i="1"/>
  <c r="L25" i="1"/>
  <c r="U24" i="1"/>
  <c r="R24" i="1"/>
  <c r="AC25" i="1" s="1"/>
  <c r="AB25" i="1" s="1"/>
  <c r="L24" i="1"/>
  <c r="U23" i="1"/>
  <c r="R23" i="1"/>
  <c r="I23" i="1"/>
  <c r="J23" i="1" s="1"/>
  <c r="U16" i="1"/>
  <c r="R16" i="1"/>
  <c r="Y18" i="1" s="1"/>
  <c r="Z18" i="1" s="1"/>
  <c r="L22" i="1"/>
  <c r="L21" i="1"/>
  <c r="L20" i="1"/>
  <c r="L19" i="1"/>
  <c r="L18" i="1"/>
  <c r="I16" i="1"/>
  <c r="J16" i="1" s="1"/>
  <c r="U18" i="1"/>
  <c r="R19" i="1"/>
  <c r="Y19" i="1" s="1"/>
  <c r="U19" i="1"/>
  <c r="R20" i="1"/>
  <c r="Y21" i="1" s="1"/>
  <c r="U20" i="1"/>
  <c r="R21" i="1"/>
  <c r="U21" i="1"/>
  <c r="R22" i="1"/>
  <c r="U22" i="1"/>
  <c r="AC28" i="1" l="1"/>
  <c r="AB28" i="1" s="1"/>
  <c r="Y26" i="1"/>
  <c r="AA26" i="1" s="1"/>
  <c r="AC26" i="1"/>
  <c r="AB26" i="1" s="1"/>
  <c r="Y25" i="1"/>
  <c r="Z25" i="1" s="1"/>
  <c r="AD25" i="1" s="1"/>
  <c r="Y24" i="1"/>
  <c r="AA24" i="1" s="1"/>
  <c r="Z26" i="1"/>
  <c r="Y27" i="1"/>
  <c r="AC24" i="1"/>
  <c r="AB24" i="1" s="1"/>
  <c r="Y28" i="1"/>
  <c r="Y23" i="1"/>
  <c r="Y22" i="1"/>
  <c r="Z22" i="1" s="1"/>
  <c r="AC18" i="1"/>
  <c r="AB18" i="1" s="1"/>
  <c r="AC22" i="1"/>
  <c r="AB22" i="1" s="1"/>
  <c r="Y16" i="1"/>
  <c r="Z16" i="1" s="1"/>
  <c r="AD18" i="1"/>
  <c r="Z21" i="1"/>
  <c r="AA21" i="1"/>
  <c r="Z19" i="1"/>
  <c r="AA19" i="1"/>
  <c r="AC21" i="1"/>
  <c r="AB21" i="1" s="1"/>
  <c r="AA22" i="1"/>
  <c r="AC20" i="1"/>
  <c r="AB20" i="1" s="1"/>
  <c r="AC19" i="1"/>
  <c r="AB19" i="1" s="1"/>
  <c r="Y20" i="1"/>
  <c r="AA18" i="1"/>
  <c r="F222" i="13"/>
  <c r="F212" i="13"/>
  <c r="F213" i="13"/>
  <c r="F214" i="13"/>
  <c r="F215" i="13"/>
  <c r="F216" i="13"/>
  <c r="F217" i="13"/>
  <c r="F218" i="13"/>
  <c r="F219" i="13"/>
  <c r="F220" i="13"/>
  <c r="F221" i="13"/>
  <c r="F211" i="13"/>
  <c r="R59" i="1"/>
  <c r="R54" i="1"/>
  <c r="R48"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76" i="1"/>
  <c r="R76" i="1"/>
  <c r="U75" i="1"/>
  <c r="R75" i="1"/>
  <c r="U74" i="1"/>
  <c r="R74" i="1"/>
  <c r="U73" i="1"/>
  <c r="R73" i="1"/>
  <c r="U72" i="1"/>
  <c r="R72" i="1"/>
  <c r="U71" i="1"/>
  <c r="R71" i="1"/>
  <c r="Y71" i="1" s="1"/>
  <c r="Z71" i="1" s="1"/>
  <c r="I71" i="1"/>
  <c r="J71" i="1" s="1"/>
  <c r="U70" i="1"/>
  <c r="R70" i="1"/>
  <c r="U69" i="1"/>
  <c r="R69" i="1"/>
  <c r="Y69" i="1" s="1"/>
  <c r="U67" i="1"/>
  <c r="R67" i="1"/>
  <c r="U66" i="1"/>
  <c r="R66" i="1"/>
  <c r="U65" i="1"/>
  <c r="R65" i="1"/>
  <c r="I65" i="1"/>
  <c r="J65" i="1" s="1"/>
  <c r="U64" i="1"/>
  <c r="R64" i="1"/>
  <c r="U63" i="1"/>
  <c r="R63" i="1"/>
  <c r="U62" i="1"/>
  <c r="R62" i="1"/>
  <c r="U61" i="1"/>
  <c r="R61" i="1"/>
  <c r="U60" i="1"/>
  <c r="R60" i="1"/>
  <c r="U59" i="1"/>
  <c r="I59" i="1"/>
  <c r="J59" i="1" s="1"/>
  <c r="U58" i="1"/>
  <c r="R58" i="1"/>
  <c r="U57" i="1"/>
  <c r="R57" i="1"/>
  <c r="U56" i="1"/>
  <c r="R56" i="1"/>
  <c r="U55" i="1"/>
  <c r="R55" i="1"/>
  <c r="AC55" i="1" s="1"/>
  <c r="AB55" i="1" s="1"/>
  <c r="U54" i="1"/>
  <c r="U53" i="1"/>
  <c r="R53" i="1"/>
  <c r="I53" i="1"/>
  <c r="J53" i="1" s="1"/>
  <c r="U52" i="1"/>
  <c r="R52" i="1"/>
  <c r="U51" i="1"/>
  <c r="R51" i="1"/>
  <c r="U50" i="1"/>
  <c r="R50" i="1"/>
  <c r="Y50" i="1" s="1"/>
  <c r="U49" i="1"/>
  <c r="R49" i="1"/>
  <c r="U48" i="1"/>
  <c r="U47" i="1"/>
  <c r="R47" i="1"/>
  <c r="I47" i="1"/>
  <c r="J47" i="1" s="1"/>
  <c r="U46" i="1"/>
  <c r="R46" i="1"/>
  <c r="U45" i="1"/>
  <c r="R45" i="1"/>
  <c r="U44" i="1"/>
  <c r="R44" i="1"/>
  <c r="U43" i="1"/>
  <c r="R43" i="1"/>
  <c r="AC44" i="1" s="1"/>
  <c r="AB44" i="1" s="1"/>
  <c r="U42" i="1"/>
  <c r="R42" i="1"/>
  <c r="AC42" i="1" s="1"/>
  <c r="AB42" i="1" s="1"/>
  <c r="U41" i="1"/>
  <c r="R41" i="1"/>
  <c r="I41" i="1"/>
  <c r="J41" i="1" s="1"/>
  <c r="U40" i="1"/>
  <c r="R40" i="1"/>
  <c r="U39" i="1"/>
  <c r="R39" i="1"/>
  <c r="U38" i="1"/>
  <c r="R38" i="1"/>
  <c r="U37" i="1"/>
  <c r="R37" i="1"/>
  <c r="U36" i="1"/>
  <c r="R36" i="1"/>
  <c r="U34" i="1"/>
  <c r="R34" i="1"/>
  <c r="U33" i="1"/>
  <c r="R33" i="1"/>
  <c r="U32" i="1"/>
  <c r="R32" i="1"/>
  <c r="U31" i="1"/>
  <c r="R31" i="1"/>
  <c r="U30" i="1"/>
  <c r="R30" i="1"/>
  <c r="AC57" i="1"/>
  <c r="AB57" i="1" s="1"/>
  <c r="Y59" i="1"/>
  <c r="Y41" i="1"/>
  <c r="AA41" i="1" s="1"/>
  <c r="Y64" i="1"/>
  <c r="Z64" i="1" s="1"/>
  <c r="AC60" i="1"/>
  <c r="AB60" i="1" s="1"/>
  <c r="AC41" i="1"/>
  <c r="AB41"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C64" i="1"/>
  <c r="AB64" i="1" s="1"/>
  <c r="Y45" i="1"/>
  <c r="Z45" i="1" s="1"/>
  <c r="AC71" i="1"/>
  <c r="AB71" i="1" s="1"/>
  <c r="L63" i="1"/>
  <c r="L45" i="1"/>
  <c r="L76" i="1"/>
  <c r="L61" i="1"/>
  <c r="B222" i="13" a="1"/>
  <c r="B222" i="13" s="1"/>
  <c r="L57" i="1"/>
  <c r="L46" i="1"/>
  <c r="L51" i="1"/>
  <c r="L42" i="1"/>
  <c r="L43" i="1"/>
  <c r="L55" i="1"/>
  <c r="L60" i="1"/>
  <c r="L72" i="1"/>
  <c r="L56" i="1"/>
  <c r="L69" i="1"/>
  <c r="L75" i="1"/>
  <c r="L70" i="1"/>
  <c r="L67" i="1"/>
  <c r="L44" i="1"/>
  <c r="L54" i="1"/>
  <c r="L66" i="1"/>
  <c r="L52" i="1"/>
  <c r="L48" i="1"/>
  <c r="L64" i="1"/>
  <c r="L50" i="1"/>
  <c r="L49" i="1"/>
  <c r="L73" i="1"/>
  <c r="L58" i="1"/>
  <c r="L62" i="1"/>
  <c r="L74" i="1"/>
  <c r="AD26" i="1" l="1"/>
  <c r="AA25" i="1"/>
  <c r="AC62" i="1"/>
  <c r="AB62" i="1" s="1"/>
  <c r="H211" i="13"/>
  <c r="L23" i="1"/>
  <c r="M23" i="1" s="1"/>
  <c r="L17" i="1"/>
  <c r="M16" i="1" s="1"/>
  <c r="AC72" i="1"/>
  <c r="AB72" i="1" s="1"/>
  <c r="AC76" i="1"/>
  <c r="AB76" i="1" s="1"/>
  <c r="AC54" i="1"/>
  <c r="AB54" i="1" s="1"/>
  <c r="AC66" i="1"/>
  <c r="AB66" i="1" s="1"/>
  <c r="AC69" i="1"/>
  <c r="AB69" i="1" s="1"/>
  <c r="Y76" i="1"/>
  <c r="AA76" i="1" s="1"/>
  <c r="AC46" i="1"/>
  <c r="AB46" i="1" s="1"/>
  <c r="Z24" i="1"/>
  <c r="AD24" i="1" s="1"/>
  <c r="AA27" i="1"/>
  <c r="Z27" i="1"/>
  <c r="AD27" i="1" s="1"/>
  <c r="Z23" i="1"/>
  <c r="AA23" i="1"/>
  <c r="AA28" i="1"/>
  <c r="Z28" i="1"/>
  <c r="AD28" i="1" s="1"/>
  <c r="Y60" i="1"/>
  <c r="O53" i="19"/>
  <c r="AD22" i="1"/>
  <c r="AC56" i="1"/>
  <c r="AB56" i="1" s="1"/>
  <c r="Y75" i="1"/>
  <c r="AA75" i="1" s="1"/>
  <c r="Y65" i="1"/>
  <c r="AA65" i="1" s="1"/>
  <c r="AC59" i="1"/>
  <c r="AB59" i="1" s="1"/>
  <c r="Y38" i="1"/>
  <c r="Z38" i="1" s="1"/>
  <c r="AA16" i="1"/>
  <c r="Z20" i="1"/>
  <c r="AD20" i="1" s="1"/>
  <c r="AA20" i="1"/>
  <c r="AD19" i="1"/>
  <c r="AD21" i="1"/>
  <c r="Y40" i="1"/>
  <c r="Z40" i="1" s="1"/>
  <c r="Y67" i="1"/>
  <c r="AA67" i="1" s="1"/>
  <c r="AC38" i="1"/>
  <c r="AB38" i="1" s="1"/>
  <c r="Y46" i="1"/>
  <c r="Z46" i="1" s="1"/>
  <c r="AC70" i="1"/>
  <c r="AB70" i="1" s="1"/>
  <c r="Y51" i="1"/>
  <c r="Z51" i="1" s="1"/>
  <c r="AC75" i="1"/>
  <c r="AB75" i="1" s="1"/>
  <c r="Z41" i="1"/>
  <c r="P50" i="19" s="1"/>
  <c r="Y66" i="1"/>
  <c r="Z66" i="1" s="1"/>
  <c r="Q34" i="19" s="1"/>
  <c r="Y72" i="1"/>
  <c r="Y56" i="1"/>
  <c r="Z56" i="1" s="1"/>
  <c r="AA71" i="1"/>
  <c r="Y54" i="1"/>
  <c r="AA54" i="1" s="1"/>
  <c r="Y57" i="1"/>
  <c r="AA57" i="1" s="1"/>
  <c r="AC61" i="1"/>
  <c r="AB61" i="1" s="1"/>
  <c r="Y42" i="1"/>
  <c r="Z42" i="1" s="1"/>
  <c r="Q20" i="19" s="1"/>
  <c r="Z65" i="1"/>
  <c r="AC40" i="1"/>
  <c r="AB40" i="1" s="1"/>
  <c r="AC43" i="1"/>
  <c r="AB43" i="1" s="1"/>
  <c r="AC45" i="1"/>
  <c r="AB45" i="1" s="1"/>
  <c r="AF50" i="19" s="1"/>
  <c r="AA64" i="1"/>
  <c r="Y39" i="1"/>
  <c r="Z39" i="1" s="1"/>
  <c r="AC39" i="1"/>
  <c r="AB39" i="1" s="1"/>
  <c r="U23" i="19"/>
  <c r="AG53" i="19"/>
  <c r="AD64" i="1"/>
  <c r="O33" i="19"/>
  <c r="AA53" i="19"/>
  <c r="AG43" i="19"/>
  <c r="AA13" i="19"/>
  <c r="W27" i="19"/>
  <c r="AA45" i="1"/>
  <c r="Z75" i="1"/>
  <c r="AL15" i="19" s="1"/>
  <c r="Z69" i="1"/>
  <c r="AA69" i="1"/>
  <c r="Z50" i="1"/>
  <c r="AA50" i="1"/>
  <c r="AK17" i="19"/>
  <c r="AC32" i="1"/>
  <c r="AB32" i="1" s="1"/>
  <c r="Y32" i="1"/>
  <c r="Y62" i="1"/>
  <c r="Y63" i="1"/>
  <c r="J30" i="19"/>
  <c r="AC49" i="1"/>
  <c r="AB49" i="1" s="1"/>
  <c r="Y49" i="1"/>
  <c r="AC63" i="1"/>
  <c r="AB63" i="1" s="1"/>
  <c r="Y52" i="1"/>
  <c r="AC51" i="1"/>
  <c r="AB51" i="1" s="1"/>
  <c r="Z11" i="19" s="1"/>
  <c r="AC52" i="1"/>
  <c r="AB52" i="1" s="1"/>
  <c r="S7" i="19"/>
  <c r="AE7" i="19"/>
  <c r="AC65" i="1"/>
  <c r="AB65" i="1" s="1"/>
  <c r="Y70" i="1"/>
  <c r="AA43" i="19"/>
  <c r="AG23" i="19"/>
  <c r="Y44" i="1"/>
  <c r="Y43" i="1"/>
  <c r="AA23" i="19"/>
  <c r="AM13" i="19"/>
  <c r="AC67" i="1"/>
  <c r="AB67" i="1" s="1"/>
  <c r="AM23" i="19"/>
  <c r="AA33" i="19"/>
  <c r="AG13" i="19"/>
  <c r="AC50" i="1"/>
  <c r="AB50" i="1" s="1"/>
  <c r="Y61" i="1"/>
  <c r="Y55" i="1"/>
  <c r="AC53" i="1"/>
  <c r="AB53" i="1" s="1"/>
  <c r="Y53" i="1"/>
  <c r="V45" i="19"/>
  <c r="P15" i="19"/>
  <c r="J25" i="19"/>
  <c r="V55" i="19"/>
  <c r="AB35" i="19"/>
  <c r="J15" i="19"/>
  <c r="P25" i="19"/>
  <c r="AB25" i="19"/>
  <c r="V15" i="19"/>
  <c r="AD71" i="1"/>
  <c r="AB45" i="19"/>
  <c r="AH35" i="19"/>
  <c r="AH15" i="19"/>
  <c r="AB55" i="19"/>
  <c r="P45" i="19"/>
  <c r="V35" i="19"/>
  <c r="J35" i="19"/>
  <c r="AH25" i="19"/>
  <c r="AH55" i="19"/>
  <c r="P55" i="19"/>
  <c r="J45" i="19"/>
  <c r="V25" i="19"/>
  <c r="AB15" i="19"/>
  <c r="AH45" i="19"/>
  <c r="P35" i="19"/>
  <c r="J55" i="19"/>
  <c r="AC6" i="19"/>
  <c r="AC36" i="19"/>
  <c r="AI46" i="19"/>
  <c r="K16" i="19"/>
  <c r="AC46" i="19"/>
  <c r="Q16" i="19"/>
  <c r="AC26" i="19"/>
  <c r="K26" i="19"/>
  <c r="W16" i="19"/>
  <c r="Q6" i="19"/>
  <c r="AI6" i="19"/>
  <c r="Q46" i="19"/>
  <c r="K36" i="19"/>
  <c r="K6" i="19"/>
  <c r="Q36" i="19"/>
  <c r="AC16" i="19"/>
  <c r="AI16" i="19"/>
  <c r="W26" i="19"/>
  <c r="AI36" i="19"/>
  <c r="W46" i="19"/>
  <c r="W6" i="19"/>
  <c r="AI26" i="19"/>
  <c r="W36" i="19"/>
  <c r="K46" i="19"/>
  <c r="Q26" i="19"/>
  <c r="Y17" i="19"/>
  <c r="K24" i="19"/>
  <c r="AC44" i="19"/>
  <c r="AA59" i="1"/>
  <c r="Z59" i="1"/>
  <c r="AC73" i="1"/>
  <c r="AB73" i="1" s="1"/>
  <c r="AC74" i="1"/>
  <c r="AB74" i="1" s="1"/>
  <c r="Y73" i="1"/>
  <c r="Y74" i="1"/>
  <c r="AC33" i="1"/>
  <c r="AB33" i="1" s="1"/>
  <c r="Y34" i="1"/>
  <c r="AC34" i="1"/>
  <c r="AB34" i="1" s="1"/>
  <c r="T7" i="19"/>
  <c r="AE27" i="19"/>
  <c r="M7" i="19"/>
  <c r="N27" i="19"/>
  <c r="AE37" i="19"/>
  <c r="AK27" i="19"/>
  <c r="M27" i="19"/>
  <c r="AC17" i="19"/>
  <c r="Z47" i="19"/>
  <c r="AK7" i="19"/>
  <c r="M17" i="19"/>
  <c r="AC47" i="19"/>
  <c r="AL27" i="19"/>
  <c r="S27" i="19"/>
  <c r="AE47" i="19"/>
  <c r="AL25" i="19"/>
  <c r="AM43" i="19"/>
  <c r="O43" i="19"/>
  <c r="U53" i="19"/>
  <c r="O13" i="19"/>
  <c r="U13" i="19"/>
  <c r="U43" i="19"/>
  <c r="AM53" i="19"/>
  <c r="U33" i="19"/>
  <c r="O23" i="19"/>
  <c r="AG33" i="19"/>
  <c r="AM33" i="19"/>
  <c r="Z72" i="1"/>
  <c r="AA72" i="1"/>
  <c r="N7" i="19"/>
  <c r="Y37" i="19"/>
  <c r="M47" i="19"/>
  <c r="AD75" i="1"/>
  <c r="T45" i="19"/>
  <c r="Y30" i="1"/>
  <c r="AC30" i="1"/>
  <c r="AB30" i="1" s="1"/>
  <c r="T27" i="19"/>
  <c r="AE17" i="19"/>
  <c r="Z37" i="19"/>
  <c r="AK47" i="19"/>
  <c r="S47" i="19"/>
  <c r="Z76" i="1"/>
  <c r="Y37" i="1"/>
  <c r="AC37" i="1"/>
  <c r="AB37" i="1" s="1"/>
  <c r="Y58" i="1"/>
  <c r="AC58" i="1"/>
  <c r="AB58" i="1" s="1"/>
  <c r="AC48" i="1"/>
  <c r="AB48" i="1" s="1"/>
  <c r="Y48" i="1"/>
  <c r="Y47" i="1"/>
  <c r="AC47" i="1"/>
  <c r="AB47" i="1" s="1"/>
  <c r="P10" i="19"/>
  <c r="V40" i="19"/>
  <c r="AB50" i="19"/>
  <c r="J10" i="19"/>
  <c r="V10" i="19"/>
  <c r="Y31" i="1"/>
  <c r="AC31" i="1"/>
  <c r="AB31" i="1" s="1"/>
  <c r="AA60" i="1"/>
  <c r="Z60" i="1"/>
  <c r="AC36" i="1"/>
  <c r="AB36" i="1" s="1"/>
  <c r="Z57" i="1"/>
  <c r="P34" i="19"/>
  <c r="AB20" i="19"/>
  <c r="AH20" i="19"/>
  <c r="AH50" i="19"/>
  <c r="AA66" i="1"/>
  <c r="P40" i="19"/>
  <c r="AH30" i="19"/>
  <c r="AH10" i="19"/>
  <c r="Y33" i="1"/>
  <c r="Y36" i="1"/>
  <c r="V34" i="19"/>
  <c r="L71" i="1"/>
  <c r="M71" i="1" s="1"/>
  <c r="L53" i="1"/>
  <c r="M53" i="1" s="1"/>
  <c r="L41" i="1"/>
  <c r="M41" i="1" s="1"/>
  <c r="L65" i="1"/>
  <c r="M65" i="1" s="1"/>
  <c r="L59" i="1"/>
  <c r="M59" i="1" s="1"/>
  <c r="L47" i="1"/>
  <c r="M47" i="1" s="1"/>
  <c r="Q17" i="19" l="1"/>
  <c r="W47" i="19"/>
  <c r="AI37" i="19"/>
  <c r="W37" i="19"/>
  <c r="K37" i="19"/>
  <c r="K27" i="19"/>
  <c r="N16" i="1"/>
  <c r="AC16" i="1" s="1"/>
  <c r="AB16" i="1" s="1"/>
  <c r="AD16" i="1" s="1"/>
  <c r="O16" i="1"/>
  <c r="W17" i="19"/>
  <c r="AI17" i="19"/>
  <c r="K17" i="19"/>
  <c r="AC7" i="19"/>
  <c r="N23" i="1"/>
  <c r="AC23" i="1" s="1"/>
  <c r="AB23" i="1" s="1"/>
  <c r="O23" i="1"/>
  <c r="Q7" i="19"/>
  <c r="AC27" i="19"/>
  <c r="Q27" i="19"/>
  <c r="AI47" i="19"/>
  <c r="K7" i="19"/>
  <c r="AE36" i="19"/>
  <c r="K47" i="19"/>
  <c r="W7" i="19"/>
  <c r="Q47" i="19"/>
  <c r="AD23" i="1"/>
  <c r="M26" i="19"/>
  <c r="N10" i="19"/>
  <c r="AA51" i="1"/>
  <c r="J14" i="19"/>
  <c r="N20" i="19"/>
  <c r="T30" i="19"/>
  <c r="N55" i="19"/>
  <c r="N45" i="19"/>
  <c r="Z15" i="19"/>
  <c r="N15" i="19"/>
  <c r="AF25" i="19"/>
  <c r="Z45" i="19"/>
  <c r="AF55" i="19"/>
  <c r="T35" i="19"/>
  <c r="N35" i="19"/>
  <c r="T55" i="19"/>
  <c r="AF35" i="19"/>
  <c r="AL55" i="19"/>
  <c r="T25" i="19"/>
  <c r="Z67" i="1"/>
  <c r="AJ34" i="19" s="1"/>
  <c r="AD41" i="1"/>
  <c r="AH40" i="19"/>
  <c r="V50" i="19"/>
  <c r="J20" i="19"/>
  <c r="V30" i="19"/>
  <c r="AB10" i="19"/>
  <c r="P30" i="19"/>
  <c r="P20" i="19"/>
  <c r="AB30" i="19"/>
  <c r="V20" i="19"/>
  <c r="AD45" i="1"/>
  <c r="AG19" i="19"/>
  <c r="AA38" i="1"/>
  <c r="U37" i="19"/>
  <c r="AM17" i="19"/>
  <c r="AM37" i="19"/>
  <c r="AM27" i="19"/>
  <c r="O17" i="19"/>
  <c r="AG47" i="19"/>
  <c r="U47" i="19"/>
  <c r="AG17" i="19"/>
  <c r="U7" i="19"/>
  <c r="AA17" i="19"/>
  <c r="O37" i="19"/>
  <c r="O7" i="19"/>
  <c r="AA37" i="19"/>
  <c r="O47" i="19"/>
  <c r="AG27" i="19"/>
  <c r="AM47" i="19"/>
  <c r="U17" i="19"/>
  <c r="AA27" i="19"/>
  <c r="AG7" i="19"/>
  <c r="AA47" i="19"/>
  <c r="Q44" i="19"/>
  <c r="W14" i="19"/>
  <c r="K34" i="19"/>
  <c r="AC24" i="19"/>
  <c r="AH54" i="19"/>
  <c r="AI34" i="19"/>
  <c r="W44" i="19"/>
  <c r="Q24" i="19"/>
  <c r="J40" i="19"/>
  <c r="W24" i="19"/>
  <c r="J24" i="19"/>
  <c r="J44" i="19"/>
  <c r="AH44" i="19"/>
  <c r="AI14" i="19"/>
  <c r="AL10" i="19"/>
  <c r="P24" i="19"/>
  <c r="AB44" i="19"/>
  <c r="P14" i="19"/>
  <c r="AB14" i="19"/>
  <c r="Q54" i="19"/>
  <c r="Z51" i="19"/>
  <c r="S9" i="19"/>
  <c r="P54" i="19"/>
  <c r="AC14" i="19"/>
  <c r="W34" i="19"/>
  <c r="N31" i="19"/>
  <c r="AA29" i="19"/>
  <c r="AM39" i="19"/>
  <c r="AA9" i="19"/>
  <c r="U9" i="19"/>
  <c r="Y9" i="19"/>
  <c r="M29" i="19"/>
  <c r="AE39" i="19"/>
  <c r="AE29" i="19"/>
  <c r="AE19" i="19"/>
  <c r="Y49" i="19"/>
  <c r="S39" i="19"/>
  <c r="O19" i="19"/>
  <c r="AK49" i="19"/>
  <c r="AK39" i="19"/>
  <c r="Y39" i="19"/>
  <c r="AK9" i="19"/>
  <c r="M39" i="19"/>
  <c r="AK29" i="19"/>
  <c r="AD38" i="1"/>
  <c r="M9" i="19"/>
  <c r="Y29" i="19"/>
  <c r="AK19" i="19"/>
  <c r="AE9" i="19"/>
  <c r="M19" i="19"/>
  <c r="M49" i="19"/>
  <c r="S19" i="19"/>
  <c r="S49" i="19"/>
  <c r="AE49" i="19"/>
  <c r="Y19" i="19"/>
  <c r="T20" i="19"/>
  <c r="Z20" i="19"/>
  <c r="T40" i="19"/>
  <c r="AF40" i="19"/>
  <c r="AL30" i="19"/>
  <c r="AA42" i="1"/>
  <c r="AL40" i="19"/>
  <c r="N30" i="19"/>
  <c r="AK36" i="19"/>
  <c r="Z10" i="19"/>
  <c r="AF10" i="19"/>
  <c r="AB24" i="19"/>
  <c r="AA49" i="19"/>
  <c r="T50" i="19"/>
  <c r="Z40" i="19"/>
  <c r="Z30" i="19"/>
  <c r="N40" i="19"/>
  <c r="AF15" i="19"/>
  <c r="AF20" i="19"/>
  <c r="AF30" i="19"/>
  <c r="T10" i="19"/>
  <c r="Z50" i="19"/>
  <c r="AB40" i="19"/>
  <c r="J50" i="19"/>
  <c r="AC37" i="19"/>
  <c r="AI7" i="19"/>
  <c r="Q37" i="19"/>
  <c r="Z7" i="19"/>
  <c r="AL47" i="19"/>
  <c r="AL17" i="19"/>
  <c r="AL37" i="19"/>
  <c r="AF47" i="19"/>
  <c r="T47" i="19"/>
  <c r="N37" i="19"/>
  <c r="Z27" i="19"/>
  <c r="Z17" i="19"/>
  <c r="AF17" i="19"/>
  <c r="T17" i="19"/>
  <c r="N17" i="19"/>
  <c r="O10" i="19"/>
  <c r="O50" i="19"/>
  <c r="O20" i="19"/>
  <c r="AA30" i="19"/>
  <c r="AM30" i="19"/>
  <c r="AG30" i="19"/>
  <c r="AA50" i="19"/>
  <c r="AG40" i="19"/>
  <c r="AG10" i="19"/>
  <c r="AG50" i="19"/>
  <c r="O30" i="19"/>
  <c r="V24" i="19"/>
  <c r="AM49" i="19"/>
  <c r="AM9" i="19"/>
  <c r="AG29" i="19"/>
  <c r="AC34" i="19"/>
  <c r="W54" i="19"/>
  <c r="AI54" i="19"/>
  <c r="T21" i="19"/>
  <c r="U29" i="19"/>
  <c r="AA40" i="1"/>
  <c r="AA46" i="1"/>
  <c r="AG49" i="19"/>
  <c r="AD66" i="1"/>
  <c r="AI24" i="19"/>
  <c r="K44" i="19"/>
  <c r="AL41" i="19"/>
  <c r="AM29" i="19"/>
  <c r="AG9" i="19"/>
  <c r="AM19" i="19"/>
  <c r="AA39" i="19"/>
  <c r="U19" i="19"/>
  <c r="AC54" i="19"/>
  <c r="K14" i="19"/>
  <c r="Q14" i="19"/>
  <c r="AD40" i="1"/>
  <c r="U49" i="19"/>
  <c r="O49" i="19"/>
  <c r="AA7" i="19"/>
  <c r="AG37" i="19"/>
  <c r="AM7" i="19"/>
  <c r="U27" i="19"/>
  <c r="O27" i="19"/>
  <c r="J54" i="19"/>
  <c r="O39" i="19"/>
  <c r="N25" i="19"/>
  <c r="Z35" i="19"/>
  <c r="K54" i="19"/>
  <c r="AI44" i="19"/>
  <c r="O29" i="19"/>
  <c r="AG39" i="19"/>
  <c r="AI27" i="19"/>
  <c r="S29" i="19"/>
  <c r="AA19" i="19"/>
  <c r="N49" i="19"/>
  <c r="T29" i="19"/>
  <c r="N39" i="19"/>
  <c r="AF19" i="19"/>
  <c r="T39" i="19"/>
  <c r="AF39" i="19"/>
  <c r="AL29" i="19"/>
  <c r="Z25" i="19"/>
  <c r="AL35" i="19"/>
  <c r="AF31" i="19"/>
  <c r="X14" i="19"/>
  <c r="Z55" i="19"/>
  <c r="T15" i="19"/>
  <c r="AL50" i="19"/>
  <c r="U39" i="19"/>
  <c r="AA39" i="1"/>
  <c r="U20" i="19"/>
  <c r="AM20" i="19"/>
  <c r="U10" i="19"/>
  <c r="AA56" i="1"/>
  <c r="AD46" i="1"/>
  <c r="U30" i="19"/>
  <c r="T11" i="19"/>
  <c r="AA10" i="19"/>
  <c r="O40" i="19"/>
  <c r="Z54" i="1"/>
  <c r="AG20" i="19"/>
  <c r="AA40" i="19"/>
  <c r="T31" i="19"/>
  <c r="AL20" i="19"/>
  <c r="O9" i="19"/>
  <c r="AH24" i="19"/>
  <c r="V44" i="19"/>
  <c r="V14" i="19"/>
  <c r="V54" i="19"/>
  <c r="N50" i="19"/>
  <c r="AD65" i="1"/>
  <c r="AF51" i="19"/>
  <c r="S37" i="19"/>
  <c r="AL21" i="19"/>
  <c r="Z44" i="1"/>
  <c r="AA44" i="1"/>
  <c r="AA63" i="1"/>
  <c r="Z63" i="1"/>
  <c r="N21" i="19"/>
  <c r="AL31" i="19"/>
  <c r="Z31" i="19"/>
  <c r="Z53" i="1"/>
  <c r="AA53" i="1"/>
  <c r="Z49" i="1"/>
  <c r="AA49" i="1"/>
  <c r="AA62" i="1"/>
  <c r="Z62" i="1"/>
  <c r="T49" i="19"/>
  <c r="Z19" i="19"/>
  <c r="AL19" i="19"/>
  <c r="AF49" i="19"/>
  <c r="AL39" i="19"/>
  <c r="AF9" i="19"/>
  <c r="Z9" i="19"/>
  <c r="Z39" i="19"/>
  <c r="AF29" i="19"/>
  <c r="N29" i="19"/>
  <c r="AL49" i="19"/>
  <c r="Z29" i="19"/>
  <c r="N19" i="19"/>
  <c r="AL9" i="19"/>
  <c r="T19" i="19"/>
  <c r="T9" i="19"/>
  <c r="N9" i="19"/>
  <c r="Z49" i="19"/>
  <c r="AD39" i="1"/>
  <c r="U50" i="19"/>
  <c r="AM50" i="19"/>
  <c r="AM10" i="19"/>
  <c r="U40" i="19"/>
  <c r="Z43" i="1"/>
  <c r="AA43" i="1"/>
  <c r="AD42" i="1"/>
  <c r="Q10" i="19"/>
  <c r="Q30" i="19"/>
  <c r="W40" i="19"/>
  <c r="Q40" i="19"/>
  <c r="W20" i="19"/>
  <c r="Q50" i="19"/>
  <c r="AC10" i="19"/>
  <c r="AI20" i="19"/>
  <c r="AC30" i="19"/>
  <c r="AI50" i="19"/>
  <c r="AC50" i="19"/>
  <c r="K10" i="19"/>
  <c r="K30" i="19"/>
  <c r="K20" i="19"/>
  <c r="AI40" i="19"/>
  <c r="AI30" i="19"/>
  <c r="W10" i="19"/>
  <c r="W30" i="19"/>
  <c r="L24" i="19"/>
  <c r="X54" i="19"/>
  <c r="R44" i="19"/>
  <c r="K50" i="19"/>
  <c r="L34" i="19"/>
  <c r="AC40" i="19"/>
  <c r="AJ54" i="19"/>
  <c r="AM40" i="19"/>
  <c r="AA20" i="19"/>
  <c r="AD51" i="1"/>
  <c r="N41" i="19"/>
  <c r="AF21" i="19"/>
  <c r="Z32" i="1"/>
  <c r="AA32" i="1"/>
  <c r="N47" i="19"/>
  <c r="AL7" i="19"/>
  <c r="AF27" i="19"/>
  <c r="AF7" i="19"/>
  <c r="AF37" i="19"/>
  <c r="T37" i="19"/>
  <c r="AF45" i="19"/>
  <c r="AL45" i="19"/>
  <c r="S46" i="19"/>
  <c r="AE6" i="19"/>
  <c r="S36" i="19"/>
  <c r="Y36" i="19"/>
  <c r="M36" i="19"/>
  <c r="AE26" i="19"/>
  <c r="M46" i="19"/>
  <c r="AK26" i="19"/>
  <c r="Y16" i="19"/>
  <c r="M16" i="19"/>
  <c r="Y26" i="19"/>
  <c r="AK46" i="19"/>
  <c r="Y46" i="19"/>
  <c r="AK6" i="19"/>
  <c r="S26" i="19"/>
  <c r="S6" i="19"/>
  <c r="AE16" i="19"/>
  <c r="M6" i="19"/>
  <c r="AK16" i="19"/>
  <c r="S16" i="19"/>
  <c r="Y6" i="19"/>
  <c r="AA55" i="1"/>
  <c r="Z55" i="1"/>
  <c r="K40" i="19"/>
  <c r="AJ14" i="19"/>
  <c r="Z41" i="19"/>
  <c r="Z21" i="19"/>
  <c r="AL11" i="19"/>
  <c r="Z70" i="1"/>
  <c r="AA70" i="1"/>
  <c r="Z52" i="1"/>
  <c r="AA52" i="1"/>
  <c r="Y47" i="19"/>
  <c r="Y11" i="19"/>
  <c r="Y41" i="19"/>
  <c r="AE41" i="19"/>
  <c r="AD50" i="1"/>
  <c r="M21" i="19"/>
  <c r="AE11" i="19"/>
  <c r="S31" i="19"/>
  <c r="M11" i="19"/>
  <c r="Y51" i="19"/>
  <c r="AE21" i="19"/>
  <c r="S41" i="19"/>
  <c r="AK51" i="19"/>
  <c r="Y21" i="19"/>
  <c r="AK41" i="19"/>
  <c r="AK11" i="19"/>
  <c r="S21" i="19"/>
  <c r="M31" i="19"/>
  <c r="S51" i="19"/>
  <c r="AK21" i="19"/>
  <c r="S11" i="19"/>
  <c r="M41" i="19"/>
  <c r="M51" i="19"/>
  <c r="AK31" i="19"/>
  <c r="AE31" i="19"/>
  <c r="AE51" i="19"/>
  <c r="Y31" i="19"/>
  <c r="T44" i="19"/>
  <c r="Z24" i="19"/>
  <c r="AL54" i="19"/>
  <c r="AL34" i="19"/>
  <c r="AD69" i="1"/>
  <c r="N14" i="19"/>
  <c r="T14" i="19"/>
  <c r="T54" i="19"/>
  <c r="N24" i="19"/>
  <c r="N44" i="19"/>
  <c r="N54" i="19"/>
  <c r="AL24" i="19"/>
  <c r="Z14" i="19"/>
  <c r="AF54" i="19"/>
  <c r="T24" i="19"/>
  <c r="T34" i="19"/>
  <c r="Z34" i="19"/>
  <c r="AL14" i="19"/>
  <c r="AF44" i="19"/>
  <c r="AL44" i="19"/>
  <c r="Z44" i="19"/>
  <c r="AF24" i="19"/>
  <c r="Z54" i="19"/>
  <c r="AF14" i="19"/>
  <c r="AF34" i="19"/>
  <c r="N34" i="19"/>
  <c r="W50" i="19"/>
  <c r="X34" i="19"/>
  <c r="AE46" i="19"/>
  <c r="AI10" i="19"/>
  <c r="M37" i="19"/>
  <c r="Y7" i="19"/>
  <c r="Y27" i="19"/>
  <c r="N51" i="19"/>
  <c r="T51" i="19"/>
  <c r="AF11" i="19"/>
  <c r="AF41" i="19"/>
  <c r="AA61" i="1"/>
  <c r="Z61" i="1"/>
  <c r="AB54" i="19"/>
  <c r="P44" i="19"/>
  <c r="J34" i="19"/>
  <c r="AH34" i="19"/>
  <c r="AB34" i="19"/>
  <c r="AC20" i="19"/>
  <c r="AL51" i="19"/>
  <c r="T41" i="19"/>
  <c r="N11" i="19"/>
  <c r="AK37" i="19"/>
  <c r="AH14" i="19"/>
  <c r="S17" i="19"/>
  <c r="U36" i="19"/>
  <c r="AA6" i="19"/>
  <c r="AA26" i="19"/>
  <c r="AG16" i="19"/>
  <c r="AA46" i="19"/>
  <c r="AG26" i="19"/>
  <c r="O6" i="19"/>
  <c r="AM26" i="19"/>
  <c r="O16" i="19"/>
  <c r="AA36" i="19"/>
  <c r="U16" i="19"/>
  <c r="AG36" i="19"/>
  <c r="AM16" i="19"/>
  <c r="O36" i="19"/>
  <c r="O26" i="19"/>
  <c r="AA16" i="19"/>
  <c r="AM6" i="19"/>
  <c r="AM36" i="19"/>
  <c r="AM46" i="19"/>
  <c r="U6" i="19"/>
  <c r="AG46" i="19"/>
  <c r="AG6" i="19"/>
  <c r="O46" i="19"/>
  <c r="U46" i="19"/>
  <c r="U26" i="19"/>
  <c r="Z31" i="1"/>
  <c r="AA31" i="1"/>
  <c r="Z58" i="1"/>
  <c r="AA58" i="1"/>
  <c r="M42" i="19"/>
  <c r="M52" i="19"/>
  <c r="S42" i="19"/>
  <c r="M32" i="19"/>
  <c r="Y22" i="19"/>
  <c r="AE12" i="19"/>
  <c r="M22" i="19"/>
  <c r="AK22" i="19"/>
  <c r="S32" i="19"/>
  <c r="M12" i="19"/>
  <c r="Y42" i="19"/>
  <c r="S52" i="19"/>
  <c r="Y12" i="19"/>
  <c r="Y52" i="19"/>
  <c r="AE32" i="19"/>
  <c r="AD56" i="1"/>
  <c r="AK12" i="19"/>
  <c r="S22" i="19"/>
  <c r="AE42" i="19"/>
  <c r="AE52" i="19"/>
  <c r="AK42" i="19"/>
  <c r="AK52" i="19"/>
  <c r="Y32" i="19"/>
  <c r="S12" i="19"/>
  <c r="AE22" i="19"/>
  <c r="AK32" i="19"/>
  <c r="AA73" i="1"/>
  <c r="Z73" i="1"/>
  <c r="Z74" i="1"/>
  <c r="AA74" i="1"/>
  <c r="AF6" i="19"/>
  <c r="Z46" i="19"/>
  <c r="Z36" i="19"/>
  <c r="T16" i="19"/>
  <c r="AF46" i="19"/>
  <c r="AL46" i="19"/>
  <c r="N46" i="19"/>
  <c r="T46" i="19"/>
  <c r="T36" i="19"/>
  <c r="Z26" i="19"/>
  <c r="T6" i="19"/>
  <c r="AF16" i="19"/>
  <c r="AL6" i="19"/>
  <c r="AF36" i="19"/>
  <c r="N6" i="19"/>
  <c r="Z6" i="19"/>
  <c r="AL26" i="19"/>
  <c r="N26" i="19"/>
  <c r="Z16" i="19"/>
  <c r="N36" i="19"/>
  <c r="N16" i="19"/>
  <c r="AL16" i="19"/>
  <c r="AF26" i="19"/>
  <c r="AL36" i="19"/>
  <c r="T26" i="19"/>
  <c r="K55" i="19"/>
  <c r="AC55" i="19"/>
  <c r="Q45" i="19"/>
  <c r="K35" i="19"/>
  <c r="AC35" i="19"/>
  <c r="AC45" i="19"/>
  <c r="AC25" i="19"/>
  <c r="AI35" i="19"/>
  <c r="Q25" i="19"/>
  <c r="K45" i="19"/>
  <c r="Q55" i="19"/>
  <c r="W55" i="19"/>
  <c r="AI45" i="19"/>
  <c r="AI25" i="19"/>
  <c r="K25" i="19"/>
  <c r="W45" i="19"/>
  <c r="AD72" i="1"/>
  <c r="W35" i="19"/>
  <c r="AC15" i="19"/>
  <c r="K15" i="19"/>
  <c r="AI15" i="19"/>
  <c r="Q35" i="19"/>
  <c r="Q15" i="19"/>
  <c r="W15" i="19"/>
  <c r="W25" i="19"/>
  <c r="AI55" i="19"/>
  <c r="Z37" i="1"/>
  <c r="AA37" i="1"/>
  <c r="AD27" i="19"/>
  <c r="L17" i="19"/>
  <c r="AJ17" i="19"/>
  <c r="R47" i="19"/>
  <c r="X7" i="19"/>
  <c r="AD7" i="19"/>
  <c r="L37" i="19"/>
  <c r="X17" i="19"/>
  <c r="AD47" i="19"/>
  <c r="AJ47" i="19"/>
  <c r="AD37" i="19"/>
  <c r="X27" i="19"/>
  <c r="X47" i="19"/>
  <c r="AJ27" i="19"/>
  <c r="AJ7" i="19"/>
  <c r="AJ37" i="19"/>
  <c r="R37" i="19"/>
  <c r="L47" i="19"/>
  <c r="L7" i="19"/>
  <c r="R27" i="19"/>
  <c r="R17" i="19"/>
  <c r="AD17" i="19"/>
  <c r="L27" i="19"/>
  <c r="X37" i="19"/>
  <c r="R7" i="19"/>
  <c r="AA30" i="1"/>
  <c r="Z30" i="1"/>
  <c r="Z34" i="1"/>
  <c r="AA34" i="1"/>
  <c r="J23" i="19"/>
  <c r="J53" i="19"/>
  <c r="V53" i="19"/>
  <c r="AB43" i="19"/>
  <c r="AH13" i="19"/>
  <c r="AH53" i="19"/>
  <c r="P43" i="19"/>
  <c r="P53" i="19"/>
  <c r="P23" i="19"/>
  <c r="AB53" i="19"/>
  <c r="V43" i="19"/>
  <c r="AB13" i="19"/>
  <c r="V33" i="19"/>
  <c r="J13" i="19"/>
  <c r="AD59" i="1"/>
  <c r="P13" i="19"/>
  <c r="P33" i="19"/>
  <c r="V13" i="19"/>
  <c r="V23" i="19"/>
  <c r="AH33" i="19"/>
  <c r="AB33" i="19"/>
  <c r="AH23" i="19"/>
  <c r="J43" i="19"/>
  <c r="AH43" i="19"/>
  <c r="J33" i="19"/>
  <c r="AB23" i="19"/>
  <c r="Z33" i="1"/>
  <c r="AA33" i="1"/>
  <c r="AA36" i="1"/>
  <c r="Z36" i="1"/>
  <c r="AA47" i="1"/>
  <c r="Z47" i="1"/>
  <c r="AL42" i="19"/>
  <c r="AL22" i="19"/>
  <c r="Z12" i="19"/>
  <c r="AL32" i="19"/>
  <c r="N12" i="19"/>
  <c r="Z22" i="19"/>
  <c r="N52" i="19"/>
  <c r="Z52" i="19"/>
  <c r="AF42" i="19"/>
  <c r="AL12" i="19"/>
  <c r="Z42" i="19"/>
  <c r="AF22" i="19"/>
  <c r="AL52" i="19"/>
  <c r="T12" i="19"/>
  <c r="AD57" i="1"/>
  <c r="AF32" i="19"/>
  <c r="T22" i="19"/>
  <c r="Z32" i="19"/>
  <c r="T52" i="19"/>
  <c r="AF52" i="19"/>
  <c r="N22" i="19"/>
  <c r="N42" i="19"/>
  <c r="T32" i="19"/>
  <c r="N32" i="19"/>
  <c r="T42" i="19"/>
  <c r="AF12" i="19"/>
  <c r="AI43" i="19"/>
  <c r="K43" i="19"/>
  <c r="AC13" i="19"/>
  <c r="W53" i="19"/>
  <c r="K33" i="19"/>
  <c r="W23" i="19"/>
  <c r="K23" i="19"/>
  <c r="AI33" i="19"/>
  <c r="W33" i="19"/>
  <c r="AC53" i="19"/>
  <c r="AD60" i="1"/>
  <c r="W13" i="19"/>
  <c r="W43" i="19"/>
  <c r="Q33" i="19"/>
  <c r="AI13" i="19"/>
  <c r="Q53" i="19"/>
  <c r="K53" i="19"/>
  <c r="Q23" i="19"/>
  <c r="Q13" i="19"/>
  <c r="Q43" i="19"/>
  <c r="AC43" i="19"/>
  <c r="K13" i="19"/>
  <c r="AI53" i="19"/>
  <c r="AI23" i="19"/>
  <c r="AC33" i="19"/>
  <c r="AC23" i="19"/>
  <c r="Z48" i="1"/>
  <c r="AA48" i="1"/>
  <c r="O45" i="19"/>
  <c r="AM45" i="19"/>
  <c r="AM15" i="19"/>
  <c r="U55" i="19"/>
  <c r="AA25" i="19"/>
  <c r="U45" i="19"/>
  <c r="AG25" i="19"/>
  <c r="O15" i="19"/>
  <c r="AA55" i="19"/>
  <c r="AA35" i="19"/>
  <c r="AD76" i="1"/>
  <c r="AA15" i="19"/>
  <c r="O25" i="19"/>
  <c r="AG15" i="19"/>
  <c r="AM55" i="19"/>
  <c r="U25" i="19"/>
  <c r="U15" i="19"/>
  <c r="AM25" i="19"/>
  <c r="AA45" i="19"/>
  <c r="O55" i="19"/>
  <c r="U35" i="19"/>
  <c r="AG35" i="19"/>
  <c r="AM35" i="19"/>
  <c r="AG45" i="19"/>
  <c r="O35" i="19"/>
  <c r="AG55" i="19"/>
  <c r="AF38" i="18"/>
  <c r="Z38" i="18"/>
  <c r="N22" i="18"/>
  <c r="Z14" i="18"/>
  <c r="N6" i="18"/>
  <c r="Z6" i="18"/>
  <c r="AF6" i="18"/>
  <c r="N38" i="18"/>
  <c r="AF14" i="18"/>
  <c r="AL30" i="18"/>
  <c r="AL22" i="18"/>
  <c r="T6" i="18"/>
  <c r="AF30" i="18"/>
  <c r="Z22" i="18"/>
  <c r="T14" i="18"/>
  <c r="T30" i="18"/>
  <c r="AL38" i="18"/>
  <c r="N14" i="18"/>
  <c r="Z30" i="18"/>
  <c r="AL6" i="18"/>
  <c r="AF22" i="18"/>
  <c r="T38" i="18"/>
  <c r="N30" i="18"/>
  <c r="T22" i="18"/>
  <c r="AL14" i="18"/>
  <c r="L26" i="18"/>
  <c r="R10" i="18"/>
  <c r="X42" i="18"/>
  <c r="L18" i="18"/>
  <c r="X10" i="18"/>
  <c r="AD10" i="18"/>
  <c r="L34" i="18"/>
  <c r="AJ26" i="18"/>
  <c r="L42" i="18"/>
  <c r="AJ42" i="18"/>
  <c r="X18" i="18"/>
  <c r="R42" i="18"/>
  <c r="AD34" i="18"/>
  <c r="AD18" i="18"/>
  <c r="R18" i="18"/>
  <c r="AD26" i="18"/>
  <c r="AJ10" i="18"/>
  <c r="L10" i="18"/>
  <c r="AD42" i="18"/>
  <c r="X34" i="18"/>
  <c r="AJ34" i="18"/>
  <c r="R26" i="18"/>
  <c r="R34" i="18"/>
  <c r="O59" i="1"/>
  <c r="N59" i="1"/>
  <c r="AJ18" i="18"/>
  <c r="X26" i="18"/>
  <c r="T18" i="18"/>
  <c r="AL18" i="18"/>
  <c r="AF10" i="18"/>
  <c r="Z10" i="18"/>
  <c r="N34" i="18"/>
  <c r="T26" i="18"/>
  <c r="N65" i="1"/>
  <c r="Z42" i="18"/>
  <c r="N26" i="18"/>
  <c r="T42" i="18"/>
  <c r="AF34" i="18"/>
  <c r="N10" i="18"/>
  <c r="Z34" i="18"/>
  <c r="AL34" i="18"/>
  <c r="AL42" i="18"/>
  <c r="Z26" i="18"/>
  <c r="T10" i="18"/>
  <c r="O65" i="1"/>
  <c r="AF42" i="18"/>
  <c r="N42" i="18"/>
  <c r="T34" i="18"/>
  <c r="Z18" i="18"/>
  <c r="AL10" i="18"/>
  <c r="AL26" i="18"/>
  <c r="AF18" i="18"/>
  <c r="N18" i="18"/>
  <c r="AF26" i="18"/>
  <c r="AL8" i="18"/>
  <c r="N8" i="18"/>
  <c r="AF24" i="18"/>
  <c r="T16" i="18"/>
  <c r="T8" i="18"/>
  <c r="T40" i="18"/>
  <c r="AL40" i="18"/>
  <c r="Z24" i="18"/>
  <c r="Z40" i="18"/>
  <c r="AF16" i="18"/>
  <c r="AF8" i="18"/>
  <c r="O47" i="1"/>
  <c r="AF40" i="18"/>
  <c r="Z16" i="18"/>
  <c r="AL24" i="18"/>
  <c r="T24" i="18"/>
  <c r="AL32" i="18"/>
  <c r="AF32" i="18"/>
  <c r="N40" i="18"/>
  <c r="Z32" i="18"/>
  <c r="N47" i="1"/>
  <c r="AL16" i="18"/>
  <c r="N32" i="18"/>
  <c r="N24" i="18"/>
  <c r="Z8" i="18"/>
  <c r="T32" i="18"/>
  <c r="N16" i="18"/>
  <c r="AD8" i="18"/>
  <c r="AD24" i="18"/>
  <c r="R32" i="18"/>
  <c r="X16" i="18"/>
  <c r="R8" i="18"/>
  <c r="X24" i="18"/>
  <c r="AJ32" i="18"/>
  <c r="AJ40" i="18"/>
  <c r="X40" i="18"/>
  <c r="AD16" i="18"/>
  <c r="R40" i="18"/>
  <c r="L40" i="18"/>
  <c r="AJ8" i="18"/>
  <c r="AJ24" i="18"/>
  <c r="L16" i="18"/>
  <c r="R16" i="18"/>
  <c r="R24" i="18"/>
  <c r="L24" i="18"/>
  <c r="L8" i="18"/>
  <c r="X32" i="18"/>
  <c r="AD32" i="18"/>
  <c r="AJ16" i="18"/>
  <c r="O41" i="1"/>
  <c r="AD40" i="18"/>
  <c r="X8" i="18"/>
  <c r="L32" i="18"/>
  <c r="N41" i="1"/>
  <c r="L30" i="18"/>
  <c r="R22" i="18"/>
  <c r="L14" i="18"/>
  <c r="R30" i="18"/>
  <c r="L22" i="18"/>
  <c r="X22" i="18"/>
  <c r="X14" i="18"/>
  <c r="R38" i="18"/>
  <c r="AD14" i="18"/>
  <c r="AD6" i="18"/>
  <c r="AD38" i="18"/>
  <c r="L6" i="18"/>
  <c r="X6" i="18"/>
  <c r="R6" i="18"/>
  <c r="AJ30" i="18"/>
  <c r="AD22" i="18"/>
  <c r="AJ14" i="18"/>
  <c r="AJ6" i="18"/>
  <c r="R14" i="18"/>
  <c r="AD30" i="18"/>
  <c r="X30" i="18"/>
  <c r="AJ38" i="18"/>
  <c r="AJ22" i="18"/>
  <c r="X38" i="18"/>
  <c r="L38" i="18"/>
  <c r="AH38" i="18"/>
  <c r="P14" i="18"/>
  <c r="P22" i="18"/>
  <c r="AH30" i="18"/>
  <c r="V14" i="18"/>
  <c r="AB14" i="18"/>
  <c r="AH14" i="18"/>
  <c r="J22" i="18"/>
  <c r="P30" i="18"/>
  <c r="J14" i="18"/>
  <c r="V30" i="18"/>
  <c r="AB6" i="18"/>
  <c r="V6" i="18"/>
  <c r="J38" i="18"/>
  <c r="AH6" i="18"/>
  <c r="AB22" i="18"/>
  <c r="J6" i="18"/>
  <c r="V22" i="18"/>
  <c r="J30" i="18"/>
  <c r="P6" i="18"/>
  <c r="AB38" i="18"/>
  <c r="V38" i="18"/>
  <c r="AH22" i="18"/>
  <c r="P38" i="18"/>
  <c r="AB30" i="18"/>
  <c r="P42" i="18"/>
  <c r="P18" i="18"/>
  <c r="AB18" i="18"/>
  <c r="P26" i="18"/>
  <c r="P10" i="18"/>
  <c r="AH26" i="18"/>
  <c r="V34" i="18"/>
  <c r="J26" i="18"/>
  <c r="AH18" i="18"/>
  <c r="V18" i="18"/>
  <c r="J10" i="18"/>
  <c r="O53" i="1"/>
  <c r="AB10" i="18"/>
  <c r="J18" i="18"/>
  <c r="AB34" i="18"/>
  <c r="AH42" i="18"/>
  <c r="AB42" i="18"/>
  <c r="AB26" i="18"/>
  <c r="N53" i="1"/>
  <c r="V42" i="18"/>
  <c r="P34" i="18"/>
  <c r="AH34" i="18"/>
  <c r="J34" i="18"/>
  <c r="J42" i="18"/>
  <c r="V10" i="18"/>
  <c r="V26" i="18"/>
  <c r="AH10" i="18"/>
  <c r="V8" i="18"/>
  <c r="AH16" i="18"/>
  <c r="J16" i="18"/>
  <c r="P16" i="18"/>
  <c r="V24" i="18"/>
  <c r="J24" i="18"/>
  <c r="P24" i="18"/>
  <c r="P8" i="18"/>
  <c r="AH24" i="18"/>
  <c r="AB24" i="18"/>
  <c r="J32" i="18"/>
  <c r="P32" i="18"/>
  <c r="AH8" i="18"/>
  <c r="J8" i="18"/>
  <c r="AH32" i="18"/>
  <c r="AB32" i="18"/>
  <c r="AB8" i="18"/>
  <c r="V16" i="18"/>
  <c r="V40" i="18"/>
  <c r="J40" i="18"/>
  <c r="AB40" i="18"/>
  <c r="V32" i="18"/>
  <c r="P40" i="18"/>
  <c r="AB16" i="18"/>
  <c r="AH40" i="18"/>
  <c r="AH12" i="18"/>
  <c r="V44" i="18"/>
  <c r="P44" i="18"/>
  <c r="V20" i="18"/>
  <c r="P36" i="18"/>
  <c r="N71" i="1"/>
  <c r="AB44" i="18"/>
  <c r="J20" i="18"/>
  <c r="V12" i="18"/>
  <c r="J36" i="18"/>
  <c r="J44" i="18"/>
  <c r="AH36" i="18"/>
  <c r="AB28" i="18"/>
  <c r="P20" i="18"/>
  <c r="O71" i="1"/>
  <c r="P28" i="18"/>
  <c r="J28" i="18"/>
  <c r="P12" i="18"/>
  <c r="AB36" i="18"/>
  <c r="AH20" i="18"/>
  <c r="AB20" i="18"/>
  <c r="V28" i="18"/>
  <c r="AB12" i="18"/>
  <c r="J12" i="18"/>
  <c r="V36" i="18"/>
  <c r="AH44" i="18"/>
  <c r="AH28" i="18"/>
  <c r="AJ24" i="19" l="1"/>
  <c r="X44" i="19"/>
  <c r="R34" i="19"/>
  <c r="AD14" i="19"/>
  <c r="R24" i="19"/>
  <c r="L54" i="19"/>
  <c r="AD44" i="19"/>
  <c r="X24" i="19"/>
  <c r="L14" i="19"/>
  <c r="R54" i="19"/>
  <c r="AD24" i="19"/>
  <c r="R14" i="19"/>
  <c r="L44" i="19"/>
  <c r="AJ44" i="19"/>
  <c r="AD34" i="19"/>
  <c r="AD67" i="1"/>
  <c r="AD54" i="19"/>
  <c r="K42" i="19"/>
  <c r="Q42" i="19"/>
  <c r="Q32" i="19"/>
  <c r="AC32" i="19"/>
  <c r="AI22" i="19"/>
  <c r="W52" i="19"/>
  <c r="K12" i="19"/>
  <c r="W32" i="19"/>
  <c r="AI12" i="19"/>
  <c r="AC42" i="19"/>
  <c r="AD54" i="1"/>
  <c r="W12" i="19"/>
  <c r="AI52" i="19"/>
  <c r="Q52" i="19"/>
  <c r="AI42" i="19"/>
  <c r="K32" i="19"/>
  <c r="W22" i="19"/>
  <c r="W42" i="19"/>
  <c r="AC12" i="19"/>
  <c r="AI32" i="19"/>
  <c r="AC22" i="19"/>
  <c r="AC52" i="19"/>
  <c r="Q12" i="19"/>
  <c r="K22" i="19"/>
  <c r="Q22" i="19"/>
  <c r="K52" i="19"/>
  <c r="R26" i="19"/>
  <c r="AJ26" i="19"/>
  <c r="AJ6" i="19"/>
  <c r="AD36" i="19"/>
  <c r="AD6" i="19"/>
  <c r="R16" i="19"/>
  <c r="R6" i="19"/>
  <c r="X6" i="19"/>
  <c r="R46" i="19"/>
  <c r="AJ36" i="19"/>
  <c r="R36" i="19"/>
  <c r="AD26" i="19"/>
  <c r="X46" i="19"/>
  <c r="AJ16" i="19"/>
  <c r="L16" i="19"/>
  <c r="L46" i="19"/>
  <c r="X16" i="19"/>
  <c r="AD16" i="19"/>
  <c r="X26" i="19"/>
  <c r="L36" i="19"/>
  <c r="AJ46" i="19"/>
  <c r="L26" i="19"/>
  <c r="AD46" i="19"/>
  <c r="L6" i="19"/>
  <c r="X36" i="19"/>
  <c r="L50" i="19"/>
  <c r="X10" i="19"/>
  <c r="X40" i="19"/>
  <c r="R20" i="19"/>
  <c r="L10" i="19"/>
  <c r="AJ10" i="19"/>
  <c r="X20" i="19"/>
  <c r="L40" i="19"/>
  <c r="R40" i="19"/>
  <c r="AJ40" i="19"/>
  <c r="AJ30" i="19"/>
  <c r="AD20" i="19"/>
  <c r="AD10" i="19"/>
  <c r="AJ20" i="19"/>
  <c r="R50" i="19"/>
  <c r="AD40" i="19"/>
  <c r="AD43" i="1"/>
  <c r="AJ50" i="19"/>
  <c r="L30" i="19"/>
  <c r="R10" i="19"/>
  <c r="R30" i="19"/>
  <c r="L20" i="19"/>
  <c r="X50" i="19"/>
  <c r="AD50" i="19"/>
  <c r="X30" i="19"/>
  <c r="AD30" i="19"/>
  <c r="M23" i="19"/>
  <c r="AE33" i="19"/>
  <c r="AK13" i="19"/>
  <c r="AD62" i="1"/>
  <c r="S23" i="19"/>
  <c r="Y43" i="19"/>
  <c r="S13" i="19"/>
  <c r="AK43" i="19"/>
  <c r="AE53" i="19"/>
  <c r="AK33" i="19"/>
  <c r="S33" i="19"/>
  <c r="M33" i="19"/>
  <c r="Y53" i="19"/>
  <c r="AE13" i="19"/>
  <c r="Y33" i="19"/>
  <c r="AE23" i="19"/>
  <c r="M53" i="19"/>
  <c r="M43" i="19"/>
  <c r="AK53" i="19"/>
  <c r="S53" i="19"/>
  <c r="AK23" i="19"/>
  <c r="Y23" i="19"/>
  <c r="M13" i="19"/>
  <c r="AE43" i="19"/>
  <c r="Y13" i="19"/>
  <c r="S43" i="19"/>
  <c r="X43" i="19"/>
  <c r="R53" i="19"/>
  <c r="R23" i="19"/>
  <c r="X33" i="19"/>
  <c r="L43" i="19"/>
  <c r="R13" i="19"/>
  <c r="L13" i="19"/>
  <c r="AJ53" i="19"/>
  <c r="X13" i="19"/>
  <c r="AJ33" i="19"/>
  <c r="AD13" i="19"/>
  <c r="AD53" i="19"/>
  <c r="X53" i="19"/>
  <c r="AD23" i="19"/>
  <c r="AJ13" i="19"/>
  <c r="L23" i="19"/>
  <c r="AD33" i="19"/>
  <c r="X23" i="19"/>
  <c r="R33" i="19"/>
  <c r="AD43" i="19"/>
  <c r="L53" i="19"/>
  <c r="L33" i="19"/>
  <c r="AJ23" i="19"/>
  <c r="R43" i="19"/>
  <c r="AD61" i="1"/>
  <c r="AJ43" i="19"/>
  <c r="N33" i="19"/>
  <c r="T33" i="19"/>
  <c r="AF33" i="19"/>
  <c r="AF13" i="19"/>
  <c r="T53" i="19"/>
  <c r="AL43" i="19"/>
  <c r="AL33" i="19"/>
  <c r="Z33" i="19"/>
  <c r="AD63" i="1"/>
  <c r="T13" i="19"/>
  <c r="AL23" i="19"/>
  <c r="T23" i="19"/>
  <c r="N23" i="19"/>
  <c r="AF43" i="19"/>
  <c r="AL53" i="19"/>
  <c r="N53" i="19"/>
  <c r="Z23" i="19"/>
  <c r="Z13" i="19"/>
  <c r="N13" i="19"/>
  <c r="AL13" i="19"/>
  <c r="Z53" i="19"/>
  <c r="T43" i="19"/>
  <c r="Z43" i="19"/>
  <c r="AF53" i="19"/>
  <c r="AF23" i="19"/>
  <c r="N43" i="19"/>
  <c r="AM21" i="19"/>
  <c r="O31" i="19"/>
  <c r="AM31" i="19"/>
  <c r="O51" i="19"/>
  <c r="AM11" i="19"/>
  <c r="AM41" i="19"/>
  <c r="AA11" i="19"/>
  <c r="U11" i="19"/>
  <c r="AA21" i="19"/>
  <c r="AA41" i="19"/>
  <c r="AD52" i="1"/>
  <c r="AG21" i="19"/>
  <c r="AG41" i="19"/>
  <c r="U51" i="19"/>
  <c r="U31" i="19"/>
  <c r="AM51" i="19"/>
  <c r="AG51" i="19"/>
  <c r="O11" i="19"/>
  <c r="AG31" i="19"/>
  <c r="AG11" i="19"/>
  <c r="U41" i="19"/>
  <c r="O41" i="19"/>
  <c r="O21" i="19"/>
  <c r="AA31" i="19"/>
  <c r="U21" i="19"/>
  <c r="AA51" i="19"/>
  <c r="AJ12" i="19"/>
  <c r="AD55" i="1"/>
  <c r="R12" i="19"/>
  <c r="L12" i="19"/>
  <c r="R52" i="19"/>
  <c r="AJ22" i="19"/>
  <c r="AJ32" i="19"/>
  <c r="AJ52" i="19"/>
  <c r="R32" i="19"/>
  <c r="AD52" i="19"/>
  <c r="AD22" i="19"/>
  <c r="X42" i="19"/>
  <c r="X22" i="19"/>
  <c r="R42" i="19"/>
  <c r="AD32" i="19"/>
  <c r="L42" i="19"/>
  <c r="X32" i="19"/>
  <c r="L32" i="19"/>
  <c r="X12" i="19"/>
  <c r="R22" i="19"/>
  <c r="AD42" i="19"/>
  <c r="L52" i="19"/>
  <c r="AJ42" i="19"/>
  <c r="AD12" i="19"/>
  <c r="L22" i="19"/>
  <c r="X52" i="19"/>
  <c r="J32" i="19"/>
  <c r="P42" i="19"/>
  <c r="J42" i="19"/>
  <c r="P32" i="19"/>
  <c r="AB52" i="19"/>
  <c r="P52" i="19"/>
  <c r="AB22" i="19"/>
  <c r="J52" i="19"/>
  <c r="AH22" i="19"/>
  <c r="V42" i="19"/>
  <c r="V52" i="19"/>
  <c r="V22" i="19"/>
  <c r="P12" i="19"/>
  <c r="AB12" i="19"/>
  <c r="V12" i="19"/>
  <c r="AH52" i="19"/>
  <c r="AB32" i="19"/>
  <c r="J12" i="19"/>
  <c r="AH42" i="19"/>
  <c r="AD53" i="1"/>
  <c r="V32" i="19"/>
  <c r="AH32" i="19"/>
  <c r="AH12" i="19"/>
  <c r="J22" i="19"/>
  <c r="P22" i="19"/>
  <c r="AB42" i="19"/>
  <c r="M38" i="19"/>
  <c r="AE38" i="19"/>
  <c r="AE18" i="19"/>
  <c r="AK28" i="19"/>
  <c r="S28" i="19"/>
  <c r="S48" i="19"/>
  <c r="Y8" i="19"/>
  <c r="AD32" i="1"/>
  <c r="Y48" i="19"/>
  <c r="AK48" i="19"/>
  <c r="AK8" i="19"/>
  <c r="AE8" i="19"/>
  <c r="M48" i="19"/>
  <c r="Y18" i="19"/>
  <c r="AE28" i="19"/>
  <c r="M28" i="19"/>
  <c r="AE48" i="19"/>
  <c r="M18" i="19"/>
  <c r="M8" i="19"/>
  <c r="S38" i="19"/>
  <c r="S18" i="19"/>
  <c r="AK18" i="19"/>
  <c r="S8" i="19"/>
  <c r="AK38" i="19"/>
  <c r="Y28" i="19"/>
  <c r="Y38" i="19"/>
  <c r="AD11" i="19"/>
  <c r="X51" i="19"/>
  <c r="R11" i="19"/>
  <c r="R41" i="19"/>
  <c r="AJ11" i="19"/>
  <c r="AD51" i="19"/>
  <c r="L21" i="19"/>
  <c r="R21" i="19"/>
  <c r="AJ51" i="19"/>
  <c r="X31" i="19"/>
  <c r="AJ41" i="19"/>
  <c r="AD31" i="19"/>
  <c r="L31" i="19"/>
  <c r="AD41" i="19"/>
  <c r="AD49" i="1"/>
  <c r="X41" i="19"/>
  <c r="R51" i="19"/>
  <c r="X21" i="19"/>
  <c r="R31" i="19"/>
  <c r="AJ21" i="19"/>
  <c r="AJ31" i="19"/>
  <c r="AD21" i="19"/>
  <c r="L11" i="19"/>
  <c r="L41" i="19"/>
  <c r="X11" i="19"/>
  <c r="L51" i="19"/>
  <c r="AM14" i="19"/>
  <c r="AM54" i="19"/>
  <c r="U44" i="19"/>
  <c r="AG34" i="19"/>
  <c r="U54" i="19"/>
  <c r="AG54" i="19"/>
  <c r="O34" i="19"/>
  <c r="AG44" i="19"/>
  <c r="AA54" i="19"/>
  <c r="AA24" i="19"/>
  <c r="U14" i="19"/>
  <c r="O24" i="19"/>
  <c r="AM44" i="19"/>
  <c r="AA34" i="19"/>
  <c r="U34" i="19"/>
  <c r="U24" i="19"/>
  <c r="AG24" i="19"/>
  <c r="O54" i="19"/>
  <c r="O44" i="19"/>
  <c r="AM24" i="19"/>
  <c r="AA44" i="19"/>
  <c r="AG14" i="19"/>
  <c r="AD70" i="1"/>
  <c r="O14" i="19"/>
  <c r="AM34" i="19"/>
  <c r="AA14" i="19"/>
  <c r="S20" i="19"/>
  <c r="AE40" i="19"/>
  <c r="S30" i="19"/>
  <c r="M50" i="19"/>
  <c r="Y50" i="19"/>
  <c r="M40" i="19"/>
  <c r="AK50" i="19"/>
  <c r="Y40" i="19"/>
  <c r="AK30" i="19"/>
  <c r="M20" i="19"/>
  <c r="Y20" i="19"/>
  <c r="AE50" i="19"/>
  <c r="M30" i="19"/>
  <c r="AE10" i="19"/>
  <c r="AK40" i="19"/>
  <c r="AE20" i="19"/>
  <c r="M10" i="19"/>
  <c r="AD44" i="1"/>
  <c r="Y10" i="19"/>
  <c r="S50" i="19"/>
  <c r="Y30" i="19"/>
  <c r="S10" i="19"/>
  <c r="AE30" i="19"/>
  <c r="S40" i="19"/>
  <c r="AK20" i="19"/>
  <c r="AK10" i="19"/>
  <c r="AF8" i="19"/>
  <c r="AF28" i="19"/>
  <c r="AF48" i="19"/>
  <c r="N48" i="19"/>
  <c r="Z48" i="19"/>
  <c r="T48" i="19"/>
  <c r="AF38" i="19"/>
  <c r="AL38" i="19"/>
  <c r="N18" i="19"/>
  <c r="Z28" i="19"/>
  <c r="AF18" i="19"/>
  <c r="Z18" i="19"/>
  <c r="AL18" i="19"/>
  <c r="AD33" i="1"/>
  <c r="Z8" i="19"/>
  <c r="N8" i="19"/>
  <c r="AL28" i="19"/>
  <c r="Z38" i="19"/>
  <c r="T18" i="19"/>
  <c r="T28" i="19"/>
  <c r="AL8" i="19"/>
  <c r="AL48" i="19"/>
  <c r="N38" i="19"/>
  <c r="T38" i="19"/>
  <c r="N28" i="19"/>
  <c r="T8" i="19"/>
  <c r="R29" i="19"/>
  <c r="AJ49" i="19"/>
  <c r="L19" i="19"/>
  <c r="R39" i="19"/>
  <c r="X39" i="19"/>
  <c r="AJ19" i="19"/>
  <c r="L49" i="19"/>
  <c r="R19" i="19"/>
  <c r="X9" i="19"/>
  <c r="AJ39" i="19"/>
  <c r="AD39" i="19"/>
  <c r="AJ29" i="19"/>
  <c r="X19" i="19"/>
  <c r="AJ9" i="19"/>
  <c r="X29" i="19"/>
  <c r="AD49" i="19"/>
  <c r="R9" i="19"/>
  <c r="AD9" i="19"/>
  <c r="X49" i="19"/>
  <c r="L9" i="19"/>
  <c r="AD37" i="1"/>
  <c r="L39" i="19"/>
  <c r="L29" i="19"/>
  <c r="AD29" i="19"/>
  <c r="AD19" i="19"/>
  <c r="R49" i="19"/>
  <c r="AK35" i="19"/>
  <c r="AD74" i="1"/>
  <c r="M55" i="19"/>
  <c r="AK55" i="19"/>
  <c r="M25" i="19"/>
  <c r="S15" i="19"/>
  <c r="AK45" i="19"/>
  <c r="AE25" i="19"/>
  <c r="AE55" i="19"/>
  <c r="AE15" i="19"/>
  <c r="AE45" i="19"/>
  <c r="AE35" i="19"/>
  <c r="S45" i="19"/>
  <c r="S35" i="19"/>
  <c r="M45" i="19"/>
  <c r="Y35" i="19"/>
  <c r="AK15" i="19"/>
  <c r="Y45" i="19"/>
  <c r="M35" i="19"/>
  <c r="S25" i="19"/>
  <c r="Y55" i="19"/>
  <c r="M15" i="19"/>
  <c r="Y25" i="19"/>
  <c r="AK25" i="19"/>
  <c r="Y15" i="19"/>
  <c r="S55" i="19"/>
  <c r="AM52" i="19"/>
  <c r="U22" i="19"/>
  <c r="O42" i="19"/>
  <c r="O52" i="19"/>
  <c r="AA42" i="19"/>
  <c r="AA22" i="19"/>
  <c r="AM12" i="19"/>
  <c r="AM22" i="19"/>
  <c r="AA52" i="19"/>
  <c r="O32" i="19"/>
  <c r="AM42" i="19"/>
  <c r="U12" i="19"/>
  <c r="AG22" i="19"/>
  <c r="AA32" i="19"/>
  <c r="AD58" i="1"/>
  <c r="AG42" i="19"/>
  <c r="AA12" i="19"/>
  <c r="AG12" i="19"/>
  <c r="AG52" i="19"/>
  <c r="U32" i="19"/>
  <c r="AM32" i="19"/>
  <c r="U42" i="19"/>
  <c r="AG32" i="19"/>
  <c r="O12" i="19"/>
  <c r="O22" i="19"/>
  <c r="U52" i="19"/>
  <c r="J11" i="19"/>
  <c r="P41" i="19"/>
  <c r="AB11" i="19"/>
  <c r="J41" i="19"/>
  <c r="AB41" i="19"/>
  <c r="V31" i="19"/>
  <c r="AH11" i="19"/>
  <c r="AD47" i="1"/>
  <c r="AH21" i="19"/>
  <c r="P11" i="19"/>
  <c r="AH41" i="19"/>
  <c r="P51" i="19"/>
  <c r="J21" i="19"/>
  <c r="V21" i="19"/>
  <c r="V11" i="19"/>
  <c r="AB31" i="19"/>
  <c r="AH31" i="19"/>
  <c r="P31" i="19"/>
  <c r="P21" i="19"/>
  <c r="J51" i="19"/>
  <c r="AB21" i="19"/>
  <c r="J31" i="19"/>
  <c r="AB51" i="19"/>
  <c r="V51" i="19"/>
  <c r="V41" i="19"/>
  <c r="AH51" i="19"/>
  <c r="R45" i="19"/>
  <c r="L55" i="19"/>
  <c r="AJ15" i="19"/>
  <c r="AD55" i="19"/>
  <c r="AJ35" i="19"/>
  <c r="AJ25" i="19"/>
  <c r="L45" i="19"/>
  <c r="R55" i="19"/>
  <c r="X45" i="19"/>
  <c r="AD35" i="19"/>
  <c r="AD25" i="19"/>
  <c r="L35" i="19"/>
  <c r="R25" i="19"/>
  <c r="X55" i="19"/>
  <c r="R35" i="19"/>
  <c r="L25" i="19"/>
  <c r="AD45" i="19"/>
  <c r="X35" i="19"/>
  <c r="X15" i="19"/>
  <c r="L15" i="19"/>
  <c r="AD73" i="1"/>
  <c r="AJ45" i="19"/>
  <c r="AD15" i="19"/>
  <c r="AJ55" i="19"/>
  <c r="R15" i="19"/>
  <c r="X25" i="19"/>
  <c r="Q51" i="19"/>
  <c r="AC21" i="19"/>
  <c r="AI31" i="19"/>
  <c r="W21" i="19"/>
  <c r="W51" i="19"/>
  <c r="AC31" i="19"/>
  <c r="AC11" i="19"/>
  <c r="Q21" i="19"/>
  <c r="AC51" i="19"/>
  <c r="AI51" i="19"/>
  <c r="Q31" i="19"/>
  <c r="W31" i="19"/>
  <c r="W41" i="19"/>
  <c r="AI21" i="19"/>
  <c r="Q11" i="19"/>
  <c r="K41" i="19"/>
  <c r="K51" i="19"/>
  <c r="AD48" i="1"/>
  <c r="AI41" i="19"/>
  <c r="AC41" i="19"/>
  <c r="Q41" i="19"/>
  <c r="W11" i="19"/>
  <c r="AI11" i="19"/>
  <c r="K21" i="19"/>
  <c r="K31" i="19"/>
  <c r="K11" i="19"/>
  <c r="AM38" i="19"/>
  <c r="AA8" i="19"/>
  <c r="O38" i="19"/>
  <c r="AM18" i="19"/>
  <c r="AM48" i="19"/>
  <c r="AM28" i="19"/>
  <c r="AA28" i="19"/>
  <c r="U28" i="19"/>
  <c r="O8" i="19"/>
  <c r="AG28" i="19"/>
  <c r="U8" i="19"/>
  <c r="AA48" i="19"/>
  <c r="U18" i="19"/>
  <c r="AG8" i="19"/>
  <c r="AG18" i="19"/>
  <c r="AM8" i="19"/>
  <c r="O28" i="19"/>
  <c r="U38" i="19"/>
  <c r="AA38" i="19"/>
  <c r="AA18" i="19"/>
  <c r="AD34" i="1"/>
  <c r="O18" i="19"/>
  <c r="U48" i="19"/>
  <c r="O48" i="19"/>
  <c r="AG48" i="19"/>
  <c r="AG38" i="19"/>
  <c r="L8" i="19"/>
  <c r="X18" i="19"/>
  <c r="AD18" i="19"/>
  <c r="R48" i="19"/>
  <c r="X48" i="19"/>
  <c r="L48" i="19"/>
  <c r="AD38" i="19"/>
  <c r="R28" i="19"/>
  <c r="AJ48" i="19"/>
  <c r="AD8" i="19"/>
  <c r="X28" i="19"/>
  <c r="R38" i="19"/>
  <c r="R18" i="19"/>
  <c r="R8" i="19"/>
  <c r="AD28" i="19"/>
  <c r="AD31" i="1"/>
  <c r="AJ8" i="19"/>
  <c r="X38" i="19"/>
  <c r="AJ38" i="19"/>
  <c r="AJ18" i="19"/>
  <c r="X8" i="19"/>
  <c r="L28" i="19"/>
  <c r="AD48" i="19"/>
  <c r="AJ28" i="19"/>
  <c r="L18" i="19"/>
  <c r="L38" i="19"/>
  <c r="AI49" i="19"/>
  <c r="W39" i="19"/>
  <c r="AI19" i="19"/>
  <c r="W49" i="19"/>
  <c r="AI39" i="19"/>
  <c r="AI29" i="19"/>
  <c r="AC9" i="19"/>
  <c r="K29" i="19"/>
  <c r="AC39" i="19"/>
  <c r="Q29" i="19"/>
  <c r="AC29" i="19"/>
  <c r="W29" i="19"/>
  <c r="Q39" i="19"/>
  <c r="K19" i="19"/>
  <c r="AC19" i="19"/>
  <c r="K9" i="19"/>
  <c r="Q19" i="19"/>
  <c r="K49" i="19"/>
  <c r="K39" i="19"/>
  <c r="Q9" i="19"/>
  <c r="W9" i="19"/>
  <c r="Q49" i="19"/>
  <c r="AI9" i="19"/>
  <c r="W19" i="19"/>
  <c r="AD36" i="1"/>
  <c r="AC49" i="19"/>
  <c r="AC18" i="19"/>
  <c r="W18" i="19"/>
  <c r="Q48" i="19"/>
  <c r="Q28" i="19"/>
  <c r="K18" i="19"/>
  <c r="AI8" i="19"/>
  <c r="AC48" i="19"/>
  <c r="AC8" i="19"/>
  <c r="Q8" i="19"/>
  <c r="AI38" i="19"/>
  <c r="AI28" i="19"/>
  <c r="AI18" i="19"/>
  <c r="AD30" i="1"/>
  <c r="K8" i="19"/>
  <c r="K48" i="19"/>
  <c r="W28" i="19"/>
  <c r="K38" i="19"/>
  <c r="K28" i="19"/>
  <c r="W8" i="19"/>
  <c r="AC28" i="19"/>
  <c r="W48" i="19"/>
  <c r="Q38" i="19"/>
  <c r="AC38" i="19"/>
  <c r="W38" i="19"/>
  <c r="AI48" i="19"/>
  <c r="Q18" i="19"/>
  <c r="AB46" i="19"/>
  <c r="V26" i="19"/>
  <c r="AH6" i="19"/>
  <c r="J46" i="19"/>
  <c r="V46" i="19"/>
  <c r="AH26" i="19"/>
  <c r="AH46" i="19"/>
  <c r="J16" i="19"/>
  <c r="AB6" i="19"/>
  <c r="AH36" i="19"/>
  <c r="P26" i="19"/>
  <c r="AB36" i="19"/>
  <c r="V16" i="19"/>
  <c r="P16" i="19"/>
  <c r="P6" i="19"/>
  <c r="AB16" i="19"/>
  <c r="V36" i="19"/>
  <c r="P36" i="19"/>
  <c r="J36" i="19"/>
  <c r="V6" i="19"/>
  <c r="AH16" i="19"/>
  <c r="J26" i="19"/>
  <c r="J6" i="19"/>
  <c r="AB26" i="19"/>
  <c r="P46" i="19"/>
  <c r="AB27" i="19"/>
  <c r="V17" i="19"/>
  <c r="J17" i="19"/>
  <c r="AH47" i="19"/>
  <c r="V7" i="19"/>
  <c r="P7" i="19"/>
  <c r="J47" i="19"/>
  <c r="AH37" i="19"/>
  <c r="AH27" i="19"/>
  <c r="V27" i="19"/>
  <c r="P27" i="19"/>
  <c r="AB47" i="19"/>
  <c r="AH7" i="19"/>
  <c r="AB7" i="19"/>
  <c r="P47" i="19"/>
  <c r="P17" i="19"/>
  <c r="AB37" i="19"/>
  <c r="J27" i="19"/>
  <c r="P37" i="19"/>
  <c r="AB17" i="19"/>
  <c r="J7" i="19"/>
  <c r="V37" i="19"/>
  <c r="AH17" i="19"/>
  <c r="V47" i="19"/>
  <c r="J37" i="19"/>
  <c r="AH9" i="19"/>
  <c r="V19" i="19"/>
  <c r="J29" i="19"/>
  <c r="AH19" i="19"/>
  <c r="P39" i="19"/>
  <c r="P49" i="19"/>
  <c r="P9" i="19"/>
  <c r="J49" i="19"/>
  <c r="AB9" i="19"/>
  <c r="P19" i="19"/>
  <c r="V39" i="19"/>
  <c r="V49" i="19"/>
  <c r="V9" i="19"/>
  <c r="AH39" i="19"/>
  <c r="J9" i="19"/>
  <c r="J39" i="19"/>
  <c r="AB39" i="19"/>
  <c r="AH49" i="19"/>
  <c r="J19" i="19"/>
  <c r="AH29" i="19"/>
  <c r="V29" i="19"/>
  <c r="P29" i="19"/>
  <c r="AB19" i="19"/>
  <c r="AB49" i="19"/>
  <c r="AB29"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<sst xmlns="http://schemas.openxmlformats.org/spreadsheetml/2006/main" count="399" uniqueCount="276">
  <si>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</si>
  <si>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</si>
  <si>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</si>
  <si>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</si>
  <si>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</si>
  <si>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</si>
  <si>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</si>
  <si>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</si>
  <si>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</si>
  <si>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</si>
  <si>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</si>
  <si>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</si>
  <si>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</si>
  <si>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</si>
  <si>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</si>
  <si>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</si>
  <si>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</si>
  <si>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</si>
  <si>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</si>
  <si>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</si>
  <si>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</si>
  <si>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</si>
  <si>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</si>
  <si>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</si>
  <si>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</si>
  <si>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</si>
  <si>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</si>
  <si>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</si>
  <si>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</si>
  <si>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</si>
  <si>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</si>
  <si>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</si>
  <si>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</si>
  <si>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</si>
  <si>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</si>
  <si>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</si>
  <si>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</si>
  <si>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</si>
  <si>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</si>
  <si>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</si>
  <si>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</si>
  <si>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</si>
  <si>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</si>
  <si>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</si>
  <si>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</si>
  <si>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</si>
  <si>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</si>
  <si>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</si>
  <si>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</si>
  <si>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</si>
  <si>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</si>
  <si>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</si>
  <si>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</si>
  <si>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</si>
  <si>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</si>
  <si>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</si>
  <si>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</si>
  <si>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</si>
  <si>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</si>
  <si>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</si>
  <si>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</si>
  <si>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</si>
  <si>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</si>
  <si>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</si>
  <si>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</si>
  <si>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</si>
  <si>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</si>
  <si>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</si>
  <si>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</si>
  <si>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</si>
  <si>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</si>
  <si>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</si>
  <si>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</si>
  <si>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</si>
  <si>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</si>
  <si>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</si>
  <si>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</si>
  <si>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</si>
  <si>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</si>
  <si>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</si>
  <si>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</si>
  <si>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</si>
  <si>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</si>
  <si>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</si>
  <si>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</si>
  <si>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</si>
  <si>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</si>
  <si>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</si>
  <si>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</si>
  <si>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</si>
  <si>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</si>
  <si>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</si>
  <si>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</si>
  <si>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</si>
  <si>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</si>
  <si>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</si>
  <si>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</si>
  <si>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</si>
  <si>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</si>
  <si>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</si>
  <si>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</si>
  <si>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</si>
  <si>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</si>
  <si>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</si>
  <si>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</si>
  <si>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</si>
  <si>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</si>
  <si>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</si>
  <si>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</si>
  <si>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</si>
  <si>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</si>
  <si>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</si>
  <si>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</si>
  <si>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</si>
  <si>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</si>
  <si>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</si>
  <si>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</si>
  <si>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</si>
  <si>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</si>
  <si>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</si>
  <si>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</si>
  <si>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</si>
  <si>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</si>
  <si>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</si>
  <si>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</si>
  <si>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</si>
  <si>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</si>
  <si>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</si>
  <si>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</si>
  <si>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</si>
  <si>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</si>
  <si>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</si>
  <si>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</si>
  <si>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</si>
  <si>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</si>
  <si>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</si>
  <si>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</si>
  <si>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</si>
  <si>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</si>
  <si>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</si>
  <si>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</si>
  <si>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</si>
  <si>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</si>
  <si>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</si>
  <si>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</si>
  <si>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</si>
  <si>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</si>
  <si>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</si>
  <si>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</si>
  <si>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</si>
  <si>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</si>
  <si>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</si>
  <si>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</si>
  <si>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</si>
  <si>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</si>
  <si>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</si>
  <si>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</si>
  <si>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</si>
  <si>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</si>
  <si>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</si>
  <si>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</si>
  <si>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</si>
  <si>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</si>
  <si>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</si>
  <si>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</si>
  <si>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</si>
  <si>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</si>
  <si>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</si>
  <si>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</si>
  <si>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</si>
  <si>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</si>
  <si>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</si>
  <si>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</si>
  <si>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</si>
  <si>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</si>
  <si>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</si>
  <si>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</si>
  <si>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</si>
  <si>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</si>
  <si>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</si>
  <si>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</si>
  <si>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</si>
  <si>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</si>
  <si>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</si>
  <si>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</si>
  <si>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</si>
  <si>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</si>
  <si>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</si>
  <si>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</si>
  <si>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</si>
  <si>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</si>
  <si>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</si>
  <si>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</si>
  <si>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</si>
  <si>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</si>
  <si>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</si>
  <si>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</si>
  <si>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</si>
  <si>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</si>
  <si>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</si>
  <si>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</si>
  <si>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</si>
  <si>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</si>
  <si>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</si>
  <si>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</si>
  <si>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</si>
  <si>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</si>
  <si>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</si>
  <si>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</si>
  <si>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</si>
  <si>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</si>
  <si>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</si>
  <si>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</si>
  <si>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</si>
  <si>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</si>
  <si>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</si>
  <si>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</si>
  <si>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</si>
  <si>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</si>
  <si>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</si>
  <si>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</si>
  <si>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</si>
  <si>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</si>
  <si>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</si>
  <si>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</si>
  <si>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</si>
  <si>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</si>
  <si>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</si>
  <si>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</si>
  <si>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</si>
  <si>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</si>
  <si>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</si>
  <si>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</si>
  <si>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</si>
  <si>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</si>
  <si>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</si>
  <si>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</si>
  <si>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</si>
  <si>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</si>
  <si>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</si>
  <si>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</si>
  <si>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</si>
  <si>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</si>
  <si>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</si>
  <si>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La pérdida de la curva de aprendizaje por la no continuidad, dado que el 95% es personal contratista</t>
  </si>
  <si>
    <t>Debilidad en el proceso de implementación de la Politica Gestión del Conocimiento</t>
  </si>
  <si>
    <t>Posible lesión del patrimonio público e investigaciones y sanciones de entes de control</t>
  </si>
  <si>
    <t>Realizar cinco reuniones con el equipo de trabajo, con el fin de verificar el avance en el cumplimiento del plan de acción.</t>
  </si>
  <si>
    <t xml:space="preserve">Subsecretaria Medio Ambiente </t>
  </si>
  <si>
    <t xml:space="preserve">Realizar dos reuniones con el equipo de gobierno, Secretaría de Hacienda,  la Secretaría de infraestructura para  garantizar la transferencia de recursos  requeridos para la construcción de la Unidad de Bienestar Animal (UBA) en sus diferentes fases. </t>
  </si>
  <si>
    <t>Sanciones por no cumplimiento de procesos misionales de la secretaria de salud pública.
Aumento de indicadores de vigilancia de salud pública que identifica falencias en el control de enfermedades de interés en salud pública. 
Disminución recorte o retiro total de recursos económicos asignados para dar cumplimiento a las actividades de salud pública y ambiente.
Procesos disciplinarios por recibo de dadivas por parte de personal que realiza inspección vigilancia y control.</t>
  </si>
  <si>
    <t>Existen trámites administrativos gerenciales que limitan una adecuada contratación que impide garantizar cumplimiento de actividades relacionadas con salud pública.</t>
  </si>
  <si>
    <t>Insuficiente personal de planta con perfil para garantizar algunos procesos.</t>
  </si>
  <si>
    <t xml:space="preserve">Talento Humano sin sentido de pertenencia para el desarrollo de algunas actividades.  </t>
  </si>
  <si>
    <t>Incumplimiento con informes normativos de entes de control y/o vigilancia y/o requerimientos varios que pueda desencadenar sanciones de cualquier tipo.</t>
  </si>
  <si>
    <t>Puestos de trabajo insuficientes que faciliten el trabajo y desempeño del recurso humano.</t>
  </si>
  <si>
    <t>Recursos designados para el cumplimiento de actividades relacionadas con salud pública y Ambiente</t>
  </si>
  <si>
    <t xml:space="preserve">Procesos estandarizados para la integración al sistema de gestión integral de calidad. </t>
  </si>
  <si>
    <t xml:space="preserve">Personal capacitado para garantizar algunos procesos con salud pública.y Ambiente </t>
  </si>
  <si>
    <t>Existencia de normatividad que permite el direccionamiento y detalle de las actividades a desarrollar en el proceso.</t>
  </si>
  <si>
    <t>Talento Humano contratista garantiza el cumplimiento de las competencias en Salud Pública y Ambiente.</t>
  </si>
  <si>
    <t>Apoyo de asistencia técnica por entes departamentales y/o otras para disponer de una capacitación continua relacionadas con el tema de salud pública.</t>
  </si>
  <si>
    <t xml:space="preserve">Desarrollo Sostenible </t>
  </si>
  <si>
    <t>Se inicia con la planeación integral  de proyectos encaminados a proteger el medio  Ambiente  y termina con la ejecución de las actividades según las competencias municipales</t>
  </si>
  <si>
    <t>Orientar y liderar la formulación y ejecución de programas y proyectos ambientales de la administración municipal, cuyos resultados estén encaminados a la recuperación, conservación, protección, manejo, uso y aprovechamiento sostenible de los recursos naturales renovables y el territorio y así afrontar los nuevos retos que trae el calentamiento global, disminuir sus efectos y contribuir con el desarrollo sostenible de la ciudad</t>
  </si>
  <si>
    <t xml:space="preserve">Resolución de acuerdo municipal   de   aprobación   del Plan Territorial de Salud; Plan  de  Acción  de  Salud y Ambiente, Plan  Operativo  Anual de Inversión y el Plan de Gestion de Residuos Solidos Municipal </t>
  </si>
  <si>
    <t xml:space="preserve">Planeación, ejecucion y seguimiento de los planes de acción en salud y Ambiente </t>
  </si>
  <si>
    <t xml:space="preserve">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 </t>
  </si>
  <si>
    <t xml:space="preserve">Posibilidad de afectación económica y reputacional por posible lesión del patrimonio público e investigaciones y sanciones de entes de control, debido a la 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 </t>
  </si>
  <si>
    <t xml:space="preserve">Elaborar un plan de acción para la protección y coservación de las cuencas abastecedoras de agua  </t>
  </si>
  <si>
    <t>Sanciones de entes de control y pérdida de credibilidad institucional</t>
  </si>
  <si>
    <t xml:space="preserve">Posibilidad de afectación económica y reputacional por sanción de los entes de control y pérdida de credibilidad institucional debido a la omisión en la transferencia de recursos propios a la Secretaría ordenadora para la construcción del centro de bienestar animal </t>
  </si>
  <si>
    <t xml:space="preserve">Omisión en la transferencia de recursos propios a la Secretaría ordenadora para la construcción del centro de bienestar animal </t>
  </si>
  <si>
    <t xml:space="preserve">DESARROLLO SOSTENIBLE </t>
  </si>
  <si>
    <t>El Subsecretario de Medio Ambiente y el equipo del programa Gobernanza del agua, verifican el avance en el cumplimiento del plan de acción programado para la protección y conservación de cuencas abastecedoras de agua conforme a la normatividad legal vigente.</t>
  </si>
  <si>
    <t>El Subsecretario de Medio Ambiente y el equipo de apoyo verifica la transferencia de los recursos necesarios en la construcción de la  Unidad de Bienestar Animal (UBA) en sus diferentes fases, a través de las diferentes gestiones adelantadas al equipo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</si>
</sst>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3" xfId="0" applyFont="1" applyFill="1" applyBorder="1" applyAlignment="1">
      <alignment horizontal="center" vertical="center" wrapText="1" readingOrder="1"/>
    </xf>
    <xf numFmtId="0" fontId="59"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22" fillId="0" borderId="4" xfId="0" applyFont="1" applyBorder="1" applyAlignment="1">
      <alignment vertical="center" wrapText="1"/>
    </xf>
    <xf numFmtId="0" fontId="22" fillId="0" borderId="0" xfId="0" applyFont="1" applyAlignment="1">
      <alignment vertical="center" wrapText="1"/>
    </xf>
    <xf numFmtId="0" fontId="22" fillId="0" borderId="99" xfId="0" applyFont="1" applyBorder="1" applyAlignment="1">
      <alignment vertical="center" wrapText="1"/>
    </xf>
    <xf numFmtId="0" fontId="28" fillId="16" borderId="62" xfId="0" applyFont="1" applyFill="1" applyBorder="1" applyAlignment="1">
      <alignment horizontal="left" vertical="center" wrapText="1" indent="1"/>
    </xf>
    <xf numFmtId="0" fontId="22" fillId="0" borderId="18" xfId="0" applyFont="1" applyBorder="1" applyAlignment="1" applyProtection="1">
      <alignment horizontal="center" vertical="center" wrapText="1"/>
      <protection locked="0"/>
    </xf>
    <xf numFmtId="0" fontId="22" fillId="0" borderId="98"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97" xfId="0" applyFont="1" applyBorder="1" applyAlignment="1">
      <alignment vertical="center" wrapText="1"/>
    </xf>
    <xf numFmtId="0" fontId="22" fillId="0" borderId="96" xfId="0" applyFont="1" applyBorder="1" applyAlignment="1">
      <alignment vertical="center" wrapText="1"/>
    </xf>
    <xf numFmtId="0" fontId="22" fillId="0" borderId="7" xfId="0" applyFont="1" applyBorder="1" applyAlignment="1">
      <alignment vertical="center" wrapText="1"/>
    </xf>
    <xf numFmtId="0" fontId="1" fillId="0" borderId="18"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xf>
    <xf numFmtId="0" fontId="1" fillId="0" borderId="19" xfId="0" applyFont="1" applyBorder="1" applyAlignment="1" applyProtection="1">
      <alignment horizontal="center" vertical="center"/>
    </xf>
    <xf numFmtId="0" fontId="22" fillId="0" borderId="19" xfId="0" applyFont="1" applyBorder="1" applyAlignment="1" applyProtection="1">
      <alignment horizontal="left" vertical="center" wrapText="1"/>
      <protection locked="0"/>
    </xf>
    <xf numFmtId="0" fontId="1" fillId="0" borderId="105"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05"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textRotation="90"/>
      <protection locked="0"/>
    </xf>
    <xf numFmtId="9" fontId="1" fillId="0" borderId="105" xfId="0" applyNumberFormat="1"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0" fontId="22" fillId="0" borderId="18" xfId="0" applyFont="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1" fillId="0" borderId="105"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14" fontId="55" fillId="0" borderId="18" xfId="0" applyNumberFormat="1" applyFont="1" applyBorder="1" applyAlignment="1" applyProtection="1">
      <alignment horizontal="center" vertical="center"/>
      <protection locked="0"/>
    </xf>
    <xf numFmtId="0" fontId="1" fillId="3" borderId="19" xfId="0" applyFont="1" applyFill="1" applyBorder="1" applyAlignment="1">
      <alignment horizontal="left" vertical="center" wrapText="1"/>
    </xf>
    <xf numFmtId="164" fontId="1" fillId="0" borderId="105" xfId="1" applyNumberFormat="1" applyFont="1" applyBorder="1" applyAlignment="1">
      <alignment horizontal="center" vertical="center"/>
    </xf>
    <xf numFmtId="164" fontId="1" fillId="0" borderId="19" xfId="1" applyNumberFormat="1" applyFont="1" applyBorder="1" applyAlignment="1">
      <alignment horizontal="center" vertical="center"/>
    </xf>
    <xf numFmtId="0" fontId="4" fillId="0" borderId="105"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wrapText="1"/>
      <protection hidden="1"/>
    </xf>
    <xf numFmtId="0" fontId="4" fillId="0" borderId="105" xfId="0" applyFont="1" applyBorder="1" applyAlignment="1" applyProtection="1">
      <alignment horizontal="center" vertical="center" textRotation="90"/>
      <protection hidden="1"/>
    </xf>
    <xf numFmtId="0" fontId="4" fillId="0" borderId="19" xfId="0" applyFont="1" applyBorder="1" applyAlignment="1" applyProtection="1">
      <alignment horizontal="center" vertical="center" textRotation="90"/>
      <protection hidden="1"/>
    </xf>
    <xf numFmtId="0" fontId="1" fillId="3" borderId="19" xfId="0" applyFont="1" applyFill="1" applyBorder="1" applyAlignment="1">
      <alignment horizontal="center" vertical="center" wrapText="1"/>
    </xf>
    <xf numFmtId="164" fontId="1" fillId="3" borderId="18" xfId="1" applyNumberFormat="1" applyFont="1" applyFill="1" applyBorder="1" applyAlignment="1">
      <alignment horizontal="center" vertical="center"/>
    </xf>
    <xf numFmtId="0" fontId="6" fillId="0" borderId="105" xfId="0" applyFont="1" applyBorder="1" applyAlignment="1" applyProtection="1">
      <alignment horizontal="justify" vertical="center" wrapText="1"/>
      <protection locked="0"/>
    </xf>
    <xf numFmtId="14" fontId="1" fillId="0" borderId="105" xfId="0" applyNumberFormat="1" applyFont="1" applyBorder="1" applyAlignment="1" applyProtection="1">
      <alignment horizontal="center" vertical="center"/>
      <protection locked="0"/>
    </xf>
    <xf numFmtId="0" fontId="1" fillId="0" borderId="111" xfId="0" applyFont="1" applyBorder="1" applyAlignment="1" applyProtection="1">
      <alignment horizontal="center" vertical="center"/>
      <protection locked="0"/>
    </xf>
    <xf numFmtId="0" fontId="1" fillId="0" borderId="112" xfId="0" applyFont="1" applyBorder="1" applyAlignment="1">
      <alignment horizontal="center" vertical="center"/>
    </xf>
    <xf numFmtId="0" fontId="2" fillId="0" borderId="18" xfId="0" applyFont="1" applyBorder="1" applyAlignment="1" applyProtection="1">
      <alignment horizontal="center" vertical="center" wrapText="1"/>
      <protection locked="0"/>
    </xf>
    <xf numFmtId="14" fontId="1" fillId="3" borderId="0" xfId="0" applyNumberFormat="1" applyFont="1" applyFill="1" applyAlignment="1">
      <alignment vertical="center"/>
    </xf>
    <xf numFmtId="14" fontId="4" fillId="3" borderId="0" xfId="0" applyNumberFormat="1" applyFont="1" applyFill="1" applyAlignment="1">
      <alignment horizontal="center" vertical="center"/>
    </xf>
    <xf numFmtId="14" fontId="1" fillId="3" borderId="18" xfId="0" applyNumberFormat="1" applyFont="1" applyFill="1" applyBorder="1" applyAlignment="1">
      <alignment horizontal="center" vertical="center"/>
    </xf>
    <xf numFmtId="14" fontId="1" fillId="3" borderId="0" xfId="0" applyNumberFormat="1" applyFont="1" applyFill="1" applyAlignment="1">
      <alignment horizontal="center" vertical="center"/>
    </xf>
    <xf numFmtId="0" fontId="43" fillId="0" borderId="18" xfId="0" applyFont="1" applyBorder="1" applyAlignment="1" applyProtection="1">
      <alignment horizontal="justify" vertical="center" wrapText="1"/>
      <protection locked="0"/>
    </xf>
    <xf numFmtId="16" fontId="1" fillId="3" borderId="0" xfId="0" applyNumberFormat="1" applyFont="1" applyFill="1"/>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28" fillId="18" borderId="20"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2" fillId="0" borderId="2" xfId="0" applyFont="1" applyBorder="1" applyAlignment="1">
      <alignment horizontal="left" vertical="center" wrapText="1"/>
    </xf>
    <xf numFmtId="0" fontId="22" fillId="0" borderId="9" xfId="0" applyFont="1" applyBorder="1" applyAlignment="1">
      <alignment horizontal="left" vertical="center" wrapText="1"/>
    </xf>
    <xf numFmtId="0" fontId="22" fillId="0" borderId="107" xfId="0" applyFont="1" applyBorder="1" applyAlignment="1">
      <alignment horizontal="left" vertical="center" wrapText="1"/>
    </xf>
    <xf numFmtId="0" fontId="22" fillId="0" borderId="108" xfId="0" applyFont="1" applyBorder="1" applyAlignment="1">
      <alignment horizontal="left" vertical="center" wrapText="1"/>
    </xf>
    <xf numFmtId="0" fontId="22" fillId="0" borderId="3" xfId="0" applyFont="1" applyBorder="1" applyAlignment="1">
      <alignment horizontal="left" vertical="center" wrapText="1"/>
    </xf>
    <xf numFmtId="9" fontId="22" fillId="0" borderId="105" xfId="0" applyNumberFormat="1" applyFont="1" applyBorder="1" applyAlignment="1" applyProtection="1">
      <alignment horizontal="center" vertical="center"/>
      <protection hidden="1"/>
    </xf>
    <xf numFmtId="9" fontId="22" fillId="0" borderId="19" xfId="0" applyNumberFormat="1" applyFont="1" applyBorder="1" applyAlignment="1" applyProtection="1">
      <alignment horizontal="center" vertical="center"/>
      <protection hidden="1"/>
    </xf>
    <xf numFmtId="0" fontId="22" fillId="0" borderId="105" xfId="0" applyFont="1" applyBorder="1" applyAlignment="1" applyProtection="1">
      <alignment horizontal="center" vertical="center" textRotation="90"/>
      <protection locked="0"/>
    </xf>
    <xf numFmtId="0" fontId="22" fillId="0" borderId="19" xfId="0" applyFont="1" applyBorder="1" applyAlignment="1" applyProtection="1">
      <alignment horizontal="center" vertical="center" textRotation="90"/>
      <protection locked="0"/>
    </xf>
    <xf numFmtId="0" fontId="22" fillId="0" borderId="109" xfId="0" applyFont="1" applyBorder="1" applyAlignment="1" applyProtection="1">
      <alignment horizontal="center" vertical="center"/>
    </xf>
    <xf numFmtId="0" fontId="22" fillId="0" borderId="110" xfId="0" applyFont="1" applyBorder="1" applyAlignment="1" applyProtection="1">
      <alignment horizontal="center" vertical="center"/>
    </xf>
    <xf numFmtId="0" fontId="22" fillId="0" borderId="27" xfId="0" applyFont="1" applyBorder="1" applyAlignment="1" applyProtection="1">
      <alignment horizontal="center" vertical="center"/>
    </xf>
    <xf numFmtId="0" fontId="1" fillId="0" borderId="105" xfId="0" applyFont="1" applyBorder="1" applyAlignment="1" applyProtection="1">
      <alignment horizontal="center" vertical="center" wrapText="1"/>
      <protection locked="0"/>
    </xf>
    <xf numFmtId="0" fontId="1" fillId="0" borderId="106"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protection locked="0"/>
    </xf>
    <xf numFmtId="0" fontId="1" fillId="0" borderId="106"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4" fillId="0" borderId="105" xfId="0" applyFont="1" applyFill="1" applyBorder="1" applyAlignment="1" applyProtection="1">
      <alignment horizontal="center" vertical="center" wrapText="1"/>
      <protection hidden="1"/>
    </xf>
    <xf numFmtId="0" fontId="4" fillId="0" borderId="106" xfId="0" applyFont="1" applyFill="1" applyBorder="1" applyAlignment="1" applyProtection="1">
      <alignment horizontal="center" vertical="center" wrapText="1"/>
      <protection hidden="1"/>
    </xf>
    <xf numFmtId="0" fontId="4" fillId="0" borderId="19" xfId="0" applyFont="1" applyFill="1" applyBorder="1" applyAlignment="1" applyProtection="1">
      <alignment horizontal="center" vertical="center" wrapText="1"/>
      <protection hidden="1"/>
    </xf>
    <xf numFmtId="9" fontId="1" fillId="0" borderId="105" xfId="0" applyNumberFormat="1" applyFont="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9" fontId="1" fillId="0" borderId="105" xfId="0" applyNumberFormat="1" applyFont="1" applyBorder="1" applyAlignment="1" applyProtection="1">
      <alignment horizontal="center" vertical="center" wrapText="1"/>
      <protection locked="0"/>
    </xf>
    <xf numFmtId="9" fontId="1" fillId="0" borderId="106" xfId="0" applyNumberFormat="1"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4" fillId="0" borderId="105" xfId="0" applyFont="1" applyBorder="1" applyAlignment="1" applyProtection="1">
      <alignment horizontal="center" vertical="center"/>
      <protection hidden="1"/>
    </xf>
    <xf numFmtId="0" fontId="4" fillId="0" borderId="106"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22" fillId="0" borderId="105" xfId="0" applyFont="1" applyBorder="1" applyAlignment="1" applyProtection="1">
      <alignment horizontal="center" vertical="center"/>
    </xf>
    <xf numFmtId="0" fontId="22" fillId="0" borderId="19" xfId="0" applyFont="1" applyBorder="1" applyAlignment="1" applyProtection="1">
      <alignment horizontal="center" vertical="center"/>
    </xf>
    <xf numFmtId="0" fontId="43" fillId="0" borderId="105" xfId="0" applyFont="1" applyBorder="1" applyAlignment="1" applyProtection="1">
      <alignment horizontal="justify" vertical="center" wrapText="1"/>
      <protection locked="0"/>
    </xf>
    <xf numFmtId="0" fontId="43" fillId="0" borderId="19" xfId="0" applyFont="1" applyBorder="1" applyAlignment="1" applyProtection="1">
      <alignment horizontal="justify" vertical="center" wrapText="1"/>
      <protection locked="0"/>
    </xf>
    <xf numFmtId="0" fontId="22" fillId="0" borderId="105"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4" fillId="12" borderId="18"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9" fontId="1" fillId="0" borderId="105" xfId="0" applyNumberFormat="1"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0" fontId="4" fillId="12" borderId="18" xfId="0" applyFont="1" applyFill="1" applyBorder="1" applyAlignment="1">
      <alignment horizontal="center" vertical="center"/>
    </xf>
    <xf numFmtId="164" fontId="22" fillId="0" borderId="105" xfId="1" applyNumberFormat="1" applyFont="1" applyBorder="1" applyAlignment="1">
      <alignment horizontal="center" vertical="center"/>
    </xf>
    <xf numFmtId="164" fontId="22" fillId="0" borderId="19" xfId="1" applyNumberFormat="1" applyFont="1" applyBorder="1" applyAlignment="1">
      <alignment horizontal="center" vertical="center"/>
    </xf>
    <xf numFmtId="0" fontId="44" fillId="0" borderId="105" xfId="0" applyFont="1" applyFill="1" applyBorder="1" applyAlignment="1" applyProtection="1">
      <alignment horizontal="center" vertical="center" textRotation="90" wrapText="1"/>
      <protection hidden="1"/>
    </xf>
    <xf numFmtId="0" fontId="44" fillId="0" borderId="19" xfId="0" applyFont="1" applyFill="1" applyBorder="1" applyAlignment="1" applyProtection="1">
      <alignment horizontal="center" vertical="center" textRotation="90" wrapText="1"/>
      <protection hidden="1"/>
    </xf>
    <xf numFmtId="0" fontId="44" fillId="0" borderId="105" xfId="0" applyFont="1" applyBorder="1" applyAlignment="1" applyProtection="1">
      <alignment horizontal="center" vertical="center" textRotation="90"/>
      <protection hidden="1"/>
    </xf>
    <xf numFmtId="0" fontId="44" fillId="0" borderId="19" xfId="0" applyFont="1" applyBorder="1" applyAlignment="1" applyProtection="1">
      <alignment horizontal="center" vertical="center" textRotation="90"/>
      <protection hidden="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22" xfId="0" applyFont="1" applyBorder="1" applyAlignment="1" applyProtection="1">
      <alignment horizontal="center" vertical="center"/>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13"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109" xfId="0" applyFont="1" applyBorder="1" applyAlignment="1" applyProtection="1">
      <alignment horizontal="center" vertical="center"/>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70" xfId="0" applyFont="1" applyFill="1" applyBorder="1" applyAlignment="1" applyProtection="1">
      <alignment horizontal="left" vertical="center" indent="1"/>
      <protection locked="0"/>
    </xf>
    <xf numFmtId="0" fontId="4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40" fillId="3" borderId="25" xfId="0" applyFont="1" applyFill="1" applyBorder="1" applyAlignment="1">
      <alignment horizontal="left"/>
    </xf>
    <xf numFmtId="0" fontId="40" fillId="3" borderId="26" xfId="0" applyFont="1" applyFill="1" applyBorder="1" applyAlignment="1">
      <alignment horizontal="left"/>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28" fillId="18" borderId="6" xfId="0" applyFont="1" applyFill="1" applyBorder="1" applyAlignment="1">
      <alignment horizontal="center" vertical="center" wrapText="1"/>
    </xf>
    <xf numFmtId="0" fontId="28" fillId="18" borderId="8"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2" fillId="0" borderId="0" xfId="0" applyFont="1" applyBorder="1" applyAlignment="1">
      <alignment horizontal="left" vertical="center" wrapText="1"/>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9">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FCADA195-E563-4997-9DDC-2F484A75C2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DPM-1210-238,37-013%20MAPA%20DE%20RIESGOS%20SECRETARIA%20DE%20SALUD%20Y%20AMB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9" zoomScale="120" zoomScaleNormal="120" workbookViewId="0">
      <selection activeCell="C18" sqref="C18:D18"/>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54" t="s">
        <v>147</v>
      </c>
      <c r="C2" s="255"/>
      <c r="D2" s="255"/>
      <c r="E2" s="255"/>
      <c r="F2" s="255"/>
      <c r="G2" s="255"/>
      <c r="H2" s="256"/>
    </row>
    <row r="3" spans="1:8" x14ac:dyDescent="0.25">
      <c r="B3" s="56"/>
      <c r="C3" s="57"/>
      <c r="D3" s="57"/>
      <c r="E3" s="57"/>
      <c r="F3" s="57"/>
      <c r="G3" s="57"/>
      <c r="H3" s="58"/>
    </row>
    <row r="4" spans="1:8" ht="63" customHeight="1" x14ac:dyDescent="0.25">
      <c r="B4" s="257" t="s">
        <v>204</v>
      </c>
      <c r="C4" s="258"/>
      <c r="D4" s="258"/>
      <c r="E4" s="258"/>
      <c r="F4" s="258"/>
      <c r="G4" s="258"/>
      <c r="H4" s="259"/>
    </row>
    <row r="5" spans="1:8" ht="63" customHeight="1" x14ac:dyDescent="0.25">
      <c r="B5" s="260"/>
      <c r="C5" s="261"/>
      <c r="D5" s="261"/>
      <c r="E5" s="261"/>
      <c r="F5" s="261"/>
      <c r="G5" s="261"/>
      <c r="H5" s="262"/>
    </row>
    <row r="6" spans="1:8" ht="16.5" x14ac:dyDescent="0.25">
      <c r="A6" s="134"/>
      <c r="B6" s="263" t="s">
        <v>145</v>
      </c>
      <c r="C6" s="264"/>
      <c r="D6" s="264"/>
      <c r="E6" s="264"/>
      <c r="F6" s="264"/>
      <c r="G6" s="264"/>
      <c r="H6" s="265"/>
    </row>
    <row r="7" spans="1:8" ht="95.25" customHeight="1" x14ac:dyDescent="0.25">
      <c r="A7" s="134"/>
      <c r="B7" s="272" t="s">
        <v>150</v>
      </c>
      <c r="C7" s="272"/>
      <c r="D7" s="272"/>
      <c r="E7" s="272"/>
      <c r="F7" s="272"/>
      <c r="G7" s="272"/>
      <c r="H7" s="273"/>
    </row>
    <row r="8" spans="1:8" ht="16.5" x14ac:dyDescent="0.25">
      <c r="A8" s="134"/>
      <c r="B8" s="135"/>
      <c r="C8" s="80"/>
      <c r="D8" s="80"/>
      <c r="E8" s="80"/>
      <c r="F8" s="80"/>
      <c r="G8" s="80"/>
      <c r="H8" s="130"/>
    </row>
    <row r="9" spans="1:8" ht="16.5" customHeight="1" x14ac:dyDescent="0.25">
      <c r="A9" s="134"/>
      <c r="B9" s="266" t="s">
        <v>223</v>
      </c>
      <c r="C9" s="266"/>
      <c r="D9" s="266"/>
      <c r="E9" s="266"/>
      <c r="F9" s="266"/>
      <c r="G9" s="266"/>
      <c r="H9" s="267"/>
    </row>
    <row r="10" spans="1:8" ht="16.5" customHeight="1" x14ac:dyDescent="0.25">
      <c r="A10" s="134"/>
      <c r="B10" s="266"/>
      <c r="C10" s="266"/>
      <c r="D10" s="266"/>
      <c r="E10" s="266"/>
      <c r="F10" s="266"/>
      <c r="G10" s="266"/>
      <c r="H10" s="267"/>
    </row>
    <row r="11" spans="1:8" ht="11.65" customHeight="1" x14ac:dyDescent="0.25">
      <c r="A11" s="134"/>
      <c r="B11" s="266"/>
      <c r="C11" s="266"/>
      <c r="D11" s="266"/>
      <c r="E11" s="266"/>
      <c r="F11" s="266"/>
      <c r="G11" s="266"/>
      <c r="H11" s="267"/>
    </row>
    <row r="12" spans="1:8" ht="11.65" customHeight="1" thickBot="1" x14ac:dyDescent="0.3">
      <c r="A12" s="134"/>
      <c r="B12" s="129"/>
      <c r="C12" s="129"/>
      <c r="D12" s="129"/>
      <c r="E12" s="129"/>
      <c r="F12" s="129"/>
      <c r="G12" s="129"/>
      <c r="H12" s="132"/>
    </row>
    <row r="13" spans="1:8" ht="15.4" customHeight="1" thickTop="1" x14ac:dyDescent="0.25">
      <c r="A13" s="134"/>
      <c r="B13" s="129"/>
      <c r="C13" s="274" t="s">
        <v>146</v>
      </c>
      <c r="D13" s="269"/>
      <c r="E13" s="270" t="s">
        <v>183</v>
      </c>
      <c r="F13" s="271"/>
      <c r="G13" s="129"/>
      <c r="H13" s="132"/>
    </row>
    <row r="14" spans="1:8" ht="11.65" customHeight="1" x14ac:dyDescent="0.25">
      <c r="A14" s="134"/>
      <c r="B14" s="129"/>
      <c r="C14" s="244" t="s">
        <v>177</v>
      </c>
      <c r="D14" s="245"/>
      <c r="E14" s="246" t="s">
        <v>182</v>
      </c>
      <c r="F14" s="247"/>
      <c r="G14" s="129"/>
      <c r="H14" s="132"/>
    </row>
    <row r="15" spans="1:8" ht="11.65" customHeight="1" x14ac:dyDescent="0.25">
      <c r="A15" s="134"/>
      <c r="B15" s="129"/>
      <c r="C15" s="244" t="s">
        <v>179</v>
      </c>
      <c r="D15" s="245"/>
      <c r="E15" s="246" t="s">
        <v>181</v>
      </c>
      <c r="F15" s="247"/>
      <c r="G15" s="129"/>
      <c r="H15" s="132"/>
    </row>
    <row r="16" spans="1:8" ht="11.65" customHeight="1" x14ac:dyDescent="0.25">
      <c r="A16" s="134"/>
      <c r="B16" s="129"/>
      <c r="C16" s="244" t="s">
        <v>216</v>
      </c>
      <c r="D16" s="245"/>
      <c r="E16" s="246" t="s">
        <v>220</v>
      </c>
      <c r="F16" s="247"/>
      <c r="G16" s="129"/>
      <c r="H16" s="132"/>
    </row>
    <row r="17" spans="1:8" ht="13.5" customHeight="1" x14ac:dyDescent="0.25">
      <c r="A17" s="134"/>
      <c r="B17" s="129"/>
      <c r="C17" s="244" t="s">
        <v>217</v>
      </c>
      <c r="D17" s="245"/>
      <c r="E17" s="246" t="s">
        <v>180</v>
      </c>
      <c r="F17" s="247"/>
      <c r="G17" s="129"/>
      <c r="H17" s="131"/>
    </row>
    <row r="18" spans="1:8" ht="12.4" customHeight="1" x14ac:dyDescent="0.25">
      <c r="A18" s="134"/>
      <c r="B18" s="129"/>
      <c r="C18" s="244" t="s">
        <v>218</v>
      </c>
      <c r="D18" s="245"/>
      <c r="E18" s="248" t="s">
        <v>221</v>
      </c>
      <c r="F18" s="247"/>
      <c r="G18" s="129"/>
      <c r="H18" s="132"/>
    </row>
    <row r="19" spans="1:8" ht="24" customHeight="1" thickBot="1" x14ac:dyDescent="0.3">
      <c r="A19" s="134"/>
      <c r="B19" s="129"/>
      <c r="C19" s="242" t="s">
        <v>219</v>
      </c>
      <c r="D19" s="243"/>
      <c r="E19" s="249" t="s">
        <v>222</v>
      </c>
      <c r="F19" s="250"/>
      <c r="G19" s="129"/>
      <c r="H19" s="132"/>
    </row>
    <row r="20" spans="1:8" ht="11.65" customHeight="1" thickTop="1" x14ac:dyDescent="0.25">
      <c r="A20" s="134"/>
      <c r="B20" s="129"/>
      <c r="C20" s="136"/>
      <c r="D20" s="136"/>
      <c r="E20" s="136"/>
      <c r="F20" s="136"/>
      <c r="G20" s="129"/>
      <c r="H20" s="132"/>
    </row>
    <row r="21" spans="1:8" ht="27.4" customHeight="1" thickBot="1" x14ac:dyDescent="0.3">
      <c r="A21" s="134"/>
      <c r="B21" s="275" t="s">
        <v>215</v>
      </c>
      <c r="C21" s="276"/>
      <c r="D21" s="276"/>
      <c r="E21" s="276"/>
      <c r="F21" s="276"/>
      <c r="G21" s="276"/>
      <c r="H21" s="277"/>
    </row>
    <row r="22" spans="1:8" ht="15.75" thickTop="1" x14ac:dyDescent="0.25">
      <c r="A22" s="134"/>
      <c r="B22" s="138"/>
      <c r="C22" s="268" t="s">
        <v>146</v>
      </c>
      <c r="D22" s="269"/>
      <c r="E22" s="270" t="s">
        <v>183</v>
      </c>
      <c r="F22" s="271"/>
      <c r="G22" s="136"/>
      <c r="H22" s="137"/>
    </row>
    <row r="23" spans="1:8" ht="13.5" customHeight="1" x14ac:dyDescent="0.25">
      <c r="A23" s="134"/>
      <c r="B23" s="139"/>
      <c r="C23" s="282" t="s">
        <v>177</v>
      </c>
      <c r="D23" s="283"/>
      <c r="E23" s="284" t="s">
        <v>182</v>
      </c>
      <c r="F23" s="285"/>
      <c r="G23" s="75"/>
      <c r="H23" s="133"/>
    </row>
    <row r="24" spans="1:8" ht="13.5" customHeight="1" x14ac:dyDescent="0.25">
      <c r="A24" s="134"/>
      <c r="B24" s="139"/>
      <c r="C24" s="251" t="s">
        <v>178</v>
      </c>
      <c r="D24" s="252"/>
      <c r="E24" s="253" t="s">
        <v>180</v>
      </c>
      <c r="F24" s="247"/>
      <c r="G24" s="75"/>
      <c r="H24" s="133"/>
    </row>
    <row r="25" spans="1:8" ht="13.5" customHeight="1" x14ac:dyDescent="0.25">
      <c r="A25" s="134"/>
      <c r="B25" s="139"/>
      <c r="C25" s="251" t="s">
        <v>179</v>
      </c>
      <c r="D25" s="252"/>
      <c r="E25" s="253" t="s">
        <v>181</v>
      </c>
      <c r="F25" s="247"/>
      <c r="G25" s="75"/>
      <c r="H25" s="133"/>
    </row>
    <row r="26" spans="1:8" ht="22.9" customHeight="1" x14ac:dyDescent="0.25">
      <c r="A26" s="134"/>
      <c r="B26" s="139"/>
      <c r="C26" s="251" t="s">
        <v>148</v>
      </c>
      <c r="D26" s="252"/>
      <c r="E26" s="288" t="s">
        <v>149</v>
      </c>
      <c r="F26" s="289"/>
      <c r="G26" s="75"/>
      <c r="H26" s="133"/>
    </row>
    <row r="27" spans="1:8" ht="69.75" customHeight="1" x14ac:dyDescent="0.25">
      <c r="A27" s="134"/>
      <c r="B27" s="139"/>
      <c r="C27" s="279" t="s">
        <v>2</v>
      </c>
      <c r="D27" s="286"/>
      <c r="E27" s="280" t="s">
        <v>184</v>
      </c>
      <c r="F27" s="281"/>
      <c r="G27" s="75"/>
      <c r="H27" s="76"/>
    </row>
    <row r="28" spans="1:8" ht="34.5" customHeight="1" x14ac:dyDescent="0.25">
      <c r="B28" s="72"/>
      <c r="C28" s="287" t="s">
        <v>3</v>
      </c>
      <c r="D28" s="286"/>
      <c r="E28" s="280" t="s">
        <v>185</v>
      </c>
      <c r="F28" s="281"/>
      <c r="G28" s="75"/>
      <c r="H28" s="76"/>
    </row>
    <row r="29" spans="1:8" ht="27.75" customHeight="1" x14ac:dyDescent="0.25">
      <c r="B29" s="72"/>
      <c r="C29" s="287" t="s">
        <v>42</v>
      </c>
      <c r="D29" s="286"/>
      <c r="E29" s="280" t="s">
        <v>186</v>
      </c>
      <c r="F29" s="281"/>
      <c r="G29" s="75"/>
      <c r="H29" s="76"/>
    </row>
    <row r="30" spans="1:8" ht="28.5" customHeight="1" x14ac:dyDescent="0.25">
      <c r="B30" s="72"/>
      <c r="C30" s="287" t="s">
        <v>1</v>
      </c>
      <c r="D30" s="286"/>
      <c r="E30" s="280" t="s">
        <v>187</v>
      </c>
      <c r="F30" s="281"/>
      <c r="G30" s="75"/>
      <c r="H30" s="76"/>
    </row>
    <row r="31" spans="1:8" ht="72.75" customHeight="1" x14ac:dyDescent="0.25">
      <c r="B31" s="72"/>
      <c r="C31" s="287" t="s">
        <v>48</v>
      </c>
      <c r="D31" s="286"/>
      <c r="E31" s="280" t="s">
        <v>152</v>
      </c>
      <c r="F31" s="281"/>
      <c r="G31" s="75"/>
      <c r="H31" s="76"/>
    </row>
    <row r="32" spans="1:8" ht="64.5" customHeight="1" x14ac:dyDescent="0.25">
      <c r="B32" s="72"/>
      <c r="C32" s="287" t="s">
        <v>151</v>
      </c>
      <c r="D32" s="286"/>
      <c r="E32" s="280" t="s">
        <v>153</v>
      </c>
      <c r="F32" s="281"/>
      <c r="G32" s="75"/>
      <c r="H32" s="76"/>
    </row>
    <row r="33" spans="2:8" ht="71.25" customHeight="1" x14ac:dyDescent="0.25">
      <c r="B33" s="72"/>
      <c r="C33" s="278" t="s">
        <v>154</v>
      </c>
      <c r="D33" s="279"/>
      <c r="E33" s="280" t="s">
        <v>155</v>
      </c>
      <c r="F33" s="281"/>
      <c r="G33" s="75"/>
      <c r="H33" s="76"/>
    </row>
    <row r="34" spans="2:8" ht="55.5" customHeight="1" x14ac:dyDescent="0.25">
      <c r="B34" s="72"/>
      <c r="C34" s="278" t="s">
        <v>46</v>
      </c>
      <c r="D34" s="279"/>
      <c r="E34" s="280" t="s">
        <v>156</v>
      </c>
      <c r="F34" s="281"/>
      <c r="G34" s="75"/>
      <c r="H34" s="76"/>
    </row>
    <row r="35" spans="2:8" ht="42" customHeight="1" x14ac:dyDescent="0.25">
      <c r="B35" s="72"/>
      <c r="C35" s="278" t="s">
        <v>144</v>
      </c>
      <c r="D35" s="279"/>
      <c r="E35" s="280" t="s">
        <v>157</v>
      </c>
      <c r="F35" s="281"/>
      <c r="G35" s="75"/>
      <c r="H35" s="76"/>
    </row>
    <row r="36" spans="2:8" ht="59.25" customHeight="1" x14ac:dyDescent="0.25">
      <c r="B36" s="72"/>
      <c r="C36" s="278" t="s">
        <v>12</v>
      </c>
      <c r="D36" s="279"/>
      <c r="E36" s="280" t="s">
        <v>158</v>
      </c>
      <c r="F36" s="281"/>
      <c r="G36" s="75"/>
      <c r="H36" s="76"/>
    </row>
    <row r="37" spans="2:8" ht="23.25" customHeight="1" x14ac:dyDescent="0.25">
      <c r="B37" s="72"/>
      <c r="C37" s="278" t="s">
        <v>162</v>
      </c>
      <c r="D37" s="279"/>
      <c r="E37" s="280" t="s">
        <v>159</v>
      </c>
      <c r="F37" s="281"/>
      <c r="G37" s="75"/>
      <c r="H37" s="76"/>
    </row>
    <row r="38" spans="2:8" ht="30.75" customHeight="1" x14ac:dyDescent="0.25">
      <c r="B38" s="72"/>
      <c r="C38" s="278" t="s">
        <v>163</v>
      </c>
      <c r="D38" s="279"/>
      <c r="E38" s="280" t="s">
        <v>160</v>
      </c>
      <c r="F38" s="281"/>
      <c r="G38" s="75"/>
      <c r="H38" s="76"/>
    </row>
    <row r="39" spans="2:8" ht="35.25" customHeight="1" x14ac:dyDescent="0.25">
      <c r="B39" s="72"/>
      <c r="C39" s="278" t="s">
        <v>163</v>
      </c>
      <c r="D39" s="279"/>
      <c r="E39" s="280" t="s">
        <v>160</v>
      </c>
      <c r="F39" s="281"/>
      <c r="G39" s="75"/>
      <c r="H39" s="76"/>
    </row>
    <row r="40" spans="2:8" ht="33" customHeight="1" x14ac:dyDescent="0.25">
      <c r="B40" s="72"/>
      <c r="C40" s="278" t="s">
        <v>164</v>
      </c>
      <c r="D40" s="279"/>
      <c r="E40" s="280" t="s">
        <v>161</v>
      </c>
      <c r="F40" s="281"/>
      <c r="G40" s="75"/>
      <c r="H40" s="76"/>
    </row>
    <row r="41" spans="2:8" ht="30" customHeight="1" x14ac:dyDescent="0.25">
      <c r="B41" s="72"/>
      <c r="C41" s="278" t="s">
        <v>165</v>
      </c>
      <c r="D41" s="279"/>
      <c r="E41" s="280" t="s">
        <v>166</v>
      </c>
      <c r="F41" s="281"/>
      <c r="G41" s="75"/>
      <c r="H41" s="76"/>
    </row>
    <row r="42" spans="2:8" ht="35.25" customHeight="1" x14ac:dyDescent="0.25">
      <c r="B42" s="72"/>
      <c r="C42" s="278" t="s">
        <v>167</v>
      </c>
      <c r="D42" s="279"/>
      <c r="E42" s="280" t="s">
        <v>168</v>
      </c>
      <c r="F42" s="281"/>
      <c r="G42" s="75"/>
      <c r="H42" s="76"/>
    </row>
    <row r="43" spans="2:8" ht="31.5" customHeight="1" x14ac:dyDescent="0.25">
      <c r="B43" s="72"/>
      <c r="C43" s="278" t="s">
        <v>169</v>
      </c>
      <c r="D43" s="279"/>
      <c r="E43" s="280" t="s">
        <v>170</v>
      </c>
      <c r="F43" s="281"/>
      <c r="G43" s="75"/>
      <c r="H43" s="76"/>
    </row>
    <row r="44" spans="2:8" ht="35.25" customHeight="1" x14ac:dyDescent="0.25">
      <c r="B44" s="72"/>
      <c r="C44" s="278" t="s">
        <v>171</v>
      </c>
      <c r="D44" s="279"/>
      <c r="E44" s="280" t="s">
        <v>172</v>
      </c>
      <c r="F44" s="281"/>
      <c r="G44" s="75"/>
      <c r="H44" s="76"/>
    </row>
    <row r="45" spans="2:8" ht="59.25" customHeight="1" x14ac:dyDescent="0.25">
      <c r="B45" s="72"/>
      <c r="C45" s="278" t="s">
        <v>29</v>
      </c>
      <c r="D45" s="279"/>
      <c r="E45" s="280" t="s">
        <v>173</v>
      </c>
      <c r="F45" s="281"/>
      <c r="G45" s="75"/>
      <c r="H45" s="76"/>
    </row>
    <row r="46" spans="2:8" ht="29.25" customHeight="1" x14ac:dyDescent="0.25">
      <c r="B46" s="72"/>
      <c r="C46" s="278" t="s">
        <v>175</v>
      </c>
      <c r="D46" s="279"/>
      <c r="E46" s="280" t="s">
        <v>174</v>
      </c>
      <c r="F46" s="281"/>
      <c r="G46" s="75"/>
      <c r="H46" s="76"/>
    </row>
    <row r="47" spans="2:8" ht="82.5" customHeight="1" x14ac:dyDescent="0.25">
      <c r="B47" s="72"/>
      <c r="C47" s="278" t="s">
        <v>39</v>
      </c>
      <c r="D47" s="279"/>
      <c r="E47" s="280" t="s">
        <v>176</v>
      </c>
      <c r="F47" s="281"/>
      <c r="G47" s="75"/>
      <c r="H47" s="76"/>
    </row>
    <row r="48" spans="2:8" ht="46.5" customHeight="1" thickBot="1" x14ac:dyDescent="0.3">
      <c r="B48" s="72"/>
      <c r="C48" s="290"/>
      <c r="D48" s="291"/>
      <c r="E48" s="292"/>
      <c r="F48" s="293"/>
      <c r="G48" s="75"/>
      <c r="H48" s="76"/>
    </row>
    <row r="49" spans="2:8" ht="6.75" customHeight="1" thickTop="1" x14ac:dyDescent="0.25">
      <c r="B49" s="72"/>
      <c r="C49" s="73"/>
      <c r="D49" s="73"/>
      <c r="E49" s="74"/>
      <c r="F49" s="74"/>
      <c r="G49" s="75"/>
      <c r="H49" s="76"/>
    </row>
    <row r="50" spans="2:8" x14ac:dyDescent="0.25">
      <c r="B50" s="72"/>
      <c r="C50" s="124"/>
      <c r="D50" s="124"/>
      <c r="E50" s="124"/>
      <c r="F50" s="124"/>
      <c r="G50" s="75"/>
      <c r="H50" s="76"/>
    </row>
    <row r="51" spans="2:8" ht="21" customHeight="1" x14ac:dyDescent="0.25">
      <c r="B51" s="123" t="s">
        <v>208</v>
      </c>
      <c r="C51" s="124"/>
      <c r="D51" s="124"/>
      <c r="E51" s="124"/>
      <c r="F51" s="124"/>
      <c r="G51" s="124"/>
      <c r="H51" s="125"/>
    </row>
    <row r="52" spans="2:8" ht="20.25" customHeight="1" x14ac:dyDescent="0.25">
      <c r="B52" s="123" t="s">
        <v>209</v>
      </c>
      <c r="C52" s="124"/>
      <c r="D52" s="124"/>
      <c r="E52" s="124"/>
      <c r="F52" s="124"/>
      <c r="G52" s="124"/>
      <c r="H52" s="125"/>
    </row>
    <row r="53" spans="2:8" ht="20.25" customHeight="1" x14ac:dyDescent="0.25">
      <c r="B53" s="123" t="s">
        <v>210</v>
      </c>
      <c r="C53" s="124"/>
      <c r="D53" s="124"/>
      <c r="E53" s="124"/>
      <c r="F53" s="124"/>
      <c r="G53" s="124"/>
      <c r="H53" s="125"/>
    </row>
    <row r="54" spans="2:8" ht="20.25" customHeight="1" x14ac:dyDescent="0.25">
      <c r="B54" s="123" t="s">
        <v>211</v>
      </c>
      <c r="C54" s="124"/>
      <c r="D54" s="124"/>
      <c r="E54" s="124"/>
      <c r="F54" s="124"/>
      <c r="G54" s="124"/>
      <c r="H54" s="125"/>
    </row>
    <row r="55" spans="2:8" ht="14.65" customHeight="1" x14ac:dyDescent="0.25">
      <c r="B55" s="123" t="s">
        <v>212</v>
      </c>
      <c r="C55" s="124"/>
      <c r="D55" s="124"/>
      <c r="E55" s="124"/>
      <c r="F55" s="124"/>
      <c r="G55" s="124"/>
      <c r="H55" s="125"/>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abSelected="1" topLeftCell="A18" zoomScale="91" zoomScaleNormal="91" workbookViewId="0">
      <selection activeCell="E19" sqref="E19:F26"/>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1" t="s">
        <v>235</v>
      </c>
    </row>
    <row r="2" spans="2:52" ht="18" customHeight="1" thickBot="1" x14ac:dyDescent="0.3">
      <c r="B2" s="299"/>
      <c r="C2" s="302" t="s">
        <v>205</v>
      </c>
      <c r="D2" s="303"/>
      <c r="E2" s="303"/>
      <c r="F2" s="152" t="s">
        <v>234</v>
      </c>
      <c r="AZ2" s="151" t="s">
        <v>233</v>
      </c>
    </row>
    <row r="3" spans="2:52" ht="18" customHeight="1" thickBot="1" x14ac:dyDescent="0.3">
      <c r="B3" s="300"/>
      <c r="C3" s="304"/>
      <c r="D3" s="305"/>
      <c r="E3" s="305"/>
      <c r="F3" s="150" t="s">
        <v>232</v>
      </c>
      <c r="AZ3" s="151" t="s">
        <v>231</v>
      </c>
    </row>
    <row r="4" spans="2:52" ht="18" customHeight="1" thickBot="1" x14ac:dyDescent="0.3">
      <c r="B4" s="300"/>
      <c r="C4" s="304"/>
      <c r="D4" s="305"/>
      <c r="E4" s="305"/>
      <c r="F4" s="150" t="s">
        <v>242</v>
      </c>
      <c r="AZ4" s="151" t="s">
        <v>230</v>
      </c>
    </row>
    <row r="5" spans="2:52" ht="18" customHeight="1" thickBot="1" x14ac:dyDescent="0.3">
      <c r="B5" s="301"/>
      <c r="C5" s="306"/>
      <c r="D5" s="307"/>
      <c r="E5" s="307"/>
      <c r="F5" s="150" t="s">
        <v>229</v>
      </c>
      <c r="AZ5" s="146"/>
    </row>
    <row r="6" spans="2:52" ht="18" customHeight="1" thickBot="1" x14ac:dyDescent="0.3">
      <c r="B6" s="149"/>
      <c r="C6" s="148"/>
      <c r="D6" s="148"/>
      <c r="E6" s="148"/>
      <c r="F6" s="147"/>
      <c r="AZ6" s="146"/>
    </row>
    <row r="7" spans="2:52" ht="33.4" customHeight="1" x14ac:dyDescent="0.25">
      <c r="B7" s="197" t="s">
        <v>199</v>
      </c>
      <c r="C7" s="308" t="s">
        <v>262</v>
      </c>
      <c r="D7" s="309"/>
      <c r="E7" s="309"/>
      <c r="F7" s="310"/>
      <c r="AZ7" s="146"/>
    </row>
    <row r="8" spans="2:52" ht="36.75" customHeight="1" thickBot="1" x14ac:dyDescent="0.3">
      <c r="B8" s="142" t="s">
        <v>200</v>
      </c>
      <c r="C8" s="311" t="s">
        <v>263</v>
      </c>
      <c r="D8" s="312"/>
      <c r="E8" s="312"/>
      <c r="F8" s="313"/>
      <c r="AZ8" s="146"/>
    </row>
    <row r="9" spans="2:52" ht="16.5" thickBot="1" x14ac:dyDescent="0.3">
      <c r="B9" s="314"/>
      <c r="C9" s="314"/>
      <c r="D9" s="314"/>
      <c r="E9" s="314"/>
      <c r="F9" s="314"/>
    </row>
    <row r="10" spans="2:52" ht="15.6" customHeight="1" x14ac:dyDescent="0.25">
      <c r="B10" s="315" t="s">
        <v>205</v>
      </c>
      <c r="C10" s="316"/>
      <c r="D10" s="316"/>
      <c r="E10" s="316"/>
      <c r="F10" s="317"/>
    </row>
    <row r="11" spans="2:52" ht="31.5" x14ac:dyDescent="0.25">
      <c r="B11" s="318" t="s">
        <v>198</v>
      </c>
      <c r="C11" s="319"/>
      <c r="D11" s="140" t="s">
        <v>213</v>
      </c>
      <c r="E11" s="140" t="s">
        <v>197</v>
      </c>
      <c r="F11" s="141" t="s">
        <v>207</v>
      </c>
    </row>
    <row r="12" spans="2:52" ht="174.75" customHeight="1" thickBot="1" x14ac:dyDescent="0.3">
      <c r="B12" s="320" t="s">
        <v>231</v>
      </c>
      <c r="C12" s="321"/>
      <c r="D12" s="116" t="s">
        <v>264</v>
      </c>
      <c r="E12" s="116" t="s">
        <v>265</v>
      </c>
      <c r="F12" s="117" t="s">
        <v>266</v>
      </c>
    </row>
    <row r="15" spans="2:52" ht="18" x14ac:dyDescent="0.25">
      <c r="B15" s="322" t="s">
        <v>228</v>
      </c>
      <c r="C15" s="322"/>
      <c r="D15" s="322"/>
      <c r="E15" s="322"/>
      <c r="F15" s="322"/>
    </row>
    <row r="16" spans="2:52" ht="15.75" x14ac:dyDescent="0.25">
      <c r="B16" s="145"/>
    </row>
    <row r="17" spans="2:6" ht="15.75" thickBot="1" x14ac:dyDescent="0.3">
      <c r="B17" s="144"/>
    </row>
    <row r="18" spans="2:6" ht="16.5" thickBot="1" x14ac:dyDescent="0.3">
      <c r="B18" s="584" t="s">
        <v>227</v>
      </c>
      <c r="C18" s="585"/>
      <c r="D18" s="586"/>
      <c r="E18" s="323" t="s">
        <v>226</v>
      </c>
      <c r="F18" s="324"/>
    </row>
    <row r="19" spans="2:6" ht="15" customHeight="1" x14ac:dyDescent="0.25">
      <c r="B19" s="325" t="s">
        <v>244</v>
      </c>
      <c r="C19" s="326"/>
      <c r="D19" s="329"/>
      <c r="E19" s="583" t="s">
        <v>250</v>
      </c>
      <c r="F19" s="298"/>
    </row>
    <row r="20" spans="2:6" ht="15" customHeight="1" x14ac:dyDescent="0.25">
      <c r="B20" s="294" t="s">
        <v>245</v>
      </c>
      <c r="C20" s="583"/>
      <c r="D20" s="298"/>
      <c r="E20" s="295"/>
      <c r="F20" s="298"/>
    </row>
    <row r="21" spans="2:6" ht="34.5" customHeight="1" x14ac:dyDescent="0.25">
      <c r="B21" s="294" t="s">
        <v>251</v>
      </c>
      <c r="C21" s="583"/>
      <c r="D21" s="298"/>
      <c r="E21" s="295"/>
      <c r="F21" s="298"/>
    </row>
    <row r="22" spans="2:6" ht="17.25" customHeight="1" x14ac:dyDescent="0.25">
      <c r="B22" s="294" t="s">
        <v>252</v>
      </c>
      <c r="C22" s="583"/>
      <c r="D22" s="298"/>
      <c r="E22" s="295"/>
      <c r="F22" s="298"/>
    </row>
    <row r="23" spans="2:6" ht="21" customHeight="1" x14ac:dyDescent="0.25">
      <c r="B23" s="294" t="s">
        <v>253</v>
      </c>
      <c r="C23" s="583"/>
      <c r="D23" s="298"/>
      <c r="E23" s="295"/>
      <c r="F23" s="298"/>
    </row>
    <row r="24" spans="2:6" ht="37.5" customHeight="1" x14ac:dyDescent="0.25">
      <c r="B24" s="294" t="s">
        <v>254</v>
      </c>
      <c r="C24" s="583"/>
      <c r="D24" s="298"/>
      <c r="E24" s="295"/>
      <c r="F24" s="298"/>
    </row>
    <row r="25" spans="2:6" ht="23.25" customHeight="1" x14ac:dyDescent="0.25">
      <c r="B25" s="294" t="s">
        <v>255</v>
      </c>
      <c r="C25" s="583"/>
      <c r="D25" s="298"/>
      <c r="E25" s="583"/>
      <c r="F25" s="298"/>
    </row>
    <row r="26" spans="2:6" ht="15.75" customHeight="1" thickBot="1" x14ac:dyDescent="0.3">
      <c r="B26" s="201"/>
      <c r="C26" s="202"/>
      <c r="D26" s="205"/>
      <c r="E26" s="583"/>
      <c r="F26" s="298"/>
    </row>
    <row r="27" spans="2:6" ht="16.5" thickBot="1" x14ac:dyDescent="0.3">
      <c r="B27" s="580" t="s">
        <v>225</v>
      </c>
      <c r="C27" s="581"/>
      <c r="D27" s="582"/>
      <c r="E27" s="323" t="s">
        <v>224</v>
      </c>
      <c r="F27" s="324"/>
    </row>
    <row r="28" spans="2:6" ht="15" customHeight="1" x14ac:dyDescent="0.25">
      <c r="B28" s="325" t="s">
        <v>256</v>
      </c>
      <c r="C28" s="326"/>
      <c r="D28" s="327"/>
      <c r="E28" s="328" t="s">
        <v>257</v>
      </c>
      <c r="F28" s="329"/>
    </row>
    <row r="29" spans="2:6" ht="15" customHeight="1" x14ac:dyDescent="0.25">
      <c r="B29" s="294"/>
      <c r="C29" s="295"/>
      <c r="D29" s="296"/>
      <c r="E29" s="199"/>
      <c r="F29" s="200"/>
    </row>
    <row r="30" spans="2:6" ht="30.75" customHeight="1" x14ac:dyDescent="0.25">
      <c r="B30" s="294" t="s">
        <v>258</v>
      </c>
      <c r="C30" s="295"/>
      <c r="D30" s="296"/>
      <c r="E30" s="297" t="s">
        <v>259</v>
      </c>
      <c r="F30" s="298"/>
    </row>
    <row r="31" spans="2:6" ht="15" customHeight="1" x14ac:dyDescent="0.25">
      <c r="B31" s="194"/>
      <c r="C31" s="195"/>
      <c r="D31" s="196"/>
      <c r="E31" s="199"/>
      <c r="F31" s="200"/>
    </row>
    <row r="32" spans="2:6" ht="33" customHeight="1" x14ac:dyDescent="0.25">
      <c r="B32" s="294" t="s">
        <v>260</v>
      </c>
      <c r="C32" s="295"/>
      <c r="D32" s="296"/>
      <c r="E32" s="297" t="s">
        <v>261</v>
      </c>
      <c r="F32" s="298"/>
    </row>
    <row r="33" spans="2:6" ht="15" customHeight="1" x14ac:dyDescent="0.25">
      <c r="B33" s="194"/>
      <c r="C33" s="195"/>
      <c r="D33" s="196"/>
      <c r="E33" s="199"/>
      <c r="F33" s="200"/>
    </row>
    <row r="34" spans="2:6" ht="15.75" customHeight="1" thickBot="1" x14ac:dyDescent="0.3">
      <c r="B34" s="201"/>
      <c r="C34" s="202"/>
      <c r="D34" s="203"/>
      <c r="E34" s="204"/>
      <c r="F34" s="205"/>
    </row>
    <row r="35" spans="2:6" x14ac:dyDescent="0.25">
      <c r="B35" s="143"/>
    </row>
  </sheetData>
  <mergeCells count="27">
    <mergeCell ref="E30:F30"/>
    <mergeCell ref="B32:D32"/>
    <mergeCell ref="E32:F32"/>
    <mergeCell ref="B27:D27"/>
    <mergeCell ref="E27:F27"/>
    <mergeCell ref="E28:F28"/>
    <mergeCell ref="B23:D23"/>
    <mergeCell ref="B24:D24"/>
    <mergeCell ref="B25:D25"/>
    <mergeCell ref="B28:D29"/>
    <mergeCell ref="B30:D30"/>
    <mergeCell ref="B19:D19"/>
    <mergeCell ref="E19:F26"/>
    <mergeCell ref="B20:D20"/>
    <mergeCell ref="B21:D21"/>
    <mergeCell ref="B2:B5"/>
    <mergeCell ref="C2:E5"/>
    <mergeCell ref="C7:F7"/>
    <mergeCell ref="C8:F8"/>
    <mergeCell ref="B9:F9"/>
    <mergeCell ref="B10:F10"/>
    <mergeCell ref="B11:C11"/>
    <mergeCell ref="B12:C12"/>
    <mergeCell ref="B15:F15"/>
    <mergeCell ref="B18:D18"/>
    <mergeCell ref="E18:F18"/>
    <mergeCell ref="B22:D22"/>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9"/>
  <sheetViews>
    <sheetView showGridLines="0" topLeftCell="A5" zoomScale="70" zoomScaleNormal="70" workbookViewId="0">
      <selection activeCell="P23" sqref="P23"/>
    </sheetView>
  </sheetViews>
  <sheetFormatPr baseColWidth="10" defaultColWidth="11.42578125" defaultRowHeight="16.5" x14ac:dyDescent="0.3"/>
  <cols>
    <col min="1" max="1" width="5" style="110" customWidth="1"/>
    <col min="2" max="2" width="4" style="2" bestFit="1" customWidth="1" collapsed="1"/>
    <col min="3" max="3" width="14.28515625" style="2" customWidth="1" collapsed="1"/>
    <col min="4" max="4" width="13.28515625" style="2" customWidth="1" collapsed="1"/>
    <col min="5" max="5" width="25.71093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4.28515625" style="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7.140625" style="1" customWidth="1" collapsed="1"/>
    <col min="26" max="26" width="7.42578125" style="1" customWidth="1" collapsed="1"/>
    <col min="27" max="27" width="7.5703125" style="1" customWidth="1" collapsed="1"/>
    <col min="28" max="28" width="9.28515625" style="1" customWidth="1" collapsed="1"/>
    <col min="29" max="29" width="7.42578125" style="1" customWidth="1" collapsed="1"/>
    <col min="30" max="30" width="8.42578125" style="1" customWidth="1" collapsed="1"/>
    <col min="31" max="31" width="7.5703125" style="1" customWidth="1" collapsed="1"/>
    <col min="32" max="32" width="27.28515625" style="1" customWidth="1" collapsed="1"/>
    <col min="33" max="33" width="18.7109375" style="109"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7"/>
    </row>
    <row r="2" spans="1:69" s="82" customFormat="1" ht="14.25" x14ac:dyDescent="0.2">
      <c r="B2" s="81"/>
      <c r="C2" s="81"/>
      <c r="D2" s="81"/>
      <c r="E2" s="81"/>
      <c r="G2" s="83"/>
      <c r="AG2" s="107"/>
    </row>
    <row r="3" spans="1:69" s="82" customFormat="1" ht="15" thickBot="1" x14ac:dyDescent="0.25">
      <c r="B3" s="81"/>
      <c r="C3" s="81"/>
      <c r="D3" s="81"/>
      <c r="E3" s="81"/>
      <c r="G3" s="83"/>
      <c r="AG3" s="107"/>
    </row>
    <row r="4" spans="1:69" s="82" customFormat="1" ht="14.65" customHeight="1" x14ac:dyDescent="0.2">
      <c r="B4" s="406"/>
      <c r="C4" s="407"/>
      <c r="D4" s="407"/>
      <c r="E4" s="407"/>
      <c r="F4" s="400" t="s">
        <v>214</v>
      </c>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398" t="s">
        <v>201</v>
      </c>
      <c r="AK4" s="399"/>
    </row>
    <row r="5" spans="1:69" s="82" customFormat="1" ht="14.65" customHeight="1" x14ac:dyDescent="0.2">
      <c r="B5" s="408"/>
      <c r="C5" s="409"/>
      <c r="D5" s="409"/>
      <c r="E5" s="409"/>
      <c r="F5" s="402"/>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396" t="s">
        <v>202</v>
      </c>
      <c r="AK5" s="397"/>
    </row>
    <row r="6" spans="1:69" ht="16.5" customHeight="1" x14ac:dyDescent="0.3">
      <c r="B6" s="408"/>
      <c r="C6" s="409"/>
      <c r="D6" s="409"/>
      <c r="E6" s="409"/>
      <c r="F6" s="402"/>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396" t="s">
        <v>243</v>
      </c>
      <c r="AK6" s="397"/>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410"/>
      <c r="C7" s="411"/>
      <c r="D7" s="411"/>
      <c r="E7" s="411"/>
      <c r="F7" s="404"/>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28" t="s">
        <v>203</v>
      </c>
      <c r="AK7" s="429"/>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8"/>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3"/>
      <c r="B9" s="415" t="s">
        <v>199</v>
      </c>
      <c r="C9" s="416"/>
      <c r="D9" s="421" t="s">
        <v>273</v>
      </c>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2"/>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42.75" customHeight="1" x14ac:dyDescent="0.35">
      <c r="A10" s="153"/>
      <c r="B10" s="417" t="s">
        <v>206</v>
      </c>
      <c r="C10" s="418"/>
      <c r="D10" s="423" t="s">
        <v>264</v>
      </c>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5"/>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39" customHeight="1" thickBot="1" x14ac:dyDescent="0.4">
      <c r="B11" s="419" t="s">
        <v>200</v>
      </c>
      <c r="C11" s="420"/>
      <c r="D11" s="426" t="s">
        <v>263</v>
      </c>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7"/>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412"/>
      <c r="C12" s="413"/>
      <c r="D12" s="413"/>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89" t="s">
        <v>121</v>
      </c>
      <c r="C13" s="390"/>
      <c r="D13" s="390"/>
      <c r="E13" s="390"/>
      <c r="F13" s="390"/>
      <c r="G13" s="390"/>
      <c r="H13" s="390"/>
      <c r="I13" s="390" t="s">
        <v>122</v>
      </c>
      <c r="J13" s="390"/>
      <c r="K13" s="390"/>
      <c r="L13" s="390"/>
      <c r="M13" s="390"/>
      <c r="N13" s="390"/>
      <c r="O13" s="390"/>
      <c r="P13" s="390" t="s">
        <v>123</v>
      </c>
      <c r="Q13" s="390"/>
      <c r="R13" s="390"/>
      <c r="S13" s="390"/>
      <c r="T13" s="390"/>
      <c r="U13" s="390"/>
      <c r="V13" s="390"/>
      <c r="W13" s="390"/>
      <c r="X13" s="390"/>
      <c r="Y13" s="390" t="s">
        <v>124</v>
      </c>
      <c r="Z13" s="390"/>
      <c r="AA13" s="390"/>
      <c r="AB13" s="390"/>
      <c r="AC13" s="390"/>
      <c r="AD13" s="390"/>
      <c r="AE13" s="390"/>
      <c r="AF13" s="390" t="s">
        <v>34</v>
      </c>
      <c r="AG13" s="390"/>
      <c r="AH13" s="390"/>
      <c r="AI13" s="390"/>
      <c r="AJ13" s="390"/>
      <c r="AK13" s="39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80" t="s">
        <v>0</v>
      </c>
      <c r="C14" s="372" t="s">
        <v>2</v>
      </c>
      <c r="D14" s="364" t="s">
        <v>3</v>
      </c>
      <c r="E14" s="364" t="s">
        <v>42</v>
      </c>
      <c r="F14" s="372" t="s">
        <v>1</v>
      </c>
      <c r="G14" s="364" t="s">
        <v>48</v>
      </c>
      <c r="H14" s="364" t="s">
        <v>117</v>
      </c>
      <c r="I14" s="364" t="s">
        <v>33</v>
      </c>
      <c r="J14" s="372" t="s">
        <v>5</v>
      </c>
      <c r="K14" s="364" t="s">
        <v>78</v>
      </c>
      <c r="L14" s="364" t="s">
        <v>83</v>
      </c>
      <c r="M14" s="364" t="s">
        <v>43</v>
      </c>
      <c r="N14" s="372" t="s">
        <v>5</v>
      </c>
      <c r="O14" s="364" t="s">
        <v>46</v>
      </c>
      <c r="P14" s="381" t="s">
        <v>11</v>
      </c>
      <c r="Q14" s="364" t="s">
        <v>144</v>
      </c>
      <c r="R14" s="364" t="s">
        <v>12</v>
      </c>
      <c r="S14" s="364" t="s">
        <v>8</v>
      </c>
      <c r="T14" s="364"/>
      <c r="U14" s="364"/>
      <c r="V14" s="364"/>
      <c r="W14" s="364"/>
      <c r="X14" s="364"/>
      <c r="Y14" s="381" t="s">
        <v>120</v>
      </c>
      <c r="Z14" s="381" t="s">
        <v>44</v>
      </c>
      <c r="AA14" s="381" t="s">
        <v>5</v>
      </c>
      <c r="AB14" s="381" t="s">
        <v>45</v>
      </c>
      <c r="AC14" s="381" t="s">
        <v>5</v>
      </c>
      <c r="AD14" s="381" t="s">
        <v>47</v>
      </c>
      <c r="AE14" s="381" t="s">
        <v>29</v>
      </c>
      <c r="AF14" s="364" t="s">
        <v>34</v>
      </c>
      <c r="AG14" s="364" t="s">
        <v>35</v>
      </c>
      <c r="AH14" s="364" t="s">
        <v>36</v>
      </c>
      <c r="AI14" s="364" t="s">
        <v>38</v>
      </c>
      <c r="AJ14" s="364" t="s">
        <v>37</v>
      </c>
      <c r="AK14" s="379"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0"/>
      <c r="B15" s="380"/>
      <c r="C15" s="372"/>
      <c r="D15" s="364"/>
      <c r="E15" s="364"/>
      <c r="F15" s="372"/>
      <c r="G15" s="364"/>
      <c r="H15" s="364"/>
      <c r="I15" s="364"/>
      <c r="J15" s="372"/>
      <c r="K15" s="364"/>
      <c r="L15" s="364"/>
      <c r="M15" s="372"/>
      <c r="N15" s="372"/>
      <c r="O15" s="364"/>
      <c r="P15" s="381"/>
      <c r="Q15" s="364"/>
      <c r="R15" s="364"/>
      <c r="S15" s="115" t="s">
        <v>13</v>
      </c>
      <c r="T15" s="115" t="s">
        <v>17</v>
      </c>
      <c r="U15" s="115" t="s">
        <v>28</v>
      </c>
      <c r="V15" s="115" t="s">
        <v>18</v>
      </c>
      <c r="W15" s="115" t="s">
        <v>21</v>
      </c>
      <c r="X15" s="115" t="s">
        <v>24</v>
      </c>
      <c r="Y15" s="381"/>
      <c r="Z15" s="381"/>
      <c r="AA15" s="381"/>
      <c r="AB15" s="381"/>
      <c r="AC15" s="381"/>
      <c r="AD15" s="381"/>
      <c r="AE15" s="381"/>
      <c r="AF15" s="364"/>
      <c r="AG15" s="364"/>
      <c r="AH15" s="364"/>
      <c r="AI15" s="364"/>
      <c r="AJ15" s="364"/>
      <c r="AK15" s="379"/>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4" customFormat="1" ht="94.5" customHeight="1" x14ac:dyDescent="0.3">
      <c r="A16" s="110"/>
      <c r="B16" s="334">
        <v>1</v>
      </c>
      <c r="C16" s="337" t="s">
        <v>196</v>
      </c>
      <c r="D16" s="337" t="s">
        <v>246</v>
      </c>
      <c r="E16" s="337" t="s">
        <v>267</v>
      </c>
      <c r="F16" s="340" t="s">
        <v>268</v>
      </c>
      <c r="G16" s="337" t="s">
        <v>189</v>
      </c>
      <c r="H16" s="343">
        <v>23</v>
      </c>
      <c r="I16" s="346" t="str">
        <f>IF(H16&lt;=0,"",IF(H16&lt;=2,"Muy Baja",IF(H16&lt;=24,"Baja",IF(H16&lt;=500,"Media",IF(H16&lt;=5000,"Alta","Muy Alta")))))</f>
        <v>Baja</v>
      </c>
      <c r="J16" s="349">
        <f>IF(I16="","",IF(I16="Muy Baja",0.2,IF(I16="Baja",0.4,IF(I16="Media",0.6,IF(I16="Alta",0.8,IF(I16="Muy Alta",1,))))))</f>
        <v>0.4</v>
      </c>
      <c r="K16" s="352" t="s">
        <v>133</v>
      </c>
      <c r="L16" s="217"/>
      <c r="M16" s="346" t="str">
        <f>IF(OR(L17='Tabla Impacto'!$C$12,L17='Tabla Impacto'!$D$12),"Leve",IF(OR(L17='Tabla Impacto'!$C$13,L17='Tabla Impacto'!$D$13),"Menor",IF(OR(L17='Tabla Impacto'!$C$14,L17='Tabla Impacto'!$D$14),"Moderado",IF(OR(L17='Tabla Impacto'!$C$15,L17='Tabla Impacto'!$D$15),"Mayor",IF(OR(L17='Tabla Impacto'!$C$16,L17='Tabla Impacto'!$D$16),"Catastrófico","")))))</f>
        <v>Catastrófico</v>
      </c>
      <c r="N16" s="349">
        <f>IF(M16="","",IF(M16="Leve",0.2,IF(M16="Menor",0.4,IF(M16="Moderado",0.6,IF(M16="Mayor",0.8,IF(M16="Catastrófico",1,))))))</f>
        <v>1</v>
      </c>
      <c r="O16" s="355"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Extremo</v>
      </c>
      <c r="P16" s="358">
        <v>1</v>
      </c>
      <c r="Q16" s="360" t="s">
        <v>274</v>
      </c>
      <c r="R16" s="362" t="str">
        <f>IF(OR(S16="Preventivo",S16="Detectivo"),"Probabilidad",IF(S16="Correctivo","Impacto",""))</f>
        <v>Probabilidad</v>
      </c>
      <c r="S16" s="332" t="s">
        <v>15</v>
      </c>
      <c r="T16" s="332" t="s">
        <v>9</v>
      </c>
      <c r="U16" s="370" t="str">
        <f>IF(AND(S16="Preventivo",T16="Automático"),"50%",IF(AND(S16="Preventivo",T16="Manual"),"40%",IF(AND(S16="Detectivo",T16="Automático"),"40%",IF(AND(S16="Detectivo",T16="Manual"),"30%",IF(AND(S16="Correctivo",T16="Automático"),"35%",IF(AND(S16="Correctivo",T16="Manual"),"25%",""))))))</f>
        <v>30%</v>
      </c>
      <c r="V16" s="332" t="s">
        <v>19</v>
      </c>
      <c r="W16" s="332" t="s">
        <v>22</v>
      </c>
      <c r="X16" s="332" t="s">
        <v>110</v>
      </c>
      <c r="Y16" s="373">
        <f>IFERROR(IF(R16="Probabilidad",(J16-(+J16*U16)),IF(R16="Impacto",J16,"")),"")</f>
        <v>0.28000000000000003</v>
      </c>
      <c r="Z16" s="375" t="str">
        <f>IFERROR(IF(Y16="","",IF(Y16&lt;=0.2,"Muy Baja",IF(Y16&lt;=0.4,"Baja",IF(Y16&lt;=0.6,"Media",IF(Y16&lt;=0.8,"Alta","Muy Alta"))))),"")</f>
        <v>Baja</v>
      </c>
      <c r="AA16" s="330">
        <f>+Y16</f>
        <v>0.28000000000000003</v>
      </c>
      <c r="AB16" s="375" t="str">
        <f>IFERROR(IF(AC16="","",IF(AC16&lt;=0.2,"Leve",IF(AC16&lt;=0.4,"Menor",IF(AC16&lt;=0.6,"Moderado",IF(AC16&lt;=0.8,"Mayor","Catastrófico"))))),"")</f>
        <v>Catastrófico</v>
      </c>
      <c r="AC16" s="330">
        <f>IFERROR(IF(R16="Impacto",(N16-(+N16*U16)),IF(R16="Probabilidad",N16,"")),"")</f>
        <v>1</v>
      </c>
      <c r="AD16" s="377"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Extremo</v>
      </c>
      <c r="AE16" s="332" t="s">
        <v>118</v>
      </c>
      <c r="AF16" s="235" t="s">
        <v>269</v>
      </c>
      <c r="AG16" s="220" t="s">
        <v>248</v>
      </c>
      <c r="AH16" s="238">
        <v>44407</v>
      </c>
      <c r="AI16" s="217"/>
      <c r="AJ16" s="217"/>
      <c r="AK16" s="219"/>
      <c r="AL16" s="237"/>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row>
    <row r="17" spans="2:69" s="3" customFormat="1" ht="219.75" customHeight="1" x14ac:dyDescent="0.25">
      <c r="B17" s="335"/>
      <c r="C17" s="338"/>
      <c r="D17" s="338"/>
      <c r="E17" s="338"/>
      <c r="F17" s="341"/>
      <c r="G17" s="338"/>
      <c r="H17" s="344"/>
      <c r="I17" s="347"/>
      <c r="J17" s="350"/>
      <c r="K17" s="353"/>
      <c r="L17" s="367" t="str">
        <f>IF(NOT(ISERROR(MATCH(K16,'Tabla Impacto'!$B$222:$B$224,0))),'Tabla Impacto'!$F$224&amp;"Por favor no seleccionar los criterios de impacto(Afectación Económica o presupuestal y Pérdida Reputacional)",K16)</f>
        <v xml:space="preserve">     Mayor a 500 SMLMV </v>
      </c>
      <c r="M17" s="347"/>
      <c r="N17" s="350"/>
      <c r="O17" s="356"/>
      <c r="P17" s="359"/>
      <c r="Q17" s="361"/>
      <c r="R17" s="363"/>
      <c r="S17" s="333"/>
      <c r="T17" s="333"/>
      <c r="U17" s="371"/>
      <c r="V17" s="333"/>
      <c r="W17" s="333"/>
      <c r="X17" s="333"/>
      <c r="Y17" s="374"/>
      <c r="Z17" s="376"/>
      <c r="AA17" s="331"/>
      <c r="AB17" s="376"/>
      <c r="AC17" s="331"/>
      <c r="AD17" s="378"/>
      <c r="AE17" s="333"/>
      <c r="AF17" s="229" t="s">
        <v>247</v>
      </c>
      <c r="AG17" s="216" t="s">
        <v>248</v>
      </c>
      <c r="AH17" s="239">
        <v>44418</v>
      </c>
      <c r="AI17" s="102"/>
      <c r="AJ17" s="113"/>
      <c r="AK17" s="118"/>
      <c r="AL17" s="236">
        <v>44392</v>
      </c>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row>
    <row r="18" spans="2:69" ht="45" hidden="1" customHeight="1" x14ac:dyDescent="0.3">
      <c r="B18" s="335"/>
      <c r="C18" s="338"/>
      <c r="D18" s="338"/>
      <c r="E18" s="338"/>
      <c r="F18" s="341"/>
      <c r="G18" s="338"/>
      <c r="H18" s="344"/>
      <c r="I18" s="347"/>
      <c r="J18" s="350"/>
      <c r="K18" s="353"/>
      <c r="L18" s="367">
        <f>IF(NOT(ISERROR(MATCH(K18,_xlfn.ANCHORARRAY(#REF!),0))),J30&amp;"Por favor no seleccionar los criterios de impacto",K18)</f>
        <v>0</v>
      </c>
      <c r="M18" s="347"/>
      <c r="N18" s="350"/>
      <c r="O18" s="356"/>
      <c r="P18" s="114">
        <v>2</v>
      </c>
      <c r="Q18" s="95"/>
      <c r="R18" s="96"/>
      <c r="S18" s="97"/>
      <c r="T18" s="97"/>
      <c r="U18" s="89" t="str">
        <f t="shared" ref="U18:U22" si="0">IF(AND(S18="Preventivo",T18="Automático"),"50%",IF(AND(S18="Preventivo",T18="Manual"),"40%",IF(AND(S18="Detectivo",T18="Automático"),"40%",IF(AND(S18="Detectivo",T18="Manual"),"30%",IF(AND(S18="Correctivo",T18="Automático"),"35%",IF(AND(S18="Correctivo",T18="Manual"),"25%",""))))))</f>
        <v/>
      </c>
      <c r="V18" s="97"/>
      <c r="W18" s="97"/>
      <c r="X18" s="97"/>
      <c r="Y18" s="99" t="str">
        <f>IFERROR(IF(AND(R16="Probabilidad",R18="Probabilidad"),(AA16-(+AA16*U18)),IF(R18="Probabilidad",(J16-(+J16*U18)),IF(R18="Impacto",AA16,""))),"")</f>
        <v/>
      </c>
      <c r="Z18" s="100" t="str">
        <f t="shared" ref="Z18:Z76" si="1">IFERROR(IF(Y18="","",IF(Y18&lt;=0.2,"Muy Baja",IF(Y18&lt;=0.4,"Baja",IF(Y18&lt;=0.6,"Media",IF(Y18&lt;=0.8,"Alta","Muy Alta"))))),"")</f>
        <v/>
      </c>
      <c r="AA18" s="98" t="str">
        <f t="shared" ref="AA18:AA22" si="2">+Y18</f>
        <v/>
      </c>
      <c r="AB18" s="100" t="str">
        <f t="shared" ref="AB18:AB76" si="3">IFERROR(IF(AC18="","",IF(AC18&lt;=0.2,"Leve",IF(AC18&lt;=0.4,"Menor",IF(AC18&lt;=0.6,"Moderado",IF(AC18&lt;=0.8,"Mayor","Catastrófico"))))),"")</f>
        <v/>
      </c>
      <c r="AC18" s="98" t="str">
        <f>IFERROR(IF(AND(R16="Impacto",R18="Impacto"),(AC16-(+AC16*U18)),IF(R18="Impacto",($N$16-(+$N$16*U18)),IF(R18="Probabilidad",AC16,""))),"")</f>
        <v/>
      </c>
      <c r="AD18" s="101" t="str">
        <f t="shared" ref="AD18:AD22" si="4">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7"/>
      <c r="AF18" s="113"/>
      <c r="AG18" s="113"/>
      <c r="AH18" s="102"/>
      <c r="AI18" s="102"/>
      <c r="AJ18" s="113"/>
      <c r="AK18" s="11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35"/>
      <c r="C19" s="338"/>
      <c r="D19" s="338"/>
      <c r="E19" s="338"/>
      <c r="F19" s="341"/>
      <c r="G19" s="338"/>
      <c r="H19" s="344"/>
      <c r="I19" s="347"/>
      <c r="J19" s="350"/>
      <c r="K19" s="353"/>
      <c r="L19" s="367">
        <f>IF(NOT(ISERROR(MATCH(K19,_xlfn.ANCHORARRAY(F29),0))),J31&amp;"Por favor no seleccionar los criterios de impacto",K19)</f>
        <v>0</v>
      </c>
      <c r="M19" s="347"/>
      <c r="N19" s="350"/>
      <c r="O19" s="356"/>
      <c r="P19" s="114">
        <v>3</v>
      </c>
      <c r="Q19" s="103"/>
      <c r="R19" s="96" t="str">
        <f>IF(OR(S19="Preventivo",S19="Detectivo"),"Probabilidad",IF(S19="Correctivo","Impacto",""))</f>
        <v/>
      </c>
      <c r="S19" s="97"/>
      <c r="T19" s="97"/>
      <c r="U19" s="89" t="str">
        <f t="shared" si="0"/>
        <v/>
      </c>
      <c r="V19" s="97"/>
      <c r="W19" s="97"/>
      <c r="X19" s="97"/>
      <c r="Y19" s="99" t="str">
        <f>IFERROR(IF(AND(R18="Probabilidad",R19="Probabilidad"),(AA18-(+AA18*U19)),IF(AND(R18="Impacto",R19="Probabilidad"),(AA16-(+AA16*U19)),IF(R19="Impacto",AA18,""))),"")</f>
        <v/>
      </c>
      <c r="Z19" s="100" t="str">
        <f t="shared" si="1"/>
        <v/>
      </c>
      <c r="AA19" s="98" t="str">
        <f t="shared" si="2"/>
        <v/>
      </c>
      <c r="AB19" s="100" t="str">
        <f t="shared" si="3"/>
        <v/>
      </c>
      <c r="AC19" s="98" t="str">
        <f>IFERROR(IF(AND(R18="Impacto",R19="Impacto"),(AC18-(+AC18*U19)),IF(AND(R18="Probabilidad",R19="Impacto"),(AC16-(+AC16*U19)),IF(R19="Probabilidad",AC18,""))),"")</f>
        <v/>
      </c>
      <c r="AD19" s="101" t="str">
        <f t="shared" si="4"/>
        <v/>
      </c>
      <c r="AE19" s="97"/>
      <c r="AF19" s="113"/>
      <c r="AG19" s="113"/>
      <c r="AH19" s="102"/>
      <c r="AI19" s="102"/>
      <c r="AJ19" s="113"/>
      <c r="AK19" s="11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35"/>
      <c r="C20" s="338"/>
      <c r="D20" s="338"/>
      <c r="E20" s="338"/>
      <c r="F20" s="341"/>
      <c r="G20" s="338"/>
      <c r="H20" s="344"/>
      <c r="I20" s="347"/>
      <c r="J20" s="350"/>
      <c r="K20" s="353"/>
      <c r="L20" s="367">
        <f>IF(NOT(ISERROR(MATCH(K20,_xlfn.ANCHORARRAY(F30),0))),J32&amp;"Por favor no seleccionar los criterios de impacto",K20)</f>
        <v>0</v>
      </c>
      <c r="M20" s="347"/>
      <c r="N20" s="350"/>
      <c r="O20" s="356"/>
      <c r="P20" s="114">
        <v>4</v>
      </c>
      <c r="Q20" s="95"/>
      <c r="R20" s="96" t="str">
        <f t="shared" ref="R20:R22" si="5">IF(OR(S20="Preventivo",S20="Detectivo"),"Probabilidad",IF(S20="Correctivo","Impacto",""))</f>
        <v/>
      </c>
      <c r="S20" s="97"/>
      <c r="T20" s="97"/>
      <c r="U20" s="89" t="str">
        <f t="shared" si="0"/>
        <v/>
      </c>
      <c r="V20" s="97"/>
      <c r="W20" s="97"/>
      <c r="X20" s="97"/>
      <c r="Y20" s="99" t="str">
        <f t="shared" ref="Y20:Y22" si="6">IFERROR(IF(AND(R19="Probabilidad",R20="Probabilidad"),(AA19-(+AA19*U20)),IF(AND(R19="Impacto",R20="Probabilidad"),(AA18-(+AA18*U20)),IF(R20="Impacto",AA19,""))),"")</f>
        <v/>
      </c>
      <c r="Z20" s="100" t="str">
        <f t="shared" si="1"/>
        <v/>
      </c>
      <c r="AA20" s="98" t="str">
        <f t="shared" si="2"/>
        <v/>
      </c>
      <c r="AB20" s="100" t="str">
        <f t="shared" si="3"/>
        <v/>
      </c>
      <c r="AC20" s="98" t="str">
        <f t="shared" ref="AC20:AC22" si="7">IFERROR(IF(AND(R19="Impacto",R20="Impacto"),(AC19-(+AC19*U20)),IF(AND(R19="Probabilidad",R20="Impacto"),(AC18-(+AC18*U20)),IF(R20="Probabilidad",AC19,""))),"")</f>
        <v/>
      </c>
      <c r="AD20" s="101" t="str">
        <f>IFERROR(IF(OR(AND(Z20="Muy Baja",AB20="Leve"),AND(Z20="Muy Baja",AB20="Menor"),AND(Z20="Baja",AB20="Leve")),"Bajo",IF(OR(AND(Z20="Muy baja",AB20="Moderado"),AND(Z20="Baja",AB20="Menor"),AND(Z20="Baja",AB20="Moderado"),AND(Z20="Media",AB20="Leve"),AND(Z20="Media",AB20="Menor"),AND(Z20="Media",AB20="Moderado"),AND(Z20="Alta",AB20="Leve"),AND(Z20="Alta",AB20="Menor")),"Moderado",IF(OR(AND(Z20="Muy Baja",AB20="Mayor"),AND(Z20="Baja",AB20="Mayor"),AND(Z20="Media",AB20="Mayor"),AND(Z20="Alta",AB20="Moderado"),AND(Z20="Alta",AB20="Mayor"),AND(Z20="Muy Alta",AB20="Leve"),AND(Z20="Muy Alta",AB20="Menor"),AND(Z20="Muy Alta",AB20="Moderado"),AND(Z20="Muy Alta",AB20="Mayor")),"Alto",IF(OR(AND(Z20="Muy Baja",AB20="Catastrófico"),AND(Z20="Baja",AB20="Catastrófico"),AND(Z20="Media",AB20="Catastrófico"),AND(Z20="Alta",AB20="Catastrófico"),AND(Z20="Muy Alta",AB20="Catastrófico")),"Extremo","")))),"")</f>
        <v/>
      </c>
      <c r="AE20" s="97"/>
      <c r="AF20" s="113"/>
      <c r="AG20" s="113"/>
      <c r="AH20" s="102"/>
      <c r="AI20" s="102"/>
      <c r="AJ20" s="113"/>
      <c r="AK20" s="11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35"/>
      <c r="C21" s="338"/>
      <c r="D21" s="338"/>
      <c r="E21" s="338"/>
      <c r="F21" s="341"/>
      <c r="G21" s="338"/>
      <c r="H21" s="344"/>
      <c r="I21" s="347"/>
      <c r="J21" s="350"/>
      <c r="K21" s="353"/>
      <c r="L21" s="367">
        <f>IF(NOT(ISERROR(MATCH(K21,_xlfn.ANCHORARRAY(F31),0))),J33&amp;"Por favor no seleccionar los criterios de impacto",K21)</f>
        <v>0</v>
      </c>
      <c r="M21" s="347"/>
      <c r="N21" s="350"/>
      <c r="O21" s="356"/>
      <c r="P21" s="114">
        <v>5</v>
      </c>
      <c r="Q21" s="95"/>
      <c r="R21" s="96" t="str">
        <f t="shared" si="5"/>
        <v/>
      </c>
      <c r="S21" s="97"/>
      <c r="T21" s="97"/>
      <c r="U21" s="89" t="str">
        <f t="shared" si="0"/>
        <v/>
      </c>
      <c r="V21" s="97"/>
      <c r="W21" s="97"/>
      <c r="X21" s="97"/>
      <c r="Y21" s="99" t="str">
        <f t="shared" si="6"/>
        <v/>
      </c>
      <c r="Z21" s="100" t="str">
        <f t="shared" si="1"/>
        <v/>
      </c>
      <c r="AA21" s="98" t="str">
        <f t="shared" si="2"/>
        <v/>
      </c>
      <c r="AB21" s="100" t="str">
        <f t="shared" si="3"/>
        <v/>
      </c>
      <c r="AC21" s="98" t="str">
        <f t="shared" si="7"/>
        <v/>
      </c>
      <c r="AD21" s="101" t="str">
        <f t="shared" si="4"/>
        <v/>
      </c>
      <c r="AE21" s="97"/>
      <c r="AF21" s="113"/>
      <c r="AG21" s="113"/>
      <c r="AH21" s="102"/>
      <c r="AI21" s="102"/>
      <c r="AJ21" s="113"/>
      <c r="AK21" s="11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4" hidden="1" customHeight="1" x14ac:dyDescent="0.3">
      <c r="B22" s="336"/>
      <c r="C22" s="339"/>
      <c r="D22" s="339"/>
      <c r="E22" s="339"/>
      <c r="F22" s="342"/>
      <c r="G22" s="339"/>
      <c r="H22" s="345"/>
      <c r="I22" s="348"/>
      <c r="J22" s="351"/>
      <c r="K22" s="354"/>
      <c r="L22" s="367">
        <f>IF(NOT(ISERROR(MATCH(K22,_xlfn.ANCHORARRAY(F32),0))),J34&amp;"Por favor no seleccionar los criterios de impacto",K22)</f>
        <v>0</v>
      </c>
      <c r="M22" s="348"/>
      <c r="N22" s="351"/>
      <c r="O22" s="357"/>
      <c r="P22" s="114">
        <v>6</v>
      </c>
      <c r="Q22" s="95"/>
      <c r="R22" s="96" t="str">
        <f t="shared" si="5"/>
        <v/>
      </c>
      <c r="S22" s="97"/>
      <c r="T22" s="97"/>
      <c r="U22" s="89" t="str">
        <f t="shared" si="0"/>
        <v/>
      </c>
      <c r="V22" s="97"/>
      <c r="W22" s="97"/>
      <c r="X22" s="97"/>
      <c r="Y22" s="99" t="str">
        <f t="shared" si="6"/>
        <v/>
      </c>
      <c r="Z22" s="100" t="str">
        <f t="shared" si="1"/>
        <v/>
      </c>
      <c r="AA22" s="98" t="str">
        <f t="shared" si="2"/>
        <v/>
      </c>
      <c r="AB22" s="100" t="str">
        <f t="shared" si="3"/>
        <v/>
      </c>
      <c r="AC22" s="98" t="str">
        <f t="shared" si="7"/>
        <v/>
      </c>
      <c r="AD22" s="101" t="str">
        <f t="shared" si="4"/>
        <v/>
      </c>
      <c r="AE22" s="97"/>
      <c r="AF22" s="113"/>
      <c r="AG22" s="113"/>
      <c r="AH22" s="102"/>
      <c r="AI22" s="102"/>
      <c r="AJ22" s="113"/>
      <c r="AK22" s="118"/>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67.75" customHeight="1" thickBot="1" x14ac:dyDescent="0.35">
      <c r="B23" s="384">
        <v>2</v>
      </c>
      <c r="C23" s="365" t="s">
        <v>196</v>
      </c>
      <c r="D23" s="365" t="s">
        <v>270</v>
      </c>
      <c r="E23" s="365" t="s">
        <v>272</v>
      </c>
      <c r="F23" s="366" t="s">
        <v>271</v>
      </c>
      <c r="G23" s="365" t="s">
        <v>189</v>
      </c>
      <c r="H23" s="382">
        <v>1</v>
      </c>
      <c r="I23" s="368" t="str">
        <f>IF(H23&lt;=0,"",IF(H23&lt;=2,"Muy Baja",IF(H23&lt;=24,"Baja",IF(H23&lt;=500,"Media",IF(H23&lt;=5000,"Alta","Muy Alta")))))</f>
        <v>Muy Baja</v>
      </c>
      <c r="J23" s="367">
        <f>IF(I23="","",IF(I23="Muy Baja",0.2,IF(I23="Baja",0.4,IF(I23="Media",0.6,IF(I23="Alta",0.8,IF(I23="Muy Alta",1,))))))</f>
        <v>0.2</v>
      </c>
      <c r="K23" s="383" t="s">
        <v>132</v>
      </c>
      <c r="L23" s="367" t="str">
        <f>IF(NOT(ISERROR(MATCH(K23,'Tabla Impacto'!$B$222:$B$224,0))),'Tabla Impacto'!$F$224&amp;"Por favor no seleccionar los criterios de impacto(Afectación Económica o presupuestal y Pérdida Reputacional)",K23)</f>
        <v xml:space="preserve">     Entre 100 y 500 SMLMV </v>
      </c>
      <c r="M23" s="368" t="str">
        <f>IF(OR(L23='Tabla Impacto'!$C$12,L23='Tabla Impacto'!$D$12),"Leve",IF(OR(L23='Tabla Impacto'!$C$13,L23='Tabla Impacto'!$D$13),"Menor",IF(OR(L23='Tabla Impacto'!$C$14,L23='Tabla Impacto'!$D$14),"Moderado",IF(OR(L23='Tabla Impacto'!$C$15,L23='Tabla Impacto'!$D$15),"Mayor",IF(OR(L23='Tabla Impacto'!$C$16,L23='Tabla Impacto'!$D$16),"Catastrófico","")))))</f>
        <v>Mayor</v>
      </c>
      <c r="N23" s="367">
        <f>IF(M23="","",IF(M23="Leve",0.2,IF(M23="Menor",0.4,IF(M23="Moderado",0.6,IF(M23="Mayor",0.8,IF(M23="Catastrófico",1,))))))</f>
        <v>0.8</v>
      </c>
      <c r="O23" s="369" t="str">
        <f>IF(OR(AND(I23="Muy Baja",M23="Leve"),AND(I23="Muy Baja",M23="Menor"),AND(I23="Baja",M23="Leve")),"Bajo",IF(OR(AND(I23="Muy baja",M23="Moderado"),AND(I23="Baja",M23="Menor"),AND(I23="Baja",M23="Moderado"),AND(I23="Media",M23="Leve"),AND(I23="Media",M23="Menor"),AND(I23="Media",M23="Moderado"),AND(I23="Alta",M23="Leve"),AND(I23="Alta",M23="Menor")),"Moderado",IF(OR(AND(I23="Muy Baja",M23="Mayor"),AND(I23="Baja",M23="Mayor"),AND(I23="Media",M23="Mayor"),AND(I23="Alta",M23="Moderado"),AND(I23="Alta",M23="Mayor"),AND(I23="Muy Alta",M23="Leve"),AND(I23="Muy Alta",M23="Menor"),AND(I23="Muy Alta",M23="Moderado"),AND(I23="Muy Alta",M23="Mayor")),"Alto",IF(OR(AND(I23="Muy Baja",M23="Catastrófico"),AND(I23="Baja",M23="Catastrófico"),AND(I23="Media",M23="Catastrófico"),AND(I23="Alta",M23="Catastrófico"),AND(I23="Muy Alta",M23="Catastrófico")),"Extremo",""))))</f>
        <v>Alto</v>
      </c>
      <c r="P23" s="111">
        <v>1</v>
      </c>
      <c r="Q23" s="240" t="s">
        <v>275</v>
      </c>
      <c r="R23" s="87" t="str">
        <f>IF(OR(S23="Preventivo",S23="Detectivo"),"Probabilidad",IF(S23="Correctivo","Impacto",""))</f>
        <v>Probabilidad</v>
      </c>
      <c r="S23" s="88" t="s">
        <v>14</v>
      </c>
      <c r="T23" s="88" t="s">
        <v>9</v>
      </c>
      <c r="U23" s="89" t="str">
        <f>IF(AND(S23="Preventivo",T23="Automático"),"50%",IF(AND(S23="Preventivo",T23="Manual"),"40%",IF(AND(S23="Detectivo",T23="Automático"),"40%",IF(AND(S23="Detectivo",T23="Manual"),"30%",IF(AND(S23="Correctivo",T23="Automático"),"35%",IF(AND(S23="Correctivo",T23="Manual"),"25%",""))))))</f>
        <v>40%</v>
      </c>
      <c r="V23" s="88" t="s">
        <v>19</v>
      </c>
      <c r="W23" s="88" t="s">
        <v>22</v>
      </c>
      <c r="X23" s="88" t="s">
        <v>110</v>
      </c>
      <c r="Y23" s="90">
        <f>IFERROR(IF(R23="Probabilidad",(J23-(+J23*U23)),IF(R23="Impacto",J23,"")),"")</f>
        <v>0.12</v>
      </c>
      <c r="Z23" s="91" t="str">
        <f>IFERROR(IF(Y23="","",IF(Y23&lt;=0.2,"Muy Baja",IF(Y23&lt;=0.4,"Baja",IF(Y23&lt;=0.6,"Media",IF(Y23&lt;=0.8,"Alta","Muy Alta"))))),"")</f>
        <v>Muy Baja</v>
      </c>
      <c r="AA23" s="89">
        <f>+Y23</f>
        <v>0.12</v>
      </c>
      <c r="AB23" s="91" t="str">
        <f>IFERROR(IF(AC23="","",IF(AC23&lt;=0.2,"Leve",IF(AC23&lt;=0.4,"Menor",IF(AC23&lt;=0.6,"Moderado",IF(AC23&lt;=0.8,"Mayor","Catastrófico"))))),"")</f>
        <v>Mayor</v>
      </c>
      <c r="AC23" s="89">
        <f>IFERROR(IF(R23="Impacto",(N23-(+N23*U23)),IF(R23="Probabilidad",N23,"")),"")</f>
        <v>0.8</v>
      </c>
      <c r="AD23" s="92" t="str">
        <f>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Alto</v>
      </c>
      <c r="AE23" s="88" t="s">
        <v>118</v>
      </c>
      <c r="AF23" s="216" t="s">
        <v>249</v>
      </c>
      <c r="AG23" s="236">
        <v>44392</v>
      </c>
      <c r="AH23" s="221"/>
      <c r="AI23" s="93"/>
      <c r="AJ23" s="112"/>
      <c r="AK23" s="119"/>
      <c r="AL23" s="241"/>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43.5" hidden="1" customHeight="1" x14ac:dyDescent="0.3">
      <c r="B24" s="384"/>
      <c r="C24" s="365"/>
      <c r="D24" s="365"/>
      <c r="E24" s="365"/>
      <c r="F24" s="366"/>
      <c r="G24" s="365"/>
      <c r="H24" s="382"/>
      <c r="I24" s="368"/>
      <c r="J24" s="367"/>
      <c r="K24" s="383"/>
      <c r="L24" s="367">
        <f t="shared" ref="L24:L28" si="8">IF(NOT(ISERROR(MATCH(K24,_xlfn.ANCHORARRAY(F35),0))),J37&amp;"Por favor no seleccionar los criterios de impacto",K24)</f>
        <v>0</v>
      </c>
      <c r="M24" s="368"/>
      <c r="N24" s="367"/>
      <c r="O24" s="369"/>
      <c r="P24" s="111">
        <v>2</v>
      </c>
      <c r="Q24" s="86"/>
      <c r="R24" s="87" t="str">
        <f>IF(OR(S24="Preventivo",S24="Detectivo"),"Probabilidad",IF(S24="Correctivo","Impacto",""))</f>
        <v/>
      </c>
      <c r="S24" s="88"/>
      <c r="T24" s="88"/>
      <c r="U24" s="89" t="str">
        <f t="shared" ref="U24:U28" si="9">IF(AND(S24="Preventivo",T24="Automático"),"50%",IF(AND(S24="Preventivo",T24="Manual"),"40%",IF(AND(S24="Detectivo",T24="Automático"),"40%",IF(AND(S24="Detectivo",T24="Manual"),"30%",IF(AND(S24="Correctivo",T24="Automático"),"35%",IF(AND(S24="Correctivo",T24="Manual"),"25%",""))))))</f>
        <v/>
      </c>
      <c r="V24" s="88"/>
      <c r="W24" s="88"/>
      <c r="X24" s="88"/>
      <c r="Y24" s="90" t="str">
        <f>IFERROR(IF(AND(R23="Probabilidad",R24="Probabilidad"),(AA23-(+AA23*U24)),IF(R24="Probabilidad",(J23-(+J23*U24)),IF(R24="Impacto",AA23,""))),"")</f>
        <v/>
      </c>
      <c r="Z24" s="91" t="str">
        <f t="shared" ref="Z24:Z26" si="10">IFERROR(IF(Y24="","",IF(Y24&lt;=0.2,"Muy Baja",IF(Y24&lt;=0.4,"Baja",IF(Y24&lt;=0.6,"Media",IF(Y24&lt;=0.8,"Alta","Muy Alta"))))),"")</f>
        <v/>
      </c>
      <c r="AA24" s="89" t="str">
        <f t="shared" ref="AA24:AA28" si="11">+Y24</f>
        <v/>
      </c>
      <c r="AB24" s="91" t="str">
        <f t="shared" ref="AB24:AB28" si="12">IFERROR(IF(AC24="","",IF(AC24&lt;=0.2,"Leve",IF(AC24&lt;=0.4,"Menor",IF(AC24&lt;=0.6,"Moderado",IF(AC24&lt;=0.8,"Mayor","Catastrófico"))))),"")</f>
        <v/>
      </c>
      <c r="AC24" s="89" t="str">
        <f>IFERROR(IF(AND(R23="Impacto",R24="Impacto"),(#REF!-(+#REF!*U24)),IF(R24="Impacto",($N$35-(+$N$35*U24)),IF(R24="Probabilidad",#REF!,""))),"")</f>
        <v/>
      </c>
      <c r="AD24" s="92" t="str">
        <f t="shared" ref="AD24:AD25" si="13">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
      </c>
      <c r="AE24" s="88"/>
      <c r="AF24" s="220"/>
      <c r="AG24" s="220"/>
      <c r="AH24" s="93"/>
      <c r="AI24" s="93"/>
      <c r="AJ24" s="112"/>
      <c r="AK24" s="119"/>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36" hidden="1" customHeight="1" x14ac:dyDescent="0.3">
      <c r="B25" s="384"/>
      <c r="C25" s="365"/>
      <c r="D25" s="365"/>
      <c r="E25" s="365"/>
      <c r="F25" s="366"/>
      <c r="G25" s="365"/>
      <c r="H25" s="382"/>
      <c r="I25" s="368"/>
      <c r="J25" s="367"/>
      <c r="K25" s="383"/>
      <c r="L25" s="367">
        <f t="shared" si="8"/>
        <v>0</v>
      </c>
      <c r="M25" s="368"/>
      <c r="N25" s="367"/>
      <c r="O25" s="369"/>
      <c r="P25" s="111">
        <v>3</v>
      </c>
      <c r="Q25" s="94"/>
      <c r="R25" s="87" t="str">
        <f>IF(OR(S25="Preventivo",S25="Detectivo"),"Probabilidad",IF(S25="Correctivo","Impacto",""))</f>
        <v/>
      </c>
      <c r="S25" s="88"/>
      <c r="T25" s="88"/>
      <c r="U25" s="89" t="str">
        <f t="shared" si="9"/>
        <v/>
      </c>
      <c r="V25" s="88"/>
      <c r="W25" s="88"/>
      <c r="X25" s="88"/>
      <c r="Y25" s="90" t="str">
        <f>IFERROR(IF(AND(R24="Probabilidad",R25="Probabilidad"),(AA24-(+AA24*U25)),IF(AND(R24="Impacto",R25="Probabilidad"),(AA23-(+AA23*U25)),IF(R25="Impacto",AA24,""))),"")</f>
        <v/>
      </c>
      <c r="Z25" s="91" t="str">
        <f t="shared" si="10"/>
        <v/>
      </c>
      <c r="AA25" s="89" t="str">
        <f t="shared" si="11"/>
        <v/>
      </c>
      <c r="AB25" s="91" t="str">
        <f t="shared" si="12"/>
        <v/>
      </c>
      <c r="AC25" s="89" t="str">
        <f>IFERROR(IF(AND(R24="Impacto",R25="Impacto"),(AC24-(+AC24*U25)),IF(AND(R24="Probabilidad",R25="Impacto"),(AC23-(+AC23*U25)),IF(R25="Probabilidad",AC24,""))),"")</f>
        <v/>
      </c>
      <c r="AD25" s="92" t="str">
        <f t="shared" si="13"/>
        <v/>
      </c>
      <c r="AE25" s="88"/>
      <c r="AF25" s="220"/>
      <c r="AG25" s="220"/>
      <c r="AH25" s="93"/>
      <c r="AI25" s="93"/>
      <c r="AJ25" s="112"/>
      <c r="AK25" s="119"/>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75" hidden="1" customHeight="1" x14ac:dyDescent="0.3">
      <c r="B26" s="384"/>
      <c r="C26" s="365"/>
      <c r="D26" s="365"/>
      <c r="E26" s="365"/>
      <c r="F26" s="366"/>
      <c r="G26" s="365"/>
      <c r="H26" s="382"/>
      <c r="I26" s="368"/>
      <c r="J26" s="367"/>
      <c r="K26" s="383"/>
      <c r="L26" s="367">
        <f t="shared" si="8"/>
        <v>0</v>
      </c>
      <c r="M26" s="368"/>
      <c r="N26" s="367"/>
      <c r="O26" s="369"/>
      <c r="P26" s="111">
        <v>4</v>
      </c>
      <c r="Q26" s="86"/>
      <c r="R26" s="87" t="str">
        <f t="shared" ref="R26:R28" si="14">IF(OR(S26="Preventivo",S26="Detectivo"),"Probabilidad",IF(S26="Correctivo","Impacto",""))</f>
        <v/>
      </c>
      <c r="S26" s="88"/>
      <c r="T26" s="88"/>
      <c r="U26" s="89" t="str">
        <f t="shared" si="9"/>
        <v/>
      </c>
      <c r="V26" s="88"/>
      <c r="W26" s="88"/>
      <c r="X26" s="88"/>
      <c r="Y26" s="90" t="str">
        <f t="shared" ref="Y26:Y28" si="15">IFERROR(IF(AND(R25="Probabilidad",R26="Probabilidad"),(AA25-(+AA25*U26)),IF(AND(R25="Impacto",R26="Probabilidad"),(AA24-(+AA24*U26)),IF(R26="Impacto",AA25,""))),"")</f>
        <v/>
      </c>
      <c r="Z26" s="91" t="str">
        <f t="shared" si="10"/>
        <v/>
      </c>
      <c r="AA26" s="89" t="str">
        <f t="shared" si="11"/>
        <v/>
      </c>
      <c r="AB26" s="91" t="str">
        <f t="shared" si="12"/>
        <v/>
      </c>
      <c r="AC26" s="89" t="str">
        <f t="shared" ref="AC26:AC28" si="16">IFERROR(IF(AND(R25="Impacto",R26="Impacto"),(AC25-(+AC25*U26)),IF(AND(R25="Probabilidad",R26="Impacto"),(AC24-(+AC24*U26)),IF(R26="Probabilidad",AC25,""))),"")</f>
        <v/>
      </c>
      <c r="AD26" s="92" t="str">
        <f>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220"/>
      <c r="AG26" s="220"/>
      <c r="AH26" s="93"/>
      <c r="AI26" s="93"/>
      <c r="AJ26" s="112"/>
      <c r="AK26" s="119"/>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9.25" hidden="1" customHeight="1" x14ac:dyDescent="0.3">
      <c r="B27" s="384"/>
      <c r="C27" s="365"/>
      <c r="D27" s="365"/>
      <c r="E27" s="365"/>
      <c r="F27" s="366"/>
      <c r="G27" s="365"/>
      <c r="H27" s="382"/>
      <c r="I27" s="368"/>
      <c r="J27" s="367"/>
      <c r="K27" s="383"/>
      <c r="L27" s="367">
        <f t="shared" si="8"/>
        <v>0</v>
      </c>
      <c r="M27" s="368"/>
      <c r="N27" s="367"/>
      <c r="O27" s="369"/>
      <c r="P27" s="111">
        <v>5</v>
      </c>
      <c r="Q27" s="86"/>
      <c r="R27" s="87" t="str">
        <f t="shared" si="14"/>
        <v/>
      </c>
      <c r="S27" s="88"/>
      <c r="T27" s="88"/>
      <c r="U27" s="89" t="str">
        <f t="shared" si="9"/>
        <v/>
      </c>
      <c r="V27" s="88"/>
      <c r="W27" s="88"/>
      <c r="X27" s="88"/>
      <c r="Y27" s="230" t="str">
        <f t="shared" si="15"/>
        <v/>
      </c>
      <c r="Z27" s="91" t="str">
        <f>IFERROR(IF(Y27="","",IF(Y27&lt;=0.2,"Muy Baja",IF(Y27&lt;=0.4,"Baja",IF(Y27&lt;=0.6,"Media",IF(Y27&lt;=0.8,"Alta","Muy Alta"))))),"")</f>
        <v/>
      </c>
      <c r="AA27" s="89" t="str">
        <f t="shared" si="11"/>
        <v/>
      </c>
      <c r="AB27" s="91" t="str">
        <f t="shared" si="12"/>
        <v/>
      </c>
      <c r="AC27" s="89" t="str">
        <f t="shared" si="16"/>
        <v/>
      </c>
      <c r="AD27" s="92" t="str">
        <f t="shared" ref="AD27:AD28" si="17">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
      </c>
      <c r="AE27" s="88"/>
      <c r="AF27" s="220"/>
      <c r="AG27" s="220"/>
      <c r="AH27" s="93"/>
      <c r="AI27" s="93"/>
      <c r="AJ27" s="112"/>
      <c r="AK27" s="119"/>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9.25" hidden="1" customHeight="1" x14ac:dyDescent="0.3">
      <c r="B28" s="384"/>
      <c r="C28" s="365"/>
      <c r="D28" s="365"/>
      <c r="E28" s="365"/>
      <c r="F28" s="366"/>
      <c r="G28" s="365"/>
      <c r="H28" s="382"/>
      <c r="I28" s="368"/>
      <c r="J28" s="367"/>
      <c r="K28" s="383"/>
      <c r="L28" s="367">
        <f t="shared" si="8"/>
        <v>0</v>
      </c>
      <c r="M28" s="368"/>
      <c r="N28" s="367"/>
      <c r="O28" s="369"/>
      <c r="P28" s="111">
        <v>6</v>
      </c>
      <c r="Q28" s="86"/>
      <c r="R28" s="87" t="str">
        <f t="shared" si="14"/>
        <v/>
      </c>
      <c r="S28" s="88"/>
      <c r="T28" s="88"/>
      <c r="U28" s="89" t="str">
        <f t="shared" si="9"/>
        <v/>
      </c>
      <c r="V28" s="88"/>
      <c r="W28" s="88"/>
      <c r="X28" s="88"/>
      <c r="Y28" s="90" t="str">
        <f t="shared" si="15"/>
        <v/>
      </c>
      <c r="Z28" s="91" t="str">
        <f t="shared" ref="Z28" si="18">IFERROR(IF(Y28="","",IF(Y28&lt;=0.2,"Muy Baja",IF(Y28&lt;=0.4,"Baja",IF(Y28&lt;=0.6,"Media",IF(Y28&lt;=0.8,"Alta","Muy Alta"))))),"")</f>
        <v/>
      </c>
      <c r="AA28" s="89" t="str">
        <f t="shared" si="11"/>
        <v/>
      </c>
      <c r="AB28" s="91" t="str">
        <f t="shared" si="12"/>
        <v/>
      </c>
      <c r="AC28" s="89" t="str">
        <f t="shared" si="16"/>
        <v/>
      </c>
      <c r="AD28" s="92" t="str">
        <f t="shared" si="17"/>
        <v/>
      </c>
      <c r="AE28" s="88"/>
      <c r="AF28" s="220"/>
      <c r="AG28" s="220"/>
      <c r="AH28" s="93"/>
      <c r="AI28" s="93"/>
      <c r="AJ28" s="112"/>
      <c r="AK28" s="119"/>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12.5" hidden="1" customHeight="1" x14ac:dyDescent="0.3">
      <c r="B29" s="384">
        <v>3</v>
      </c>
      <c r="C29" s="365"/>
      <c r="D29" s="365"/>
      <c r="E29" s="365"/>
      <c r="F29" s="366"/>
      <c r="G29" s="365"/>
      <c r="H29" s="382"/>
      <c r="I29" s="368"/>
      <c r="J29" s="367"/>
      <c r="K29" s="383"/>
      <c r="L29" s="367"/>
      <c r="M29" s="368"/>
      <c r="N29" s="367"/>
      <c r="O29" s="369"/>
      <c r="P29" s="208">
        <v>1</v>
      </c>
      <c r="Q29" s="209"/>
      <c r="R29" s="211"/>
      <c r="S29" s="213"/>
      <c r="T29" s="213"/>
      <c r="U29" s="215"/>
      <c r="V29" s="213"/>
      <c r="W29" s="213"/>
      <c r="X29" s="213"/>
      <c r="Y29" s="224"/>
      <c r="Z29" s="226"/>
      <c r="AA29" s="215"/>
      <c r="AB29" s="226"/>
      <c r="AC29" s="215"/>
      <c r="AD29" s="228"/>
      <c r="AE29" s="213"/>
      <c r="AF29" s="222"/>
      <c r="AG29" s="198"/>
      <c r="AH29" s="221"/>
      <c r="AI29" s="93"/>
      <c r="AJ29" s="112"/>
      <c r="AK29" s="119"/>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36.75" hidden="1" customHeight="1" x14ac:dyDescent="0.3">
      <c r="B30" s="384"/>
      <c r="C30" s="365"/>
      <c r="D30" s="365"/>
      <c r="E30" s="365"/>
      <c r="F30" s="366"/>
      <c r="G30" s="365"/>
      <c r="H30" s="382"/>
      <c r="I30" s="368"/>
      <c r="J30" s="367"/>
      <c r="K30" s="383"/>
      <c r="L30" s="367"/>
      <c r="M30" s="368"/>
      <c r="N30" s="367"/>
      <c r="O30" s="369"/>
      <c r="P30" s="111">
        <v>2</v>
      </c>
      <c r="Q30" s="86"/>
      <c r="R30" s="87" t="str">
        <f>IF(OR(S30="Preventivo",S30="Detectivo"),"Probabilidad",IF(S30="Correctivo","Impacto",""))</f>
        <v/>
      </c>
      <c r="S30" s="88"/>
      <c r="T30" s="88"/>
      <c r="U30" s="89" t="str">
        <f t="shared" ref="U30:U34" si="19">IF(AND(S30="Preventivo",T30="Automático"),"50%",IF(AND(S30="Preventivo",T30="Manual"),"40%",IF(AND(S30="Detectivo",T30="Automático"),"40%",IF(AND(S30="Detectivo",T30="Manual"),"30%",IF(AND(S30="Correctivo",T30="Automático"),"35%",IF(AND(S30="Correctivo",T30="Manual"),"25%",""))))))</f>
        <v/>
      </c>
      <c r="V30" s="88"/>
      <c r="W30" s="88"/>
      <c r="X30" s="88"/>
      <c r="Y30" s="230" t="str">
        <f>IFERROR(IF(AND(#REF!="Probabilidad",R30="Probabilidad"),(#REF!-(+#REF!*U30)),IF(R30="Probabilidad",(J29-(+J29*U30)),IF(R30="Impacto",#REF!,""))),"")</f>
        <v/>
      </c>
      <c r="Z30" s="91" t="str">
        <f t="shared" si="1"/>
        <v/>
      </c>
      <c r="AA30" s="89" t="str">
        <f t="shared" ref="AA30:AA34" si="20">+Y30</f>
        <v/>
      </c>
      <c r="AB30" s="91" t="str">
        <f t="shared" si="3"/>
        <v/>
      </c>
      <c r="AC30" s="89" t="str">
        <f>IFERROR(IF(AND(#REF!="Impacto",R30="Impacto"),(AC23-(+AC23*U30)),IF(R30="Impacto",($N$29-(+$N$29*U30)),IF(R30="Probabilidad",AC23,""))),"")</f>
        <v/>
      </c>
      <c r="AD30" s="92" t="str">
        <f t="shared" ref="AD30:AD31" si="21">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
      </c>
      <c r="AE30" s="88"/>
      <c r="AF30" s="206"/>
      <c r="AG30" s="112"/>
      <c r="AH30" s="93"/>
      <c r="AI30" s="93"/>
      <c r="AJ30" s="112"/>
      <c r="AK30" s="119"/>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33.75" hidden="1" customHeight="1" x14ac:dyDescent="0.3">
      <c r="B31" s="384"/>
      <c r="C31" s="365"/>
      <c r="D31" s="365"/>
      <c r="E31" s="365"/>
      <c r="F31" s="366"/>
      <c r="G31" s="365"/>
      <c r="H31" s="382"/>
      <c r="I31" s="368"/>
      <c r="J31" s="367"/>
      <c r="K31" s="383"/>
      <c r="L31" s="367"/>
      <c r="M31" s="368"/>
      <c r="N31" s="367"/>
      <c r="O31" s="369"/>
      <c r="P31" s="111">
        <v>3</v>
      </c>
      <c r="Q31" s="94"/>
      <c r="R31" s="87" t="str">
        <f>IF(OR(S31="Preventivo",S31="Detectivo"),"Probabilidad",IF(S31="Correctivo","Impacto",""))</f>
        <v/>
      </c>
      <c r="S31" s="88"/>
      <c r="T31" s="88"/>
      <c r="U31" s="89" t="str">
        <f t="shared" si="19"/>
        <v/>
      </c>
      <c r="V31" s="88"/>
      <c r="W31" s="88"/>
      <c r="X31" s="88"/>
      <c r="Y31" s="90" t="str">
        <f>IFERROR(IF(AND(R30="Probabilidad",R31="Probabilidad"),(AA30-(+AA30*U31)),IF(AND(R30="Impacto",R31="Probabilidad"),(#REF!-(+#REF!*U31)),IF(R31="Impacto",AA30,""))),"")</f>
        <v/>
      </c>
      <c r="Z31" s="91" t="str">
        <f t="shared" si="1"/>
        <v/>
      </c>
      <c r="AA31" s="89" t="str">
        <f t="shared" si="20"/>
        <v/>
      </c>
      <c r="AB31" s="91" t="str">
        <f t="shared" si="3"/>
        <v/>
      </c>
      <c r="AC31" s="89" t="str">
        <f>IFERROR(IF(AND(R30="Impacto",R31="Impacto"),(AC30-(+AC30*U31)),IF(AND(R30="Probabilidad",R31="Impacto"),(#REF!-(+#REF!*U31)),IF(R31="Probabilidad",AC30,""))),"")</f>
        <v/>
      </c>
      <c r="AD31" s="92" t="str">
        <f t="shared" si="21"/>
        <v/>
      </c>
      <c r="AE31" s="88"/>
      <c r="AF31" s="112"/>
      <c r="AG31" s="112"/>
      <c r="AH31" s="93"/>
      <c r="AI31" s="93"/>
      <c r="AJ31" s="112"/>
      <c r="AK31" s="119"/>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39.75" hidden="1" customHeight="1" x14ac:dyDescent="0.3">
      <c r="B32" s="384"/>
      <c r="C32" s="365"/>
      <c r="D32" s="365"/>
      <c r="E32" s="365"/>
      <c r="F32" s="366"/>
      <c r="G32" s="365"/>
      <c r="H32" s="382"/>
      <c r="I32" s="368"/>
      <c r="J32" s="367"/>
      <c r="K32" s="383"/>
      <c r="L32" s="367"/>
      <c r="M32" s="368"/>
      <c r="N32" s="367"/>
      <c r="O32" s="369"/>
      <c r="P32" s="111">
        <v>4</v>
      </c>
      <c r="Q32" s="86"/>
      <c r="R32" s="87" t="str">
        <f t="shared" ref="R32:R34" si="22">IF(OR(S32="Preventivo",S32="Detectivo"),"Probabilidad",IF(S32="Correctivo","Impacto",""))</f>
        <v/>
      </c>
      <c r="S32" s="88"/>
      <c r="T32" s="88"/>
      <c r="U32" s="89" t="str">
        <f t="shared" si="19"/>
        <v/>
      </c>
      <c r="V32" s="88"/>
      <c r="W32" s="88"/>
      <c r="X32" s="88"/>
      <c r="Y32" s="90" t="str">
        <f t="shared" ref="Y32:Y34" si="23">IFERROR(IF(AND(R31="Probabilidad",R32="Probabilidad"),(AA31-(+AA31*U32)),IF(AND(R31="Impacto",R32="Probabilidad"),(AA30-(+AA30*U32)),IF(R32="Impacto",AA31,""))),"")</f>
        <v/>
      </c>
      <c r="Z32" s="91" t="str">
        <f t="shared" si="1"/>
        <v/>
      </c>
      <c r="AA32" s="89" t="str">
        <f t="shared" si="20"/>
        <v/>
      </c>
      <c r="AB32" s="91" t="str">
        <f t="shared" si="3"/>
        <v/>
      </c>
      <c r="AC32" s="89" t="str">
        <f t="shared" ref="AC32:AC34" si="24">IFERROR(IF(AND(R31="Impacto",R32="Impacto"),(AC31-(+AC31*U32)),IF(AND(R31="Probabilidad",R32="Impacto"),(AC30-(+AC30*U32)),IF(R32="Probabilidad",AC31,""))),"")</f>
        <v/>
      </c>
      <c r="AD32" s="92" t="str">
        <f>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2"/>
      <c r="AG32" s="112"/>
      <c r="AH32" s="93"/>
      <c r="AI32" s="93"/>
      <c r="AJ32" s="112"/>
      <c r="AK32" s="119"/>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6" hidden="1" customHeight="1" x14ac:dyDescent="0.3">
      <c r="B33" s="384"/>
      <c r="C33" s="365"/>
      <c r="D33" s="365"/>
      <c r="E33" s="365"/>
      <c r="F33" s="366"/>
      <c r="G33" s="365"/>
      <c r="H33" s="382"/>
      <c r="I33" s="368"/>
      <c r="J33" s="367"/>
      <c r="K33" s="383"/>
      <c r="L33" s="367"/>
      <c r="M33" s="368"/>
      <c r="N33" s="367"/>
      <c r="O33" s="369"/>
      <c r="P33" s="111">
        <v>5</v>
      </c>
      <c r="Q33" s="86"/>
      <c r="R33" s="87" t="str">
        <f t="shared" si="22"/>
        <v/>
      </c>
      <c r="S33" s="88"/>
      <c r="T33" s="88"/>
      <c r="U33" s="89" t="str">
        <f t="shared" si="19"/>
        <v/>
      </c>
      <c r="V33" s="88"/>
      <c r="W33" s="88"/>
      <c r="X33" s="88"/>
      <c r="Y33" s="90" t="str">
        <f t="shared" si="23"/>
        <v/>
      </c>
      <c r="Z33" s="91" t="str">
        <f t="shared" si="1"/>
        <v/>
      </c>
      <c r="AA33" s="89" t="str">
        <f t="shared" si="20"/>
        <v/>
      </c>
      <c r="AB33" s="91" t="str">
        <f t="shared" si="3"/>
        <v/>
      </c>
      <c r="AC33" s="89" t="str">
        <f t="shared" si="24"/>
        <v/>
      </c>
      <c r="AD33" s="92" t="str">
        <f t="shared" ref="AD33:AD34" si="25">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88"/>
      <c r="AF33" s="112"/>
      <c r="AG33" s="112"/>
      <c r="AH33" s="93"/>
      <c r="AI33" s="93"/>
      <c r="AJ33" s="112"/>
      <c r="AK33" s="119"/>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3.75" hidden="1" customHeight="1" x14ac:dyDescent="0.3">
      <c r="B34" s="384"/>
      <c r="C34" s="365"/>
      <c r="D34" s="365"/>
      <c r="E34" s="365"/>
      <c r="F34" s="366"/>
      <c r="G34" s="365"/>
      <c r="H34" s="382"/>
      <c r="I34" s="368"/>
      <c r="J34" s="367"/>
      <c r="K34" s="383"/>
      <c r="L34" s="367"/>
      <c r="M34" s="368"/>
      <c r="N34" s="367"/>
      <c r="O34" s="369"/>
      <c r="P34" s="111">
        <v>6</v>
      </c>
      <c r="Q34" s="86"/>
      <c r="R34" s="87" t="str">
        <f t="shared" si="22"/>
        <v/>
      </c>
      <c r="S34" s="88"/>
      <c r="T34" s="88"/>
      <c r="U34" s="89" t="str">
        <f t="shared" si="19"/>
        <v/>
      </c>
      <c r="V34" s="88"/>
      <c r="W34" s="88"/>
      <c r="X34" s="88"/>
      <c r="Y34" s="90" t="str">
        <f t="shared" si="23"/>
        <v/>
      </c>
      <c r="Z34" s="91" t="str">
        <f t="shared" si="1"/>
        <v/>
      </c>
      <c r="AA34" s="89" t="str">
        <f t="shared" si="20"/>
        <v/>
      </c>
      <c r="AB34" s="91" t="str">
        <f t="shared" si="3"/>
        <v/>
      </c>
      <c r="AC34" s="89" t="str">
        <f t="shared" si="24"/>
        <v/>
      </c>
      <c r="AD34" s="92" t="str">
        <f t="shared" si="25"/>
        <v/>
      </c>
      <c r="AE34" s="88"/>
      <c r="AF34" s="112"/>
      <c r="AG34" s="112"/>
      <c r="AH34" s="93"/>
      <c r="AI34" s="93"/>
      <c r="AJ34" s="112"/>
      <c r="AK34" s="119"/>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75" hidden="1" customHeight="1" x14ac:dyDescent="0.3">
      <c r="B35" s="384">
        <v>4</v>
      </c>
      <c r="C35" s="365"/>
      <c r="D35" s="365"/>
      <c r="E35" s="365"/>
      <c r="F35" s="366"/>
      <c r="G35" s="365"/>
      <c r="H35" s="382"/>
      <c r="I35" s="368"/>
      <c r="J35" s="367"/>
      <c r="K35" s="383"/>
      <c r="L35" s="367"/>
      <c r="M35" s="368"/>
      <c r="N35" s="367"/>
      <c r="O35" s="369"/>
      <c r="P35" s="111">
        <v>1</v>
      </c>
      <c r="Q35" s="95"/>
      <c r="R35" s="87"/>
      <c r="S35" s="88"/>
      <c r="T35" s="88"/>
      <c r="U35" s="89"/>
      <c r="V35" s="88"/>
      <c r="W35" s="88"/>
      <c r="X35" s="88"/>
      <c r="Y35" s="90"/>
      <c r="Z35" s="91"/>
      <c r="AA35" s="89"/>
      <c r="AB35" s="91"/>
      <c r="AC35" s="89"/>
      <c r="AD35" s="92"/>
      <c r="AE35" s="88"/>
      <c r="AF35" s="198"/>
      <c r="AG35" s="198"/>
      <c r="AH35" s="221"/>
      <c r="AI35" s="93"/>
      <c r="AJ35" s="112"/>
      <c r="AK35" s="119"/>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75" hidden="1" customHeight="1" x14ac:dyDescent="0.3">
      <c r="B36" s="384"/>
      <c r="C36" s="365"/>
      <c r="D36" s="365"/>
      <c r="E36" s="365"/>
      <c r="F36" s="366"/>
      <c r="G36" s="365"/>
      <c r="H36" s="382"/>
      <c r="I36" s="368"/>
      <c r="J36" s="367"/>
      <c r="K36" s="383"/>
      <c r="L36" s="367"/>
      <c r="M36" s="368"/>
      <c r="N36" s="367"/>
      <c r="O36" s="369"/>
      <c r="P36" s="111">
        <v>2</v>
      </c>
      <c r="Q36" s="86"/>
      <c r="R36" s="87" t="str">
        <f>IF(OR(S36="Preventivo",S36="Detectivo"),"Probabilidad",IF(S36="Correctivo","Impacto",""))</f>
        <v/>
      </c>
      <c r="S36" s="88"/>
      <c r="T36" s="88"/>
      <c r="U36" s="89" t="str">
        <f t="shared" ref="U36:U40" si="26">IF(AND(S36="Preventivo",T36="Automático"),"50%",IF(AND(S36="Preventivo",T36="Manual"),"40%",IF(AND(S36="Detectivo",T36="Automático"),"40%",IF(AND(S36="Detectivo",T36="Manual"),"30%",IF(AND(S36="Correctivo",T36="Automático"),"35%",IF(AND(S36="Correctivo",T36="Manual"),"25%",""))))))</f>
        <v/>
      </c>
      <c r="V36" s="88"/>
      <c r="W36" s="88"/>
      <c r="X36" s="88"/>
      <c r="Y36" s="90" t="str">
        <f>IFERROR(IF(AND(R35="Probabilidad",R36="Probabilidad"),(AA35-(+AA35*U36)),IF(R36="Probabilidad",(J35-(+J35*U36)),IF(R36="Impacto",AA35,""))),"")</f>
        <v/>
      </c>
      <c r="Z36" s="91" t="str">
        <f t="shared" si="1"/>
        <v/>
      </c>
      <c r="AA36" s="89" t="str">
        <f t="shared" ref="AA36:AA40" si="27">+Y36</f>
        <v/>
      </c>
      <c r="AB36" s="91" t="str">
        <f t="shared" si="3"/>
        <v/>
      </c>
      <c r="AC36" s="89" t="str">
        <f>IFERROR(IF(AND(R35="Impacto",R36="Impacto"),(#REF!-(+#REF!*U36)),IF(R36="Impacto",($N$35-(+$N$35*U36)),IF(R36="Probabilidad",#REF!,""))),"")</f>
        <v/>
      </c>
      <c r="AD36" s="92" t="str">
        <f t="shared" ref="AD36:AD37" si="28">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
      </c>
      <c r="AE36" s="88"/>
      <c r="AF36" s="112"/>
      <c r="AG36" s="112"/>
      <c r="AH36" s="93"/>
      <c r="AI36" s="93"/>
      <c r="AJ36" s="112"/>
      <c r="AK36" s="119"/>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75" hidden="1" customHeight="1" x14ac:dyDescent="0.3">
      <c r="B37" s="384"/>
      <c r="C37" s="365"/>
      <c r="D37" s="365"/>
      <c r="E37" s="365"/>
      <c r="F37" s="366"/>
      <c r="G37" s="365"/>
      <c r="H37" s="382"/>
      <c r="I37" s="368"/>
      <c r="J37" s="367"/>
      <c r="K37" s="383"/>
      <c r="L37" s="367"/>
      <c r="M37" s="368"/>
      <c r="N37" s="367"/>
      <c r="O37" s="369"/>
      <c r="P37" s="111">
        <v>3</v>
      </c>
      <c r="Q37" s="94"/>
      <c r="R37" s="87" t="str">
        <f>IF(OR(S37="Preventivo",S37="Detectivo"),"Probabilidad",IF(S37="Correctivo","Impacto",""))</f>
        <v/>
      </c>
      <c r="S37" s="88"/>
      <c r="T37" s="88"/>
      <c r="U37" s="89" t="str">
        <f t="shared" si="26"/>
        <v/>
      </c>
      <c r="V37" s="88"/>
      <c r="W37" s="88"/>
      <c r="X37" s="88"/>
      <c r="Y37" s="90" t="str">
        <f>IFERROR(IF(AND(R36="Probabilidad",R37="Probabilidad"),(AA36-(+AA36*U37)),IF(AND(R36="Impacto",R37="Probabilidad"),(AA35-(+AA35*U37)),IF(R37="Impacto",AA36,""))),"")</f>
        <v/>
      </c>
      <c r="Z37" s="91" t="str">
        <f t="shared" si="1"/>
        <v/>
      </c>
      <c r="AA37" s="89" t="str">
        <f t="shared" si="27"/>
        <v/>
      </c>
      <c r="AB37" s="91" t="str">
        <f t="shared" si="3"/>
        <v/>
      </c>
      <c r="AC37" s="89" t="str">
        <f>IFERROR(IF(AND(R36="Impacto",R37="Impacto"),(AC36-(+AC36*U37)),IF(AND(R36="Probabilidad",R37="Impacto"),(AC35-(+AC35*U37)),IF(R37="Probabilidad",AC36,""))),"")</f>
        <v/>
      </c>
      <c r="AD37" s="92" t="str">
        <f t="shared" si="28"/>
        <v/>
      </c>
      <c r="AE37" s="88"/>
      <c r="AF37" s="112"/>
      <c r="AG37" s="112"/>
      <c r="AH37" s="93"/>
      <c r="AI37" s="93"/>
      <c r="AJ37" s="112"/>
      <c r="AK37" s="119"/>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75" hidden="1" customHeight="1" x14ac:dyDescent="0.3">
      <c r="B38" s="384"/>
      <c r="C38" s="365"/>
      <c r="D38" s="365"/>
      <c r="E38" s="365"/>
      <c r="F38" s="366"/>
      <c r="G38" s="365"/>
      <c r="H38" s="382"/>
      <c r="I38" s="368"/>
      <c r="J38" s="367"/>
      <c r="K38" s="383"/>
      <c r="L38" s="367"/>
      <c r="M38" s="368"/>
      <c r="N38" s="367"/>
      <c r="O38" s="369"/>
      <c r="P38" s="111">
        <v>4</v>
      </c>
      <c r="Q38" s="86"/>
      <c r="R38" s="87" t="str">
        <f t="shared" ref="R38:R40" si="29">IF(OR(S38="Preventivo",S38="Detectivo"),"Probabilidad",IF(S38="Correctivo","Impacto",""))</f>
        <v/>
      </c>
      <c r="S38" s="88"/>
      <c r="T38" s="88"/>
      <c r="U38" s="89" t="str">
        <f t="shared" si="26"/>
        <v/>
      </c>
      <c r="V38" s="88"/>
      <c r="W38" s="88"/>
      <c r="X38" s="88"/>
      <c r="Y38" s="90" t="str">
        <f t="shared" ref="Y38:Y40" si="30">IFERROR(IF(AND(R37="Probabilidad",R38="Probabilidad"),(AA37-(+AA37*U38)),IF(AND(R37="Impacto",R38="Probabilidad"),(AA36-(+AA36*U38)),IF(R38="Impacto",AA37,""))),"")</f>
        <v/>
      </c>
      <c r="Z38" s="91" t="str">
        <f t="shared" si="1"/>
        <v/>
      </c>
      <c r="AA38" s="89" t="str">
        <f t="shared" si="27"/>
        <v/>
      </c>
      <c r="AB38" s="91" t="str">
        <f t="shared" si="3"/>
        <v/>
      </c>
      <c r="AC38" s="89" t="str">
        <f t="shared" ref="AC38:AC40" si="31">IFERROR(IF(AND(R37="Impacto",R38="Impacto"),(AC37-(+AC37*U38)),IF(AND(R37="Probabilidad",R38="Impacto"),(AC36-(+AC36*U38)),IF(R38="Probabilidad",AC37,""))),"")</f>
        <v/>
      </c>
      <c r="AD38" s="92" t="str">
        <f>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2"/>
      <c r="AG38" s="112"/>
      <c r="AH38" s="93"/>
      <c r="AI38" s="93"/>
      <c r="AJ38" s="112"/>
      <c r="AK38" s="119"/>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75" hidden="1" customHeight="1" x14ac:dyDescent="0.3">
      <c r="B39" s="384"/>
      <c r="C39" s="365"/>
      <c r="D39" s="365"/>
      <c r="E39" s="365"/>
      <c r="F39" s="366"/>
      <c r="G39" s="365"/>
      <c r="H39" s="382"/>
      <c r="I39" s="368"/>
      <c r="J39" s="367"/>
      <c r="K39" s="383"/>
      <c r="L39" s="367"/>
      <c r="M39" s="368"/>
      <c r="N39" s="367"/>
      <c r="O39" s="369"/>
      <c r="P39" s="111">
        <v>5</v>
      </c>
      <c r="Q39" s="86"/>
      <c r="R39" s="87" t="str">
        <f t="shared" si="29"/>
        <v/>
      </c>
      <c r="S39" s="88"/>
      <c r="T39" s="88"/>
      <c r="U39" s="89" t="str">
        <f t="shared" si="26"/>
        <v/>
      </c>
      <c r="V39" s="88"/>
      <c r="W39" s="88"/>
      <c r="X39" s="88"/>
      <c r="Y39" s="230" t="str">
        <f t="shared" si="30"/>
        <v/>
      </c>
      <c r="Z39" s="91" t="str">
        <f>IFERROR(IF(Y39="","",IF(Y39&lt;=0.2,"Muy Baja",IF(Y39&lt;=0.4,"Baja",IF(Y39&lt;=0.6,"Media",IF(Y39&lt;=0.8,"Alta","Muy Alta"))))),"")</f>
        <v/>
      </c>
      <c r="AA39" s="89" t="str">
        <f t="shared" si="27"/>
        <v/>
      </c>
      <c r="AB39" s="91" t="str">
        <f t="shared" si="3"/>
        <v/>
      </c>
      <c r="AC39" s="89" t="str">
        <f t="shared" si="31"/>
        <v/>
      </c>
      <c r="AD39" s="92" t="str">
        <f t="shared" ref="AD39:AD40" si="32">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
      </c>
      <c r="AE39" s="88"/>
      <c r="AF39" s="112"/>
      <c r="AG39" s="112"/>
      <c r="AH39" s="93"/>
      <c r="AI39" s="93"/>
      <c r="AJ39" s="112"/>
      <c r="AK39" s="119"/>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75" hidden="1" customHeight="1" x14ac:dyDescent="0.3">
      <c r="B40" s="384"/>
      <c r="C40" s="365"/>
      <c r="D40" s="365"/>
      <c r="E40" s="365"/>
      <c r="F40" s="366"/>
      <c r="G40" s="365"/>
      <c r="H40" s="382"/>
      <c r="I40" s="368"/>
      <c r="J40" s="367"/>
      <c r="K40" s="383"/>
      <c r="L40" s="367"/>
      <c r="M40" s="368"/>
      <c r="N40" s="367"/>
      <c r="O40" s="369"/>
      <c r="P40" s="111">
        <v>6</v>
      </c>
      <c r="Q40" s="86"/>
      <c r="R40" s="87" t="str">
        <f t="shared" si="29"/>
        <v/>
      </c>
      <c r="S40" s="88"/>
      <c r="T40" s="88"/>
      <c r="U40" s="89" t="str">
        <f t="shared" si="26"/>
        <v/>
      </c>
      <c r="V40" s="88"/>
      <c r="W40" s="88"/>
      <c r="X40" s="88"/>
      <c r="Y40" s="90" t="str">
        <f t="shared" si="30"/>
        <v/>
      </c>
      <c r="Z40" s="91" t="str">
        <f t="shared" si="1"/>
        <v/>
      </c>
      <c r="AA40" s="89" t="str">
        <f t="shared" si="27"/>
        <v/>
      </c>
      <c r="AB40" s="91" t="str">
        <f t="shared" si="3"/>
        <v/>
      </c>
      <c r="AC40" s="89" t="str">
        <f t="shared" si="31"/>
        <v/>
      </c>
      <c r="AD40" s="92" t="str">
        <f t="shared" si="32"/>
        <v/>
      </c>
      <c r="AE40" s="88"/>
      <c r="AF40" s="112"/>
      <c r="AG40" s="112"/>
      <c r="AH40" s="93"/>
      <c r="AI40" s="93"/>
      <c r="AJ40" s="112"/>
      <c r="AK40" s="119"/>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75" hidden="1" customHeight="1" x14ac:dyDescent="0.3">
      <c r="B41" s="384">
        <v>5</v>
      </c>
      <c r="C41" s="365"/>
      <c r="D41" s="365"/>
      <c r="E41" s="365"/>
      <c r="F41" s="366"/>
      <c r="G41" s="365"/>
      <c r="H41" s="382"/>
      <c r="I41" s="368" t="str">
        <f>IF(H41&lt;=0,"",IF(H41&lt;=2,"Muy Baja",IF(H41&lt;=24,"Baja",IF(H41&lt;=500,"Media",IF(H41&lt;=5000,"Alta","Muy Alta")))))</f>
        <v/>
      </c>
      <c r="J41" s="367" t="str">
        <f>IF(I41="","",IF(I41="Muy Baja",0.2,IF(I41="Baja",0.4,IF(I41="Media",0.6,IF(I41="Alta",0.8,IF(I41="Muy Alta",1,))))))</f>
        <v/>
      </c>
      <c r="K41" s="383"/>
      <c r="L41" s="367">
        <f>IF(NOT(ISERROR(MATCH(K41,'Tabla Impacto'!$B$222:$B$224,0))),'Tabla Impacto'!$F$224&amp;"Por favor no seleccionar los criterios de impacto(Afectación Económica o presupuestal y Pérdida Reputacional)",K41)</f>
        <v>0</v>
      </c>
      <c r="M41" s="368" t="str">
        <f>IF(OR(L41='Tabla Impacto'!$C$12,L41='Tabla Impacto'!$D$12),"Leve",IF(OR(L41='Tabla Impacto'!$C$13,L41='Tabla Impacto'!$D$13),"Menor",IF(OR(L41='Tabla Impacto'!$C$14,L41='Tabla Impacto'!$D$14),"Moderado",IF(OR(L41='Tabla Impacto'!$C$15,L41='Tabla Impacto'!$D$15),"Mayor",IF(OR(L41='Tabla Impacto'!$C$16,L41='Tabla Impacto'!$D$16),"Catastrófico","")))))</f>
        <v/>
      </c>
      <c r="N41" s="367" t="str">
        <f>IF(M41="","",IF(M41="Leve",0.2,IF(M41="Menor",0.4,IF(M41="Moderado",0.6,IF(M41="Mayor",0.8,IF(M41="Catastrófico",1,))))))</f>
        <v/>
      </c>
      <c r="O41" s="369" t="str">
        <f>IF(OR(AND(I41="Muy Baja",M41="Leve"),AND(I41="Muy Baja",M41="Menor"),AND(I41="Baja",M41="Leve")),"Bajo",IF(OR(AND(I41="Muy baja",M41="Moderado"),AND(I41="Baja",M41="Menor"),AND(I41="Baja",M41="Moderado"),AND(I41="Media",M41="Leve"),AND(I41="Media",M41="Menor"),AND(I41="Media",M41="Moderado"),AND(I41="Alta",M41="Leve"),AND(I41="Alta",M41="Menor")),"Moderado",IF(OR(AND(I41="Muy Baja",M41="Mayor"),AND(I41="Baja",M41="Mayor"),AND(I41="Media",M41="Mayor"),AND(I41="Alta",M41="Moderado"),AND(I41="Alta",M41="Mayor"),AND(I41="Muy Alta",M41="Leve"),AND(I41="Muy Alta",M41="Menor"),AND(I41="Muy Alta",M41="Moderado"),AND(I41="Muy Alta",M41="Mayor")),"Alto",IF(OR(AND(I41="Muy Baja",M41="Catastrófico"),AND(I41="Baja",M41="Catastrófico"),AND(I41="Media",M41="Catastrófico"),AND(I41="Alta",M41="Catastrófico"),AND(I41="Muy Alta",M41="Catastrófico")),"Extremo",""))))</f>
        <v/>
      </c>
      <c r="P41" s="111">
        <v>1</v>
      </c>
      <c r="Q41" s="86"/>
      <c r="R41" s="87" t="str">
        <f>IF(OR(S41="Preventivo",S41="Detectivo"),"Probabilidad",IF(S41="Correctivo","Impacto",""))</f>
        <v/>
      </c>
      <c r="S41" s="88"/>
      <c r="T41" s="88"/>
      <c r="U41" s="89" t="str">
        <f>IF(AND(S41="Preventivo",T41="Automático"),"50%",IF(AND(S41="Preventivo",T41="Manual"),"40%",IF(AND(S41="Detectivo",T41="Automático"),"40%",IF(AND(S41="Detectivo",T41="Manual"),"30%",IF(AND(S41="Correctivo",T41="Automático"),"35%",IF(AND(S41="Correctivo",T41="Manual"),"25%",""))))))</f>
        <v/>
      </c>
      <c r="V41" s="88"/>
      <c r="W41" s="88"/>
      <c r="X41" s="88"/>
      <c r="Y41" s="90" t="str">
        <f>IFERROR(IF(R41="Probabilidad",(J41-(+J41*U41)),IF(R41="Impacto",J41,"")),"")</f>
        <v/>
      </c>
      <c r="Z41" s="91" t="str">
        <f>IFERROR(IF(Y41="","",IF(Y41&lt;=0.2,"Muy Baja",IF(Y41&lt;=0.4,"Baja",IF(Y41&lt;=0.6,"Media",IF(Y41&lt;=0.8,"Alta","Muy Alta"))))),"")</f>
        <v/>
      </c>
      <c r="AA41" s="89" t="str">
        <f>+Y41</f>
        <v/>
      </c>
      <c r="AB41" s="91" t="str">
        <f>IFERROR(IF(AC41="","",IF(AC41&lt;=0.2,"Leve",IF(AC41&lt;=0.4,"Menor",IF(AC41&lt;=0.6,"Moderado",IF(AC41&lt;=0.8,"Mayor","Catastrófico"))))),"")</f>
        <v/>
      </c>
      <c r="AC41" s="89" t="str">
        <f>IFERROR(IF(R41="Impacto",(N41-(+N41*U41)),IF(R41="Probabilidad",N41,"")),"")</f>
        <v/>
      </c>
      <c r="AD41" s="92" t="str">
        <f>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2"/>
      <c r="AG41" s="112"/>
      <c r="AH41" s="93"/>
      <c r="AI41" s="93"/>
      <c r="AJ41" s="112"/>
      <c r="AK41" s="119"/>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75" hidden="1" customHeight="1" x14ac:dyDescent="0.3">
      <c r="B42" s="384"/>
      <c r="C42" s="365"/>
      <c r="D42" s="365"/>
      <c r="E42" s="365"/>
      <c r="F42" s="366"/>
      <c r="G42" s="365"/>
      <c r="H42" s="382"/>
      <c r="I42" s="368"/>
      <c r="J42" s="367"/>
      <c r="K42" s="383"/>
      <c r="L42" s="367">
        <f t="shared" ref="L42:L46" si="33">IF(NOT(ISERROR(MATCH(K42,_xlfn.ANCHORARRAY(F53),0))),J55&amp;"Por favor no seleccionar los criterios de impacto",K42)</f>
        <v>0</v>
      </c>
      <c r="M42" s="368"/>
      <c r="N42" s="367"/>
      <c r="O42" s="369"/>
      <c r="P42" s="111">
        <v>2</v>
      </c>
      <c r="Q42" s="86"/>
      <c r="R42" s="87" t="str">
        <f>IF(OR(S42="Preventivo",S42="Detectivo"),"Probabilidad",IF(S42="Correctivo","Impacto",""))</f>
        <v/>
      </c>
      <c r="S42" s="88"/>
      <c r="T42" s="88"/>
      <c r="U42" s="89" t="str">
        <f t="shared" ref="U42:U46" si="34">IF(AND(S42="Preventivo",T42="Automático"),"50%",IF(AND(S42="Preventivo",T42="Manual"),"40%",IF(AND(S42="Detectivo",T42="Automático"),"40%",IF(AND(S42="Detectivo",T42="Manual"),"30%",IF(AND(S42="Correctivo",T42="Automático"),"35%",IF(AND(S42="Correctivo",T42="Manual"),"25%",""))))))</f>
        <v/>
      </c>
      <c r="V42" s="88"/>
      <c r="W42" s="88"/>
      <c r="X42" s="88"/>
      <c r="Y42" s="90" t="str">
        <f>IFERROR(IF(AND(R41="Probabilidad",R42="Probabilidad"),(AA41-(+AA41*U42)),IF(R42="Probabilidad",(J41-(+J41*U42)),IF(R42="Impacto",AA41,""))),"")</f>
        <v/>
      </c>
      <c r="Z42" s="91" t="str">
        <f t="shared" si="1"/>
        <v/>
      </c>
      <c r="AA42" s="89" t="str">
        <f t="shared" ref="AA42:AA46" si="35">+Y42</f>
        <v/>
      </c>
      <c r="AB42" s="91" t="str">
        <f t="shared" si="3"/>
        <v/>
      </c>
      <c r="AC42" s="89" t="str">
        <f>IFERROR(IF(AND(R41="Impacto",R42="Impacto"),(AC35-(+AC35*U42)),IF(R42="Impacto",($N$41-(+$N$41*U42)),IF(R42="Probabilidad",AC35,""))),"")</f>
        <v/>
      </c>
      <c r="AD42" s="92" t="str">
        <f t="shared" ref="AD42:AD43" si="36">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88"/>
      <c r="AF42" s="112"/>
      <c r="AG42" s="112"/>
      <c r="AH42" s="93"/>
      <c r="AI42" s="93"/>
      <c r="AJ42" s="112"/>
      <c r="AK42" s="119"/>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75" hidden="1" customHeight="1" x14ac:dyDescent="0.3">
      <c r="B43" s="384"/>
      <c r="C43" s="365"/>
      <c r="D43" s="365"/>
      <c r="E43" s="365"/>
      <c r="F43" s="366"/>
      <c r="G43" s="365"/>
      <c r="H43" s="382"/>
      <c r="I43" s="368"/>
      <c r="J43" s="367"/>
      <c r="K43" s="383"/>
      <c r="L43" s="367">
        <f t="shared" si="33"/>
        <v>0</v>
      </c>
      <c r="M43" s="368"/>
      <c r="N43" s="367"/>
      <c r="O43" s="369"/>
      <c r="P43" s="111">
        <v>3</v>
      </c>
      <c r="Q43" s="94"/>
      <c r="R43" s="87" t="str">
        <f>IF(OR(S43="Preventivo",S43="Detectivo"),"Probabilidad",IF(S43="Correctivo","Impacto",""))</f>
        <v/>
      </c>
      <c r="S43" s="88"/>
      <c r="T43" s="88"/>
      <c r="U43" s="89" t="str">
        <f t="shared" si="34"/>
        <v/>
      </c>
      <c r="V43" s="88"/>
      <c r="W43" s="88"/>
      <c r="X43" s="88"/>
      <c r="Y43" s="90" t="str">
        <f>IFERROR(IF(AND(R42="Probabilidad",R43="Probabilidad"),(AA42-(+AA42*U43)),IF(AND(R42="Impacto",R43="Probabilidad"),(AA41-(+AA41*U43)),IF(R43="Impacto",AA42,""))),"")</f>
        <v/>
      </c>
      <c r="Z43" s="91" t="str">
        <f t="shared" si="1"/>
        <v/>
      </c>
      <c r="AA43" s="89" t="str">
        <f t="shared" si="35"/>
        <v/>
      </c>
      <c r="AB43" s="91" t="str">
        <f t="shared" si="3"/>
        <v/>
      </c>
      <c r="AC43" s="89" t="str">
        <f>IFERROR(IF(AND(R42="Impacto",R43="Impacto"),(AC42-(+AC42*U43)),IF(AND(R42="Probabilidad",R43="Impacto"),(AC41-(+AC41*U43)),IF(R43="Probabilidad",AC42,""))),"")</f>
        <v/>
      </c>
      <c r="AD43" s="92" t="str">
        <f t="shared" si="36"/>
        <v/>
      </c>
      <c r="AE43" s="88"/>
      <c r="AF43" s="112"/>
      <c r="AG43" s="112"/>
      <c r="AH43" s="93"/>
      <c r="AI43" s="93"/>
      <c r="AJ43" s="112"/>
      <c r="AK43" s="119"/>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75" hidden="1" customHeight="1" x14ac:dyDescent="0.3">
      <c r="B44" s="384"/>
      <c r="C44" s="365"/>
      <c r="D44" s="365"/>
      <c r="E44" s="365"/>
      <c r="F44" s="366"/>
      <c r="G44" s="365"/>
      <c r="H44" s="382"/>
      <c r="I44" s="368"/>
      <c r="J44" s="367"/>
      <c r="K44" s="383"/>
      <c r="L44" s="367">
        <f t="shared" si="33"/>
        <v>0</v>
      </c>
      <c r="M44" s="368"/>
      <c r="N44" s="367"/>
      <c r="O44" s="369"/>
      <c r="P44" s="111">
        <v>4</v>
      </c>
      <c r="Q44" s="86"/>
      <c r="R44" s="87" t="str">
        <f t="shared" ref="R44:R46" si="37">IF(OR(S44="Preventivo",S44="Detectivo"),"Probabilidad",IF(S44="Correctivo","Impacto",""))</f>
        <v/>
      </c>
      <c r="S44" s="88"/>
      <c r="T44" s="88"/>
      <c r="U44" s="89" t="str">
        <f t="shared" si="34"/>
        <v/>
      </c>
      <c r="V44" s="88"/>
      <c r="W44" s="88"/>
      <c r="X44" s="88"/>
      <c r="Y44" s="90" t="str">
        <f t="shared" ref="Y44:Y46" si="38">IFERROR(IF(AND(R43="Probabilidad",R44="Probabilidad"),(AA43-(+AA43*U44)),IF(AND(R43="Impacto",R44="Probabilidad"),(AA42-(+AA42*U44)),IF(R44="Impacto",AA43,""))),"")</f>
        <v/>
      </c>
      <c r="Z44" s="91" t="str">
        <f t="shared" si="1"/>
        <v/>
      </c>
      <c r="AA44" s="89" t="str">
        <f t="shared" si="35"/>
        <v/>
      </c>
      <c r="AB44" s="91" t="str">
        <f t="shared" si="3"/>
        <v/>
      </c>
      <c r="AC44" s="89" t="str">
        <f t="shared" ref="AC44:AC46" si="39">IFERROR(IF(AND(R43="Impacto",R44="Impacto"),(AC43-(+AC43*U44)),IF(AND(R43="Probabilidad",R44="Impacto"),(AC42-(+AC42*U44)),IF(R44="Probabilidad",AC43,""))),"")</f>
        <v/>
      </c>
      <c r="AD44" s="92" t="str">
        <f>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2"/>
      <c r="AG44" s="112"/>
      <c r="AH44" s="93"/>
      <c r="AI44" s="93"/>
      <c r="AJ44" s="112"/>
      <c r="AK44" s="119"/>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75" hidden="1" customHeight="1" x14ac:dyDescent="0.3">
      <c r="B45" s="384"/>
      <c r="C45" s="365"/>
      <c r="D45" s="365"/>
      <c r="E45" s="365"/>
      <c r="F45" s="366"/>
      <c r="G45" s="365"/>
      <c r="H45" s="382"/>
      <c r="I45" s="368"/>
      <c r="J45" s="367"/>
      <c r="K45" s="383"/>
      <c r="L45" s="367">
        <f t="shared" si="33"/>
        <v>0</v>
      </c>
      <c r="M45" s="368"/>
      <c r="N45" s="367"/>
      <c r="O45" s="369"/>
      <c r="P45" s="111">
        <v>5</v>
      </c>
      <c r="Q45" s="86"/>
      <c r="R45" s="87" t="str">
        <f t="shared" si="37"/>
        <v/>
      </c>
      <c r="S45" s="88"/>
      <c r="T45" s="88"/>
      <c r="U45" s="89" t="str">
        <f t="shared" si="34"/>
        <v/>
      </c>
      <c r="V45" s="88"/>
      <c r="W45" s="88"/>
      <c r="X45" s="88"/>
      <c r="Y45" s="90" t="str">
        <f t="shared" si="38"/>
        <v/>
      </c>
      <c r="Z45" s="91" t="str">
        <f t="shared" si="1"/>
        <v/>
      </c>
      <c r="AA45" s="89" t="str">
        <f t="shared" si="35"/>
        <v/>
      </c>
      <c r="AB45" s="91" t="str">
        <f t="shared" si="3"/>
        <v/>
      </c>
      <c r="AC45" s="89" t="str">
        <f t="shared" si="39"/>
        <v/>
      </c>
      <c r="AD45" s="92" t="str">
        <f t="shared" ref="AD45:AD46" si="40">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88"/>
      <c r="AF45" s="112"/>
      <c r="AG45" s="112"/>
      <c r="AH45" s="93"/>
      <c r="AI45" s="93"/>
      <c r="AJ45" s="112"/>
      <c r="AK45" s="119"/>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75" hidden="1" customHeight="1" x14ac:dyDescent="0.3">
      <c r="B46" s="384"/>
      <c r="C46" s="365"/>
      <c r="D46" s="365"/>
      <c r="E46" s="365"/>
      <c r="F46" s="366"/>
      <c r="G46" s="365"/>
      <c r="H46" s="382"/>
      <c r="I46" s="368"/>
      <c r="J46" s="367"/>
      <c r="K46" s="383"/>
      <c r="L46" s="367">
        <f t="shared" si="33"/>
        <v>0</v>
      </c>
      <c r="M46" s="368"/>
      <c r="N46" s="367"/>
      <c r="O46" s="369"/>
      <c r="P46" s="111">
        <v>6</v>
      </c>
      <c r="Q46" s="86"/>
      <c r="R46" s="87" t="str">
        <f t="shared" si="37"/>
        <v/>
      </c>
      <c r="S46" s="88"/>
      <c r="T46" s="88"/>
      <c r="U46" s="89" t="str">
        <f t="shared" si="34"/>
        <v/>
      </c>
      <c r="V46" s="88"/>
      <c r="W46" s="88"/>
      <c r="X46" s="88"/>
      <c r="Y46" s="90" t="str">
        <f t="shared" si="38"/>
        <v/>
      </c>
      <c r="Z46" s="91" t="str">
        <f t="shared" si="1"/>
        <v/>
      </c>
      <c r="AA46" s="89" t="str">
        <f t="shared" si="35"/>
        <v/>
      </c>
      <c r="AB46" s="91" t="str">
        <f t="shared" si="3"/>
        <v/>
      </c>
      <c r="AC46" s="89" t="str">
        <f t="shared" si="39"/>
        <v/>
      </c>
      <c r="AD46" s="92" t="str">
        <f t="shared" si="40"/>
        <v/>
      </c>
      <c r="AE46" s="88"/>
      <c r="AF46" s="112"/>
      <c r="AG46" s="112"/>
      <c r="AH46" s="93"/>
      <c r="AI46" s="93"/>
      <c r="AJ46" s="112"/>
      <c r="AK46" s="119"/>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75" hidden="1" customHeight="1" x14ac:dyDescent="0.3">
      <c r="B47" s="384">
        <v>6</v>
      </c>
      <c r="C47" s="365"/>
      <c r="D47" s="365"/>
      <c r="E47" s="365"/>
      <c r="F47" s="366"/>
      <c r="G47" s="365"/>
      <c r="H47" s="382"/>
      <c r="I47" s="368" t="str">
        <f>IF(H47&lt;=0,"",IF(H47&lt;=2,"Muy Baja",IF(H47&lt;=24,"Baja",IF(H47&lt;=500,"Media",IF(H47&lt;=5000,"Alta","Muy Alta")))))</f>
        <v/>
      </c>
      <c r="J47" s="367" t="str">
        <f>IF(I47="","",IF(I47="Muy Baja",0.2,IF(I47="Baja",0.4,IF(I47="Media",0.6,IF(I47="Alta",0.8,IF(I47="Muy Alta",1,))))))</f>
        <v/>
      </c>
      <c r="K47" s="383"/>
      <c r="L47" s="367">
        <f>IF(NOT(ISERROR(MATCH(K47,'Tabla Impacto'!$B$222:$B$224,0))),'Tabla Impacto'!$F$224&amp;"Por favor no seleccionar los criterios de impacto(Afectación Económica o presupuestal y Pérdida Reputacional)",K47)</f>
        <v>0</v>
      </c>
      <c r="M47" s="368" t="str">
        <f>IF(OR(L47='Tabla Impacto'!$C$12,L47='Tabla Impacto'!$D$12),"Leve",IF(OR(L47='Tabla Impacto'!$C$13,L47='Tabla Impacto'!$D$13),"Menor",IF(OR(L47='Tabla Impacto'!$C$14,L47='Tabla Impacto'!$D$14),"Moderado",IF(OR(L47='Tabla Impacto'!$C$15,L47='Tabla Impacto'!$D$15),"Mayor",IF(OR(L47='Tabla Impacto'!$C$16,L47='Tabla Impacto'!$D$16),"Catastrófico","")))))</f>
        <v/>
      </c>
      <c r="N47" s="367" t="str">
        <f>IF(M47="","",IF(M47="Leve",0.2,IF(M47="Menor",0.4,IF(M47="Moderado",0.6,IF(M47="Mayor",0.8,IF(M47="Catastrófico",1,))))))</f>
        <v/>
      </c>
      <c r="O47" s="369" t="str">
        <f>IF(OR(AND(I47="Muy Baja",M47="Leve"),AND(I47="Muy Baja",M47="Menor"),AND(I47="Baja",M47="Leve")),"Bajo",IF(OR(AND(I47="Muy baja",M47="Moderado"),AND(I47="Baja",M47="Menor"),AND(I47="Baja",M47="Moderado"),AND(I47="Media",M47="Leve"),AND(I47="Media",M47="Menor"),AND(I47="Media",M47="Moderado"),AND(I47="Alta",M47="Leve"),AND(I47="Alta",M47="Menor")),"Moderado",IF(OR(AND(I47="Muy Baja",M47="Mayor"),AND(I47="Baja",M47="Mayor"),AND(I47="Media",M47="Mayor"),AND(I47="Alta",M47="Moderado"),AND(I47="Alta",M47="Mayor"),AND(I47="Muy Alta",M47="Leve"),AND(I47="Muy Alta",M47="Menor"),AND(I47="Muy Alta",M47="Moderado"),AND(I47="Muy Alta",M47="Mayor")),"Alto",IF(OR(AND(I47="Muy Baja",M47="Catastrófico"),AND(I47="Baja",M47="Catastrófico"),AND(I47="Media",M47="Catastrófico"),AND(I47="Alta",M47="Catastrófico"),AND(I47="Muy Alta",M47="Catastrófico")),"Extremo",""))))</f>
        <v/>
      </c>
      <c r="P47" s="111">
        <v>1</v>
      </c>
      <c r="Q47" s="86"/>
      <c r="R47" s="87" t="str">
        <f>IF(OR(S47="Preventivo",S47="Detectivo"),"Probabilidad",IF(S47="Correctivo","Impacto",""))</f>
        <v/>
      </c>
      <c r="S47" s="88"/>
      <c r="T47" s="88"/>
      <c r="U47" s="89" t="str">
        <f>IF(AND(S47="Preventivo",T47="Automático"),"50%",IF(AND(S47="Preventivo",T47="Manual"),"40%",IF(AND(S47="Detectivo",T47="Automático"),"40%",IF(AND(S47="Detectivo",T47="Manual"),"30%",IF(AND(S47="Correctivo",T47="Automático"),"35%",IF(AND(S47="Correctivo",T47="Manual"),"25%",""))))))</f>
        <v/>
      </c>
      <c r="V47" s="88"/>
      <c r="W47" s="88"/>
      <c r="X47" s="88"/>
      <c r="Y47" s="90" t="str">
        <f>IFERROR(IF(R47="Probabilidad",(J47-(+J47*U47)),IF(R47="Impacto",J47,"")),"")</f>
        <v/>
      </c>
      <c r="Z47" s="91" t="str">
        <f>IFERROR(IF(Y47="","",IF(Y47&lt;=0.2,"Muy Baja",IF(Y47&lt;=0.4,"Baja",IF(Y47&lt;=0.6,"Media",IF(Y47&lt;=0.8,"Alta","Muy Alta"))))),"")</f>
        <v/>
      </c>
      <c r="AA47" s="89" t="str">
        <f>+Y47</f>
        <v/>
      </c>
      <c r="AB47" s="91" t="str">
        <f>IFERROR(IF(AC47="","",IF(AC47&lt;=0.2,"Leve",IF(AC47&lt;=0.4,"Menor",IF(AC47&lt;=0.6,"Moderado",IF(AC47&lt;=0.8,"Mayor","Catastrófico"))))),"")</f>
        <v/>
      </c>
      <c r="AC47" s="89" t="str">
        <f>IFERROR(IF(R47="Impacto",(N47-(+N47*U47)),IF(R47="Probabilidad",N47,"")),"")</f>
        <v/>
      </c>
      <c r="AD47" s="92" t="str">
        <f>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2"/>
      <c r="AG47" s="112"/>
      <c r="AH47" s="93"/>
      <c r="AI47" s="93"/>
      <c r="AJ47" s="112"/>
      <c r="AK47" s="119"/>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75" hidden="1" customHeight="1" x14ac:dyDescent="0.3">
      <c r="B48" s="384"/>
      <c r="C48" s="365"/>
      <c r="D48" s="365"/>
      <c r="E48" s="365"/>
      <c r="F48" s="366"/>
      <c r="G48" s="365"/>
      <c r="H48" s="382"/>
      <c r="I48" s="368"/>
      <c r="J48" s="367"/>
      <c r="K48" s="383"/>
      <c r="L48" s="367">
        <f t="shared" ref="L48:L52" si="41">IF(NOT(ISERROR(MATCH(K48,_xlfn.ANCHORARRAY(F59),0))),J61&amp;"Por favor no seleccionar los criterios de impacto",K48)</f>
        <v>0</v>
      </c>
      <c r="M48" s="368"/>
      <c r="N48" s="367"/>
      <c r="O48" s="369"/>
      <c r="P48" s="111">
        <v>2</v>
      </c>
      <c r="Q48" s="86"/>
      <c r="R48" s="87" t="str">
        <f>IF(OR(S48="Preventivo",S48="Detectivo"),"Probabilidad",IF(S48="Correctivo","Impacto",""))</f>
        <v/>
      </c>
      <c r="S48" s="88"/>
      <c r="T48" s="88"/>
      <c r="U48" s="89" t="str">
        <f t="shared" ref="U48:U52" si="42">IF(AND(S48="Preventivo",T48="Automático"),"50%",IF(AND(S48="Preventivo",T48="Manual"),"40%",IF(AND(S48="Detectivo",T48="Automático"),"40%",IF(AND(S48="Detectivo",T48="Manual"),"30%",IF(AND(S48="Correctivo",T48="Automático"),"35%",IF(AND(S48="Correctivo",T48="Manual"),"25%",""))))))</f>
        <v/>
      </c>
      <c r="V48" s="88"/>
      <c r="W48" s="88"/>
      <c r="X48" s="88"/>
      <c r="Y48" s="90" t="str">
        <f>IFERROR(IF(AND(R47="Probabilidad",R48="Probabilidad"),(AA47-(+AA47*U48)),IF(R48="Probabilidad",(J47-(+J47*U48)),IF(R48="Impacto",AA47,""))),"")</f>
        <v/>
      </c>
      <c r="Z48" s="91" t="str">
        <f t="shared" si="1"/>
        <v/>
      </c>
      <c r="AA48" s="89" t="str">
        <f t="shared" ref="AA48:AA52" si="43">+Y48</f>
        <v/>
      </c>
      <c r="AB48" s="91" t="str">
        <f t="shared" si="3"/>
        <v/>
      </c>
      <c r="AC48" s="89" t="str">
        <f>IFERROR(IF(AND(R47="Impacto",R48="Impacto"),(AC41-(+AC41*U48)),IF(R48="Impacto",($N$47-(+$N$47*U48)),IF(R48="Probabilidad",AC41,""))),"")</f>
        <v/>
      </c>
      <c r="AD48" s="92" t="str">
        <f t="shared" ref="AD48:AD49" si="44">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
      </c>
      <c r="AE48" s="88"/>
      <c r="AF48" s="112"/>
      <c r="AG48" s="112"/>
      <c r="AH48" s="93"/>
      <c r="AI48" s="93"/>
      <c r="AJ48" s="112"/>
      <c r="AK48" s="119"/>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75" hidden="1" customHeight="1" x14ac:dyDescent="0.3">
      <c r="B49" s="384"/>
      <c r="C49" s="365"/>
      <c r="D49" s="365"/>
      <c r="E49" s="365"/>
      <c r="F49" s="366"/>
      <c r="G49" s="365"/>
      <c r="H49" s="382"/>
      <c r="I49" s="368"/>
      <c r="J49" s="367"/>
      <c r="K49" s="383"/>
      <c r="L49" s="367">
        <f t="shared" si="41"/>
        <v>0</v>
      </c>
      <c r="M49" s="368"/>
      <c r="N49" s="367"/>
      <c r="O49" s="369"/>
      <c r="P49" s="111">
        <v>3</v>
      </c>
      <c r="Q49" s="94"/>
      <c r="R49" s="87" t="str">
        <f>IF(OR(S49="Preventivo",S49="Detectivo"),"Probabilidad",IF(S49="Correctivo","Impacto",""))</f>
        <v/>
      </c>
      <c r="S49" s="88"/>
      <c r="T49" s="88"/>
      <c r="U49" s="89" t="str">
        <f t="shared" si="42"/>
        <v/>
      </c>
      <c r="V49" s="88"/>
      <c r="W49" s="88"/>
      <c r="X49" s="88"/>
      <c r="Y49" s="90" t="str">
        <f>IFERROR(IF(AND(R48="Probabilidad",R49="Probabilidad"),(AA48-(+AA48*U49)),IF(AND(R48="Impacto",R49="Probabilidad"),(AA47-(+AA47*U49)),IF(R49="Impacto",AA48,""))),"")</f>
        <v/>
      </c>
      <c r="Z49" s="91" t="str">
        <f t="shared" si="1"/>
        <v/>
      </c>
      <c r="AA49" s="89" t="str">
        <f t="shared" si="43"/>
        <v/>
      </c>
      <c r="AB49" s="91" t="str">
        <f t="shared" si="3"/>
        <v/>
      </c>
      <c r="AC49" s="89" t="str">
        <f>IFERROR(IF(AND(R48="Impacto",R49="Impacto"),(AC48-(+AC48*U49)),IF(AND(R48="Probabilidad",R49="Impacto"),(AC47-(+AC47*U49)),IF(R49="Probabilidad",AC48,""))),"")</f>
        <v/>
      </c>
      <c r="AD49" s="92" t="str">
        <f t="shared" si="44"/>
        <v/>
      </c>
      <c r="AE49" s="88"/>
      <c r="AF49" s="112"/>
      <c r="AG49" s="112"/>
      <c r="AH49" s="93"/>
      <c r="AI49" s="93"/>
      <c r="AJ49" s="112"/>
      <c r="AK49" s="119"/>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75" hidden="1" customHeight="1" x14ac:dyDescent="0.3">
      <c r="B50" s="384"/>
      <c r="C50" s="365"/>
      <c r="D50" s="365"/>
      <c r="E50" s="365"/>
      <c r="F50" s="366"/>
      <c r="G50" s="365"/>
      <c r="H50" s="382"/>
      <c r="I50" s="368"/>
      <c r="J50" s="367"/>
      <c r="K50" s="383"/>
      <c r="L50" s="367">
        <f t="shared" si="41"/>
        <v>0</v>
      </c>
      <c r="M50" s="368"/>
      <c r="N50" s="367"/>
      <c r="O50" s="369"/>
      <c r="P50" s="111">
        <v>4</v>
      </c>
      <c r="Q50" s="86"/>
      <c r="R50" s="87" t="str">
        <f t="shared" ref="R50:R52" si="45">IF(OR(S50="Preventivo",S50="Detectivo"),"Probabilidad",IF(S50="Correctivo","Impacto",""))</f>
        <v/>
      </c>
      <c r="S50" s="88"/>
      <c r="T50" s="88"/>
      <c r="U50" s="89" t="str">
        <f t="shared" si="42"/>
        <v/>
      </c>
      <c r="V50" s="88"/>
      <c r="W50" s="88"/>
      <c r="X50" s="88"/>
      <c r="Y50" s="90" t="str">
        <f t="shared" ref="Y50:Y52" si="46">IFERROR(IF(AND(R49="Probabilidad",R50="Probabilidad"),(AA49-(+AA49*U50)),IF(AND(R49="Impacto",R50="Probabilidad"),(AA48-(+AA48*U50)),IF(R50="Impacto",AA49,""))),"")</f>
        <v/>
      </c>
      <c r="Z50" s="91" t="str">
        <f t="shared" si="1"/>
        <v/>
      </c>
      <c r="AA50" s="89" t="str">
        <f t="shared" si="43"/>
        <v/>
      </c>
      <c r="AB50" s="91" t="str">
        <f t="shared" si="3"/>
        <v/>
      </c>
      <c r="AC50" s="89" t="str">
        <f t="shared" ref="AC50:AC52" si="47">IFERROR(IF(AND(R49="Impacto",R50="Impacto"),(AC49-(+AC49*U50)),IF(AND(R49="Probabilidad",R50="Impacto"),(AC48-(+AC48*U50)),IF(R50="Probabilidad",AC49,""))),"")</f>
        <v/>
      </c>
      <c r="AD50" s="92" t="str">
        <f>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2"/>
      <c r="AG50" s="112"/>
      <c r="AH50" s="93"/>
      <c r="AI50" s="93"/>
      <c r="AJ50" s="112"/>
      <c r="AK50" s="119"/>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75" hidden="1" customHeight="1" x14ac:dyDescent="0.3">
      <c r="B51" s="384"/>
      <c r="C51" s="365"/>
      <c r="D51" s="365"/>
      <c r="E51" s="365"/>
      <c r="F51" s="366"/>
      <c r="G51" s="365"/>
      <c r="H51" s="382"/>
      <c r="I51" s="368"/>
      <c r="J51" s="367"/>
      <c r="K51" s="383"/>
      <c r="L51" s="367">
        <f t="shared" si="41"/>
        <v>0</v>
      </c>
      <c r="M51" s="368"/>
      <c r="N51" s="367"/>
      <c r="O51" s="369"/>
      <c r="P51" s="111">
        <v>5</v>
      </c>
      <c r="Q51" s="86"/>
      <c r="R51" s="87" t="str">
        <f t="shared" si="45"/>
        <v/>
      </c>
      <c r="S51" s="88"/>
      <c r="T51" s="88"/>
      <c r="U51" s="89" t="str">
        <f t="shared" si="42"/>
        <v/>
      </c>
      <c r="V51" s="88"/>
      <c r="W51" s="88"/>
      <c r="X51" s="88"/>
      <c r="Y51" s="90" t="str">
        <f t="shared" si="46"/>
        <v/>
      </c>
      <c r="Z51" s="91" t="str">
        <f t="shared" si="1"/>
        <v/>
      </c>
      <c r="AA51" s="89" t="str">
        <f t="shared" si="43"/>
        <v/>
      </c>
      <c r="AB51" s="91" t="str">
        <f t="shared" si="3"/>
        <v/>
      </c>
      <c r="AC51" s="89" t="str">
        <f t="shared" si="47"/>
        <v/>
      </c>
      <c r="AD51" s="92" t="str">
        <f t="shared" ref="AD51" si="48">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2"/>
      <c r="AG51" s="112"/>
      <c r="AH51" s="93"/>
      <c r="AI51" s="93"/>
      <c r="AJ51" s="112"/>
      <c r="AK51" s="119"/>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75" hidden="1" customHeight="1" x14ac:dyDescent="0.3">
      <c r="B52" s="384"/>
      <c r="C52" s="365"/>
      <c r="D52" s="365"/>
      <c r="E52" s="365"/>
      <c r="F52" s="366"/>
      <c r="G52" s="365"/>
      <c r="H52" s="382"/>
      <c r="I52" s="368"/>
      <c r="J52" s="367"/>
      <c r="K52" s="383"/>
      <c r="L52" s="367">
        <f t="shared" si="41"/>
        <v>0</v>
      </c>
      <c r="M52" s="368"/>
      <c r="N52" s="367"/>
      <c r="O52" s="369"/>
      <c r="P52" s="111">
        <v>6</v>
      </c>
      <c r="Q52" s="86"/>
      <c r="R52" s="87" t="str">
        <f t="shared" si="45"/>
        <v/>
      </c>
      <c r="S52" s="88"/>
      <c r="T52" s="88"/>
      <c r="U52" s="89" t="str">
        <f t="shared" si="42"/>
        <v/>
      </c>
      <c r="V52" s="88"/>
      <c r="W52" s="88"/>
      <c r="X52" s="88"/>
      <c r="Y52" s="90" t="str">
        <f t="shared" si="46"/>
        <v/>
      </c>
      <c r="Z52" s="91" t="str">
        <f t="shared" si="1"/>
        <v/>
      </c>
      <c r="AA52" s="89" t="str">
        <f t="shared" si="43"/>
        <v/>
      </c>
      <c r="AB52" s="91" t="str">
        <f>IFERROR(IF(AC52="","",IF(AC52&lt;=0.2,"Leve",IF(AC52&lt;=0.4,"Menor",IF(AC52&lt;=0.6,"Moderado",IF(AC52&lt;=0.8,"Mayor","Catastrófico"))))),"")</f>
        <v/>
      </c>
      <c r="AC52" s="89" t="str">
        <f t="shared" si="47"/>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2"/>
      <c r="AG52" s="112"/>
      <c r="AH52" s="93"/>
      <c r="AI52" s="93"/>
      <c r="AJ52" s="112"/>
      <c r="AK52" s="119"/>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75" hidden="1" customHeight="1" x14ac:dyDescent="0.3">
      <c r="B53" s="384">
        <v>7</v>
      </c>
      <c r="C53" s="365"/>
      <c r="D53" s="365"/>
      <c r="E53" s="365"/>
      <c r="F53" s="366"/>
      <c r="G53" s="365"/>
      <c r="H53" s="382"/>
      <c r="I53" s="368" t="str">
        <f>IF(H53&lt;=0,"",IF(H53&lt;=2,"Muy Baja",IF(H53&lt;=24,"Baja",IF(H53&lt;=500,"Media",IF(H53&lt;=5000,"Alta","Muy Alta")))))</f>
        <v/>
      </c>
      <c r="J53" s="367" t="str">
        <f>IF(I53="","",IF(I53="Muy Baja",0.2,IF(I53="Baja",0.4,IF(I53="Media",0.6,IF(I53="Alta",0.8,IF(I53="Muy Alta",1,))))))</f>
        <v/>
      </c>
      <c r="K53" s="383"/>
      <c r="L53" s="367">
        <f>IF(NOT(ISERROR(MATCH(K53,'Tabla Impacto'!$B$222:$B$224,0))),'Tabla Impacto'!$F$224&amp;"Por favor no seleccionar los criterios de impacto(Afectación Económica o presupuestal y Pérdida Reputacional)",K53)</f>
        <v>0</v>
      </c>
      <c r="M53" s="368" t="str">
        <f>IF(OR(L53='Tabla Impacto'!$C$12,L53='Tabla Impacto'!$D$12),"Leve",IF(OR(L53='Tabla Impacto'!$C$13,L53='Tabla Impacto'!$D$13),"Menor",IF(OR(L53='Tabla Impacto'!$C$14,L53='Tabla Impacto'!$D$14),"Moderado",IF(OR(L53='Tabla Impacto'!$C$15,L53='Tabla Impacto'!$D$15),"Mayor",IF(OR(L53='Tabla Impacto'!$C$16,L53='Tabla Impacto'!$D$16),"Catastrófico","")))))</f>
        <v/>
      </c>
      <c r="N53" s="367" t="str">
        <f>IF(M53="","",IF(M53="Leve",0.2,IF(M53="Menor",0.4,IF(M53="Moderado",0.6,IF(M53="Mayor",0.8,IF(M53="Catastrófico",1,))))))</f>
        <v/>
      </c>
      <c r="O53" s="369" t="str">
        <f>IF(OR(AND(I53="Muy Baja",M53="Leve"),AND(I53="Muy Baja",M53="Menor"),AND(I53="Baja",M53="Leve")),"Bajo",IF(OR(AND(I53="Muy baja",M53="Moderado"),AND(I53="Baja",M53="Menor"),AND(I53="Baja",M53="Moderado"),AND(I53="Media",M53="Leve"),AND(I53="Media",M53="Menor"),AND(I53="Media",M53="Moderado"),AND(I53="Alta",M53="Leve"),AND(I53="Alta",M53="Menor")),"Moderado",IF(OR(AND(I53="Muy Baja",M53="Mayor"),AND(I53="Baja",M53="Mayor"),AND(I53="Media",M53="Mayor"),AND(I53="Alta",M53="Moderado"),AND(I53="Alta",M53="Mayor"),AND(I53="Muy Alta",M53="Leve"),AND(I53="Muy Alta",M53="Menor"),AND(I53="Muy Alta",M53="Moderado"),AND(I53="Muy Alta",M53="Mayor")),"Alto",IF(OR(AND(I53="Muy Baja",M53="Catastrófico"),AND(I53="Baja",M53="Catastrófico"),AND(I53="Media",M53="Catastrófico"),AND(I53="Alta",M53="Catastrófico"),AND(I53="Muy Alta",M53="Catastrófico")),"Extremo",""))))</f>
        <v/>
      </c>
      <c r="P53" s="111">
        <v>1</v>
      </c>
      <c r="Q53" s="86"/>
      <c r="R53" s="87" t="str">
        <f>IF(OR(S53="Preventivo",S53="Detectivo"),"Probabilidad",IF(S53="Correctivo","Impacto",""))</f>
        <v/>
      </c>
      <c r="S53" s="88"/>
      <c r="T53" s="88"/>
      <c r="U53" s="89" t="str">
        <f>IF(AND(S53="Preventivo",T53="Automático"),"50%",IF(AND(S53="Preventivo",T53="Manual"),"40%",IF(AND(S53="Detectivo",T53="Automático"),"40%",IF(AND(S53="Detectivo",T53="Manual"),"30%",IF(AND(S53="Correctivo",T53="Automático"),"35%",IF(AND(S53="Correctivo",T53="Manual"),"25%",""))))))</f>
        <v/>
      </c>
      <c r="V53" s="88"/>
      <c r="W53" s="88"/>
      <c r="X53" s="88"/>
      <c r="Y53" s="90" t="str">
        <f>IFERROR(IF(R53="Probabilidad",(J53-(+J53*U53)),IF(R53="Impacto",J53,"")),"")</f>
        <v/>
      </c>
      <c r="Z53" s="91" t="str">
        <f>IFERROR(IF(Y53="","",IF(Y53&lt;=0.2,"Muy Baja",IF(Y53&lt;=0.4,"Baja",IF(Y53&lt;=0.6,"Media",IF(Y53&lt;=0.8,"Alta","Muy Alta"))))),"")</f>
        <v/>
      </c>
      <c r="AA53" s="89" t="str">
        <f>+Y53</f>
        <v/>
      </c>
      <c r="AB53" s="91" t="str">
        <f>IFERROR(IF(AC53="","",IF(AC53&lt;=0.2,"Leve",IF(AC53&lt;=0.4,"Menor",IF(AC53&lt;=0.6,"Moderado",IF(AC53&lt;=0.8,"Mayor","Catastrófico"))))),"")</f>
        <v/>
      </c>
      <c r="AC53" s="89" t="str">
        <f>IFERROR(IF(R53="Impacto",(N53-(+N53*U53)),IF(R53="Probabilidad",N53,"")),"")</f>
        <v/>
      </c>
      <c r="AD53" s="92"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2"/>
      <c r="AG53" s="112"/>
      <c r="AH53" s="93"/>
      <c r="AI53" s="93"/>
      <c r="AJ53" s="112"/>
      <c r="AK53" s="119"/>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75" hidden="1" customHeight="1" x14ac:dyDescent="0.3">
      <c r="B54" s="384"/>
      <c r="C54" s="365"/>
      <c r="D54" s="365"/>
      <c r="E54" s="365"/>
      <c r="F54" s="366"/>
      <c r="G54" s="365"/>
      <c r="H54" s="382"/>
      <c r="I54" s="368"/>
      <c r="J54" s="367"/>
      <c r="K54" s="383"/>
      <c r="L54" s="367">
        <f t="shared" ref="L54:L58" si="49">IF(NOT(ISERROR(MATCH(K54,_xlfn.ANCHORARRAY(F65),0))),J67&amp;"Por favor no seleccionar los criterios de impacto",K54)</f>
        <v>0</v>
      </c>
      <c r="M54" s="368"/>
      <c r="N54" s="367"/>
      <c r="O54" s="369"/>
      <c r="P54" s="111">
        <v>2</v>
      </c>
      <c r="Q54" s="86"/>
      <c r="R54" s="87" t="str">
        <f>IF(OR(S54="Preventivo",S54="Detectivo"),"Probabilidad",IF(S54="Correctivo","Impacto",""))</f>
        <v/>
      </c>
      <c r="S54" s="88"/>
      <c r="T54" s="88"/>
      <c r="U54" s="89" t="str">
        <f t="shared" ref="U54:U58" si="50">IF(AND(S54="Preventivo",T54="Automático"),"50%",IF(AND(S54="Preventivo",T54="Manual"),"40%",IF(AND(S54="Detectivo",T54="Automático"),"40%",IF(AND(S54="Detectivo",T54="Manual"),"30%",IF(AND(S54="Correctivo",T54="Automático"),"35%",IF(AND(S54="Correctivo",T54="Manual"),"25%",""))))))</f>
        <v/>
      </c>
      <c r="V54" s="88"/>
      <c r="W54" s="88"/>
      <c r="X54" s="88"/>
      <c r="Y54" s="90" t="str">
        <f>IFERROR(IF(AND(R53="Probabilidad",R54="Probabilidad"),(AA53-(+AA53*U54)),IF(R54="Probabilidad",(J53-(+J53*U54)),IF(R54="Impacto",AA53,""))),"")</f>
        <v/>
      </c>
      <c r="Z54" s="91" t="str">
        <f t="shared" si="1"/>
        <v/>
      </c>
      <c r="AA54" s="89" t="str">
        <f t="shared" ref="AA54:AA58" si="51">+Y54</f>
        <v/>
      </c>
      <c r="AB54" s="91" t="str">
        <f t="shared" si="3"/>
        <v/>
      </c>
      <c r="AC54" s="89" t="str">
        <f>IFERROR(IF(AND(R53="Impacto",R54="Impacto"),(AC47-(+AC47*U54)),IF(R54="Impacto",($N$53-(+$N$53*U54)),IF(R54="Probabilidad",AC47,""))),"")</f>
        <v/>
      </c>
      <c r="AD54" s="92" t="str">
        <f t="shared" ref="AD54:AD55" si="52">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88"/>
      <c r="AF54" s="112"/>
      <c r="AG54" s="112"/>
      <c r="AH54" s="93"/>
      <c r="AI54" s="93"/>
      <c r="AJ54" s="112"/>
      <c r="AK54" s="119"/>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75" hidden="1" customHeight="1" x14ac:dyDescent="0.3">
      <c r="B55" s="384"/>
      <c r="C55" s="365"/>
      <c r="D55" s="365"/>
      <c r="E55" s="365"/>
      <c r="F55" s="366"/>
      <c r="G55" s="365"/>
      <c r="H55" s="382"/>
      <c r="I55" s="368"/>
      <c r="J55" s="367"/>
      <c r="K55" s="383"/>
      <c r="L55" s="367">
        <f t="shared" si="49"/>
        <v>0</v>
      </c>
      <c r="M55" s="368"/>
      <c r="N55" s="367"/>
      <c r="O55" s="369"/>
      <c r="P55" s="111">
        <v>3</v>
      </c>
      <c r="Q55" s="94"/>
      <c r="R55" s="87" t="str">
        <f>IF(OR(S55="Preventivo",S55="Detectivo"),"Probabilidad",IF(S55="Correctivo","Impacto",""))</f>
        <v/>
      </c>
      <c r="S55" s="88"/>
      <c r="T55" s="88"/>
      <c r="U55" s="89" t="str">
        <f t="shared" si="50"/>
        <v/>
      </c>
      <c r="V55" s="88"/>
      <c r="W55" s="88"/>
      <c r="X55" s="88"/>
      <c r="Y55" s="90" t="str">
        <f>IFERROR(IF(AND(R54="Probabilidad",R55="Probabilidad"),(AA54-(+AA54*U55)),IF(AND(R54="Impacto",R55="Probabilidad"),(AA53-(+AA53*U55)),IF(R55="Impacto",AA54,""))),"")</f>
        <v/>
      </c>
      <c r="Z55" s="91" t="str">
        <f t="shared" si="1"/>
        <v/>
      </c>
      <c r="AA55" s="89" t="str">
        <f t="shared" si="51"/>
        <v/>
      </c>
      <c r="AB55" s="91" t="str">
        <f t="shared" si="3"/>
        <v/>
      </c>
      <c r="AC55" s="89" t="str">
        <f>IFERROR(IF(AND(R54="Impacto",R55="Impacto"),(AC54-(+AC54*U55)),IF(AND(R54="Probabilidad",R55="Impacto"),(AC53-(+AC53*U55)),IF(R55="Probabilidad",AC54,""))),"")</f>
        <v/>
      </c>
      <c r="AD55" s="92" t="str">
        <f t="shared" si="52"/>
        <v/>
      </c>
      <c r="AE55" s="88"/>
      <c r="AF55" s="112"/>
      <c r="AG55" s="112"/>
      <c r="AH55" s="93"/>
      <c r="AI55" s="93"/>
      <c r="AJ55" s="112"/>
      <c r="AK55" s="119"/>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75" hidden="1" customHeight="1" x14ac:dyDescent="0.3">
      <c r="B56" s="384"/>
      <c r="C56" s="365"/>
      <c r="D56" s="365"/>
      <c r="E56" s="365"/>
      <c r="F56" s="366"/>
      <c r="G56" s="365"/>
      <c r="H56" s="382"/>
      <c r="I56" s="368"/>
      <c r="J56" s="367"/>
      <c r="K56" s="383"/>
      <c r="L56" s="367">
        <f t="shared" si="49"/>
        <v>0</v>
      </c>
      <c r="M56" s="368"/>
      <c r="N56" s="367"/>
      <c r="O56" s="369"/>
      <c r="P56" s="111">
        <v>4</v>
      </c>
      <c r="Q56" s="86"/>
      <c r="R56" s="87" t="str">
        <f t="shared" ref="R56:R58" si="53">IF(OR(S56="Preventivo",S56="Detectivo"),"Probabilidad",IF(S56="Correctivo","Impacto",""))</f>
        <v/>
      </c>
      <c r="S56" s="88"/>
      <c r="T56" s="88"/>
      <c r="U56" s="89" t="str">
        <f t="shared" si="50"/>
        <v/>
      </c>
      <c r="V56" s="88"/>
      <c r="W56" s="88"/>
      <c r="X56" s="88"/>
      <c r="Y56" s="90" t="str">
        <f t="shared" ref="Y56:Y58" si="54">IFERROR(IF(AND(R55="Probabilidad",R56="Probabilidad"),(AA55-(+AA55*U56)),IF(AND(R55="Impacto",R56="Probabilidad"),(AA54-(+AA54*U56)),IF(R56="Impacto",AA55,""))),"")</f>
        <v/>
      </c>
      <c r="Z56" s="91" t="str">
        <f t="shared" si="1"/>
        <v/>
      </c>
      <c r="AA56" s="89" t="str">
        <f t="shared" si="51"/>
        <v/>
      </c>
      <c r="AB56" s="91" t="str">
        <f t="shared" si="3"/>
        <v/>
      </c>
      <c r="AC56" s="89" t="str">
        <f t="shared" ref="AC56:AC58" si="55">IFERROR(IF(AND(R55="Impacto",R56="Impacto"),(AC55-(+AC55*U56)),IF(AND(R55="Probabilidad",R56="Impacto"),(AC54-(+AC54*U56)),IF(R56="Probabilidad",AC55,""))),"")</f>
        <v/>
      </c>
      <c r="AD56" s="92" t="str">
        <f>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2"/>
      <c r="AG56" s="112"/>
      <c r="AH56" s="93"/>
      <c r="AI56" s="93"/>
      <c r="AJ56" s="112"/>
      <c r="AK56" s="119"/>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75" hidden="1" customHeight="1" x14ac:dyDescent="0.3">
      <c r="B57" s="384"/>
      <c r="C57" s="365"/>
      <c r="D57" s="365"/>
      <c r="E57" s="365"/>
      <c r="F57" s="366"/>
      <c r="G57" s="365"/>
      <c r="H57" s="382"/>
      <c r="I57" s="368"/>
      <c r="J57" s="367"/>
      <c r="K57" s="383"/>
      <c r="L57" s="367">
        <f t="shared" si="49"/>
        <v>0</v>
      </c>
      <c r="M57" s="368"/>
      <c r="N57" s="367"/>
      <c r="O57" s="369"/>
      <c r="P57" s="111">
        <v>5</v>
      </c>
      <c r="Q57" s="86"/>
      <c r="R57" s="87" t="str">
        <f t="shared" si="53"/>
        <v/>
      </c>
      <c r="S57" s="88"/>
      <c r="T57" s="88"/>
      <c r="U57" s="89" t="str">
        <f t="shared" si="50"/>
        <v/>
      </c>
      <c r="V57" s="88"/>
      <c r="W57" s="88"/>
      <c r="X57" s="88"/>
      <c r="Y57" s="90" t="str">
        <f t="shared" si="54"/>
        <v/>
      </c>
      <c r="Z57" s="91" t="str">
        <f t="shared" si="1"/>
        <v/>
      </c>
      <c r="AA57" s="89" t="str">
        <f t="shared" si="51"/>
        <v/>
      </c>
      <c r="AB57" s="91" t="str">
        <f t="shared" si="3"/>
        <v/>
      </c>
      <c r="AC57" s="89" t="str">
        <f t="shared" si="55"/>
        <v/>
      </c>
      <c r="AD57" s="92" t="str">
        <f t="shared" ref="AD57:AD58" si="56">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88"/>
      <c r="AF57" s="112"/>
      <c r="AG57" s="112"/>
      <c r="AH57" s="93"/>
      <c r="AI57" s="93"/>
      <c r="AJ57" s="112"/>
      <c r="AK57" s="119"/>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75" hidden="1" customHeight="1" x14ac:dyDescent="0.3">
      <c r="B58" s="384"/>
      <c r="C58" s="365"/>
      <c r="D58" s="365"/>
      <c r="E58" s="365"/>
      <c r="F58" s="366"/>
      <c r="G58" s="365"/>
      <c r="H58" s="382"/>
      <c r="I58" s="368"/>
      <c r="J58" s="367"/>
      <c r="K58" s="383"/>
      <c r="L58" s="367">
        <f t="shared" si="49"/>
        <v>0</v>
      </c>
      <c r="M58" s="368"/>
      <c r="N58" s="367"/>
      <c r="O58" s="369"/>
      <c r="P58" s="111">
        <v>6</v>
      </c>
      <c r="Q58" s="86"/>
      <c r="R58" s="87" t="str">
        <f t="shared" si="53"/>
        <v/>
      </c>
      <c r="S58" s="88"/>
      <c r="T58" s="88"/>
      <c r="U58" s="89" t="str">
        <f t="shared" si="50"/>
        <v/>
      </c>
      <c r="V58" s="88"/>
      <c r="W58" s="88"/>
      <c r="X58" s="88"/>
      <c r="Y58" s="90" t="str">
        <f t="shared" si="54"/>
        <v/>
      </c>
      <c r="Z58" s="91" t="str">
        <f t="shared" si="1"/>
        <v/>
      </c>
      <c r="AA58" s="89" t="str">
        <f t="shared" si="51"/>
        <v/>
      </c>
      <c r="AB58" s="91" t="str">
        <f t="shared" si="3"/>
        <v/>
      </c>
      <c r="AC58" s="89" t="str">
        <f t="shared" si="55"/>
        <v/>
      </c>
      <c r="AD58" s="92" t="str">
        <f t="shared" si="56"/>
        <v/>
      </c>
      <c r="AE58" s="88"/>
      <c r="AF58" s="112"/>
      <c r="AG58" s="112"/>
      <c r="AH58" s="93"/>
      <c r="AI58" s="93"/>
      <c r="AJ58" s="112"/>
      <c r="AK58" s="119"/>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75" hidden="1" customHeight="1" x14ac:dyDescent="0.3">
      <c r="B59" s="384">
        <v>8</v>
      </c>
      <c r="C59" s="365"/>
      <c r="D59" s="365"/>
      <c r="E59" s="365"/>
      <c r="F59" s="366"/>
      <c r="G59" s="365"/>
      <c r="H59" s="382"/>
      <c r="I59" s="368" t="str">
        <f>IF(H59&lt;=0,"",IF(H59&lt;=2,"Muy Baja",IF(H59&lt;=24,"Baja",IF(H59&lt;=500,"Media",IF(H59&lt;=5000,"Alta","Muy Alta")))))</f>
        <v/>
      </c>
      <c r="J59" s="367" t="str">
        <f>IF(I59="","",IF(I59="Muy Baja",0.2,IF(I59="Baja",0.4,IF(I59="Media",0.6,IF(I59="Alta",0.8,IF(I59="Muy Alta",1,))))))</f>
        <v/>
      </c>
      <c r="K59" s="383"/>
      <c r="L59" s="367">
        <f>IF(NOT(ISERROR(MATCH(K59,'Tabla Impacto'!$B$222:$B$224,0))),'Tabla Impacto'!$F$224&amp;"Por favor no seleccionar los criterios de impacto(Afectación Económica o presupuestal y Pérdida Reputacional)",K59)</f>
        <v>0</v>
      </c>
      <c r="M59" s="368" t="str">
        <f>IF(OR(L59='Tabla Impacto'!$C$12,L59='Tabla Impacto'!$D$12),"Leve",IF(OR(L59='Tabla Impacto'!$C$13,L59='Tabla Impacto'!$D$13),"Menor",IF(OR(L59='Tabla Impacto'!$C$14,L59='Tabla Impacto'!$D$14),"Moderado",IF(OR(L59='Tabla Impacto'!$C$15,L59='Tabla Impacto'!$D$15),"Mayor",IF(OR(L59='Tabla Impacto'!$C$16,L59='Tabla Impacto'!$D$16),"Catastrófico","")))))</f>
        <v/>
      </c>
      <c r="N59" s="367" t="str">
        <f>IF(M59="","",IF(M59="Leve",0.2,IF(M59="Menor",0.4,IF(M59="Moderado",0.6,IF(M59="Mayor",0.8,IF(M59="Catastrófico",1,))))))</f>
        <v/>
      </c>
      <c r="O59" s="369" t="str">
        <f>IF(OR(AND(I59="Muy Baja",M59="Leve"),AND(I59="Muy Baja",M59="Menor"),AND(I59="Baja",M59="Leve")),"Bajo",IF(OR(AND(I59="Muy baja",M59="Moderado"),AND(I59="Baja",M59="Menor"),AND(I59="Baja",M59="Moderado"),AND(I59="Media",M59="Leve"),AND(I59="Media",M59="Menor"),AND(I59="Media",M59="Moderado"),AND(I59="Alta",M59="Leve"),AND(I59="Alta",M59="Menor")),"Moderado",IF(OR(AND(I59="Muy Baja",M59="Mayor"),AND(I59="Baja",M59="Mayor"),AND(I59="Media",M59="Mayor"),AND(I59="Alta",M59="Moderado"),AND(I59="Alta",M59="Mayor"),AND(I59="Muy Alta",M59="Leve"),AND(I59="Muy Alta",M59="Menor"),AND(I59="Muy Alta",M59="Moderado"),AND(I59="Muy Alta",M59="Mayor")),"Alto",IF(OR(AND(I59="Muy Baja",M59="Catastrófico"),AND(I59="Baja",M59="Catastrófico"),AND(I59="Media",M59="Catastrófico"),AND(I59="Alta",M59="Catastrófico"),AND(I59="Muy Alta",M59="Catastrófico")),"Extremo",""))))</f>
        <v/>
      </c>
      <c r="P59" s="111">
        <v>1</v>
      </c>
      <c r="Q59" s="86"/>
      <c r="R59" s="87" t="str">
        <f>IF(OR(S59="Preventivo",S59="Detectivo"),"Probabilidad",IF(S59="Correctivo","Impacto",""))</f>
        <v/>
      </c>
      <c r="S59" s="88"/>
      <c r="T59" s="88"/>
      <c r="U59" s="89" t="str">
        <f>IF(AND(S59="Preventivo",T59="Automático"),"50%",IF(AND(S59="Preventivo",T59="Manual"),"40%",IF(AND(S59="Detectivo",T59="Automático"),"40%",IF(AND(S59="Detectivo",T59="Manual"),"30%",IF(AND(S59="Correctivo",T59="Automático"),"35%",IF(AND(S59="Correctivo",T59="Manual"),"25%",""))))))</f>
        <v/>
      </c>
      <c r="V59" s="88"/>
      <c r="W59" s="88"/>
      <c r="X59" s="88"/>
      <c r="Y59" s="90" t="str">
        <f>IFERROR(IF(R59="Probabilidad",(J59-(+J59*U59)),IF(R59="Impacto",J59,"")),"")</f>
        <v/>
      </c>
      <c r="Z59" s="91" t="str">
        <f>IFERROR(IF(Y59="","",IF(Y59&lt;=0.2,"Muy Baja",IF(Y59&lt;=0.4,"Baja",IF(Y59&lt;=0.6,"Media",IF(Y59&lt;=0.8,"Alta","Muy Alta"))))),"")</f>
        <v/>
      </c>
      <c r="AA59" s="89" t="str">
        <f>+Y59</f>
        <v/>
      </c>
      <c r="AB59" s="91" t="str">
        <f>IFERROR(IF(AC59="","",IF(AC59&lt;=0.2,"Leve",IF(AC59&lt;=0.4,"Menor",IF(AC59&lt;=0.6,"Moderado",IF(AC59&lt;=0.8,"Mayor","Catastrófico"))))),"")</f>
        <v/>
      </c>
      <c r="AC59" s="89" t="str">
        <f>IFERROR(IF(R59="Impacto",(N59-(+N59*U59)),IF(R59="Probabilidad",N59,"")),"")</f>
        <v/>
      </c>
      <c r="AD59" s="92" t="str">
        <f>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2"/>
      <c r="AG59" s="112"/>
      <c r="AH59" s="93"/>
      <c r="AI59" s="93"/>
      <c r="AJ59" s="112"/>
      <c r="AK59" s="119"/>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75" hidden="1" customHeight="1" x14ac:dyDescent="0.3">
      <c r="B60" s="384"/>
      <c r="C60" s="365"/>
      <c r="D60" s="365"/>
      <c r="E60" s="365"/>
      <c r="F60" s="366"/>
      <c r="G60" s="365"/>
      <c r="H60" s="382"/>
      <c r="I60" s="368"/>
      <c r="J60" s="367"/>
      <c r="K60" s="383"/>
      <c r="L60" s="367">
        <f>IF(NOT(ISERROR(MATCH(K60,_xlfn.ANCHORARRAY(F71),0))),J73&amp;"Por favor no seleccionar los criterios de impacto",K60)</f>
        <v>0</v>
      </c>
      <c r="M60" s="368"/>
      <c r="N60" s="367"/>
      <c r="O60" s="369"/>
      <c r="P60" s="111">
        <v>2</v>
      </c>
      <c r="Q60" s="86"/>
      <c r="R60" s="87" t="str">
        <f>IF(OR(S60="Preventivo",S60="Detectivo"),"Probabilidad",IF(S60="Correctivo","Impacto",""))</f>
        <v/>
      </c>
      <c r="S60" s="88"/>
      <c r="T60" s="88"/>
      <c r="U60" s="89" t="str">
        <f t="shared" ref="U60:U64" si="57">IF(AND(S60="Preventivo",T60="Automático"),"50%",IF(AND(S60="Preventivo",T60="Manual"),"40%",IF(AND(S60="Detectivo",T60="Automático"),"40%",IF(AND(S60="Detectivo",T60="Manual"),"30%",IF(AND(S60="Correctivo",T60="Automático"),"35%",IF(AND(S60="Correctivo",T60="Manual"),"25%",""))))))</f>
        <v/>
      </c>
      <c r="V60" s="88"/>
      <c r="W60" s="88"/>
      <c r="X60" s="88"/>
      <c r="Y60" s="90" t="str">
        <f>IFERROR(IF(AND(R59="Probabilidad",R60="Probabilidad"),(AA59-(+AA59*U60)),IF(R60="Probabilidad",(J59-(+J59*U60)),IF(R60="Impacto",AA59,""))),"")</f>
        <v/>
      </c>
      <c r="Z60" s="91" t="str">
        <f t="shared" si="1"/>
        <v/>
      </c>
      <c r="AA60" s="89" t="str">
        <f t="shared" ref="AA60:AA64" si="58">+Y60</f>
        <v/>
      </c>
      <c r="AB60" s="91" t="str">
        <f t="shared" si="3"/>
        <v/>
      </c>
      <c r="AC60" s="89" t="str">
        <f>IFERROR(IF(AND(R59="Impacto",R60="Impacto"),(AC53-(+AC53*U60)),IF(R60="Impacto",($N$59-(+$N$59*U60)),IF(R60="Probabilidad",AC53,""))),"")</f>
        <v/>
      </c>
      <c r="AD60" s="92" t="str">
        <f t="shared" ref="AD60:AD61" si="59">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88"/>
      <c r="AF60" s="112"/>
      <c r="AG60" s="112"/>
      <c r="AH60" s="93"/>
      <c r="AI60" s="93"/>
      <c r="AJ60" s="112"/>
      <c r="AK60" s="119"/>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75" hidden="1" customHeight="1" x14ac:dyDescent="0.3">
      <c r="B61" s="384"/>
      <c r="C61" s="365"/>
      <c r="D61" s="365"/>
      <c r="E61" s="365"/>
      <c r="F61" s="366"/>
      <c r="G61" s="365"/>
      <c r="H61" s="382"/>
      <c r="I61" s="368"/>
      <c r="J61" s="367"/>
      <c r="K61" s="383"/>
      <c r="L61" s="367">
        <f>IF(NOT(ISERROR(MATCH(K61,_xlfn.ANCHORARRAY(F72),0))),J74&amp;"Por favor no seleccionar los criterios de impacto",K61)</f>
        <v>0</v>
      </c>
      <c r="M61" s="368"/>
      <c r="N61" s="367"/>
      <c r="O61" s="369"/>
      <c r="P61" s="111">
        <v>3</v>
      </c>
      <c r="Q61" s="94"/>
      <c r="R61" s="87" t="str">
        <f>IF(OR(S61="Preventivo",S61="Detectivo"),"Probabilidad",IF(S61="Correctivo","Impacto",""))</f>
        <v/>
      </c>
      <c r="S61" s="88"/>
      <c r="T61" s="88"/>
      <c r="U61" s="89" t="str">
        <f t="shared" si="57"/>
        <v/>
      </c>
      <c r="V61" s="88"/>
      <c r="W61" s="88"/>
      <c r="X61" s="88"/>
      <c r="Y61" s="90" t="str">
        <f>IFERROR(IF(AND(R60="Probabilidad",R61="Probabilidad"),(AA60-(+AA60*U61)),IF(AND(R60="Impacto",R61="Probabilidad"),(AA59-(+AA59*U61)),IF(R61="Impacto",AA60,""))),"")</f>
        <v/>
      </c>
      <c r="Z61" s="91" t="str">
        <f t="shared" si="1"/>
        <v/>
      </c>
      <c r="AA61" s="89" t="str">
        <f t="shared" si="58"/>
        <v/>
      </c>
      <c r="AB61" s="91" t="str">
        <f t="shared" si="3"/>
        <v/>
      </c>
      <c r="AC61" s="89" t="str">
        <f>IFERROR(IF(AND(R60="Impacto",R61="Impacto"),(AC60-(+AC60*U61)),IF(AND(R60="Probabilidad",R61="Impacto"),(AC59-(+AC59*U61)),IF(R61="Probabilidad",AC60,""))),"")</f>
        <v/>
      </c>
      <c r="AD61" s="92" t="str">
        <f t="shared" si="59"/>
        <v/>
      </c>
      <c r="AE61" s="88"/>
      <c r="AF61" s="112"/>
      <c r="AG61" s="112"/>
      <c r="AH61" s="93"/>
      <c r="AI61" s="93"/>
      <c r="AJ61" s="112"/>
      <c r="AK61" s="119"/>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75" hidden="1" customHeight="1" x14ac:dyDescent="0.3">
      <c r="B62" s="384"/>
      <c r="C62" s="365"/>
      <c r="D62" s="365"/>
      <c r="E62" s="365"/>
      <c r="F62" s="366"/>
      <c r="G62" s="365"/>
      <c r="H62" s="382"/>
      <c r="I62" s="368"/>
      <c r="J62" s="367"/>
      <c r="K62" s="383"/>
      <c r="L62" s="367">
        <f>IF(NOT(ISERROR(MATCH(K62,_xlfn.ANCHORARRAY(F73),0))),J75&amp;"Por favor no seleccionar los criterios de impacto",K62)</f>
        <v>0</v>
      </c>
      <c r="M62" s="368"/>
      <c r="N62" s="367"/>
      <c r="O62" s="369"/>
      <c r="P62" s="111">
        <v>4</v>
      </c>
      <c r="Q62" s="86"/>
      <c r="R62" s="87" t="str">
        <f t="shared" ref="R62:R64" si="60">IF(OR(S62="Preventivo",S62="Detectivo"),"Probabilidad",IF(S62="Correctivo","Impacto",""))</f>
        <v/>
      </c>
      <c r="S62" s="88"/>
      <c r="T62" s="88"/>
      <c r="U62" s="89" t="str">
        <f t="shared" si="57"/>
        <v/>
      </c>
      <c r="V62" s="88"/>
      <c r="W62" s="88"/>
      <c r="X62" s="88"/>
      <c r="Y62" s="90" t="str">
        <f t="shared" ref="Y62:Y64" si="61">IFERROR(IF(AND(R61="Probabilidad",R62="Probabilidad"),(AA61-(+AA61*U62)),IF(AND(R61="Impacto",R62="Probabilidad"),(AA60-(+AA60*U62)),IF(R62="Impacto",AA61,""))),"")</f>
        <v/>
      </c>
      <c r="Z62" s="91" t="str">
        <f t="shared" si="1"/>
        <v/>
      </c>
      <c r="AA62" s="89" t="str">
        <f t="shared" si="58"/>
        <v/>
      </c>
      <c r="AB62" s="91" t="str">
        <f t="shared" si="3"/>
        <v/>
      </c>
      <c r="AC62" s="89" t="str">
        <f t="shared" ref="AC62:AC64" si="62">IFERROR(IF(AND(R61="Impacto",R62="Impacto"),(AC61-(+AC61*U62)),IF(AND(R61="Probabilidad",R62="Impacto"),(AC60-(+AC60*U62)),IF(R62="Probabilidad",AC61,""))),"")</f>
        <v/>
      </c>
      <c r="AD62" s="92" t="str">
        <f>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2"/>
      <c r="AG62" s="112"/>
      <c r="AH62" s="93"/>
      <c r="AI62" s="93"/>
      <c r="AJ62" s="112"/>
      <c r="AK62" s="119"/>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75" hidden="1" customHeight="1" x14ac:dyDescent="0.3">
      <c r="B63" s="384"/>
      <c r="C63" s="365"/>
      <c r="D63" s="365"/>
      <c r="E63" s="365"/>
      <c r="F63" s="366"/>
      <c r="G63" s="365"/>
      <c r="H63" s="382"/>
      <c r="I63" s="368"/>
      <c r="J63" s="367"/>
      <c r="K63" s="383"/>
      <c r="L63" s="367">
        <f>IF(NOT(ISERROR(MATCH(K63,_xlfn.ANCHORARRAY(F74),0))),J76&amp;"Por favor no seleccionar los criterios de impacto",K63)</f>
        <v>0</v>
      </c>
      <c r="M63" s="368"/>
      <c r="N63" s="367"/>
      <c r="O63" s="369"/>
      <c r="P63" s="111">
        <v>5</v>
      </c>
      <c r="Q63" s="86"/>
      <c r="R63" s="87" t="str">
        <f t="shared" si="60"/>
        <v/>
      </c>
      <c r="S63" s="88"/>
      <c r="T63" s="88"/>
      <c r="U63" s="89" t="str">
        <f t="shared" si="57"/>
        <v/>
      </c>
      <c r="V63" s="88"/>
      <c r="W63" s="88"/>
      <c r="X63" s="88"/>
      <c r="Y63" s="90" t="str">
        <f t="shared" si="61"/>
        <v/>
      </c>
      <c r="Z63" s="91" t="str">
        <f t="shared" si="1"/>
        <v/>
      </c>
      <c r="AA63" s="89" t="str">
        <f t="shared" si="58"/>
        <v/>
      </c>
      <c r="AB63" s="91" t="str">
        <f t="shared" si="3"/>
        <v/>
      </c>
      <c r="AC63" s="89" t="str">
        <f t="shared" si="62"/>
        <v/>
      </c>
      <c r="AD63" s="92" t="str">
        <f t="shared" ref="AD63:AD64" si="63">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88"/>
      <c r="AF63" s="112"/>
      <c r="AG63" s="112"/>
      <c r="AH63" s="93"/>
      <c r="AI63" s="93"/>
      <c r="AJ63" s="112"/>
      <c r="AK63" s="119"/>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75" hidden="1" customHeight="1" x14ac:dyDescent="0.3">
      <c r="B64" s="384"/>
      <c r="C64" s="365"/>
      <c r="D64" s="365"/>
      <c r="E64" s="365"/>
      <c r="F64" s="366"/>
      <c r="G64" s="365"/>
      <c r="H64" s="382"/>
      <c r="I64" s="368"/>
      <c r="J64" s="367"/>
      <c r="K64" s="383"/>
      <c r="L64" s="367">
        <f>IF(NOT(ISERROR(MATCH(K64,_xlfn.ANCHORARRAY(F75),0))),J77&amp;"Por favor no seleccionar los criterios de impacto",K64)</f>
        <v>0</v>
      </c>
      <c r="M64" s="368"/>
      <c r="N64" s="367"/>
      <c r="O64" s="369"/>
      <c r="P64" s="111">
        <v>6</v>
      </c>
      <c r="Q64" s="86"/>
      <c r="R64" s="87" t="str">
        <f t="shared" si="60"/>
        <v/>
      </c>
      <c r="S64" s="88"/>
      <c r="T64" s="88"/>
      <c r="U64" s="89" t="str">
        <f t="shared" si="57"/>
        <v/>
      </c>
      <c r="V64" s="88"/>
      <c r="W64" s="88"/>
      <c r="X64" s="88"/>
      <c r="Y64" s="90" t="str">
        <f t="shared" si="61"/>
        <v/>
      </c>
      <c r="Z64" s="91" t="str">
        <f t="shared" si="1"/>
        <v/>
      </c>
      <c r="AA64" s="89" t="str">
        <f t="shared" si="58"/>
        <v/>
      </c>
      <c r="AB64" s="91" t="str">
        <f t="shared" si="3"/>
        <v/>
      </c>
      <c r="AC64" s="89" t="str">
        <f t="shared" si="62"/>
        <v/>
      </c>
      <c r="AD64" s="92" t="str">
        <f t="shared" si="63"/>
        <v/>
      </c>
      <c r="AE64" s="88"/>
      <c r="AF64" s="112"/>
      <c r="AG64" s="112"/>
      <c r="AH64" s="93"/>
      <c r="AI64" s="93"/>
      <c r="AJ64" s="112"/>
      <c r="AK64" s="119"/>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75" hidden="1" customHeight="1" x14ac:dyDescent="0.3">
      <c r="B65" s="384">
        <v>9</v>
      </c>
      <c r="C65" s="365"/>
      <c r="D65" s="365"/>
      <c r="E65" s="365"/>
      <c r="F65" s="366"/>
      <c r="G65" s="365"/>
      <c r="H65" s="382"/>
      <c r="I65" s="368" t="str">
        <f>IF(H65&lt;=0,"",IF(H65&lt;=2,"Muy Baja",IF(H65&lt;=24,"Baja",IF(H65&lt;=500,"Media",IF(H65&lt;=5000,"Alta","Muy Alta")))))</f>
        <v/>
      </c>
      <c r="J65" s="367" t="str">
        <f>IF(I65="","",IF(I65="Muy Baja",0.2,IF(I65="Baja",0.4,IF(I65="Media",0.6,IF(I65="Alta",0.8,IF(I65="Muy Alta",1,))))))</f>
        <v/>
      </c>
      <c r="K65" s="383"/>
      <c r="L65" s="367">
        <f>IF(NOT(ISERROR(MATCH(K65,'Tabla Impacto'!$B$222:$B$224,0))),'Tabla Impacto'!$F$224&amp;"Por favor no seleccionar los criterios de impacto(Afectación Económica o presupuestal y Pérdida Reputacional)",K65)</f>
        <v>0</v>
      </c>
      <c r="M65" s="368" t="str">
        <f>IF(OR(L65='Tabla Impacto'!$C$12,L65='Tabla Impacto'!$D$12),"Leve",IF(OR(L65='Tabla Impacto'!$C$13,L65='Tabla Impacto'!$D$13),"Menor",IF(OR(L65='Tabla Impacto'!$C$14,L65='Tabla Impacto'!$D$14),"Moderado",IF(OR(L65='Tabla Impacto'!$C$15,L65='Tabla Impacto'!$D$15),"Mayor",IF(OR(L65='Tabla Impacto'!$C$16,L65='Tabla Impacto'!$D$16),"Catastrófico","")))))</f>
        <v/>
      </c>
      <c r="N65" s="367" t="str">
        <f>IF(M65="","",IF(M65="Leve",0.2,IF(M65="Menor",0.4,IF(M65="Moderado",0.6,IF(M65="Mayor",0.8,IF(M65="Catastrófico",1,))))))</f>
        <v/>
      </c>
      <c r="O65" s="369" t="str">
        <f>IF(OR(AND(I65="Muy Baja",M65="Leve"),AND(I65="Muy Baja",M65="Menor"),AND(I65="Baja",M65="Leve")),"Bajo",IF(OR(AND(I65="Muy baja",M65="Moderado"),AND(I65="Baja",M65="Menor"),AND(I65="Baja",M65="Moderado"),AND(I65="Media",M65="Leve"),AND(I65="Media",M65="Menor"),AND(I65="Media",M65="Moderado"),AND(I65="Alta",M65="Leve"),AND(I65="Alta",M65="Menor")),"Moderado",IF(OR(AND(I65="Muy Baja",M65="Mayor"),AND(I65="Baja",M65="Mayor"),AND(I65="Media",M65="Mayor"),AND(I65="Alta",M65="Moderado"),AND(I65="Alta",M65="Mayor"),AND(I65="Muy Alta",M65="Leve"),AND(I65="Muy Alta",M65="Menor"),AND(I65="Muy Alta",M65="Moderado"),AND(I65="Muy Alta",M65="Mayor")),"Alto",IF(OR(AND(I65="Muy Baja",M65="Catastrófico"),AND(I65="Baja",M65="Catastrófico"),AND(I65="Media",M65="Catastrófico"),AND(I65="Alta",M65="Catastrófico"),AND(I65="Muy Alta",M65="Catastrófico")),"Extremo",""))))</f>
        <v/>
      </c>
      <c r="P65" s="111">
        <v>1</v>
      </c>
      <c r="Q65" s="86"/>
      <c r="R65" s="87" t="str">
        <f>IF(OR(S65="Preventivo",S65="Detectivo"),"Probabilidad",IF(S65="Correctivo","Impacto",""))</f>
        <v/>
      </c>
      <c r="S65" s="88"/>
      <c r="T65" s="88"/>
      <c r="U65" s="89" t="str">
        <f>IF(AND(S65="Preventivo",T65="Automático"),"50%",IF(AND(S65="Preventivo",T65="Manual"),"40%",IF(AND(S65="Detectivo",T65="Automático"),"40%",IF(AND(S65="Detectivo",T65="Manual"),"30%",IF(AND(S65="Correctivo",T65="Automático"),"35%",IF(AND(S65="Correctivo",T65="Manual"),"25%",""))))))</f>
        <v/>
      </c>
      <c r="V65" s="88"/>
      <c r="W65" s="88"/>
      <c r="X65" s="88"/>
      <c r="Y65" s="90" t="str">
        <f>IFERROR(IF(R65="Probabilidad",(J65-(+J65*U65)),IF(R65="Impacto",J65,"")),"")</f>
        <v/>
      </c>
      <c r="Z65" s="91" t="str">
        <f>IFERROR(IF(Y65="","",IF(Y65&lt;=0.2,"Muy Baja",IF(Y65&lt;=0.4,"Baja",IF(Y65&lt;=0.6,"Media",IF(Y65&lt;=0.8,"Alta","Muy Alta"))))),"")</f>
        <v/>
      </c>
      <c r="AA65" s="89" t="str">
        <f>+Y65</f>
        <v/>
      </c>
      <c r="AB65" s="91" t="str">
        <f>IFERROR(IF(AC65="","",IF(AC65&lt;=0.2,"Leve",IF(AC65&lt;=0.4,"Menor",IF(AC65&lt;=0.6,"Moderado",IF(AC65&lt;=0.8,"Mayor","Catastrófico"))))),"")</f>
        <v/>
      </c>
      <c r="AC65" s="89" t="str">
        <f>IFERROR(IF(R65="Impacto",(N65-(+N65*U65)),IF(R65="Probabilidad",N65,"")),"")</f>
        <v/>
      </c>
      <c r="AD65" s="92" t="str">
        <f>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2"/>
      <c r="AG65" s="112"/>
      <c r="AH65" s="93"/>
      <c r="AI65" s="93"/>
      <c r="AJ65" s="112"/>
      <c r="AK65" s="119"/>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75" hidden="1" customHeight="1" thickBot="1" x14ac:dyDescent="0.35">
      <c r="B66" s="384"/>
      <c r="C66" s="365"/>
      <c r="D66" s="365"/>
      <c r="E66" s="365"/>
      <c r="F66" s="366"/>
      <c r="G66" s="365"/>
      <c r="H66" s="382"/>
      <c r="I66" s="368"/>
      <c r="J66" s="367"/>
      <c r="K66" s="383"/>
      <c r="L66" s="367">
        <f>IF(NOT(ISERROR(MATCH(K66,_xlfn.ANCHORARRAY(F77),0))),J79&amp;"Por favor no seleccionar los criterios de impacto",K66)</f>
        <v>0</v>
      </c>
      <c r="M66" s="368"/>
      <c r="N66" s="367"/>
      <c r="O66" s="369"/>
      <c r="P66" s="111">
        <v>2</v>
      </c>
      <c r="Q66" s="86"/>
      <c r="R66" s="87" t="str">
        <f>IF(OR(S66="Preventivo",S66="Detectivo"),"Probabilidad",IF(S66="Correctivo","Impacto",""))</f>
        <v/>
      </c>
      <c r="S66" s="88"/>
      <c r="T66" s="88"/>
      <c r="U66" s="89" t="str">
        <f t="shared" ref="U66:U70" si="64">IF(AND(S66="Preventivo",T66="Automático"),"50%",IF(AND(S66="Preventivo",T66="Manual"),"40%",IF(AND(S66="Detectivo",T66="Automático"),"40%",IF(AND(S66="Detectivo",T66="Manual"),"30%",IF(AND(S66="Correctivo",T66="Automático"),"35%",IF(AND(S66="Correctivo",T66="Manual"),"25%",""))))))</f>
        <v/>
      </c>
      <c r="V66" s="88"/>
      <c r="W66" s="88"/>
      <c r="X66" s="88"/>
      <c r="Y66" s="90" t="str">
        <f>IFERROR(IF(AND(R65="Probabilidad",R66="Probabilidad"),(AA65-(+AA65*U66)),IF(R66="Probabilidad",(J65-(+J65*U66)),IF(R66="Impacto",AA65,""))),"")</f>
        <v/>
      </c>
      <c r="Z66" s="91" t="str">
        <f t="shared" si="1"/>
        <v/>
      </c>
      <c r="AA66" s="89" t="str">
        <f t="shared" ref="AA66:AA70" si="65">+Y66</f>
        <v/>
      </c>
      <c r="AB66" s="91" t="str">
        <f t="shared" si="3"/>
        <v/>
      </c>
      <c r="AC66" s="89" t="str">
        <f>IFERROR(IF(AND(R65="Impacto",R66="Impacto"),(AC59-(+AC59*U66)),IF(R66="Impacto",($N$65-(+$N$65*U66)),IF(R66="Probabilidad",AC59,""))),"")</f>
        <v/>
      </c>
      <c r="AD66" s="92" t="str">
        <f t="shared" ref="AD66:AD67" si="66">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88"/>
      <c r="AF66" s="112"/>
      <c r="AG66" s="112"/>
      <c r="AH66" s="93"/>
      <c r="AI66" s="93"/>
      <c r="AJ66" s="112"/>
      <c r="AK66" s="119"/>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75" hidden="1" customHeight="1" x14ac:dyDescent="0.3">
      <c r="B67" s="384"/>
      <c r="C67" s="365"/>
      <c r="D67" s="365"/>
      <c r="E67" s="365"/>
      <c r="F67" s="366"/>
      <c r="G67" s="365"/>
      <c r="H67" s="382"/>
      <c r="I67" s="368"/>
      <c r="J67" s="367"/>
      <c r="K67" s="383"/>
      <c r="L67" s="367">
        <f>IF(NOT(ISERROR(MATCH(K67,_xlfn.ANCHORARRAY(F78),0))),J80&amp;"Por favor no seleccionar los criterios de impacto",K67)</f>
        <v>0</v>
      </c>
      <c r="M67" s="368"/>
      <c r="N67" s="367"/>
      <c r="O67" s="369"/>
      <c r="P67" s="111">
        <v>3</v>
      </c>
      <c r="Q67" s="94"/>
      <c r="R67" s="87" t="str">
        <f>IF(OR(S67="Preventivo",S67="Detectivo"),"Probabilidad",IF(S67="Correctivo","Impacto",""))</f>
        <v/>
      </c>
      <c r="S67" s="88"/>
      <c r="T67" s="88"/>
      <c r="U67" s="89" t="str">
        <f t="shared" si="64"/>
        <v/>
      </c>
      <c r="V67" s="88"/>
      <c r="W67" s="88"/>
      <c r="X67" s="88"/>
      <c r="Y67" s="90" t="str">
        <f>IFERROR(IF(AND(R66="Probabilidad",R67="Probabilidad"),(AA66-(+AA66*U67)),IF(AND(R66="Impacto",R67="Probabilidad"),(AA65-(+AA65*U67)),IF(R67="Impacto",AA66,""))),"")</f>
        <v/>
      </c>
      <c r="Z67" s="91" t="str">
        <f t="shared" si="1"/>
        <v/>
      </c>
      <c r="AA67" s="89" t="str">
        <f t="shared" si="65"/>
        <v/>
      </c>
      <c r="AB67" s="91" t="str">
        <f t="shared" si="3"/>
        <v/>
      </c>
      <c r="AC67" s="89" t="str">
        <f>IFERROR(IF(AND(R66="Impacto",R67="Impacto"),(AC66-(+AC66*U67)),IF(AND(R66="Probabilidad",R67="Impacto"),(AC65-(+AC65*U67)),IF(R67="Probabilidad",AC66,""))),"")</f>
        <v/>
      </c>
      <c r="AD67" s="92" t="str">
        <f t="shared" si="66"/>
        <v/>
      </c>
      <c r="AE67" s="88"/>
      <c r="AF67" s="112"/>
      <c r="AG67" s="112"/>
      <c r="AH67" s="93"/>
      <c r="AI67" s="93"/>
      <c r="AJ67" s="112"/>
      <c r="AK67" s="119"/>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row>
    <row r="68" spans="2:69" ht="24.75" hidden="1" customHeight="1" x14ac:dyDescent="0.3">
      <c r="B68" s="386"/>
      <c r="C68" s="387"/>
      <c r="D68" s="387"/>
      <c r="E68" s="387"/>
      <c r="F68" s="385"/>
      <c r="G68" s="388"/>
      <c r="H68" s="385"/>
      <c r="I68" s="385"/>
      <c r="J68" s="385"/>
      <c r="K68" s="385"/>
      <c r="L68" s="385"/>
      <c r="M68" s="385"/>
      <c r="N68" s="385"/>
      <c r="O68" s="385"/>
      <c r="P68" s="120"/>
      <c r="Q68" s="120"/>
      <c r="R68" s="120"/>
      <c r="S68" s="120"/>
      <c r="T68" s="120"/>
      <c r="U68" s="120"/>
      <c r="V68" s="120"/>
      <c r="W68" s="120"/>
      <c r="X68" s="120"/>
      <c r="Y68" s="120"/>
      <c r="Z68" s="120"/>
      <c r="AA68" s="120"/>
      <c r="AB68" s="120"/>
      <c r="AC68" s="120"/>
      <c r="AD68" s="120"/>
      <c r="AE68" s="120"/>
      <c r="AF68" s="120"/>
      <c r="AG68" s="121"/>
      <c r="AH68" s="120"/>
      <c r="AI68" s="120"/>
      <c r="AJ68" s="120"/>
      <c r="AK68" s="122"/>
    </row>
    <row r="69" spans="2:69" ht="24.75" hidden="1" customHeight="1" x14ac:dyDescent="0.3">
      <c r="B69" s="384"/>
      <c r="C69" s="365"/>
      <c r="D69" s="365"/>
      <c r="E69" s="365"/>
      <c r="F69" s="366"/>
      <c r="G69" s="365"/>
      <c r="H69" s="382"/>
      <c r="I69" s="368"/>
      <c r="J69" s="367"/>
      <c r="K69" s="383"/>
      <c r="L69" s="367">
        <f>IF(NOT(ISERROR(MATCH(K69,_xlfn.ANCHORARRAY(F80),0))),J82&amp;"Por favor no seleccionar los criterios de impacto",K69)</f>
        <v>0</v>
      </c>
      <c r="M69" s="368"/>
      <c r="N69" s="367"/>
      <c r="O69" s="369"/>
      <c r="P69" s="111">
        <v>5</v>
      </c>
      <c r="Q69" s="86"/>
      <c r="R69" s="87" t="str">
        <f t="shared" ref="R69:R70" si="67">IF(OR(S69="Preventivo",S69="Detectivo"),"Probabilidad",IF(S69="Correctivo","Impacto",""))</f>
        <v/>
      </c>
      <c r="S69" s="88"/>
      <c r="T69" s="88"/>
      <c r="U69" s="89" t="str">
        <f t="shared" si="64"/>
        <v/>
      </c>
      <c r="V69" s="88"/>
      <c r="W69" s="88"/>
      <c r="X69" s="88"/>
      <c r="Y69" s="90" t="str">
        <f t="shared" ref="Y69:Y70" si="68">IFERROR(IF(AND(R68="Probabilidad",R69="Probabilidad"),(AA68-(+AA68*U69)),IF(AND(R68="Impacto",R69="Probabilidad"),(AA67-(+AA67*U69)),IF(R69="Impacto",AA68,""))),"")</f>
        <v/>
      </c>
      <c r="Z69" s="91" t="str">
        <f t="shared" si="1"/>
        <v/>
      </c>
      <c r="AA69" s="89" t="str">
        <f t="shared" si="65"/>
        <v/>
      </c>
      <c r="AB69" s="91" t="str">
        <f t="shared" si="3"/>
        <v/>
      </c>
      <c r="AC69" s="89" t="str">
        <f t="shared" ref="AC69:AC70" si="69">IFERROR(IF(AND(R68="Impacto",R69="Impacto"),(AC68-(+AC68*U69)),IF(AND(R68="Probabilidad",R69="Impacto"),(AC67-(+AC67*U69)),IF(R69="Probabilidad",AC68,""))),"")</f>
        <v/>
      </c>
      <c r="AD69" s="92" t="str">
        <f t="shared" ref="AD69:AD70" si="70">IFERROR(IF(OR(AND(Z69="Muy Baja",AB69="Leve"),AND(Z69="Muy Baja",AB69="Menor"),AND(Z69="Baja",AB69="Leve")),"Bajo",IF(OR(AND(Z69="Muy baja",AB69="Moderado"),AND(Z69="Baja",AB69="Menor"),AND(Z69="Baja",AB69="Moderado"),AND(Z69="Media",AB69="Leve"),AND(Z69="Media",AB69="Menor"),AND(Z69="Media",AB69="Moderado"),AND(Z69="Alta",AB69="Leve"),AND(Z69="Alta",AB69="Menor")),"Moderado",IF(OR(AND(Z69="Muy Baja",AB69="Mayor"),AND(Z69="Baja",AB69="Mayor"),AND(Z69="Media",AB69="Mayor"),AND(Z69="Alta",AB69="Moderado"),AND(Z69="Alta",AB69="Mayor"),AND(Z69="Muy Alta",AB69="Leve"),AND(Z69="Muy Alta",AB69="Menor"),AND(Z69="Muy Alta",AB69="Moderado"),AND(Z69="Muy Alta",AB69="Mayor")),"Alto",IF(OR(AND(Z69="Muy Baja",AB69="Catastrófico"),AND(Z69="Baja",AB69="Catastrófico"),AND(Z69="Media",AB69="Catastrófico"),AND(Z69="Alta",AB69="Catastrófico"),AND(Z69="Muy Alta",AB69="Catastrófico")),"Extremo","")))),"")</f>
        <v/>
      </c>
      <c r="AE69" s="88"/>
      <c r="AF69" s="112"/>
      <c r="AG69" s="112"/>
      <c r="AH69" s="93"/>
      <c r="AI69" s="93"/>
      <c r="AJ69" s="112"/>
      <c r="AK69" s="119"/>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75" hidden="1" customHeight="1" x14ac:dyDescent="0.3">
      <c r="B70" s="384"/>
      <c r="C70" s="365"/>
      <c r="D70" s="365"/>
      <c r="E70" s="365"/>
      <c r="F70" s="366"/>
      <c r="G70" s="365"/>
      <c r="H70" s="382"/>
      <c r="I70" s="368"/>
      <c r="J70" s="367"/>
      <c r="K70" s="383"/>
      <c r="L70" s="367">
        <f>IF(NOT(ISERROR(MATCH(K70,_xlfn.ANCHORARRAY(F81),0))),J83&amp;"Por favor no seleccionar los criterios de impacto",K70)</f>
        <v>0</v>
      </c>
      <c r="M70" s="368"/>
      <c r="N70" s="367"/>
      <c r="O70" s="369"/>
      <c r="P70" s="111">
        <v>6</v>
      </c>
      <c r="Q70" s="86"/>
      <c r="R70" s="87" t="str">
        <f t="shared" si="67"/>
        <v/>
      </c>
      <c r="S70" s="88"/>
      <c r="T70" s="88"/>
      <c r="U70" s="89" t="str">
        <f t="shared" si="64"/>
        <v/>
      </c>
      <c r="V70" s="88"/>
      <c r="W70" s="88"/>
      <c r="X70" s="88"/>
      <c r="Y70" s="90" t="str">
        <f t="shared" si="68"/>
        <v/>
      </c>
      <c r="Z70" s="91" t="str">
        <f t="shared" si="1"/>
        <v/>
      </c>
      <c r="AA70" s="89" t="str">
        <f t="shared" si="65"/>
        <v/>
      </c>
      <c r="AB70" s="91" t="str">
        <f t="shared" si="3"/>
        <v/>
      </c>
      <c r="AC70" s="89" t="str">
        <f t="shared" si="69"/>
        <v/>
      </c>
      <c r="AD70" s="92" t="str">
        <f t="shared" si="70"/>
        <v/>
      </c>
      <c r="AE70" s="88"/>
      <c r="AF70" s="112"/>
      <c r="AG70" s="112"/>
      <c r="AH70" s="93"/>
      <c r="AI70" s="93"/>
      <c r="AJ70" s="112"/>
      <c r="AK70" s="119"/>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75" hidden="1" customHeight="1" x14ac:dyDescent="0.3">
      <c r="B71" s="384">
        <v>10</v>
      </c>
      <c r="C71" s="365"/>
      <c r="D71" s="365"/>
      <c r="E71" s="365"/>
      <c r="F71" s="366"/>
      <c r="G71" s="365"/>
      <c r="H71" s="382"/>
      <c r="I71" s="368" t="str">
        <f>IF(H71&lt;=0,"",IF(H71&lt;=2,"Muy Baja",IF(H71&lt;=24,"Baja",IF(H71&lt;=500,"Media",IF(H71&lt;=5000,"Alta","Muy Alta")))))</f>
        <v/>
      </c>
      <c r="J71" s="367" t="str">
        <f>IF(I71="","",IF(I71="Muy Baja",0.2,IF(I71="Baja",0.4,IF(I71="Media",0.6,IF(I71="Alta",0.8,IF(I71="Muy Alta",1,))))))</f>
        <v/>
      </c>
      <c r="K71" s="383"/>
      <c r="L71" s="367">
        <f>IF(NOT(ISERROR(MATCH(K71,'Tabla Impacto'!$B$222:$B$224,0))),'Tabla Impacto'!$F$224&amp;"Por favor no seleccionar los criterios de impacto(Afectación Económica o presupuestal y Pérdida Reputacional)",K71)</f>
        <v>0</v>
      </c>
      <c r="M71" s="368" t="str">
        <f>IF(OR(L71='Tabla Impacto'!$C$12,L71='Tabla Impacto'!$D$12),"Leve",IF(OR(L71='Tabla Impacto'!$C$13,L71='Tabla Impacto'!$D$13),"Menor",IF(OR(L71='Tabla Impacto'!$C$14,L71='Tabla Impacto'!$D$14),"Moderado",IF(OR(L71='Tabla Impacto'!$C$15,L71='Tabla Impacto'!$D$15),"Mayor",IF(OR(L71='Tabla Impacto'!$C$16,L71='Tabla Impacto'!$D$16),"Catastrófico","")))))</f>
        <v/>
      </c>
      <c r="N71" s="367" t="str">
        <f>IF(M71="","",IF(M71="Leve",0.2,IF(M71="Menor",0.4,IF(M71="Moderado",0.6,IF(M71="Mayor",0.8,IF(M71="Catastrófico",1,))))))</f>
        <v/>
      </c>
      <c r="O71" s="369" t="str">
        <f>IF(OR(AND(I71="Muy Baja",M71="Leve"),AND(I71="Muy Baja",M71="Menor"),AND(I71="Baja",M71="Leve")),"Bajo",IF(OR(AND(I71="Muy baja",M71="Moderado"),AND(I71="Baja",M71="Menor"),AND(I71="Baja",M71="Moderado"),AND(I71="Media",M71="Leve"),AND(I71="Media",M71="Menor"),AND(I71="Media",M71="Moderado"),AND(I71="Alta",M71="Leve"),AND(I71="Alta",M71="Menor")),"Moderado",IF(OR(AND(I71="Muy Baja",M71="Mayor"),AND(I71="Baja",M71="Mayor"),AND(I71="Media",M71="Mayor"),AND(I71="Alta",M71="Moderado"),AND(I71="Alta",M71="Mayor"),AND(I71="Muy Alta",M71="Leve"),AND(I71="Muy Alta",M71="Menor"),AND(I71="Muy Alta",M71="Moderado"),AND(I71="Muy Alta",M71="Mayor")),"Alto",IF(OR(AND(I71="Muy Baja",M71="Catastrófico"),AND(I71="Baja",M71="Catastrófico"),AND(I71="Media",M71="Catastrófico"),AND(I71="Alta",M71="Catastrófico"),AND(I71="Muy Alta",M71="Catastrófico")),"Extremo",""))))</f>
        <v/>
      </c>
      <c r="P71" s="111">
        <v>1</v>
      </c>
      <c r="Q71" s="86"/>
      <c r="R71" s="87" t="str">
        <f>IF(OR(S71="Preventivo",S71="Detectivo"),"Probabilidad",IF(S71="Correctivo","Impacto",""))</f>
        <v/>
      </c>
      <c r="S71" s="88"/>
      <c r="T71" s="88"/>
      <c r="U71" s="89" t="str">
        <f>IF(AND(S71="Preventivo",T71="Automático"),"50%",IF(AND(S71="Preventivo",T71="Manual"),"40%",IF(AND(S71="Detectivo",T71="Automático"),"40%",IF(AND(S71="Detectivo",T71="Manual"),"30%",IF(AND(S71="Correctivo",T71="Automático"),"35%",IF(AND(S71="Correctivo",T71="Manual"),"25%",""))))))</f>
        <v/>
      </c>
      <c r="V71" s="88"/>
      <c r="W71" s="88"/>
      <c r="X71" s="88"/>
      <c r="Y71" s="90" t="str">
        <f>IFERROR(IF(R71="Probabilidad",(J71-(+J71*U71)),IF(R71="Impacto",J71,"")),"")</f>
        <v/>
      </c>
      <c r="Z71" s="91" t="str">
        <f>IFERROR(IF(Y71="","",IF(Y71&lt;=0.2,"Muy Baja",IF(Y71&lt;=0.4,"Baja",IF(Y71&lt;=0.6,"Media",IF(Y71&lt;=0.8,"Alta","Muy Alta"))))),"")</f>
        <v/>
      </c>
      <c r="AA71" s="89" t="str">
        <f>+Y71</f>
        <v/>
      </c>
      <c r="AB71" s="91" t="str">
        <f>IFERROR(IF(AC71="","",IF(AC71&lt;=0.2,"Leve",IF(AC71&lt;=0.4,"Menor",IF(AC71&lt;=0.6,"Moderado",IF(AC71&lt;=0.8,"Mayor","Catastrófico"))))),"")</f>
        <v/>
      </c>
      <c r="AC71" s="89" t="str">
        <f>IFERROR(IF(R71="Impacto",(N71-(+N71*U71)),IF(R71="Probabilidad",N71,"")),"")</f>
        <v/>
      </c>
      <c r="AD71" s="92" t="str">
        <f>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2"/>
      <c r="AG71" s="112"/>
      <c r="AH71" s="93"/>
      <c r="AI71" s="93"/>
      <c r="AJ71" s="112"/>
      <c r="AK71" s="119"/>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row>
    <row r="72" spans="2:69" ht="24.75" hidden="1" customHeight="1" x14ac:dyDescent="0.3">
      <c r="B72" s="384"/>
      <c r="C72" s="365"/>
      <c r="D72" s="365"/>
      <c r="E72" s="365"/>
      <c r="F72" s="366"/>
      <c r="G72" s="365"/>
      <c r="H72" s="382"/>
      <c r="I72" s="368"/>
      <c r="J72" s="367"/>
      <c r="K72" s="383"/>
      <c r="L72" s="367">
        <f>IF(NOT(ISERROR(MATCH(K72,_xlfn.ANCHORARRAY(F83),0))),J85&amp;"Por favor no seleccionar los criterios de impacto",K72)</f>
        <v>0</v>
      </c>
      <c r="M72" s="368"/>
      <c r="N72" s="367"/>
      <c r="O72" s="369"/>
      <c r="P72" s="111">
        <v>2</v>
      </c>
      <c r="Q72" s="86"/>
      <c r="R72" s="87" t="str">
        <f>IF(OR(S72="Preventivo",S72="Detectivo"),"Probabilidad",IF(S72="Correctivo","Impacto",""))</f>
        <v/>
      </c>
      <c r="S72" s="88"/>
      <c r="T72" s="88"/>
      <c r="U72" s="89" t="str">
        <f t="shared" ref="U72:U76" si="71">IF(AND(S72="Preventivo",T72="Automático"),"50%",IF(AND(S72="Preventivo",T72="Manual"),"40%",IF(AND(S72="Detectivo",T72="Automático"),"40%",IF(AND(S72="Detectivo",T72="Manual"),"30%",IF(AND(S72="Correctivo",T72="Automático"),"35%",IF(AND(S72="Correctivo",T72="Manual"),"25%",""))))))</f>
        <v/>
      </c>
      <c r="V72" s="88"/>
      <c r="W72" s="88"/>
      <c r="X72" s="88"/>
      <c r="Y72" s="90" t="str">
        <f>IFERROR(IF(AND(R71="Probabilidad",R72="Probabilidad"),(AA71-(+AA71*U72)),IF(R72="Probabilidad",(J71-(+J71*U72)),IF(R72="Impacto",AA71,""))),"")</f>
        <v/>
      </c>
      <c r="Z72" s="91" t="str">
        <f t="shared" si="1"/>
        <v/>
      </c>
      <c r="AA72" s="89" t="str">
        <f t="shared" ref="AA72:AA76" si="72">+Y72</f>
        <v/>
      </c>
      <c r="AB72" s="91" t="str">
        <f t="shared" si="3"/>
        <v/>
      </c>
      <c r="AC72" s="89" t="str">
        <f>IFERROR(IF(AND(R71="Impacto",R72="Impacto"),(AC65-(+AC65*U72)),IF(R72="Impacto",($N$71-(+$N$71*U72)),IF(R72="Probabilidad",AC65,""))),"")</f>
        <v/>
      </c>
      <c r="AD72" s="92" t="str">
        <f t="shared" ref="AD72:AD73" si="73">IFERROR(IF(OR(AND(Z72="Muy Baja",AB72="Leve"),AND(Z72="Muy Baja",AB72="Menor"),AND(Z72="Baja",AB72="Leve")),"Bajo",IF(OR(AND(Z72="Muy baja",AB72="Moderado"),AND(Z72="Baja",AB72="Menor"),AND(Z72="Baja",AB72="Moderado"),AND(Z72="Media",AB72="Leve"),AND(Z72="Media",AB72="Menor"),AND(Z72="Media",AB72="Moderado"),AND(Z72="Alta",AB72="Leve"),AND(Z72="Alta",AB72="Menor")),"Moderado",IF(OR(AND(Z72="Muy Baja",AB72="Mayor"),AND(Z72="Baja",AB72="Mayor"),AND(Z72="Media",AB72="Mayor"),AND(Z72="Alta",AB72="Moderado"),AND(Z72="Alta",AB72="Mayor"),AND(Z72="Muy Alta",AB72="Leve"),AND(Z72="Muy Alta",AB72="Menor"),AND(Z72="Muy Alta",AB72="Moderado"),AND(Z72="Muy Alta",AB72="Mayor")),"Alto",IF(OR(AND(Z72="Muy Baja",AB72="Catastrófico"),AND(Z72="Baja",AB72="Catastrófico"),AND(Z72="Media",AB72="Catastrófico"),AND(Z72="Alta",AB72="Catastrófico"),AND(Z72="Muy Alta",AB72="Catastrófico")),"Extremo","")))),"")</f>
        <v/>
      </c>
      <c r="AE72" s="88"/>
      <c r="AF72" s="112"/>
      <c r="AG72" s="112"/>
      <c r="AH72" s="93"/>
      <c r="AI72" s="93"/>
      <c r="AJ72" s="112"/>
      <c r="AK72" s="119"/>
    </row>
    <row r="73" spans="2:69" ht="24.75" hidden="1" customHeight="1" x14ac:dyDescent="0.3">
      <c r="B73" s="384"/>
      <c r="C73" s="365"/>
      <c r="D73" s="365"/>
      <c r="E73" s="365"/>
      <c r="F73" s="366"/>
      <c r="G73" s="365"/>
      <c r="H73" s="382"/>
      <c r="I73" s="368"/>
      <c r="J73" s="367"/>
      <c r="K73" s="383"/>
      <c r="L73" s="367">
        <f>IF(NOT(ISERROR(MATCH(K73,_xlfn.ANCHORARRAY(F84),0))),J86&amp;"Por favor no seleccionar los criterios de impacto",K73)</f>
        <v>0</v>
      </c>
      <c r="M73" s="368"/>
      <c r="N73" s="367"/>
      <c r="O73" s="369"/>
      <c r="P73" s="111">
        <v>3</v>
      </c>
      <c r="Q73" s="94"/>
      <c r="R73" s="87" t="str">
        <f>IF(OR(S73="Preventivo",S73="Detectivo"),"Probabilidad",IF(S73="Correctivo","Impacto",""))</f>
        <v/>
      </c>
      <c r="S73" s="88"/>
      <c r="T73" s="88"/>
      <c r="U73" s="89" t="str">
        <f t="shared" si="71"/>
        <v/>
      </c>
      <c r="V73" s="88"/>
      <c r="W73" s="88"/>
      <c r="X73" s="88"/>
      <c r="Y73" s="90" t="str">
        <f>IFERROR(IF(AND(R72="Probabilidad",R73="Probabilidad"),(AA72-(+AA72*U73)),IF(AND(R72="Impacto",R73="Probabilidad"),(AA71-(+AA71*U73)),IF(R73="Impacto",AA72,""))),"")</f>
        <v/>
      </c>
      <c r="Z73" s="91" t="str">
        <f t="shared" si="1"/>
        <v/>
      </c>
      <c r="AA73" s="89" t="str">
        <f t="shared" si="72"/>
        <v/>
      </c>
      <c r="AB73" s="91" t="str">
        <f t="shared" si="3"/>
        <v/>
      </c>
      <c r="AC73" s="89" t="str">
        <f>IFERROR(IF(AND(R72="Impacto",R73="Impacto"),(AC72-(+AC72*U73)),IF(AND(R72="Probabilidad",R73="Impacto"),(AC71-(+AC71*U73)),IF(R73="Probabilidad",AC72,""))),"")</f>
        <v/>
      </c>
      <c r="AD73" s="92" t="str">
        <f t="shared" si="73"/>
        <v/>
      </c>
      <c r="AE73" s="88"/>
      <c r="AF73" s="112"/>
      <c r="AG73" s="112"/>
      <c r="AH73" s="93"/>
      <c r="AI73" s="93"/>
      <c r="AJ73" s="112"/>
      <c r="AK73" s="119"/>
    </row>
    <row r="74" spans="2:69" ht="24.75" hidden="1" customHeight="1" x14ac:dyDescent="0.3">
      <c r="B74" s="384"/>
      <c r="C74" s="365"/>
      <c r="D74" s="365"/>
      <c r="E74" s="365"/>
      <c r="F74" s="366"/>
      <c r="G74" s="365"/>
      <c r="H74" s="382"/>
      <c r="I74" s="368"/>
      <c r="J74" s="367"/>
      <c r="K74" s="383"/>
      <c r="L74" s="367">
        <f>IF(NOT(ISERROR(MATCH(K74,_xlfn.ANCHORARRAY(F85),0))),J87&amp;"Por favor no seleccionar los criterios de impacto",K74)</f>
        <v>0</v>
      </c>
      <c r="M74" s="368"/>
      <c r="N74" s="367"/>
      <c r="O74" s="369"/>
      <c r="P74" s="111">
        <v>4</v>
      </c>
      <c r="Q74" s="86"/>
      <c r="R74" s="87" t="str">
        <f t="shared" ref="R74:R76" si="74">IF(OR(S74="Preventivo",S74="Detectivo"),"Probabilidad",IF(S74="Correctivo","Impacto",""))</f>
        <v/>
      </c>
      <c r="S74" s="88"/>
      <c r="T74" s="88"/>
      <c r="U74" s="89" t="str">
        <f t="shared" si="71"/>
        <v/>
      </c>
      <c r="V74" s="88"/>
      <c r="W74" s="88"/>
      <c r="X74" s="88"/>
      <c r="Y74" s="90" t="str">
        <f t="shared" ref="Y74:Y76" si="75">IFERROR(IF(AND(R73="Probabilidad",R74="Probabilidad"),(AA73-(+AA73*U74)),IF(AND(R73="Impacto",R74="Probabilidad"),(AA72-(+AA72*U74)),IF(R74="Impacto",AA73,""))),"")</f>
        <v/>
      </c>
      <c r="Z74" s="91" t="str">
        <f t="shared" si="1"/>
        <v/>
      </c>
      <c r="AA74" s="89" t="str">
        <f t="shared" si="72"/>
        <v/>
      </c>
      <c r="AB74" s="91" t="str">
        <f t="shared" si="3"/>
        <v/>
      </c>
      <c r="AC74" s="89" t="str">
        <f t="shared" ref="AC74:AC76" si="76">IFERROR(IF(AND(R73="Impacto",R74="Impacto"),(AC73-(+AC73*U74)),IF(AND(R73="Probabilidad",R74="Impacto"),(AC72-(+AC72*U74)),IF(R74="Probabilidad",AC73,""))),"")</f>
        <v/>
      </c>
      <c r="AD74" s="92" t="str">
        <f>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2"/>
      <c r="AG74" s="112"/>
      <c r="AH74" s="93"/>
      <c r="AI74" s="93"/>
      <c r="AJ74" s="112"/>
      <c r="AK74" s="119"/>
    </row>
    <row r="75" spans="2:69" ht="24.75" hidden="1" customHeight="1" x14ac:dyDescent="0.3">
      <c r="B75" s="384"/>
      <c r="C75" s="365"/>
      <c r="D75" s="365"/>
      <c r="E75" s="365"/>
      <c r="F75" s="366"/>
      <c r="G75" s="365"/>
      <c r="H75" s="382"/>
      <c r="I75" s="368"/>
      <c r="J75" s="367"/>
      <c r="K75" s="383"/>
      <c r="L75" s="367">
        <f>IF(NOT(ISERROR(MATCH(K75,_xlfn.ANCHORARRAY(F86),0))),J88&amp;"Por favor no seleccionar los criterios de impacto",K75)</f>
        <v>0</v>
      </c>
      <c r="M75" s="368"/>
      <c r="N75" s="367"/>
      <c r="O75" s="369"/>
      <c r="P75" s="111">
        <v>5</v>
      </c>
      <c r="Q75" s="86"/>
      <c r="R75" s="87" t="str">
        <f t="shared" si="74"/>
        <v/>
      </c>
      <c r="S75" s="88"/>
      <c r="T75" s="88"/>
      <c r="U75" s="89" t="str">
        <f t="shared" si="71"/>
        <v/>
      </c>
      <c r="V75" s="88"/>
      <c r="W75" s="88"/>
      <c r="X75" s="88"/>
      <c r="Y75" s="90" t="str">
        <f t="shared" si="75"/>
        <v/>
      </c>
      <c r="Z75" s="91" t="str">
        <f t="shared" si="1"/>
        <v/>
      </c>
      <c r="AA75" s="89" t="str">
        <f t="shared" si="72"/>
        <v/>
      </c>
      <c r="AB75" s="91" t="str">
        <f t="shared" si="3"/>
        <v/>
      </c>
      <c r="AC75" s="89" t="str">
        <f t="shared" si="76"/>
        <v/>
      </c>
      <c r="AD75" s="92" t="str">
        <f t="shared" ref="AD75:AD76" si="77">IFERROR(IF(OR(AND(Z75="Muy Baja",AB75="Leve"),AND(Z75="Muy Baja",AB75="Menor"),AND(Z75="Baja",AB75="Leve")),"Bajo",IF(OR(AND(Z75="Muy baja",AB75="Moderado"),AND(Z75="Baja",AB75="Menor"),AND(Z75="Baja",AB75="Moderado"),AND(Z75="Media",AB75="Leve"),AND(Z75="Media",AB75="Menor"),AND(Z75="Media",AB75="Moderado"),AND(Z75="Alta",AB75="Leve"),AND(Z75="Alta",AB75="Menor")),"Moderado",IF(OR(AND(Z75="Muy Baja",AB75="Mayor"),AND(Z75="Baja",AB75="Mayor"),AND(Z75="Media",AB75="Mayor"),AND(Z75="Alta",AB75="Moderado"),AND(Z75="Alta",AB75="Mayor"),AND(Z75="Muy Alta",AB75="Leve"),AND(Z75="Muy Alta",AB75="Menor"),AND(Z75="Muy Alta",AB75="Moderado"),AND(Z75="Muy Alta",AB75="Mayor")),"Alto",IF(OR(AND(Z75="Muy Baja",AB75="Catastrófico"),AND(Z75="Baja",AB75="Catastrófico"),AND(Z75="Media",AB75="Catastrófico"),AND(Z75="Alta",AB75="Catastrófico"),AND(Z75="Muy Alta",AB75="Catastrófico")),"Extremo","")))),"")</f>
        <v/>
      </c>
      <c r="AE75" s="88"/>
      <c r="AF75" s="112"/>
      <c r="AG75" s="112"/>
      <c r="AH75" s="93"/>
      <c r="AI75" s="93"/>
      <c r="AJ75" s="112"/>
      <c r="AK75" s="119"/>
    </row>
    <row r="76" spans="2:69" ht="24.75" hidden="1" customHeight="1" x14ac:dyDescent="0.3">
      <c r="B76" s="395"/>
      <c r="C76" s="337"/>
      <c r="D76" s="337"/>
      <c r="E76" s="337"/>
      <c r="F76" s="340"/>
      <c r="G76" s="337"/>
      <c r="H76" s="343"/>
      <c r="I76" s="346"/>
      <c r="J76" s="349"/>
      <c r="K76" s="352"/>
      <c r="L76" s="349">
        <f>IF(NOT(ISERROR(MATCH(K76,_xlfn.ANCHORARRAY(F87),0))),J89&amp;"Por favor no seleccionar los criterios de impacto",K76)</f>
        <v>0</v>
      </c>
      <c r="M76" s="346"/>
      <c r="N76" s="349"/>
      <c r="O76" s="355"/>
      <c r="P76" s="207">
        <v>6</v>
      </c>
      <c r="Q76" s="231"/>
      <c r="R76" s="210" t="str">
        <f t="shared" si="74"/>
        <v/>
      </c>
      <c r="S76" s="212"/>
      <c r="T76" s="212"/>
      <c r="U76" s="214" t="str">
        <f t="shared" si="71"/>
        <v/>
      </c>
      <c r="V76" s="212"/>
      <c r="W76" s="212"/>
      <c r="X76" s="212"/>
      <c r="Y76" s="223" t="str">
        <f t="shared" si="75"/>
        <v/>
      </c>
      <c r="Z76" s="225" t="str">
        <f t="shared" si="1"/>
        <v/>
      </c>
      <c r="AA76" s="214" t="str">
        <f t="shared" si="72"/>
        <v/>
      </c>
      <c r="AB76" s="225" t="str">
        <f t="shared" si="3"/>
        <v/>
      </c>
      <c r="AC76" s="214" t="str">
        <f t="shared" si="76"/>
        <v/>
      </c>
      <c r="AD76" s="227" t="str">
        <f t="shared" si="77"/>
        <v/>
      </c>
      <c r="AE76" s="212"/>
      <c r="AF76" s="218"/>
      <c r="AG76" s="218"/>
      <c r="AH76" s="232"/>
      <c r="AI76" s="232"/>
      <c r="AJ76" s="218"/>
      <c r="AK76" s="233"/>
    </row>
    <row r="77" spans="2:69" ht="49.5" customHeight="1" thickBot="1" x14ac:dyDescent="0.35">
      <c r="B77" s="234"/>
      <c r="C77" s="392" t="s">
        <v>114</v>
      </c>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4"/>
    </row>
    <row r="79" spans="2:69" x14ac:dyDescent="0.3">
      <c r="B79" s="1"/>
      <c r="C79" s="9" t="s">
        <v>125</v>
      </c>
      <c r="D79" s="1"/>
      <c r="E79" s="1"/>
      <c r="G79" s="1"/>
    </row>
  </sheetData>
  <dataConsolidate/>
  <mergeCells count="206">
    <mergeCell ref="AJ5:AK5"/>
    <mergeCell ref="AJ4:AK4"/>
    <mergeCell ref="F4:AI7"/>
    <mergeCell ref="B4:E7"/>
    <mergeCell ref="B12:AK12"/>
    <mergeCell ref="B9:C9"/>
    <mergeCell ref="B10:C10"/>
    <mergeCell ref="B11:C11"/>
    <mergeCell ref="D9:AK9"/>
    <mergeCell ref="D10:AK10"/>
    <mergeCell ref="D11:AK11"/>
    <mergeCell ref="AJ7:AK7"/>
    <mergeCell ref="AJ6:AK6"/>
    <mergeCell ref="B13:H13"/>
    <mergeCell ref="I13:O13"/>
    <mergeCell ref="P13:X13"/>
    <mergeCell ref="Y13:AE13"/>
    <mergeCell ref="AF13:AK13"/>
    <mergeCell ref="C77:AK77"/>
    <mergeCell ref="N65:N70"/>
    <mergeCell ref="O65:O70"/>
    <mergeCell ref="B71:B76"/>
    <mergeCell ref="C71:C76"/>
    <mergeCell ref="D71:D76"/>
    <mergeCell ref="E71:E76"/>
    <mergeCell ref="F71:F76"/>
    <mergeCell ref="G71:G76"/>
    <mergeCell ref="H71:H76"/>
    <mergeCell ref="I71:I76"/>
    <mergeCell ref="J71:J76"/>
    <mergeCell ref="K71:K76"/>
    <mergeCell ref="L71:L76"/>
    <mergeCell ref="M71:M76"/>
    <mergeCell ref="N71:N76"/>
    <mergeCell ref="O71:O76"/>
    <mergeCell ref="K65:K70"/>
    <mergeCell ref="L65:L70"/>
    <mergeCell ref="M65:M70"/>
    <mergeCell ref="B65:B70"/>
    <mergeCell ref="C65:C70"/>
    <mergeCell ref="D65:D70"/>
    <mergeCell ref="E65:E70"/>
    <mergeCell ref="F65:F70"/>
    <mergeCell ref="G65:G70"/>
    <mergeCell ref="H65:H70"/>
    <mergeCell ref="I65:I70"/>
    <mergeCell ref="J65:J70"/>
    <mergeCell ref="N53:N58"/>
    <mergeCell ref="O53:O58"/>
    <mergeCell ref="G59:G64"/>
    <mergeCell ref="H59:H64"/>
    <mergeCell ref="I59:I64"/>
    <mergeCell ref="J59:J64"/>
    <mergeCell ref="K59:K64"/>
    <mergeCell ref="G53:G58"/>
    <mergeCell ref="H53:H58"/>
    <mergeCell ref="I53:I58"/>
    <mergeCell ref="J53:J58"/>
    <mergeCell ref="L59:L64"/>
    <mergeCell ref="M59:M64"/>
    <mergeCell ref="N59:N64"/>
    <mergeCell ref="O59:O64"/>
    <mergeCell ref="J41:J46"/>
    <mergeCell ref="K41:K46"/>
    <mergeCell ref="H47:H52"/>
    <mergeCell ref="I47:I52"/>
    <mergeCell ref="J47:J52"/>
    <mergeCell ref="L41:L46"/>
    <mergeCell ref="M41:M46"/>
    <mergeCell ref="B59:B64"/>
    <mergeCell ref="C59:C64"/>
    <mergeCell ref="D59:D64"/>
    <mergeCell ref="E59:E64"/>
    <mergeCell ref="F59:F64"/>
    <mergeCell ref="B53:B58"/>
    <mergeCell ref="C53:C58"/>
    <mergeCell ref="D53:D58"/>
    <mergeCell ref="E53:E58"/>
    <mergeCell ref="F53:F58"/>
    <mergeCell ref="N41:N46"/>
    <mergeCell ref="O41:O46"/>
    <mergeCell ref="N47:N52"/>
    <mergeCell ref="O47:O52"/>
    <mergeCell ref="K53:K58"/>
    <mergeCell ref="L53:L58"/>
    <mergeCell ref="M53:M58"/>
    <mergeCell ref="B41:B46"/>
    <mergeCell ref="C41:C46"/>
    <mergeCell ref="D41:D46"/>
    <mergeCell ref="B47:B52"/>
    <mergeCell ref="C47:C52"/>
    <mergeCell ref="D47:D52"/>
    <mergeCell ref="E47:E52"/>
    <mergeCell ref="F47:F52"/>
    <mergeCell ref="G47:G52"/>
    <mergeCell ref="E41:E46"/>
    <mergeCell ref="F41:F46"/>
    <mergeCell ref="K47:K52"/>
    <mergeCell ref="L47:L52"/>
    <mergeCell ref="M47:M52"/>
    <mergeCell ref="G41:G46"/>
    <mergeCell ref="H41:H46"/>
    <mergeCell ref="I41:I46"/>
    <mergeCell ref="N29:N34"/>
    <mergeCell ref="O29:O34"/>
    <mergeCell ref="B35:B40"/>
    <mergeCell ref="C35:C40"/>
    <mergeCell ref="D35:D40"/>
    <mergeCell ref="E35:E40"/>
    <mergeCell ref="F35:F40"/>
    <mergeCell ref="G35:G40"/>
    <mergeCell ref="H35:H40"/>
    <mergeCell ref="I35:I40"/>
    <mergeCell ref="J35:J40"/>
    <mergeCell ref="K35:K40"/>
    <mergeCell ref="L35:L40"/>
    <mergeCell ref="M35:M40"/>
    <mergeCell ref="N35:N40"/>
    <mergeCell ref="O35:O40"/>
    <mergeCell ref="K29:K34"/>
    <mergeCell ref="L29:L34"/>
    <mergeCell ref="M29:M34"/>
    <mergeCell ref="G23:G28"/>
    <mergeCell ref="H23:H28"/>
    <mergeCell ref="I23:I28"/>
    <mergeCell ref="J23:J28"/>
    <mergeCell ref="K23:K28"/>
    <mergeCell ref="B23:B28"/>
    <mergeCell ref="C23:C28"/>
    <mergeCell ref="D23:D28"/>
    <mergeCell ref="B29:B34"/>
    <mergeCell ref="C29:C34"/>
    <mergeCell ref="D29:D34"/>
    <mergeCell ref="E29:E34"/>
    <mergeCell ref="F29:F34"/>
    <mergeCell ref="G29:G34"/>
    <mergeCell ref="H29:H34"/>
    <mergeCell ref="I29:I34"/>
    <mergeCell ref="J29:J34"/>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C14:C15"/>
    <mergeCell ref="O14:O15"/>
    <mergeCell ref="K14:K15"/>
    <mergeCell ref="L14:L15"/>
    <mergeCell ref="R14:R15"/>
    <mergeCell ref="S14:X14"/>
    <mergeCell ref="E23:E28"/>
    <mergeCell ref="F23:F28"/>
    <mergeCell ref="AF14:AF15"/>
    <mergeCell ref="L23:L28"/>
    <mergeCell ref="M23:M28"/>
    <mergeCell ref="N23:N28"/>
    <mergeCell ref="O23:O28"/>
    <mergeCell ref="S16:S17"/>
    <mergeCell ref="T16:T17"/>
    <mergeCell ref="U16:U17"/>
    <mergeCell ref="V16:V17"/>
    <mergeCell ref="W16:W17"/>
    <mergeCell ref="L17:L22"/>
    <mergeCell ref="J14:J15"/>
    <mergeCell ref="M14:M15"/>
    <mergeCell ref="N14:N15"/>
    <mergeCell ref="X16:X17"/>
    <mergeCell ref="Y16:Y17"/>
    <mergeCell ref="Z16:Z17"/>
    <mergeCell ref="AB16:AB17"/>
    <mergeCell ref="AD16:AD17"/>
    <mergeCell ref="AA16:AA17"/>
    <mergeCell ref="AC16:AC17"/>
    <mergeCell ref="AE16:AE17"/>
    <mergeCell ref="B16:B22"/>
    <mergeCell ref="C16:C22"/>
    <mergeCell ref="D16:D22"/>
    <mergeCell ref="E16:E22"/>
    <mergeCell ref="F16:F22"/>
    <mergeCell ref="G16:G22"/>
    <mergeCell ref="H16:H22"/>
    <mergeCell ref="I16:I22"/>
    <mergeCell ref="J16:J22"/>
    <mergeCell ref="K16:K22"/>
    <mergeCell ref="M16:M22"/>
    <mergeCell ref="N16:N22"/>
    <mergeCell ref="O16:O22"/>
    <mergeCell ref="P16:P17"/>
    <mergeCell ref="Q16:Q17"/>
    <mergeCell ref="R16:R17"/>
  </mergeCells>
  <conditionalFormatting sqref="Z30:Z34 Z18:Z22 Z16">
    <cfRule type="cellIs" dxfId="238" priority="363" operator="equal">
      <formula>"Muy Alta"</formula>
    </cfRule>
    <cfRule type="cellIs" dxfId="237" priority="364" operator="equal">
      <formula>"Alta"</formula>
    </cfRule>
    <cfRule type="cellIs" dxfId="236" priority="365" operator="equal">
      <formula>"Media"</formula>
    </cfRule>
    <cfRule type="cellIs" dxfId="235" priority="366" operator="equal">
      <formula>"Baja"</formula>
    </cfRule>
    <cfRule type="cellIs" dxfId="234" priority="367" operator="equal">
      <formula>"Muy Baja"</formula>
    </cfRule>
  </conditionalFormatting>
  <conditionalFormatting sqref="M29 M35 M41 M47 M53 M59 M65 M71 AB30:AB34 AB18:AB22 AB16">
    <cfRule type="cellIs" dxfId="233" priority="358" operator="equal">
      <formula>"Catastrófico"</formula>
    </cfRule>
    <cfRule type="cellIs" dxfId="232" priority="359" operator="equal">
      <formula>"Mayor"</formula>
    </cfRule>
    <cfRule type="cellIs" dxfId="231" priority="360" operator="equal">
      <formula>"Moderado"</formula>
    </cfRule>
    <cfRule type="cellIs" dxfId="230" priority="361" operator="equal">
      <formula>"Menor"</formula>
    </cfRule>
    <cfRule type="cellIs" dxfId="229" priority="362" operator="equal">
      <formula>"Leve"</formula>
    </cfRule>
  </conditionalFormatting>
  <conditionalFormatting sqref="AD30:AD34 AD18:AD22 AD16">
    <cfRule type="cellIs" dxfId="228" priority="354" operator="equal">
      <formula>"Extremo"</formula>
    </cfRule>
    <cfRule type="cellIs" dxfId="227" priority="355" operator="equal">
      <formula>"Alto"</formula>
    </cfRule>
    <cfRule type="cellIs" dxfId="226" priority="356" operator="equal">
      <formula>"Moderado"</formula>
    </cfRule>
    <cfRule type="cellIs" dxfId="225" priority="357" operator="equal">
      <formula>"Bajo"</formula>
    </cfRule>
  </conditionalFormatting>
  <conditionalFormatting sqref="I65">
    <cfRule type="cellIs" dxfId="224" priority="97" operator="equal">
      <formula>"Muy Alta"</formula>
    </cfRule>
    <cfRule type="cellIs" dxfId="223" priority="98" operator="equal">
      <formula>"Alta"</formula>
    </cfRule>
    <cfRule type="cellIs" dxfId="222" priority="99" operator="equal">
      <formula>"Media"</formula>
    </cfRule>
    <cfRule type="cellIs" dxfId="221" priority="100" operator="equal">
      <formula>"Baja"</formula>
    </cfRule>
    <cfRule type="cellIs" dxfId="220" priority="101" operator="equal">
      <formula>"Muy Baja"</formula>
    </cfRule>
  </conditionalFormatting>
  <conditionalFormatting sqref="I29">
    <cfRule type="cellIs" dxfId="219" priority="265" operator="equal">
      <formula>"Muy Alta"</formula>
    </cfRule>
    <cfRule type="cellIs" dxfId="218" priority="266" operator="equal">
      <formula>"Alta"</formula>
    </cfRule>
    <cfRule type="cellIs" dxfId="217" priority="267" operator="equal">
      <formula>"Media"</formula>
    </cfRule>
    <cfRule type="cellIs" dxfId="216" priority="268" operator="equal">
      <formula>"Baja"</formula>
    </cfRule>
    <cfRule type="cellIs" dxfId="215" priority="269" operator="equal">
      <formula>"Muy Baja"</formula>
    </cfRule>
  </conditionalFormatting>
  <conditionalFormatting sqref="O29">
    <cfRule type="cellIs" dxfId="214" priority="256" operator="equal">
      <formula>"Extremo"</formula>
    </cfRule>
    <cfRule type="cellIs" dxfId="213" priority="257" operator="equal">
      <formula>"Alto"</formula>
    </cfRule>
    <cfRule type="cellIs" dxfId="212" priority="258" operator="equal">
      <formula>"Moderado"</formula>
    </cfRule>
    <cfRule type="cellIs" dxfId="211" priority="259" operator="equal">
      <formula>"Bajo"</formula>
    </cfRule>
  </conditionalFormatting>
  <conditionalFormatting sqref="I35">
    <cfRule type="cellIs" dxfId="210" priority="237" operator="equal">
      <formula>"Muy Alta"</formula>
    </cfRule>
    <cfRule type="cellIs" dxfId="209" priority="238" operator="equal">
      <formula>"Alta"</formula>
    </cfRule>
    <cfRule type="cellIs" dxfId="208" priority="239" operator="equal">
      <formula>"Media"</formula>
    </cfRule>
    <cfRule type="cellIs" dxfId="207" priority="240" operator="equal">
      <formula>"Baja"</formula>
    </cfRule>
    <cfRule type="cellIs" dxfId="206" priority="241" operator="equal">
      <formula>"Muy Baja"</formula>
    </cfRule>
  </conditionalFormatting>
  <conditionalFormatting sqref="O35">
    <cfRule type="cellIs" dxfId="205" priority="228" operator="equal">
      <formula>"Extremo"</formula>
    </cfRule>
    <cfRule type="cellIs" dxfId="204" priority="229" operator="equal">
      <formula>"Alto"</formula>
    </cfRule>
    <cfRule type="cellIs" dxfId="203" priority="230" operator="equal">
      <formula>"Moderado"</formula>
    </cfRule>
    <cfRule type="cellIs" dxfId="202" priority="231" operator="equal">
      <formula>"Bajo"</formula>
    </cfRule>
  </conditionalFormatting>
  <conditionalFormatting sqref="Z35:Z40">
    <cfRule type="cellIs" dxfId="201" priority="223" operator="equal">
      <formula>"Muy Alta"</formula>
    </cfRule>
    <cfRule type="cellIs" dxfId="200" priority="224" operator="equal">
      <formula>"Alta"</formula>
    </cfRule>
    <cfRule type="cellIs" dxfId="199" priority="225" operator="equal">
      <formula>"Media"</formula>
    </cfRule>
    <cfRule type="cellIs" dxfId="198" priority="226" operator="equal">
      <formula>"Baja"</formula>
    </cfRule>
    <cfRule type="cellIs" dxfId="197" priority="227" operator="equal">
      <formula>"Muy Baja"</formula>
    </cfRule>
  </conditionalFormatting>
  <conditionalFormatting sqref="AB35:AB40">
    <cfRule type="cellIs" dxfId="196" priority="218" operator="equal">
      <formula>"Catastrófico"</formula>
    </cfRule>
    <cfRule type="cellIs" dxfId="195" priority="219" operator="equal">
      <formula>"Mayor"</formula>
    </cfRule>
    <cfRule type="cellIs" dxfId="194" priority="220" operator="equal">
      <formula>"Moderado"</formula>
    </cfRule>
    <cfRule type="cellIs" dxfId="193" priority="221" operator="equal">
      <formula>"Menor"</formula>
    </cfRule>
    <cfRule type="cellIs" dxfId="192" priority="222" operator="equal">
      <formula>"Leve"</formula>
    </cfRule>
  </conditionalFormatting>
  <conditionalFormatting sqref="AD35:AD40">
    <cfRule type="cellIs" dxfId="191" priority="214" operator="equal">
      <formula>"Extremo"</formula>
    </cfRule>
    <cfRule type="cellIs" dxfId="190" priority="215" operator="equal">
      <formula>"Alto"</formula>
    </cfRule>
    <cfRule type="cellIs" dxfId="189" priority="216" operator="equal">
      <formula>"Moderado"</formula>
    </cfRule>
    <cfRule type="cellIs" dxfId="188" priority="217" operator="equal">
      <formula>"Bajo"</formula>
    </cfRule>
  </conditionalFormatting>
  <conditionalFormatting sqref="I41">
    <cfRule type="cellIs" dxfId="187" priority="209" operator="equal">
      <formula>"Muy Alta"</formula>
    </cfRule>
    <cfRule type="cellIs" dxfId="186" priority="210" operator="equal">
      <formula>"Alta"</formula>
    </cfRule>
    <cfRule type="cellIs" dxfId="185" priority="211" operator="equal">
      <formula>"Media"</formula>
    </cfRule>
    <cfRule type="cellIs" dxfId="184" priority="212" operator="equal">
      <formula>"Baja"</formula>
    </cfRule>
    <cfRule type="cellIs" dxfId="183" priority="213" operator="equal">
      <formula>"Muy Baja"</formula>
    </cfRule>
  </conditionalFormatting>
  <conditionalFormatting sqref="O41">
    <cfRule type="cellIs" dxfId="182" priority="200" operator="equal">
      <formula>"Extremo"</formula>
    </cfRule>
    <cfRule type="cellIs" dxfId="181" priority="201" operator="equal">
      <formula>"Alto"</formula>
    </cfRule>
    <cfRule type="cellIs" dxfId="180" priority="202" operator="equal">
      <formula>"Moderado"</formula>
    </cfRule>
    <cfRule type="cellIs" dxfId="179" priority="203" operator="equal">
      <formula>"Bajo"</formula>
    </cfRule>
  </conditionalFormatting>
  <conditionalFormatting sqref="Z41:Z46">
    <cfRule type="cellIs" dxfId="178" priority="195" operator="equal">
      <formula>"Muy Alta"</formula>
    </cfRule>
    <cfRule type="cellIs" dxfId="177" priority="196" operator="equal">
      <formula>"Alta"</formula>
    </cfRule>
    <cfRule type="cellIs" dxfId="176" priority="197" operator="equal">
      <formula>"Media"</formula>
    </cfRule>
    <cfRule type="cellIs" dxfId="175" priority="198" operator="equal">
      <formula>"Baja"</formula>
    </cfRule>
    <cfRule type="cellIs" dxfId="174" priority="199" operator="equal">
      <formula>"Muy Baja"</formula>
    </cfRule>
  </conditionalFormatting>
  <conditionalFormatting sqref="AB41:AB46">
    <cfRule type="cellIs" dxfId="173" priority="190" operator="equal">
      <formula>"Catastrófico"</formula>
    </cfRule>
    <cfRule type="cellIs" dxfId="172" priority="191" operator="equal">
      <formula>"Mayor"</formula>
    </cfRule>
    <cfRule type="cellIs" dxfId="171" priority="192" operator="equal">
      <formula>"Moderado"</formula>
    </cfRule>
    <cfRule type="cellIs" dxfId="170" priority="193" operator="equal">
      <formula>"Menor"</formula>
    </cfRule>
    <cfRule type="cellIs" dxfId="169" priority="194" operator="equal">
      <formula>"Leve"</formula>
    </cfRule>
  </conditionalFormatting>
  <conditionalFormatting sqref="AD41:AD46">
    <cfRule type="cellIs" dxfId="168" priority="186" operator="equal">
      <formula>"Extremo"</formula>
    </cfRule>
    <cfRule type="cellIs" dxfId="167" priority="187" operator="equal">
      <formula>"Alto"</formula>
    </cfRule>
    <cfRule type="cellIs" dxfId="166" priority="188" operator="equal">
      <formula>"Moderado"</formula>
    </cfRule>
    <cfRule type="cellIs" dxfId="165" priority="189" operator="equal">
      <formula>"Bajo"</formula>
    </cfRule>
  </conditionalFormatting>
  <conditionalFormatting sqref="I47">
    <cfRule type="cellIs" dxfId="164" priority="181" operator="equal">
      <formula>"Muy Alta"</formula>
    </cfRule>
    <cfRule type="cellIs" dxfId="163" priority="182" operator="equal">
      <formula>"Alta"</formula>
    </cfRule>
    <cfRule type="cellIs" dxfId="162" priority="183" operator="equal">
      <formula>"Media"</formula>
    </cfRule>
    <cfRule type="cellIs" dxfId="161" priority="184" operator="equal">
      <formula>"Baja"</formula>
    </cfRule>
    <cfRule type="cellIs" dxfId="160" priority="185" operator="equal">
      <formula>"Muy Baja"</formula>
    </cfRule>
  </conditionalFormatting>
  <conditionalFormatting sqref="O47">
    <cfRule type="cellIs" dxfId="159" priority="172" operator="equal">
      <formula>"Extremo"</formula>
    </cfRule>
    <cfRule type="cellIs" dxfId="158" priority="173" operator="equal">
      <formula>"Alto"</formula>
    </cfRule>
    <cfRule type="cellIs" dxfId="157" priority="174" operator="equal">
      <formula>"Moderado"</formula>
    </cfRule>
    <cfRule type="cellIs" dxfId="156" priority="175" operator="equal">
      <formula>"Bajo"</formula>
    </cfRule>
  </conditionalFormatting>
  <conditionalFormatting sqref="Z47:Z52">
    <cfRule type="cellIs" dxfId="155" priority="167" operator="equal">
      <formula>"Muy Alta"</formula>
    </cfRule>
    <cfRule type="cellIs" dxfId="154" priority="168" operator="equal">
      <formula>"Alta"</formula>
    </cfRule>
    <cfRule type="cellIs" dxfId="153" priority="169" operator="equal">
      <formula>"Media"</formula>
    </cfRule>
    <cfRule type="cellIs" dxfId="152" priority="170" operator="equal">
      <formula>"Baja"</formula>
    </cfRule>
    <cfRule type="cellIs" dxfId="151" priority="171" operator="equal">
      <formula>"Muy Baja"</formula>
    </cfRule>
  </conditionalFormatting>
  <conditionalFormatting sqref="AB47:AB52">
    <cfRule type="cellIs" dxfId="150" priority="162" operator="equal">
      <formula>"Catastrófico"</formula>
    </cfRule>
    <cfRule type="cellIs" dxfId="149" priority="163" operator="equal">
      <formula>"Mayor"</formula>
    </cfRule>
    <cfRule type="cellIs" dxfId="148" priority="164" operator="equal">
      <formula>"Moderado"</formula>
    </cfRule>
    <cfRule type="cellIs" dxfId="147" priority="165" operator="equal">
      <formula>"Menor"</formula>
    </cfRule>
    <cfRule type="cellIs" dxfId="146" priority="166" operator="equal">
      <formula>"Leve"</formula>
    </cfRule>
  </conditionalFormatting>
  <conditionalFormatting sqref="AD47:AD52">
    <cfRule type="cellIs" dxfId="145" priority="158" operator="equal">
      <formula>"Extremo"</formula>
    </cfRule>
    <cfRule type="cellIs" dxfId="144" priority="159" operator="equal">
      <formula>"Alto"</formula>
    </cfRule>
    <cfRule type="cellIs" dxfId="143" priority="160" operator="equal">
      <formula>"Moderado"</formula>
    </cfRule>
    <cfRule type="cellIs" dxfId="142" priority="161" operator="equal">
      <formula>"Bajo"</formula>
    </cfRule>
  </conditionalFormatting>
  <conditionalFormatting sqref="I53">
    <cfRule type="cellIs" dxfId="141" priority="153" operator="equal">
      <formula>"Muy Alta"</formula>
    </cfRule>
    <cfRule type="cellIs" dxfId="140" priority="154" operator="equal">
      <formula>"Alta"</formula>
    </cfRule>
    <cfRule type="cellIs" dxfId="139" priority="155" operator="equal">
      <formula>"Media"</formula>
    </cfRule>
    <cfRule type="cellIs" dxfId="138" priority="156" operator="equal">
      <formula>"Baja"</formula>
    </cfRule>
    <cfRule type="cellIs" dxfId="137" priority="157" operator="equal">
      <formula>"Muy Baja"</formula>
    </cfRule>
  </conditionalFormatting>
  <conditionalFormatting sqref="O53">
    <cfRule type="cellIs" dxfId="136" priority="144" operator="equal">
      <formula>"Extremo"</formula>
    </cfRule>
    <cfRule type="cellIs" dxfId="135" priority="145" operator="equal">
      <formula>"Alto"</formula>
    </cfRule>
    <cfRule type="cellIs" dxfId="134" priority="146" operator="equal">
      <formula>"Moderado"</formula>
    </cfRule>
    <cfRule type="cellIs" dxfId="133" priority="147" operator="equal">
      <formula>"Bajo"</formula>
    </cfRule>
  </conditionalFormatting>
  <conditionalFormatting sqref="Z53:Z58">
    <cfRule type="cellIs" dxfId="132" priority="139" operator="equal">
      <formula>"Muy Alta"</formula>
    </cfRule>
    <cfRule type="cellIs" dxfId="131" priority="140" operator="equal">
      <formula>"Alta"</formula>
    </cfRule>
    <cfRule type="cellIs" dxfId="130" priority="141" operator="equal">
      <formula>"Media"</formula>
    </cfRule>
    <cfRule type="cellIs" dxfId="129" priority="142" operator="equal">
      <formula>"Baja"</formula>
    </cfRule>
    <cfRule type="cellIs" dxfId="128" priority="143" operator="equal">
      <formula>"Muy Baja"</formula>
    </cfRule>
  </conditionalFormatting>
  <conditionalFormatting sqref="AB53:AB58">
    <cfRule type="cellIs" dxfId="127" priority="134" operator="equal">
      <formula>"Catastrófico"</formula>
    </cfRule>
    <cfRule type="cellIs" dxfId="126" priority="135" operator="equal">
      <formula>"Mayor"</formula>
    </cfRule>
    <cfRule type="cellIs" dxfId="125" priority="136" operator="equal">
      <formula>"Moderado"</formula>
    </cfRule>
    <cfRule type="cellIs" dxfId="124" priority="137" operator="equal">
      <formula>"Menor"</formula>
    </cfRule>
    <cfRule type="cellIs" dxfId="123" priority="138" operator="equal">
      <formula>"Leve"</formula>
    </cfRule>
  </conditionalFormatting>
  <conditionalFormatting sqref="AD53:AD58">
    <cfRule type="cellIs" dxfId="122" priority="130" operator="equal">
      <formula>"Extremo"</formula>
    </cfRule>
    <cfRule type="cellIs" dxfId="121" priority="131" operator="equal">
      <formula>"Alto"</formula>
    </cfRule>
    <cfRule type="cellIs" dxfId="120" priority="132" operator="equal">
      <formula>"Moderado"</formula>
    </cfRule>
    <cfRule type="cellIs" dxfId="119" priority="133" operator="equal">
      <formula>"Bajo"</formula>
    </cfRule>
  </conditionalFormatting>
  <conditionalFormatting sqref="I59">
    <cfRule type="cellIs" dxfId="118" priority="125" operator="equal">
      <formula>"Muy Alta"</formula>
    </cfRule>
    <cfRule type="cellIs" dxfId="117" priority="126" operator="equal">
      <formula>"Alta"</formula>
    </cfRule>
    <cfRule type="cellIs" dxfId="116" priority="127" operator="equal">
      <formula>"Media"</formula>
    </cfRule>
    <cfRule type="cellIs" dxfId="115" priority="128" operator="equal">
      <formula>"Baja"</formula>
    </cfRule>
    <cfRule type="cellIs" dxfId="114" priority="129" operator="equal">
      <formula>"Muy Baja"</formula>
    </cfRule>
  </conditionalFormatting>
  <conditionalFormatting sqref="O59">
    <cfRule type="cellIs" dxfId="113" priority="116" operator="equal">
      <formula>"Extremo"</formula>
    </cfRule>
    <cfRule type="cellIs" dxfId="112" priority="117" operator="equal">
      <formula>"Alto"</formula>
    </cfRule>
    <cfRule type="cellIs" dxfId="111" priority="118" operator="equal">
      <formula>"Moderado"</formula>
    </cfRule>
    <cfRule type="cellIs" dxfId="110" priority="119" operator="equal">
      <formula>"Bajo"</formula>
    </cfRule>
  </conditionalFormatting>
  <conditionalFormatting sqref="Z59:Z64">
    <cfRule type="cellIs" dxfId="109" priority="111" operator="equal">
      <formula>"Muy Alta"</formula>
    </cfRule>
    <cfRule type="cellIs" dxfId="108" priority="112" operator="equal">
      <formula>"Alta"</formula>
    </cfRule>
    <cfRule type="cellIs" dxfId="107" priority="113" operator="equal">
      <formula>"Media"</formula>
    </cfRule>
    <cfRule type="cellIs" dxfId="106" priority="114" operator="equal">
      <formula>"Baja"</formula>
    </cfRule>
    <cfRule type="cellIs" dxfId="105" priority="115" operator="equal">
      <formula>"Muy Baja"</formula>
    </cfRule>
  </conditionalFormatting>
  <conditionalFormatting sqref="AB59:AB64">
    <cfRule type="cellIs" dxfId="104" priority="106" operator="equal">
      <formula>"Catastrófico"</formula>
    </cfRule>
    <cfRule type="cellIs" dxfId="103" priority="107" operator="equal">
      <formula>"Mayor"</formula>
    </cfRule>
    <cfRule type="cellIs" dxfId="102" priority="108" operator="equal">
      <formula>"Moderado"</formula>
    </cfRule>
    <cfRule type="cellIs" dxfId="101" priority="109" operator="equal">
      <formula>"Menor"</formula>
    </cfRule>
    <cfRule type="cellIs" dxfId="100" priority="110" operator="equal">
      <formula>"Leve"</formula>
    </cfRule>
  </conditionalFormatting>
  <conditionalFormatting sqref="AD59:AD64">
    <cfRule type="cellIs" dxfId="99" priority="102" operator="equal">
      <formula>"Extremo"</formula>
    </cfRule>
    <cfRule type="cellIs" dxfId="98" priority="103" operator="equal">
      <formula>"Alto"</formula>
    </cfRule>
    <cfRule type="cellIs" dxfId="97" priority="104" operator="equal">
      <formula>"Moderado"</formula>
    </cfRule>
    <cfRule type="cellIs" dxfId="96" priority="105" operator="equal">
      <formula>"Bajo"</formula>
    </cfRule>
  </conditionalFormatting>
  <conditionalFormatting sqref="O65">
    <cfRule type="cellIs" dxfId="95" priority="88" operator="equal">
      <formula>"Extremo"</formula>
    </cfRule>
    <cfRule type="cellIs" dxfId="94" priority="89" operator="equal">
      <formula>"Alto"</formula>
    </cfRule>
    <cfRule type="cellIs" dxfId="93" priority="90" operator="equal">
      <formula>"Moderado"</formula>
    </cfRule>
    <cfRule type="cellIs" dxfId="92" priority="91" operator="equal">
      <formula>"Bajo"</formula>
    </cfRule>
  </conditionalFormatting>
  <conditionalFormatting sqref="Z65:Z70">
    <cfRule type="cellIs" dxfId="91" priority="83" operator="equal">
      <formula>"Muy Alta"</formula>
    </cfRule>
    <cfRule type="cellIs" dxfId="90" priority="84" operator="equal">
      <formula>"Alta"</formula>
    </cfRule>
    <cfRule type="cellIs" dxfId="89" priority="85" operator="equal">
      <formula>"Media"</formula>
    </cfRule>
    <cfRule type="cellIs" dxfId="88" priority="86" operator="equal">
      <formula>"Baja"</formula>
    </cfRule>
    <cfRule type="cellIs" dxfId="87" priority="87" operator="equal">
      <formula>"Muy Baja"</formula>
    </cfRule>
  </conditionalFormatting>
  <conditionalFormatting sqref="AB65:AB70">
    <cfRule type="cellIs" dxfId="86" priority="78" operator="equal">
      <formula>"Catastrófico"</formula>
    </cfRule>
    <cfRule type="cellIs" dxfId="85" priority="79" operator="equal">
      <formula>"Mayor"</formula>
    </cfRule>
    <cfRule type="cellIs" dxfId="84" priority="80" operator="equal">
      <formula>"Moderado"</formula>
    </cfRule>
    <cfRule type="cellIs" dxfId="83" priority="81" operator="equal">
      <formula>"Menor"</formula>
    </cfRule>
    <cfRule type="cellIs" dxfId="82" priority="82" operator="equal">
      <formula>"Leve"</formula>
    </cfRule>
  </conditionalFormatting>
  <conditionalFormatting sqref="AD65:AD70">
    <cfRule type="cellIs" dxfId="81" priority="74" operator="equal">
      <formula>"Extremo"</formula>
    </cfRule>
    <cfRule type="cellIs" dxfId="80" priority="75" operator="equal">
      <formula>"Alto"</formula>
    </cfRule>
    <cfRule type="cellIs" dxfId="79" priority="76" operator="equal">
      <formula>"Moderado"</formula>
    </cfRule>
    <cfRule type="cellIs" dxfId="78" priority="77" operator="equal">
      <formula>"Bajo"</formula>
    </cfRule>
  </conditionalFormatting>
  <conditionalFormatting sqref="I71">
    <cfRule type="cellIs" dxfId="77" priority="69" operator="equal">
      <formula>"Muy Alta"</formula>
    </cfRule>
    <cfRule type="cellIs" dxfId="76" priority="70" operator="equal">
      <formula>"Alta"</formula>
    </cfRule>
    <cfRule type="cellIs" dxfId="75" priority="71" operator="equal">
      <formula>"Media"</formula>
    </cfRule>
    <cfRule type="cellIs" dxfId="74" priority="72" operator="equal">
      <formula>"Baja"</formula>
    </cfRule>
    <cfRule type="cellIs" dxfId="73" priority="73" operator="equal">
      <formula>"Muy Baja"</formula>
    </cfRule>
  </conditionalFormatting>
  <conditionalFormatting sqref="O71">
    <cfRule type="cellIs" dxfId="72" priority="60" operator="equal">
      <formula>"Extremo"</formula>
    </cfRule>
    <cfRule type="cellIs" dxfId="71" priority="61" operator="equal">
      <formula>"Alto"</formula>
    </cfRule>
    <cfRule type="cellIs" dxfId="70" priority="62" operator="equal">
      <formula>"Moderado"</formula>
    </cfRule>
    <cfRule type="cellIs" dxfId="69" priority="63" operator="equal">
      <formula>"Bajo"</formula>
    </cfRule>
  </conditionalFormatting>
  <conditionalFormatting sqref="Z71:Z76">
    <cfRule type="cellIs" dxfId="68" priority="55" operator="equal">
      <formula>"Muy Alta"</formula>
    </cfRule>
    <cfRule type="cellIs" dxfId="67" priority="56" operator="equal">
      <formula>"Alta"</formula>
    </cfRule>
    <cfRule type="cellIs" dxfId="66" priority="57" operator="equal">
      <formula>"Media"</formula>
    </cfRule>
    <cfRule type="cellIs" dxfId="65" priority="58" operator="equal">
      <formula>"Baja"</formula>
    </cfRule>
    <cfRule type="cellIs" dxfId="64" priority="59" operator="equal">
      <formula>"Muy Baja"</formula>
    </cfRule>
  </conditionalFormatting>
  <conditionalFormatting sqref="AB71:AB76">
    <cfRule type="cellIs" dxfId="63" priority="50" operator="equal">
      <formula>"Catastrófico"</formula>
    </cfRule>
    <cfRule type="cellIs" dxfId="62" priority="51" operator="equal">
      <formula>"Mayor"</formula>
    </cfRule>
    <cfRule type="cellIs" dxfId="61" priority="52" operator="equal">
      <formula>"Moderado"</formula>
    </cfRule>
    <cfRule type="cellIs" dxfId="60" priority="53" operator="equal">
      <formula>"Menor"</formula>
    </cfRule>
    <cfRule type="cellIs" dxfId="59" priority="54" operator="equal">
      <formula>"Leve"</formula>
    </cfRule>
  </conditionalFormatting>
  <conditionalFormatting sqref="AD71:AD76">
    <cfRule type="cellIs" dxfId="58" priority="46" operator="equal">
      <formula>"Extremo"</formula>
    </cfRule>
    <cfRule type="cellIs" dxfId="57" priority="47" operator="equal">
      <formula>"Alto"</formula>
    </cfRule>
    <cfRule type="cellIs" dxfId="56" priority="48" operator="equal">
      <formula>"Moderado"</formula>
    </cfRule>
    <cfRule type="cellIs" dxfId="55" priority="49" operator="equal">
      <formula>"Bajo"</formula>
    </cfRule>
  </conditionalFormatting>
  <conditionalFormatting sqref="L29:L76">
    <cfRule type="containsText" dxfId="54" priority="45" operator="containsText" text="❌">
      <formula>NOT(ISERROR(SEARCH("❌",L29)))</formula>
    </cfRule>
  </conditionalFormatting>
  <conditionalFormatting sqref="L17:L22">
    <cfRule type="containsText" dxfId="53" priority="30" operator="containsText" text="❌">
      <formula>NOT(ISERROR(SEARCH("❌",L17)))</formula>
    </cfRule>
  </conditionalFormatting>
  <conditionalFormatting sqref="M16">
    <cfRule type="cellIs" dxfId="52" priority="40" operator="equal">
      <formula>"Catastrófico"</formula>
    </cfRule>
    <cfRule type="cellIs" dxfId="51" priority="41" operator="equal">
      <formula>"Mayor"</formula>
    </cfRule>
    <cfRule type="cellIs" dxfId="50" priority="42" operator="equal">
      <formula>"Moderado"</formula>
    </cfRule>
    <cfRule type="cellIs" dxfId="49" priority="43" operator="equal">
      <formula>"Menor"</formula>
    </cfRule>
    <cfRule type="cellIs" dxfId="48" priority="44" operator="equal">
      <formula>"Leve"</formula>
    </cfRule>
  </conditionalFormatting>
  <conditionalFormatting sqref="I16">
    <cfRule type="cellIs" dxfId="47" priority="35" operator="equal">
      <formula>"Muy Alta"</formula>
    </cfRule>
    <cfRule type="cellIs" dxfId="46" priority="36" operator="equal">
      <formula>"Alta"</formula>
    </cfRule>
    <cfRule type="cellIs" dxfId="45" priority="37" operator="equal">
      <formula>"Media"</formula>
    </cfRule>
    <cfRule type="cellIs" dxfId="44" priority="38" operator="equal">
      <formula>"Baja"</formula>
    </cfRule>
    <cfRule type="cellIs" dxfId="43" priority="39" operator="equal">
      <formula>"Muy Baja"</formula>
    </cfRule>
  </conditionalFormatting>
  <conditionalFormatting sqref="O16">
    <cfRule type="cellIs" dxfId="42" priority="31" operator="equal">
      <formula>"Extremo"</formula>
    </cfRule>
    <cfRule type="cellIs" dxfId="41" priority="32" operator="equal">
      <formula>"Alto"</formula>
    </cfRule>
    <cfRule type="cellIs" dxfId="40" priority="33" operator="equal">
      <formula>"Moderado"</formula>
    </cfRule>
    <cfRule type="cellIs" dxfId="39" priority="34" operator="equal">
      <formula>"Bajo"</formula>
    </cfRule>
  </conditionalFormatting>
  <conditionalFormatting sqref="M23">
    <cfRule type="cellIs" dxfId="38" priority="25" operator="equal">
      <formula>"Catastrófico"</formula>
    </cfRule>
    <cfRule type="cellIs" dxfId="37" priority="26" operator="equal">
      <formula>"Mayor"</formula>
    </cfRule>
    <cfRule type="cellIs" dxfId="36" priority="27" operator="equal">
      <formula>"Moderado"</formula>
    </cfRule>
    <cfRule type="cellIs" dxfId="35" priority="28" operator="equal">
      <formula>"Menor"</formula>
    </cfRule>
    <cfRule type="cellIs" dxfId="34" priority="29" operator="equal">
      <formula>"Leve"</formula>
    </cfRule>
  </conditionalFormatting>
  <conditionalFormatting sqref="I23">
    <cfRule type="cellIs" dxfId="33" priority="20" operator="equal">
      <formula>"Muy Alta"</formula>
    </cfRule>
    <cfRule type="cellIs" dxfId="32" priority="21" operator="equal">
      <formula>"Alta"</formula>
    </cfRule>
    <cfRule type="cellIs" dxfId="31" priority="22" operator="equal">
      <formula>"Media"</formula>
    </cfRule>
    <cfRule type="cellIs" dxfId="30" priority="23" operator="equal">
      <formula>"Baja"</formula>
    </cfRule>
    <cfRule type="cellIs" dxfId="29" priority="24" operator="equal">
      <formula>"Muy Baja"</formula>
    </cfRule>
  </conditionalFormatting>
  <conditionalFormatting sqref="O23">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23:Z28">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23:AB28">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23:AD28">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23:L28">
    <cfRule type="containsText" dxfId="10" priority="1" operator="containsText" text="❌">
      <formula>NOT(ISERROR(SEARCH("❌",L23)))</formula>
    </cfRule>
  </conditionalFormatting>
  <pageMargins left="0.7" right="0.7" top="0.75" bottom="0.75" header="0.3" footer="0.3"/>
  <pageSetup orientation="portrait" r:id="rId1"/>
  <ignoredErrors>
    <ignoredError sqref="AC19" formula="1"/>
  </ignoredErrors>
  <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200-000000000000}">
          <x14:formula1>
            <xm:f>'Tabla Valoración controles'!$D$5:$D$7</xm:f>
          </x14:formula1>
          <xm:sqref>S30:S76 S16 S18:S28</xm:sqref>
        </x14:dataValidation>
        <x14:dataValidation type="list" allowBlank="1" showInputMessage="1" showErrorMessage="1" xr:uid="{00000000-0002-0000-0200-000001000000}">
          <x14:formula1>
            <xm:f>'Tabla Valoración controles'!$D$8:$D$9</xm:f>
          </x14:formula1>
          <xm:sqref>T30:T76 T16 T18:T28</xm:sqref>
        </x14:dataValidation>
        <x14:dataValidation type="list" allowBlank="1" showInputMessage="1" showErrorMessage="1" xr:uid="{00000000-0002-0000-0200-000002000000}">
          <x14:formula1>
            <xm:f>'Tabla Valoración controles'!$D$10:$D$11</xm:f>
          </x14:formula1>
          <xm:sqref>V30:V76 V16 V18:V28</xm:sqref>
        </x14:dataValidation>
        <x14:dataValidation type="list" allowBlank="1" showInputMessage="1" showErrorMessage="1" xr:uid="{00000000-0002-0000-0200-000003000000}">
          <x14:formula1>
            <xm:f>'Tabla Valoración controles'!$D$12:$D$13</xm:f>
          </x14:formula1>
          <xm:sqref>W30:W76 W16 W18:W28</xm:sqref>
        </x14:dataValidation>
        <x14:dataValidation type="list" allowBlank="1" showInputMessage="1" showErrorMessage="1" xr:uid="{00000000-0002-0000-0200-000004000000}">
          <x14:formula1>
            <xm:f>'Opciones Tratamiento'!$B$9:$B$10</xm:f>
          </x14:formula1>
          <xm:sqref>AK17:AK18 AK20:AK21 AK23:AK24 AK26:AK27 AK29:AK30 AK32:AK33 AK35:AK36 AK38:AK39 AK41:AK42 AK44:AK45 AK47:AK48 AK50:AK51 AK53:AK54 AK56:AK57 AK59:AK60 AK62:AK63 AK65:AK66 AK68:AK69 AK71:AK72 AK74:AK75</xm:sqref>
        </x14:dataValidation>
        <x14:dataValidation type="list" allowBlank="1" showInputMessage="1" showErrorMessage="1" xr:uid="{00000000-0002-0000-0200-000005000000}">
          <x14:formula1>
            <xm:f>'Tabla Valoración controles'!$D$14:$D$15</xm:f>
          </x14:formula1>
          <xm:sqref>X30:X76 X16 X18:X28</xm:sqref>
        </x14:dataValidation>
        <x14:dataValidation type="list" allowBlank="1" showInputMessage="1" showErrorMessage="1" xr:uid="{00000000-0002-0000-0200-000006000000}">
          <x14:formula1>
            <xm:f>'Opciones Tratamiento'!$B$2:$B$5</xm:f>
          </x14:formula1>
          <xm:sqref>AE30:AE76 AE16 AE18:AE28</xm:sqref>
        </x14:dataValidation>
        <x14:dataValidation type="custom" allowBlank="1" showInputMessage="1" showErrorMessage="1" error="Recuerde que las acciones se generan bajo la medida de mitigar el riesgo" xr:uid="{00000000-0002-0000-0200-000007000000}">
          <x14:formula1>
            <xm:f>IF(OR(AE18='Opciones Tratamiento'!$B$2,AE18='Opciones Tratamiento'!$B$3,AE18='Opciones Tratamiento'!$B$4),ISBLANK(AE18),ISTEXT(AE18))</xm:f>
          </x14:formula1>
          <xm:sqref>AF18:AF22 AF36:AF76 AF30:AF34 AF24:AF28</xm:sqref>
        </x14:dataValidation>
        <x14:dataValidation type="custom" allowBlank="1" showInputMessage="1" showErrorMessage="1" error="Recuerde que las acciones se generan bajo la medida de mitigar el riesgo" xr:uid="{00000000-0002-0000-0200-000008000000}">
          <x14:formula1>
            <xm:f>IF(OR(AE18='Opciones Tratamiento'!$B$2,AE18='Opciones Tratamiento'!$B$3,AE18='Opciones Tratamiento'!$B$4),ISBLANK(AE18),ISTEXT(AE18))</xm:f>
          </x14:formula1>
          <xm:sqref>AG18:AG22 AG30:AG34 AG36:AG76 AG24:AG28</xm:sqref>
        </x14:dataValidation>
        <x14:dataValidation type="custom" allowBlank="1" showInputMessage="1" showErrorMessage="1" error="Recuerde que las acciones se generan bajo la medida de mitigar el riesgo" xr:uid="{00000000-0002-0000-0200-000009000000}">
          <x14:formula1>
            <xm:f>IF(OR(AF17='Opciones Tratamiento'!$B$2,AF17='Opciones Tratamiento'!$B$3,AF17='Opciones Tratamiento'!$B$4),ISBLANK(AF17),ISTEXT(AF17))</xm:f>
          </x14:formula1>
          <xm:sqref>AI17:AI18</xm:sqref>
        </x14:dataValidation>
        <x14:dataValidation type="custom" allowBlank="1" showInputMessage="1" showErrorMessage="1" error="Recuerde que las acciones se generan bajo la medida de mitigar el riesgo" xr:uid="{00000000-0002-0000-0200-00000A000000}">
          <x14:formula1>
            <xm:f>IF(OR(AE23='[F-DPM-1210-238,37-013 MAPA DE RIESGOS SECRETARIA DE SALUD Y AMBIENTE.xlsx]Opciones Tratamiento'!#REF!,AE23='[F-DPM-1210-238,37-013 MAPA DE RIESGOS SECRETARIA DE SALUD Y AMBIENTE.xlsx]Opciones Tratamiento'!#REF!,AE23='[F-DPM-1210-238,37-013 MAPA DE RIESGOS SECRETARIA DE SALUD Y AMBIENTE.xlsx]Opciones Tratamiento'!#REF!),ISBLANK(AE23),ISTEXT(AE23))</xm:f>
          </x14:formula1>
          <xm:sqref>AF35 AF23</xm:sqref>
        </x14:dataValidation>
        <x14:dataValidation type="custom" allowBlank="1" showInputMessage="1" showErrorMessage="1" error="Recuerde que las acciones se generan bajo la medida de mitigar el riesgo" xr:uid="{00000000-0002-0000-0200-00000B000000}">
          <x14:formula1>
            <xm:f>IF(OR(AE35='[F-DPM-1210-238,37-013 MAPA DE RIESGOS SECRETARIA DE SALUD Y AMBIENTE.xlsx]Opciones Tratamiento'!#REF!,AE35='[F-DPM-1210-238,37-013 MAPA DE RIESGOS SECRETARIA DE SALUD Y AMBIENTE.xlsx]Opciones Tratamiento'!#REF!,AE35='[F-DPM-1210-238,37-013 MAPA DE RIESGOS SECRETARIA DE SALUD Y AMBIENTE.xlsx]Opciones Tratamiento'!#REF!),ISBLANK(AE35),ISTEXT(AE35))</xm:f>
          </x14:formula1>
          <xm:sqref>AG35</xm:sqref>
        </x14:dataValidation>
        <x14:dataValidation type="custom" allowBlank="1" showInputMessage="1" showErrorMessage="1" error="Recuerde que las acciones se generan bajo la medida de mitigar el riesgo" xr:uid="{00000000-0002-0000-0200-00000C000000}">
          <x14:formula1>
            <xm:f>IF(OR(#REF!='[F-DPM-1210-238,37-013 MAPA DE RIESGOS SECRETARIA DE SALUD Y AMBIENTE.xlsx]Opciones Tratamiento'!#REF!,#REF!='[F-DPM-1210-238,37-013 MAPA DE RIESGOS SECRETARIA DE SALUD Y AMBIENTE.xlsx]Opciones Tratamiento'!#REF!,#REF!='[F-DPM-1210-238,37-013 MAPA DE RIESGOS SECRETARIA DE SALUD Y AMBIENTE.xlsx]Opciones Tratamiento'!#REF!),ISBLANK(#REF!),ISTEXT(#REF!))</xm:f>
          </x14:formula1>
          <xm:sqref>AF29 AF17</xm:sqref>
        </x14:dataValidation>
        <x14:dataValidation type="custom" allowBlank="1" showInputMessage="1" showErrorMessage="1" error="Recuerde que las acciones se generan bajo la medida de mitigar el riesgo" xr:uid="{00000000-0002-0000-0200-00000D000000}">
          <x14:formula1>
            <xm:f>IF(OR(#REF!='[F-DPM-1210-238,37-013 MAPA DE RIESGOS SECRETARIA DE SALUD Y AMBIENTE.xlsx]Opciones Tratamiento'!#REF!,#REF!='[F-DPM-1210-238,37-013 MAPA DE RIESGOS SECRETARIA DE SALUD Y AMBIENTE.xlsx]Opciones Tratamiento'!#REF!,#REF!='[F-DPM-1210-238,37-013 MAPA DE RIESGOS SECRETARIA DE SALUD Y AMBIENTE.xlsx]Opciones Tratamiento'!#REF!),ISBLANK(#REF!),ISTEXT(#REF!))</xm:f>
          </x14:formula1>
          <xm:sqref>AG29 AG17</xm:sqref>
        </x14:dataValidation>
        <x14:dataValidation type="custom" allowBlank="1" showInputMessage="1" showErrorMessage="1" error="Recuerde que las acciones se generan bajo la medida de mitigar el riesgo" xr:uid="{00000000-0002-0000-0200-00000E000000}">
          <x14:formula1>
            <xm:f>IF(OR(#REF!='Opciones Tratamiento'!$B$2,#REF!='Opciones Tratamiento'!$B$3,#REF!='Opciones Tratamiento'!$B$4),ISBLANK(#REF!),ISTEXT(#REF!))</xm:f>
          </x14:formula1>
          <xm:sqref>AF16</xm:sqref>
        </x14:dataValidation>
        <x14:dataValidation type="custom" allowBlank="1" showInputMessage="1" showErrorMessage="1" error="Recuerde que las acciones se generan bajo la medida de mitigar el riesgo" xr:uid="{00000000-0002-0000-0200-00000F000000}">
          <x14:formula1>
            <xm:f>IF(OR(#REF!='Opciones Tratamiento'!$B$2,#REF!='Opciones Tratamiento'!$B$3,#REF!='Opciones Tratamiento'!$B$4),ISBLANK(#REF!),ISTEXT(#REF!))</xm:f>
          </x14:formula1>
          <xm:sqref>AG16</xm:sqref>
        </x14:dataValidation>
        <x14:dataValidation type="list" allowBlank="1" showInputMessage="1" showErrorMessage="1" xr:uid="{00000000-0002-0000-0200-000010000000}">
          <x14:formula1>
            <xm:f>'Opciones Tratamiento'!$E$2:$E$4</xm:f>
          </x14:formula1>
          <xm:sqref>C16 C23:C76</xm:sqref>
        </x14:dataValidation>
        <x14:dataValidation type="list" allowBlank="1" showInputMessage="1" showErrorMessage="1" xr:uid="{00000000-0002-0000-0200-000011000000}">
          <x14:formula1>
            <xm:f>'Opciones Tratamiento'!$B$13:$B$19</xm:f>
          </x14:formula1>
          <xm:sqref>G16 G23:G76</xm:sqref>
        </x14:dataValidation>
        <x14:dataValidation type="list" allowBlank="1" showInputMessage="1" showErrorMessage="1" xr:uid="{00000000-0002-0000-0200-000012000000}">
          <x14:formula1>
            <xm:f>'Tabla Impacto'!$F$211:$F$222</xm:f>
          </x14:formula1>
          <xm:sqref>K16 K23:K76</xm:sqref>
        </x14:dataValidation>
        <x14:dataValidation type="custom" allowBlank="1" showInputMessage="1" showErrorMessage="1" error="Recuerde que las acciones se generan bajo la medida de mitigar el riesgo" xr:uid="{00000000-0002-0000-0200-000013000000}">
          <x14:formula1>
            <xm:f>IF(OR(AE19='Opciones Tratamiento'!$B$2,AE19='Opciones Tratamiento'!$B$3,AE19='Opciones Tratamiento'!$B$4),ISBLANK(AE19),ISTEXT(AE19))</xm:f>
          </x14:formula1>
          <xm:sqref>AI19:AI76</xm:sqref>
        </x14:dataValidation>
        <x14:dataValidation type="custom" allowBlank="1" showInputMessage="1" showErrorMessage="1" error="Recuerde que las acciones se generan bajo la medida de mitigar el riesgo" xr:uid="{00000000-0002-0000-0200-000014000000}">
          <x14:formula1>
            <xm:f>IF(OR(#REF!='Opciones Tratamiento'!$B$2,#REF!='Opciones Tratamiento'!$B$3,#REF!='Opciones Tratamiento'!$B$4),ISBLANK(#REF!),ISTEXT(#REF!))</xm:f>
          </x14:formula1>
          <xm:sqref>AH18:AH76</xm:sqref>
        </x14:dataValidation>
        <x14:dataValidation type="custom" allowBlank="1" showInputMessage="1" showErrorMessage="1" error="Recuerde que las acciones se generan bajo la medida de mitigar el riesgo" xr:uid="{00000000-0002-0000-0200-000015000000}">
          <x14:formula1>
            <xm:f>IF(OR(AE16='Opciones Tratamiento'!$B$2,AE16='Opciones Tratamiento'!$B$3,AE16='Opciones Tratamiento'!$B$4),ISBLANK(AE16),ISTEXT(AE16))</xm:f>
          </x14:formula1>
          <xm:sqref>AJ17:AJ28</xm:sqref>
        </x14:dataValidation>
        <x14:dataValidation type="custom" allowBlank="1" showInputMessage="1" showErrorMessage="1" error="Recuerde que las acciones se generan bajo la medida de mitigar el riesgo" xr:uid="{00000000-0002-0000-0200-000016000000}">
          <x14:formula1>
            <xm:f>IF(OR(#REF!='Opciones Tratamiento'!$B$2,#REF!='Opciones Tratamiento'!$B$3,#REF!='Opciones Tratamiento'!$B$4),ISBLANK(#REF!),ISTEXT(#REF!))</xm:f>
          </x14:formula1>
          <xm:sqref>AJ29:AJ76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30" t="s">
        <v>142</v>
      </c>
      <c r="C2" s="430"/>
      <c r="D2" s="430"/>
      <c r="E2" s="430"/>
      <c r="F2" s="430"/>
      <c r="G2" s="430"/>
      <c r="H2" s="430"/>
      <c r="I2" s="430"/>
      <c r="J2" s="468" t="s">
        <v>2</v>
      </c>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30"/>
      <c r="C3" s="430"/>
      <c r="D3" s="430"/>
      <c r="E3" s="430"/>
      <c r="F3" s="430"/>
      <c r="G3" s="430"/>
      <c r="H3" s="430"/>
      <c r="I3" s="430"/>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30"/>
      <c r="C4" s="430"/>
      <c r="D4" s="430"/>
      <c r="E4" s="430"/>
      <c r="F4" s="430"/>
      <c r="G4" s="430"/>
      <c r="H4" s="430"/>
      <c r="I4" s="430"/>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80" t="s">
        <v>4</v>
      </c>
      <c r="C6" s="480"/>
      <c r="D6" s="481"/>
      <c r="E6" s="469" t="s">
        <v>107</v>
      </c>
      <c r="F6" s="470"/>
      <c r="G6" s="470"/>
      <c r="H6" s="470"/>
      <c r="I6" s="471"/>
      <c r="J6" s="465" t="str">
        <f>IF(AND('MAPA DE RIESGO'!$I$16="Muy Alta",'MAPA DE RIESGO'!$M$16="Leve"),CONCATENATE("R",'MAPA DE RIESGO'!$B$16),"")</f>
        <v/>
      </c>
      <c r="K6" s="466"/>
      <c r="L6" s="466" t="str">
        <f>IF(AND('MAPA DE RIESGO'!$I$23="Muy Alta",'MAPA DE RIESGO'!$M$23="Leve"),CONCATENATE("R",'MAPA DE RIESGO'!$B$23),"")</f>
        <v/>
      </c>
      <c r="M6" s="466"/>
      <c r="N6" s="466" t="str">
        <f>IF(AND('MAPA DE RIESGO'!$I$29="Muy Alta",'MAPA DE RIESGO'!$M$29="Leve"),CONCATENATE("R",'MAPA DE RIESGO'!$B$29),"")</f>
        <v/>
      </c>
      <c r="O6" s="467"/>
      <c r="P6" s="465" t="str">
        <f>IF(AND('MAPA DE RIESGO'!$I$16="Muy Alta",'MAPA DE RIESGO'!$M$16="Menor"),CONCATENATE("R",'MAPA DE RIESGO'!$B$16),"")</f>
        <v/>
      </c>
      <c r="Q6" s="466"/>
      <c r="R6" s="466" t="str">
        <f>IF(AND('MAPA DE RIESGO'!$I$23="Muy Alta",'MAPA DE RIESGO'!$M$23="Menor"),CONCATENATE("R",'MAPA DE RIESGO'!$B$23),"")</f>
        <v/>
      </c>
      <c r="S6" s="466"/>
      <c r="T6" s="466" t="str">
        <f>IF(AND('MAPA DE RIESGO'!$I$29="Muy Alta",'MAPA DE RIESGO'!$M$29="Menor"),CONCATENATE("R",'MAPA DE RIESGO'!$B$29),"")</f>
        <v/>
      </c>
      <c r="U6" s="467"/>
      <c r="V6" s="465" t="str">
        <f>IF(AND('MAPA DE RIESGO'!$I$16="Muy Alta",'MAPA DE RIESGO'!$M$16="Moderado"),CONCATENATE("R",'MAPA DE RIESGO'!$B$16),"")</f>
        <v/>
      </c>
      <c r="W6" s="466"/>
      <c r="X6" s="466" t="str">
        <f>IF(AND('MAPA DE RIESGO'!$I$23="Muy Alta",'MAPA DE RIESGO'!$M$23="Moderado"),CONCATENATE("R",'MAPA DE RIESGO'!$B$23),"")</f>
        <v/>
      </c>
      <c r="Y6" s="466"/>
      <c r="Z6" s="466" t="str">
        <f>IF(AND('MAPA DE RIESGO'!$I$29="Muy Alta",'MAPA DE RIESGO'!$M$29="Moderado"),CONCATENATE("R",'MAPA DE RIESGO'!$B$29),"")</f>
        <v/>
      </c>
      <c r="AA6" s="467"/>
      <c r="AB6" s="465" t="str">
        <f>IF(AND('MAPA DE RIESGO'!$I$16="Muy Alta",'MAPA DE RIESGO'!$M$16="Mayor"),CONCATENATE("R",'MAPA DE RIESGO'!$B$16),"")</f>
        <v/>
      </c>
      <c r="AC6" s="466"/>
      <c r="AD6" s="466" t="str">
        <f>IF(AND('MAPA DE RIESGO'!$I$23="Muy Alta",'MAPA DE RIESGO'!$M$23="Mayor"),CONCATENATE("R",'MAPA DE RIESGO'!$B$23),"")</f>
        <v/>
      </c>
      <c r="AE6" s="466"/>
      <c r="AF6" s="466" t="str">
        <f>IF(AND('MAPA DE RIESGO'!$I$29="Muy Alta",'MAPA DE RIESGO'!$M$29="Mayor"),CONCATENATE("R",'MAPA DE RIESGO'!$B$29),"")</f>
        <v/>
      </c>
      <c r="AG6" s="467"/>
      <c r="AH6" s="455" t="str">
        <f>IF(AND('MAPA DE RIESGO'!$I$16="Muy Alta",'MAPA DE RIESGO'!$M$16="Catastrófico"),CONCATENATE("R",'MAPA DE RIESGO'!$B$16),"")</f>
        <v/>
      </c>
      <c r="AI6" s="456"/>
      <c r="AJ6" s="456" t="str">
        <f>IF(AND('MAPA DE RIESGO'!$I$23="Muy Alta",'MAPA DE RIESGO'!$M$23="Catastrófico"),CONCATENATE("R",'MAPA DE RIESGO'!$B$23),"")</f>
        <v/>
      </c>
      <c r="AK6" s="456"/>
      <c r="AL6" s="456" t="str">
        <f>IF(AND('MAPA DE RIESGO'!$I$29="Muy Alta",'MAPA DE RIESGO'!$M$29="Catastrófico"),CONCATENATE("R",'MAPA DE RIESGO'!$B$29),"")</f>
        <v/>
      </c>
      <c r="AM6" s="457"/>
      <c r="AO6" s="482" t="s">
        <v>71</v>
      </c>
      <c r="AP6" s="483"/>
      <c r="AQ6" s="483"/>
      <c r="AR6" s="483"/>
      <c r="AS6" s="483"/>
      <c r="AT6" s="48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80"/>
      <c r="C7" s="480"/>
      <c r="D7" s="481"/>
      <c r="E7" s="472"/>
      <c r="F7" s="473"/>
      <c r="G7" s="473"/>
      <c r="H7" s="473"/>
      <c r="I7" s="474"/>
      <c r="J7" s="458"/>
      <c r="K7" s="459"/>
      <c r="L7" s="459"/>
      <c r="M7" s="459"/>
      <c r="N7" s="459"/>
      <c r="O7" s="461"/>
      <c r="P7" s="458"/>
      <c r="Q7" s="459"/>
      <c r="R7" s="459"/>
      <c r="S7" s="459"/>
      <c r="T7" s="459"/>
      <c r="U7" s="461"/>
      <c r="V7" s="458"/>
      <c r="W7" s="459"/>
      <c r="X7" s="459"/>
      <c r="Y7" s="459"/>
      <c r="Z7" s="459"/>
      <c r="AA7" s="461"/>
      <c r="AB7" s="458"/>
      <c r="AC7" s="459"/>
      <c r="AD7" s="459"/>
      <c r="AE7" s="459"/>
      <c r="AF7" s="459"/>
      <c r="AG7" s="461"/>
      <c r="AH7" s="449"/>
      <c r="AI7" s="450"/>
      <c r="AJ7" s="450"/>
      <c r="AK7" s="450"/>
      <c r="AL7" s="450"/>
      <c r="AM7" s="451"/>
      <c r="AN7" s="55"/>
      <c r="AO7" s="485"/>
      <c r="AP7" s="486"/>
      <c r="AQ7" s="486"/>
      <c r="AR7" s="486"/>
      <c r="AS7" s="486"/>
      <c r="AT7" s="48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80"/>
      <c r="C8" s="480"/>
      <c r="D8" s="481"/>
      <c r="E8" s="472"/>
      <c r="F8" s="473"/>
      <c r="G8" s="473"/>
      <c r="H8" s="473"/>
      <c r="I8" s="474"/>
      <c r="J8" s="458" t="str">
        <f>IF(AND('MAPA DE RIESGO'!$I$35="Muy Alta",'MAPA DE RIESGO'!$M$35="Leve"),CONCATENATE("R",'MAPA DE RIESGO'!$B$35),"")</f>
        <v/>
      </c>
      <c r="K8" s="459"/>
      <c r="L8" s="460" t="str">
        <f>IF(AND('MAPA DE RIESGO'!$I$41="Muy Alta",'MAPA DE RIESGO'!$M$41="Leve"),CONCATENATE("R",'MAPA DE RIESGO'!$B$41),"")</f>
        <v/>
      </c>
      <c r="M8" s="460"/>
      <c r="N8" s="460" t="str">
        <f>IF(AND('MAPA DE RIESGO'!$I$47="Muy Alta",'MAPA DE RIESGO'!$M$47="Leve"),CONCATENATE("R",'MAPA DE RIESGO'!$B$47),"")</f>
        <v/>
      </c>
      <c r="O8" s="461"/>
      <c r="P8" s="458" t="str">
        <f>IF(AND('MAPA DE RIESGO'!$I$35="Muy Alta",'MAPA DE RIESGO'!$M$35="Menor"),CONCATENATE("R",'MAPA DE RIESGO'!$B$35),"")</f>
        <v/>
      </c>
      <c r="Q8" s="459"/>
      <c r="R8" s="460" t="str">
        <f>IF(AND('MAPA DE RIESGO'!$I$41="Muy Alta",'MAPA DE RIESGO'!$M$41="Menor"),CONCATENATE("R",'MAPA DE RIESGO'!$B$41),"")</f>
        <v/>
      </c>
      <c r="S8" s="460"/>
      <c r="T8" s="460" t="str">
        <f>IF(AND('MAPA DE RIESGO'!$I$47="Muy Alta",'MAPA DE RIESGO'!$M$47="Menor"),CONCATENATE("R",'MAPA DE RIESGO'!$B$47),"")</f>
        <v/>
      </c>
      <c r="U8" s="461"/>
      <c r="V8" s="458" t="str">
        <f>IF(AND('MAPA DE RIESGO'!$I$35="Muy Alta",'MAPA DE RIESGO'!$M$35="Moderado"),CONCATENATE("R",'MAPA DE RIESGO'!$B$35),"")</f>
        <v/>
      </c>
      <c r="W8" s="459"/>
      <c r="X8" s="460" t="str">
        <f>IF(AND('MAPA DE RIESGO'!$I$41="Muy Alta",'MAPA DE RIESGO'!$M$41="Moderado"),CONCATENATE("R",'MAPA DE RIESGO'!$B$41),"")</f>
        <v/>
      </c>
      <c r="Y8" s="460"/>
      <c r="Z8" s="460" t="str">
        <f>IF(AND('MAPA DE RIESGO'!$I$47="Muy Alta",'MAPA DE RIESGO'!$M$47="Moderado"),CONCATENATE("R",'MAPA DE RIESGO'!$B$47),"")</f>
        <v/>
      </c>
      <c r="AA8" s="461"/>
      <c r="AB8" s="458" t="str">
        <f>IF(AND('MAPA DE RIESGO'!$I$35="Muy Alta",'MAPA DE RIESGO'!$M$35="Mayor"),CONCATENATE("R",'MAPA DE RIESGO'!$B$35),"")</f>
        <v/>
      </c>
      <c r="AC8" s="459"/>
      <c r="AD8" s="460" t="str">
        <f>IF(AND('MAPA DE RIESGO'!$I$41="Muy Alta",'MAPA DE RIESGO'!$M$41="Mayor"),CONCATENATE("R",'MAPA DE RIESGO'!$B$41),"")</f>
        <v/>
      </c>
      <c r="AE8" s="460"/>
      <c r="AF8" s="460" t="str">
        <f>IF(AND('MAPA DE RIESGO'!$I$47="Muy Alta",'MAPA DE RIESGO'!$M$47="Mayor"),CONCATENATE("R",'MAPA DE RIESGO'!$B$47),"")</f>
        <v/>
      </c>
      <c r="AG8" s="461"/>
      <c r="AH8" s="449" t="str">
        <f>IF(AND('MAPA DE RIESGO'!$I$35="Muy Alta",'MAPA DE RIESGO'!$M$35="Catastrófico"),CONCATENATE("R",'MAPA DE RIESGO'!$B$35),"")</f>
        <v/>
      </c>
      <c r="AI8" s="450"/>
      <c r="AJ8" s="450" t="str">
        <f>IF(AND('MAPA DE RIESGO'!$I$41="Muy Alta",'MAPA DE RIESGO'!$M$41="Catastrófico"),CONCATENATE("R",'MAPA DE RIESGO'!$B$41),"")</f>
        <v/>
      </c>
      <c r="AK8" s="450"/>
      <c r="AL8" s="450" t="str">
        <f>IF(AND('MAPA DE RIESGO'!$I$47="Muy Alta",'MAPA DE RIESGO'!$M$47="Catastrófico"),CONCATENATE("R",'MAPA DE RIESGO'!$B$47),"")</f>
        <v/>
      </c>
      <c r="AM8" s="451"/>
      <c r="AN8" s="55"/>
      <c r="AO8" s="485"/>
      <c r="AP8" s="486"/>
      <c r="AQ8" s="486"/>
      <c r="AR8" s="486"/>
      <c r="AS8" s="486"/>
      <c r="AT8" s="48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80"/>
      <c r="C9" s="480"/>
      <c r="D9" s="481"/>
      <c r="E9" s="472"/>
      <c r="F9" s="473"/>
      <c r="G9" s="473"/>
      <c r="H9" s="473"/>
      <c r="I9" s="474"/>
      <c r="J9" s="458"/>
      <c r="K9" s="459"/>
      <c r="L9" s="460"/>
      <c r="M9" s="460"/>
      <c r="N9" s="460"/>
      <c r="O9" s="461"/>
      <c r="P9" s="458"/>
      <c r="Q9" s="459"/>
      <c r="R9" s="460"/>
      <c r="S9" s="460"/>
      <c r="T9" s="460"/>
      <c r="U9" s="461"/>
      <c r="V9" s="458"/>
      <c r="W9" s="459"/>
      <c r="X9" s="460"/>
      <c r="Y9" s="460"/>
      <c r="Z9" s="460"/>
      <c r="AA9" s="461"/>
      <c r="AB9" s="458"/>
      <c r="AC9" s="459"/>
      <c r="AD9" s="460"/>
      <c r="AE9" s="460"/>
      <c r="AF9" s="460"/>
      <c r="AG9" s="461"/>
      <c r="AH9" s="449"/>
      <c r="AI9" s="450"/>
      <c r="AJ9" s="450"/>
      <c r="AK9" s="450"/>
      <c r="AL9" s="450"/>
      <c r="AM9" s="451"/>
      <c r="AN9" s="55"/>
      <c r="AO9" s="485"/>
      <c r="AP9" s="486"/>
      <c r="AQ9" s="486"/>
      <c r="AR9" s="486"/>
      <c r="AS9" s="486"/>
      <c r="AT9" s="48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80"/>
      <c r="C10" s="480"/>
      <c r="D10" s="481"/>
      <c r="E10" s="472"/>
      <c r="F10" s="473"/>
      <c r="G10" s="473"/>
      <c r="H10" s="473"/>
      <c r="I10" s="474"/>
      <c r="J10" s="458" t="str">
        <f>IF(AND('MAPA DE RIESGO'!$I$53="Muy Alta",'MAPA DE RIESGO'!$M$53="Leve"),CONCATENATE("R",'MAPA DE RIESGO'!$B$53),"")</f>
        <v/>
      </c>
      <c r="K10" s="459"/>
      <c r="L10" s="460" t="str">
        <f>IF(AND('MAPA DE RIESGO'!$I$59="Muy Alta",'MAPA DE RIESGO'!$M$59="Leve"),CONCATENATE("R",'MAPA DE RIESGO'!$B$59),"")</f>
        <v/>
      </c>
      <c r="M10" s="460"/>
      <c r="N10" s="460" t="str">
        <f>IF(AND('MAPA DE RIESGO'!$I$65="Muy Alta",'MAPA DE RIESGO'!$M$65="Leve"),CONCATENATE("R",'MAPA DE RIESGO'!$B$65),"")</f>
        <v/>
      </c>
      <c r="O10" s="461"/>
      <c r="P10" s="458" t="str">
        <f>IF(AND('MAPA DE RIESGO'!$I$53="Muy Alta",'MAPA DE RIESGO'!$M$53="Menor"),CONCATENATE("R",'MAPA DE RIESGO'!$B$53),"")</f>
        <v/>
      </c>
      <c r="Q10" s="459"/>
      <c r="R10" s="460" t="str">
        <f>IF(AND('MAPA DE RIESGO'!$I$59="Muy Alta",'MAPA DE RIESGO'!$M$59="Menor"),CONCATENATE("R",'MAPA DE RIESGO'!$B$59),"")</f>
        <v/>
      </c>
      <c r="S10" s="460"/>
      <c r="T10" s="460" t="str">
        <f>IF(AND('MAPA DE RIESGO'!$I$65="Muy Alta",'MAPA DE RIESGO'!$M$65="Menor"),CONCATENATE("R",'MAPA DE RIESGO'!$B$65),"")</f>
        <v/>
      </c>
      <c r="U10" s="461"/>
      <c r="V10" s="458" t="str">
        <f>IF(AND('MAPA DE RIESGO'!$I$53="Muy Alta",'MAPA DE RIESGO'!$M$53="Moderado"),CONCATENATE("R",'MAPA DE RIESGO'!$B$53),"")</f>
        <v/>
      </c>
      <c r="W10" s="459"/>
      <c r="X10" s="460" t="str">
        <f>IF(AND('MAPA DE RIESGO'!$I$59="Muy Alta",'MAPA DE RIESGO'!$M$59="Moderado"),CONCATENATE("R",'MAPA DE RIESGO'!$B$59),"")</f>
        <v/>
      </c>
      <c r="Y10" s="460"/>
      <c r="Z10" s="460" t="str">
        <f>IF(AND('MAPA DE RIESGO'!$I$65="Muy Alta",'MAPA DE RIESGO'!$M$65="Moderado"),CONCATENATE("R",'MAPA DE RIESGO'!$B$65),"")</f>
        <v/>
      </c>
      <c r="AA10" s="461"/>
      <c r="AB10" s="458" t="str">
        <f>IF(AND('MAPA DE RIESGO'!$I$53="Muy Alta",'MAPA DE RIESGO'!$M$53="Mayor"),CONCATENATE("R",'MAPA DE RIESGO'!$B$53),"")</f>
        <v/>
      </c>
      <c r="AC10" s="459"/>
      <c r="AD10" s="460" t="str">
        <f>IF(AND('MAPA DE RIESGO'!$I$59="Muy Alta",'MAPA DE RIESGO'!$M$59="Mayor"),CONCATENATE("R",'MAPA DE RIESGO'!$B$59),"")</f>
        <v/>
      </c>
      <c r="AE10" s="460"/>
      <c r="AF10" s="460" t="str">
        <f>IF(AND('MAPA DE RIESGO'!$I$65="Muy Alta",'MAPA DE RIESGO'!$M$65="Mayor"),CONCATENATE("R",'MAPA DE RIESGO'!$B$65),"")</f>
        <v/>
      </c>
      <c r="AG10" s="461"/>
      <c r="AH10" s="449" t="str">
        <f>IF(AND('MAPA DE RIESGO'!$I$53="Muy Alta",'MAPA DE RIESGO'!$M$53="Catastrófico"),CONCATENATE("R",'MAPA DE RIESGO'!$B$53),"")</f>
        <v/>
      </c>
      <c r="AI10" s="450"/>
      <c r="AJ10" s="450" t="str">
        <f>IF(AND('MAPA DE RIESGO'!$I$59="Muy Alta",'MAPA DE RIESGO'!$M$59="Catastrófico"),CONCATENATE("R",'MAPA DE RIESGO'!$B$59),"")</f>
        <v/>
      </c>
      <c r="AK10" s="450"/>
      <c r="AL10" s="450" t="str">
        <f>IF(AND('MAPA DE RIESGO'!$I$65="Muy Alta",'MAPA DE RIESGO'!$M$65="Catastrófico"),CONCATENATE("R",'MAPA DE RIESGO'!$B$65),"")</f>
        <v/>
      </c>
      <c r="AM10" s="451"/>
      <c r="AN10" s="55"/>
      <c r="AO10" s="485"/>
      <c r="AP10" s="486"/>
      <c r="AQ10" s="486"/>
      <c r="AR10" s="486"/>
      <c r="AS10" s="486"/>
      <c r="AT10" s="48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80"/>
      <c r="C11" s="480"/>
      <c r="D11" s="481"/>
      <c r="E11" s="472"/>
      <c r="F11" s="473"/>
      <c r="G11" s="473"/>
      <c r="H11" s="473"/>
      <c r="I11" s="474"/>
      <c r="J11" s="458"/>
      <c r="K11" s="459"/>
      <c r="L11" s="460"/>
      <c r="M11" s="460"/>
      <c r="N11" s="460"/>
      <c r="O11" s="461"/>
      <c r="P11" s="458"/>
      <c r="Q11" s="459"/>
      <c r="R11" s="460"/>
      <c r="S11" s="460"/>
      <c r="T11" s="460"/>
      <c r="U11" s="461"/>
      <c r="V11" s="458"/>
      <c r="W11" s="459"/>
      <c r="X11" s="460"/>
      <c r="Y11" s="460"/>
      <c r="Z11" s="460"/>
      <c r="AA11" s="461"/>
      <c r="AB11" s="458"/>
      <c r="AC11" s="459"/>
      <c r="AD11" s="460"/>
      <c r="AE11" s="460"/>
      <c r="AF11" s="460"/>
      <c r="AG11" s="461"/>
      <c r="AH11" s="449"/>
      <c r="AI11" s="450"/>
      <c r="AJ11" s="450"/>
      <c r="AK11" s="450"/>
      <c r="AL11" s="450"/>
      <c r="AM11" s="451"/>
      <c r="AN11" s="55"/>
      <c r="AO11" s="485"/>
      <c r="AP11" s="486"/>
      <c r="AQ11" s="486"/>
      <c r="AR11" s="486"/>
      <c r="AS11" s="486"/>
      <c r="AT11" s="48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80"/>
      <c r="C12" s="480"/>
      <c r="D12" s="481"/>
      <c r="E12" s="472"/>
      <c r="F12" s="473"/>
      <c r="G12" s="473"/>
      <c r="H12" s="473"/>
      <c r="I12" s="474"/>
      <c r="J12" s="458" t="str">
        <f>IF(AND('MAPA DE RIESGO'!$I$71="Muy Alta",'MAPA DE RIESGO'!$M$71="Leve"),CONCATENATE("R",'MAPA DE RIESGO'!$B$71),"")</f>
        <v/>
      </c>
      <c r="K12" s="459"/>
      <c r="L12" s="460" t="str">
        <f>IF(AND('MAPA DE RIESGO'!$I$77="Muy Alta",'MAPA DE RIESGO'!$M$77="Leve"),CONCATENATE("R",'MAPA DE RIESGO'!$B$77),"")</f>
        <v/>
      </c>
      <c r="M12" s="460"/>
      <c r="N12" s="460" t="str">
        <f>IF(AND('MAPA DE RIESGO'!$I$83="Muy Alta",'MAPA DE RIESGO'!$M$83="Leve"),CONCATENATE("R",'MAPA DE RIESGO'!$B$83),"")</f>
        <v/>
      </c>
      <c r="O12" s="461"/>
      <c r="P12" s="458" t="str">
        <f>IF(AND('MAPA DE RIESGO'!$I$71="Muy Alta",'MAPA DE RIESGO'!$M$71="Menor"),CONCATENATE("R",'MAPA DE RIESGO'!$B$71),"")</f>
        <v/>
      </c>
      <c r="Q12" s="459"/>
      <c r="R12" s="460" t="str">
        <f>IF(AND('MAPA DE RIESGO'!$I$77="Muy Alta",'MAPA DE RIESGO'!$M$77="Menor"),CONCATENATE("R",'MAPA DE RIESGO'!$B$77),"")</f>
        <v/>
      </c>
      <c r="S12" s="460"/>
      <c r="T12" s="460" t="str">
        <f>IF(AND('MAPA DE RIESGO'!$I$83="Muy Alta",'MAPA DE RIESGO'!$M$83="Menor"),CONCATENATE("R",'MAPA DE RIESGO'!$B$83),"")</f>
        <v/>
      </c>
      <c r="U12" s="461"/>
      <c r="V12" s="458" t="str">
        <f>IF(AND('MAPA DE RIESGO'!$I$71="Muy Alta",'MAPA DE RIESGO'!$M$71="Moderado"),CONCATENATE("R",'MAPA DE RIESGO'!$B$71),"")</f>
        <v/>
      </c>
      <c r="W12" s="459"/>
      <c r="X12" s="460" t="str">
        <f>IF(AND('MAPA DE RIESGO'!$I$77="Muy Alta",'MAPA DE RIESGO'!$M$77="Moderado"),CONCATENATE("R",'MAPA DE RIESGO'!$B$77),"")</f>
        <v/>
      </c>
      <c r="Y12" s="460"/>
      <c r="Z12" s="460" t="str">
        <f>IF(AND('MAPA DE RIESGO'!$I$83="Muy Alta",'MAPA DE RIESGO'!$M$83="Moderado"),CONCATENATE("R",'MAPA DE RIESGO'!$B$83),"")</f>
        <v/>
      </c>
      <c r="AA12" s="461"/>
      <c r="AB12" s="458" t="str">
        <f>IF(AND('MAPA DE RIESGO'!$I$71="Muy Alta",'MAPA DE RIESGO'!$M$71="Mayor"),CONCATENATE("R",'MAPA DE RIESGO'!$B$71),"")</f>
        <v/>
      </c>
      <c r="AC12" s="459"/>
      <c r="AD12" s="460" t="str">
        <f>IF(AND('MAPA DE RIESGO'!$I$77="Muy Alta",'MAPA DE RIESGO'!$M$77="Mayor"),CONCATENATE("R",'MAPA DE RIESGO'!$B$77),"")</f>
        <v/>
      </c>
      <c r="AE12" s="460"/>
      <c r="AF12" s="460" t="str">
        <f>IF(AND('MAPA DE RIESGO'!$I$83="Muy Alta",'MAPA DE RIESGO'!$M$83="Mayor"),CONCATENATE("R",'MAPA DE RIESGO'!$B$83),"")</f>
        <v/>
      </c>
      <c r="AG12" s="461"/>
      <c r="AH12" s="449" t="str">
        <f>IF(AND('MAPA DE RIESGO'!$I$71="Muy Alta",'MAPA DE RIESGO'!$M$71="Catastrófico"),CONCATENATE("R",'MAPA DE RIESGO'!$B$71),"")</f>
        <v/>
      </c>
      <c r="AI12" s="450"/>
      <c r="AJ12" s="450" t="str">
        <f>IF(AND('MAPA DE RIESGO'!$I$77="Muy Alta",'MAPA DE RIESGO'!$M$77="Catastrófico"),CONCATENATE("R",'MAPA DE RIESGO'!$B$77),"")</f>
        <v/>
      </c>
      <c r="AK12" s="450"/>
      <c r="AL12" s="450" t="str">
        <f>IF(AND('MAPA DE RIESGO'!$I$83="Muy Alta",'MAPA DE RIESGO'!$M$83="Catastrófico"),CONCATENATE("R",'MAPA DE RIESGO'!$B$83),"")</f>
        <v/>
      </c>
      <c r="AM12" s="451"/>
      <c r="AN12" s="55"/>
      <c r="AO12" s="485"/>
      <c r="AP12" s="486"/>
      <c r="AQ12" s="486"/>
      <c r="AR12" s="486"/>
      <c r="AS12" s="486"/>
      <c r="AT12" s="48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80"/>
      <c r="C13" s="480"/>
      <c r="D13" s="481"/>
      <c r="E13" s="475"/>
      <c r="F13" s="476"/>
      <c r="G13" s="476"/>
      <c r="H13" s="476"/>
      <c r="I13" s="477"/>
      <c r="J13" s="458"/>
      <c r="K13" s="459"/>
      <c r="L13" s="459"/>
      <c r="M13" s="459"/>
      <c r="N13" s="459"/>
      <c r="O13" s="461"/>
      <c r="P13" s="458"/>
      <c r="Q13" s="459"/>
      <c r="R13" s="459"/>
      <c r="S13" s="459"/>
      <c r="T13" s="459"/>
      <c r="U13" s="461"/>
      <c r="V13" s="458"/>
      <c r="W13" s="459"/>
      <c r="X13" s="459"/>
      <c r="Y13" s="459"/>
      <c r="Z13" s="459"/>
      <c r="AA13" s="461"/>
      <c r="AB13" s="458"/>
      <c r="AC13" s="459"/>
      <c r="AD13" s="459"/>
      <c r="AE13" s="459"/>
      <c r="AF13" s="459"/>
      <c r="AG13" s="461"/>
      <c r="AH13" s="452"/>
      <c r="AI13" s="453"/>
      <c r="AJ13" s="453"/>
      <c r="AK13" s="453"/>
      <c r="AL13" s="453"/>
      <c r="AM13" s="454"/>
      <c r="AN13" s="55"/>
      <c r="AO13" s="488"/>
      <c r="AP13" s="489"/>
      <c r="AQ13" s="489"/>
      <c r="AR13" s="489"/>
      <c r="AS13" s="489"/>
      <c r="AT13" s="49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80"/>
      <c r="C14" s="480"/>
      <c r="D14" s="481"/>
      <c r="E14" s="469" t="s">
        <v>106</v>
      </c>
      <c r="F14" s="470"/>
      <c r="G14" s="470"/>
      <c r="H14" s="470"/>
      <c r="I14" s="470"/>
      <c r="J14" s="446" t="str">
        <f>IF(AND('MAPA DE RIESGO'!$I$16="Alta",'MAPA DE RIESGO'!$M$16="Leve"),CONCATENATE("R",'MAPA DE RIESGO'!$B$16),"")</f>
        <v/>
      </c>
      <c r="K14" s="447"/>
      <c r="L14" s="447" t="str">
        <f>IF(AND('MAPA DE RIESGO'!$I$23="Alta",'MAPA DE RIESGO'!$M$23="Leve"),CONCATENATE("R",'MAPA DE RIESGO'!$B$23),"")</f>
        <v/>
      </c>
      <c r="M14" s="447"/>
      <c r="N14" s="447" t="str">
        <f>IF(AND('MAPA DE RIESGO'!$I$29="Alta",'MAPA DE RIESGO'!$M$29="Leve"),CONCATENATE("R",'MAPA DE RIESGO'!$B$29),"")</f>
        <v/>
      </c>
      <c r="O14" s="448"/>
      <c r="P14" s="446" t="str">
        <f>IF(AND('MAPA DE RIESGO'!$I$16="Alta",'MAPA DE RIESGO'!$M$16="Menor"),CONCATENATE("R",'MAPA DE RIESGO'!$B$16),"")</f>
        <v/>
      </c>
      <c r="Q14" s="447"/>
      <c r="R14" s="447" t="str">
        <f>IF(AND('MAPA DE RIESGO'!$I$23="Alta",'MAPA DE RIESGO'!$M$23="Menor"),CONCATENATE("R",'MAPA DE RIESGO'!$B$23),"")</f>
        <v/>
      </c>
      <c r="S14" s="447"/>
      <c r="T14" s="447" t="str">
        <f>IF(AND('MAPA DE RIESGO'!$I$29="Alta",'MAPA DE RIESGO'!$M$29="Menor"),CONCATENATE("R",'MAPA DE RIESGO'!$B$29),"")</f>
        <v/>
      </c>
      <c r="U14" s="448"/>
      <c r="V14" s="465" t="str">
        <f>IF(AND('MAPA DE RIESGO'!$I$16="Alta",'MAPA DE RIESGO'!$M$16="Moderado"),CONCATENATE("R",'MAPA DE RIESGO'!$B$16),"")</f>
        <v/>
      </c>
      <c r="W14" s="466"/>
      <c r="X14" s="466" t="str">
        <f>IF(AND('MAPA DE RIESGO'!$I$23="Alta",'MAPA DE RIESGO'!$M$23="Moderado"),CONCATENATE("R",'MAPA DE RIESGO'!$B$23),"")</f>
        <v/>
      </c>
      <c r="Y14" s="466"/>
      <c r="Z14" s="466" t="str">
        <f>IF(AND('MAPA DE RIESGO'!$I$29="Alta",'MAPA DE RIESGO'!$M$29="Moderado"),CONCATENATE("R",'MAPA DE RIESGO'!$B$29),"")</f>
        <v/>
      </c>
      <c r="AA14" s="467"/>
      <c r="AB14" s="465" t="str">
        <f>IF(AND('MAPA DE RIESGO'!$I$16="Alta",'MAPA DE RIESGO'!$M$16="Mayor"),CONCATENATE("R",'MAPA DE RIESGO'!$B$16),"")</f>
        <v/>
      </c>
      <c r="AC14" s="466"/>
      <c r="AD14" s="466" t="str">
        <f>IF(AND('MAPA DE RIESGO'!$I$23="Alta",'MAPA DE RIESGO'!$M$23="Mayor"),CONCATENATE("R",'MAPA DE RIESGO'!$B$23),"")</f>
        <v/>
      </c>
      <c r="AE14" s="466"/>
      <c r="AF14" s="466" t="str">
        <f>IF(AND('MAPA DE RIESGO'!$I$29="Alta",'MAPA DE RIESGO'!$M$29="Mayor"),CONCATENATE("R",'MAPA DE RIESGO'!$B$29),"")</f>
        <v/>
      </c>
      <c r="AG14" s="467"/>
      <c r="AH14" s="455" t="str">
        <f>IF(AND('MAPA DE RIESGO'!$I$16="Alta",'MAPA DE RIESGO'!$M$16="Catastrófico"),CONCATENATE("R",'MAPA DE RIESGO'!$B$16),"")</f>
        <v/>
      </c>
      <c r="AI14" s="456"/>
      <c r="AJ14" s="456" t="str">
        <f>IF(AND('MAPA DE RIESGO'!$I$23="Alta",'MAPA DE RIESGO'!$M$23="Catastrófico"),CONCATENATE("R",'MAPA DE RIESGO'!$B$23),"")</f>
        <v/>
      </c>
      <c r="AK14" s="456"/>
      <c r="AL14" s="456" t="str">
        <f>IF(AND('MAPA DE RIESGO'!$I$29="Alta",'MAPA DE RIESGO'!$M$29="Catastrófico"),CONCATENATE("R",'MAPA DE RIESGO'!$B$29),"")</f>
        <v/>
      </c>
      <c r="AM14" s="457"/>
      <c r="AN14" s="55"/>
      <c r="AO14" s="491" t="s">
        <v>72</v>
      </c>
      <c r="AP14" s="492"/>
      <c r="AQ14" s="492"/>
      <c r="AR14" s="492"/>
      <c r="AS14" s="492"/>
      <c r="AT14" s="49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80"/>
      <c r="C15" s="480"/>
      <c r="D15" s="481"/>
      <c r="E15" s="472"/>
      <c r="F15" s="473"/>
      <c r="G15" s="473"/>
      <c r="H15" s="473"/>
      <c r="I15" s="478"/>
      <c r="J15" s="440"/>
      <c r="K15" s="441"/>
      <c r="L15" s="441"/>
      <c r="M15" s="441"/>
      <c r="N15" s="441"/>
      <c r="O15" s="442"/>
      <c r="P15" s="440"/>
      <c r="Q15" s="441"/>
      <c r="R15" s="441"/>
      <c r="S15" s="441"/>
      <c r="T15" s="441"/>
      <c r="U15" s="442"/>
      <c r="V15" s="458"/>
      <c r="W15" s="459"/>
      <c r="X15" s="459"/>
      <c r="Y15" s="459"/>
      <c r="Z15" s="459"/>
      <c r="AA15" s="461"/>
      <c r="AB15" s="458"/>
      <c r="AC15" s="459"/>
      <c r="AD15" s="459"/>
      <c r="AE15" s="459"/>
      <c r="AF15" s="459"/>
      <c r="AG15" s="461"/>
      <c r="AH15" s="449"/>
      <c r="AI15" s="450"/>
      <c r="AJ15" s="450"/>
      <c r="AK15" s="450"/>
      <c r="AL15" s="450"/>
      <c r="AM15" s="451"/>
      <c r="AN15" s="55"/>
      <c r="AO15" s="494"/>
      <c r="AP15" s="495"/>
      <c r="AQ15" s="495"/>
      <c r="AR15" s="495"/>
      <c r="AS15" s="495"/>
      <c r="AT15" s="49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80"/>
      <c r="C16" s="480"/>
      <c r="D16" s="481"/>
      <c r="E16" s="472"/>
      <c r="F16" s="473"/>
      <c r="G16" s="473"/>
      <c r="H16" s="473"/>
      <c r="I16" s="478"/>
      <c r="J16" s="440" t="str">
        <f>IF(AND('MAPA DE RIESGO'!$I$35="Alta",'MAPA DE RIESGO'!$M$35="Leve"),CONCATENATE("R",'MAPA DE RIESGO'!$B$35),"")</f>
        <v/>
      </c>
      <c r="K16" s="441"/>
      <c r="L16" s="441" t="str">
        <f>IF(AND('MAPA DE RIESGO'!$I$41="Alta",'MAPA DE RIESGO'!$M$41="Leve"),CONCATENATE("R",'MAPA DE RIESGO'!$B$41),"")</f>
        <v/>
      </c>
      <c r="M16" s="441"/>
      <c r="N16" s="441" t="str">
        <f>IF(AND('MAPA DE RIESGO'!$I$47="Alta",'MAPA DE RIESGO'!$M$47="Leve"),CONCATENATE("R",'MAPA DE RIESGO'!$B$47),"")</f>
        <v/>
      </c>
      <c r="O16" s="442"/>
      <c r="P16" s="440" t="str">
        <f>IF(AND('MAPA DE RIESGO'!$I$35="Alta",'MAPA DE RIESGO'!$M$35="Menor"),CONCATENATE("R",'MAPA DE RIESGO'!$B$35),"")</f>
        <v/>
      </c>
      <c r="Q16" s="441"/>
      <c r="R16" s="441" t="str">
        <f>IF(AND('MAPA DE RIESGO'!$I$41="Alta",'MAPA DE RIESGO'!$M$41="Menor"),CONCATENATE("R",'MAPA DE RIESGO'!$B$41),"")</f>
        <v/>
      </c>
      <c r="S16" s="441"/>
      <c r="T16" s="441" t="str">
        <f>IF(AND('MAPA DE RIESGO'!$I$47="Alta",'MAPA DE RIESGO'!$M$47="Menor"),CONCATENATE("R",'MAPA DE RIESGO'!$B$47),"")</f>
        <v/>
      </c>
      <c r="U16" s="442"/>
      <c r="V16" s="458" t="str">
        <f>IF(AND('MAPA DE RIESGO'!$I$35="Alta",'MAPA DE RIESGO'!$M$35="Moderado"),CONCATENATE("R",'MAPA DE RIESGO'!$B$35),"")</f>
        <v/>
      </c>
      <c r="W16" s="459"/>
      <c r="X16" s="460" t="str">
        <f>IF(AND('MAPA DE RIESGO'!$I$41="Alta",'MAPA DE RIESGO'!$M$41="Moderado"),CONCATENATE("R",'MAPA DE RIESGO'!$B$41),"")</f>
        <v/>
      </c>
      <c r="Y16" s="460"/>
      <c r="Z16" s="460" t="str">
        <f>IF(AND('MAPA DE RIESGO'!$I$47="Alta",'MAPA DE RIESGO'!$M$47="Moderado"),CONCATENATE("R",'MAPA DE RIESGO'!$B$47),"")</f>
        <v/>
      </c>
      <c r="AA16" s="461"/>
      <c r="AB16" s="458" t="str">
        <f>IF(AND('MAPA DE RIESGO'!$I$35="Alta",'MAPA DE RIESGO'!$M$35="Mayor"),CONCATENATE("R",'MAPA DE RIESGO'!$B$35),"")</f>
        <v/>
      </c>
      <c r="AC16" s="459"/>
      <c r="AD16" s="460" t="str">
        <f>IF(AND('MAPA DE RIESGO'!$I$41="Alta",'MAPA DE RIESGO'!$M$41="Mayor"),CONCATENATE("R",'MAPA DE RIESGO'!$B$41),"")</f>
        <v/>
      </c>
      <c r="AE16" s="460"/>
      <c r="AF16" s="460" t="str">
        <f>IF(AND('MAPA DE RIESGO'!$I$47="Alta",'MAPA DE RIESGO'!$M$47="Mayor"),CONCATENATE("R",'MAPA DE RIESGO'!$B$47),"")</f>
        <v/>
      </c>
      <c r="AG16" s="461"/>
      <c r="AH16" s="449" t="str">
        <f>IF(AND('MAPA DE RIESGO'!$I$35="Alta",'MAPA DE RIESGO'!$M$35="Catastrófico"),CONCATENATE("R",'MAPA DE RIESGO'!$B$35),"")</f>
        <v/>
      </c>
      <c r="AI16" s="450"/>
      <c r="AJ16" s="450" t="str">
        <f>IF(AND('MAPA DE RIESGO'!$I$41="Alta",'MAPA DE RIESGO'!$M$41="Catastrófico"),CONCATENATE("R",'MAPA DE RIESGO'!$B$41),"")</f>
        <v/>
      </c>
      <c r="AK16" s="450"/>
      <c r="AL16" s="450" t="str">
        <f>IF(AND('MAPA DE RIESGO'!$I$47="Alta",'MAPA DE RIESGO'!$M$47="Catastrófico"),CONCATENATE("R",'MAPA DE RIESGO'!$B$47),"")</f>
        <v/>
      </c>
      <c r="AM16" s="451"/>
      <c r="AN16" s="55"/>
      <c r="AO16" s="494"/>
      <c r="AP16" s="495"/>
      <c r="AQ16" s="495"/>
      <c r="AR16" s="495"/>
      <c r="AS16" s="495"/>
      <c r="AT16" s="49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80"/>
      <c r="C17" s="480"/>
      <c r="D17" s="481"/>
      <c r="E17" s="472"/>
      <c r="F17" s="473"/>
      <c r="G17" s="473"/>
      <c r="H17" s="473"/>
      <c r="I17" s="478"/>
      <c r="J17" s="440"/>
      <c r="K17" s="441"/>
      <c r="L17" s="441"/>
      <c r="M17" s="441"/>
      <c r="N17" s="441"/>
      <c r="O17" s="442"/>
      <c r="P17" s="440"/>
      <c r="Q17" s="441"/>
      <c r="R17" s="441"/>
      <c r="S17" s="441"/>
      <c r="T17" s="441"/>
      <c r="U17" s="442"/>
      <c r="V17" s="458"/>
      <c r="W17" s="459"/>
      <c r="X17" s="460"/>
      <c r="Y17" s="460"/>
      <c r="Z17" s="460"/>
      <c r="AA17" s="461"/>
      <c r="AB17" s="458"/>
      <c r="AC17" s="459"/>
      <c r="AD17" s="460"/>
      <c r="AE17" s="460"/>
      <c r="AF17" s="460"/>
      <c r="AG17" s="461"/>
      <c r="AH17" s="449"/>
      <c r="AI17" s="450"/>
      <c r="AJ17" s="450"/>
      <c r="AK17" s="450"/>
      <c r="AL17" s="450"/>
      <c r="AM17" s="451"/>
      <c r="AN17" s="55"/>
      <c r="AO17" s="494"/>
      <c r="AP17" s="495"/>
      <c r="AQ17" s="495"/>
      <c r="AR17" s="495"/>
      <c r="AS17" s="495"/>
      <c r="AT17" s="49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80"/>
      <c r="C18" s="480"/>
      <c r="D18" s="481"/>
      <c r="E18" s="472"/>
      <c r="F18" s="473"/>
      <c r="G18" s="473"/>
      <c r="H18" s="473"/>
      <c r="I18" s="478"/>
      <c r="J18" s="440" t="str">
        <f>IF(AND('MAPA DE RIESGO'!$I$53="Alta",'MAPA DE RIESGO'!$M$53="Leve"),CONCATENATE("R",'MAPA DE RIESGO'!$B$53),"")</f>
        <v/>
      </c>
      <c r="K18" s="441"/>
      <c r="L18" s="441" t="str">
        <f>IF(AND('MAPA DE RIESGO'!$I$59="Alta",'MAPA DE RIESGO'!$M$59="Leve"),CONCATENATE("R",'MAPA DE RIESGO'!$B$59),"")</f>
        <v/>
      </c>
      <c r="M18" s="441"/>
      <c r="N18" s="441" t="str">
        <f>IF(AND('MAPA DE RIESGO'!$I$65="Alta",'MAPA DE RIESGO'!$M$65="Leve"),CONCATENATE("R",'MAPA DE RIESGO'!$B$65),"")</f>
        <v/>
      </c>
      <c r="O18" s="442"/>
      <c r="P18" s="440" t="str">
        <f>IF(AND('MAPA DE RIESGO'!$I$53="Alta",'MAPA DE RIESGO'!$M$53="Menor"),CONCATENATE("R",'MAPA DE RIESGO'!$B$53),"")</f>
        <v/>
      </c>
      <c r="Q18" s="441"/>
      <c r="R18" s="441" t="str">
        <f>IF(AND('MAPA DE RIESGO'!$I$59="Alta",'MAPA DE RIESGO'!$M$59="Menor"),CONCATENATE("R",'MAPA DE RIESGO'!$B$59),"")</f>
        <v/>
      </c>
      <c r="S18" s="441"/>
      <c r="T18" s="441" t="str">
        <f>IF(AND('MAPA DE RIESGO'!$I$65="Alta",'MAPA DE RIESGO'!$M$65="Menor"),CONCATENATE("R",'MAPA DE RIESGO'!$B$65),"")</f>
        <v/>
      </c>
      <c r="U18" s="442"/>
      <c r="V18" s="458" t="str">
        <f>IF(AND('MAPA DE RIESGO'!$I$53="Alta",'MAPA DE RIESGO'!$M$53="Moderado"),CONCATENATE("R",'MAPA DE RIESGO'!$B$53),"")</f>
        <v/>
      </c>
      <c r="W18" s="459"/>
      <c r="X18" s="460" t="str">
        <f>IF(AND('MAPA DE RIESGO'!$I$59="Alta",'MAPA DE RIESGO'!$M$59="Moderado"),CONCATENATE("R",'MAPA DE RIESGO'!$B$59),"")</f>
        <v/>
      </c>
      <c r="Y18" s="460"/>
      <c r="Z18" s="460" t="str">
        <f>IF(AND('MAPA DE RIESGO'!$I$65="Alta",'MAPA DE RIESGO'!$M$65="Moderado"),CONCATENATE("R",'MAPA DE RIESGO'!$B$65),"")</f>
        <v/>
      </c>
      <c r="AA18" s="461"/>
      <c r="AB18" s="458" t="str">
        <f>IF(AND('MAPA DE RIESGO'!$I$53="Alta",'MAPA DE RIESGO'!$M$53="Mayor"),CONCATENATE("R",'MAPA DE RIESGO'!$B$53),"")</f>
        <v/>
      </c>
      <c r="AC18" s="459"/>
      <c r="AD18" s="460" t="str">
        <f>IF(AND('MAPA DE RIESGO'!$I$59="Alta",'MAPA DE RIESGO'!$M$59="Mayor"),CONCATENATE("R",'MAPA DE RIESGO'!$B$59),"")</f>
        <v/>
      </c>
      <c r="AE18" s="460"/>
      <c r="AF18" s="460" t="str">
        <f>IF(AND('MAPA DE RIESGO'!$I$65="Alta",'MAPA DE RIESGO'!$M$65="Mayor"),CONCATENATE("R",'MAPA DE RIESGO'!$B$65),"")</f>
        <v/>
      </c>
      <c r="AG18" s="461"/>
      <c r="AH18" s="449" t="str">
        <f>IF(AND('MAPA DE RIESGO'!$I$53="Alta",'MAPA DE RIESGO'!$M$53="Catastrófico"),CONCATENATE("R",'MAPA DE RIESGO'!$B$53),"")</f>
        <v/>
      </c>
      <c r="AI18" s="450"/>
      <c r="AJ18" s="450" t="str">
        <f>IF(AND('MAPA DE RIESGO'!$I$59="Alta",'MAPA DE RIESGO'!$M$59="Catastrófico"),CONCATENATE("R",'MAPA DE RIESGO'!$B$59),"")</f>
        <v/>
      </c>
      <c r="AK18" s="450"/>
      <c r="AL18" s="450" t="str">
        <f>IF(AND('MAPA DE RIESGO'!$I$65="Alta",'MAPA DE RIESGO'!$M$65="Catastrófico"),CONCATENATE("R",'MAPA DE RIESGO'!$B$65),"")</f>
        <v/>
      </c>
      <c r="AM18" s="451"/>
      <c r="AN18" s="55"/>
      <c r="AO18" s="494"/>
      <c r="AP18" s="495"/>
      <c r="AQ18" s="495"/>
      <c r="AR18" s="495"/>
      <c r="AS18" s="495"/>
      <c r="AT18" s="49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80"/>
      <c r="C19" s="480"/>
      <c r="D19" s="481"/>
      <c r="E19" s="472"/>
      <c r="F19" s="473"/>
      <c r="G19" s="473"/>
      <c r="H19" s="473"/>
      <c r="I19" s="478"/>
      <c r="J19" s="440"/>
      <c r="K19" s="441"/>
      <c r="L19" s="441"/>
      <c r="M19" s="441"/>
      <c r="N19" s="441"/>
      <c r="O19" s="442"/>
      <c r="P19" s="440"/>
      <c r="Q19" s="441"/>
      <c r="R19" s="441"/>
      <c r="S19" s="441"/>
      <c r="T19" s="441"/>
      <c r="U19" s="442"/>
      <c r="V19" s="458"/>
      <c r="W19" s="459"/>
      <c r="X19" s="460"/>
      <c r="Y19" s="460"/>
      <c r="Z19" s="460"/>
      <c r="AA19" s="461"/>
      <c r="AB19" s="458"/>
      <c r="AC19" s="459"/>
      <c r="AD19" s="460"/>
      <c r="AE19" s="460"/>
      <c r="AF19" s="460"/>
      <c r="AG19" s="461"/>
      <c r="AH19" s="449"/>
      <c r="AI19" s="450"/>
      <c r="AJ19" s="450"/>
      <c r="AK19" s="450"/>
      <c r="AL19" s="450"/>
      <c r="AM19" s="451"/>
      <c r="AN19" s="55"/>
      <c r="AO19" s="494"/>
      <c r="AP19" s="495"/>
      <c r="AQ19" s="495"/>
      <c r="AR19" s="495"/>
      <c r="AS19" s="495"/>
      <c r="AT19" s="49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80"/>
      <c r="C20" s="480"/>
      <c r="D20" s="481"/>
      <c r="E20" s="472"/>
      <c r="F20" s="473"/>
      <c r="G20" s="473"/>
      <c r="H20" s="473"/>
      <c r="I20" s="478"/>
      <c r="J20" s="440" t="str">
        <f>IF(AND('MAPA DE RIESGO'!$I$71="Alta",'MAPA DE RIESGO'!$M$71="Leve"),CONCATENATE("R",'MAPA DE RIESGO'!$B$71),"")</f>
        <v/>
      </c>
      <c r="K20" s="441"/>
      <c r="L20" s="441" t="str">
        <f>IF(AND('MAPA DE RIESGO'!$I$77="Alta",'MAPA DE RIESGO'!$M$77="Leve"),CONCATENATE("R",'MAPA DE RIESGO'!$B$77),"")</f>
        <v/>
      </c>
      <c r="M20" s="441"/>
      <c r="N20" s="441" t="str">
        <f>IF(AND('MAPA DE RIESGO'!$I$83="Alta",'MAPA DE RIESGO'!$M$83="Leve"),CONCATENATE("R",'MAPA DE RIESGO'!$B$83),"")</f>
        <v/>
      </c>
      <c r="O20" s="442"/>
      <c r="P20" s="440" t="str">
        <f>IF(AND('MAPA DE RIESGO'!$I$71="Alta",'MAPA DE RIESGO'!$M$71="Menor"),CONCATENATE("R",'MAPA DE RIESGO'!$B$71),"")</f>
        <v/>
      </c>
      <c r="Q20" s="441"/>
      <c r="R20" s="441" t="str">
        <f>IF(AND('MAPA DE RIESGO'!$I$77="Alta",'MAPA DE RIESGO'!$M$77="Menor"),CONCATENATE("R",'MAPA DE RIESGO'!$B$77),"")</f>
        <v/>
      </c>
      <c r="S20" s="441"/>
      <c r="T20" s="441" t="str">
        <f>IF(AND('MAPA DE RIESGO'!$I$83="Alta",'MAPA DE RIESGO'!$M$83="Menor"),CONCATENATE("R",'MAPA DE RIESGO'!$B$83),"")</f>
        <v/>
      </c>
      <c r="U20" s="442"/>
      <c r="V20" s="458" t="str">
        <f>IF(AND('MAPA DE RIESGO'!$I$71="Alta",'MAPA DE RIESGO'!$M$71="Moderado"),CONCATENATE("R",'MAPA DE RIESGO'!$B$71),"")</f>
        <v/>
      </c>
      <c r="W20" s="459"/>
      <c r="X20" s="460" t="str">
        <f>IF(AND('MAPA DE RIESGO'!$I$77="Alta",'MAPA DE RIESGO'!$M$77="Moderado"),CONCATENATE("R",'MAPA DE RIESGO'!$B$77),"")</f>
        <v/>
      </c>
      <c r="Y20" s="460"/>
      <c r="Z20" s="460" t="str">
        <f>IF(AND('MAPA DE RIESGO'!$I$83="Alta",'MAPA DE RIESGO'!$M$83="Moderado"),CONCATENATE("R",'MAPA DE RIESGO'!$B$83),"")</f>
        <v/>
      </c>
      <c r="AA20" s="461"/>
      <c r="AB20" s="458" t="str">
        <f>IF(AND('MAPA DE RIESGO'!$I$71="Alta",'MAPA DE RIESGO'!$M$71="Mayor"),CONCATENATE("R",'MAPA DE RIESGO'!$B$71),"")</f>
        <v/>
      </c>
      <c r="AC20" s="459"/>
      <c r="AD20" s="460" t="str">
        <f>IF(AND('MAPA DE RIESGO'!$I$77="Alta",'MAPA DE RIESGO'!$M$77="Mayor"),CONCATENATE("R",'MAPA DE RIESGO'!$B$77),"")</f>
        <v/>
      </c>
      <c r="AE20" s="460"/>
      <c r="AF20" s="460" t="str">
        <f>IF(AND('MAPA DE RIESGO'!$I$83="Alta",'MAPA DE RIESGO'!$M$83="Mayor"),CONCATENATE("R",'MAPA DE RIESGO'!$B$83),"")</f>
        <v/>
      </c>
      <c r="AG20" s="461"/>
      <c r="AH20" s="449" t="str">
        <f>IF(AND('MAPA DE RIESGO'!$I$71="Alta",'MAPA DE RIESGO'!$M$71="Catastrófico"),CONCATENATE("R",'MAPA DE RIESGO'!$B$71),"")</f>
        <v/>
      </c>
      <c r="AI20" s="450"/>
      <c r="AJ20" s="450" t="str">
        <f>IF(AND('MAPA DE RIESGO'!$I$77="Alta",'MAPA DE RIESGO'!$M$77="Catastrófico"),CONCATENATE("R",'MAPA DE RIESGO'!$B$77),"")</f>
        <v/>
      </c>
      <c r="AK20" s="450"/>
      <c r="AL20" s="450" t="str">
        <f>IF(AND('MAPA DE RIESGO'!$I$83="Alta",'MAPA DE RIESGO'!$M$83="Catastrófico"),CONCATENATE("R",'MAPA DE RIESGO'!$B$83),"")</f>
        <v/>
      </c>
      <c r="AM20" s="451"/>
      <c r="AN20" s="55"/>
      <c r="AO20" s="494"/>
      <c r="AP20" s="495"/>
      <c r="AQ20" s="495"/>
      <c r="AR20" s="495"/>
      <c r="AS20" s="495"/>
      <c r="AT20" s="49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80"/>
      <c r="C21" s="480"/>
      <c r="D21" s="481"/>
      <c r="E21" s="475"/>
      <c r="F21" s="476"/>
      <c r="G21" s="476"/>
      <c r="H21" s="476"/>
      <c r="I21" s="476"/>
      <c r="J21" s="443"/>
      <c r="K21" s="444"/>
      <c r="L21" s="444"/>
      <c r="M21" s="444"/>
      <c r="N21" s="444"/>
      <c r="O21" s="445"/>
      <c r="P21" s="443"/>
      <c r="Q21" s="444"/>
      <c r="R21" s="444"/>
      <c r="S21" s="444"/>
      <c r="T21" s="444"/>
      <c r="U21" s="445"/>
      <c r="V21" s="462"/>
      <c r="W21" s="463"/>
      <c r="X21" s="463"/>
      <c r="Y21" s="463"/>
      <c r="Z21" s="463"/>
      <c r="AA21" s="464"/>
      <c r="AB21" s="462"/>
      <c r="AC21" s="463"/>
      <c r="AD21" s="463"/>
      <c r="AE21" s="463"/>
      <c r="AF21" s="463"/>
      <c r="AG21" s="464"/>
      <c r="AH21" s="452"/>
      <c r="AI21" s="453"/>
      <c r="AJ21" s="453"/>
      <c r="AK21" s="453"/>
      <c r="AL21" s="453"/>
      <c r="AM21" s="454"/>
      <c r="AN21" s="55"/>
      <c r="AO21" s="497"/>
      <c r="AP21" s="498"/>
      <c r="AQ21" s="498"/>
      <c r="AR21" s="498"/>
      <c r="AS21" s="498"/>
      <c r="AT21" s="49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80"/>
      <c r="C22" s="480"/>
      <c r="D22" s="481"/>
      <c r="E22" s="469" t="s">
        <v>108</v>
      </c>
      <c r="F22" s="470"/>
      <c r="G22" s="470"/>
      <c r="H22" s="470"/>
      <c r="I22" s="471"/>
      <c r="J22" s="446" t="str">
        <f>IF(AND('MAPA DE RIESGO'!$I$16="Media",'MAPA DE RIESGO'!$M$16="Leve"),CONCATENATE("R",'MAPA DE RIESGO'!$B$16),"")</f>
        <v/>
      </c>
      <c r="K22" s="447"/>
      <c r="L22" s="447" t="str">
        <f>IF(AND('MAPA DE RIESGO'!$I$23="Media",'MAPA DE RIESGO'!$M$23="Leve"),CONCATENATE("R",'MAPA DE RIESGO'!$B$23),"")</f>
        <v/>
      </c>
      <c r="M22" s="447"/>
      <c r="N22" s="447" t="str">
        <f>IF(AND('MAPA DE RIESGO'!$I$29="Media",'MAPA DE RIESGO'!$M$29="Leve"),CONCATENATE("R",'MAPA DE RIESGO'!$B$29),"")</f>
        <v/>
      </c>
      <c r="O22" s="448"/>
      <c r="P22" s="446" t="str">
        <f>IF(AND('MAPA DE RIESGO'!$I$16="Media",'MAPA DE RIESGO'!$M$16="Menor"),CONCATENATE("R",'MAPA DE RIESGO'!$B$16),"")</f>
        <v/>
      </c>
      <c r="Q22" s="447"/>
      <c r="R22" s="447" t="str">
        <f>IF(AND('MAPA DE RIESGO'!$I$23="Media",'MAPA DE RIESGO'!$M$23="Menor"),CONCATENATE("R",'MAPA DE RIESGO'!$B$23),"")</f>
        <v/>
      </c>
      <c r="S22" s="447"/>
      <c r="T22" s="447" t="str">
        <f>IF(AND('MAPA DE RIESGO'!$I$29="Media",'MAPA DE RIESGO'!$M$29="Menor"),CONCATENATE("R",'MAPA DE RIESGO'!$B$29),"")</f>
        <v/>
      </c>
      <c r="U22" s="448"/>
      <c r="V22" s="446" t="str">
        <f>IF(AND('MAPA DE RIESGO'!$I$16="Media",'MAPA DE RIESGO'!$M$16="Moderado"),CONCATENATE("R",'MAPA DE RIESGO'!$B$16),"")</f>
        <v/>
      </c>
      <c r="W22" s="447"/>
      <c r="X22" s="447" t="str">
        <f>IF(AND('MAPA DE RIESGO'!$I$23="Media",'MAPA DE RIESGO'!$M$23="Moderado"),CONCATENATE("R",'MAPA DE RIESGO'!$B$23),"")</f>
        <v/>
      </c>
      <c r="Y22" s="447"/>
      <c r="Z22" s="447" t="str">
        <f>IF(AND('MAPA DE RIESGO'!$I$29="Media",'MAPA DE RIESGO'!$M$29="Moderado"),CONCATENATE("R",'MAPA DE RIESGO'!$B$29),"")</f>
        <v/>
      </c>
      <c r="AA22" s="448"/>
      <c r="AB22" s="465" t="str">
        <f>IF(AND('MAPA DE RIESGO'!$I$16="Media",'MAPA DE RIESGO'!$M$16="Mayor"),CONCATENATE("R",'MAPA DE RIESGO'!$B$16),"")</f>
        <v/>
      </c>
      <c r="AC22" s="466"/>
      <c r="AD22" s="466" t="str">
        <f>IF(AND('MAPA DE RIESGO'!$I$23="Media",'MAPA DE RIESGO'!$M$23="Mayor"),CONCATENATE("R",'MAPA DE RIESGO'!$B$23),"")</f>
        <v/>
      </c>
      <c r="AE22" s="466"/>
      <c r="AF22" s="466" t="str">
        <f>IF(AND('MAPA DE RIESGO'!$I$29="Media",'MAPA DE RIESGO'!$M$29="Mayor"),CONCATENATE("R",'MAPA DE RIESGO'!$B$29),"")</f>
        <v/>
      </c>
      <c r="AG22" s="467"/>
      <c r="AH22" s="455" t="str">
        <f>IF(AND('MAPA DE RIESGO'!$I$16="Media",'MAPA DE RIESGO'!$M$16="Catastrófico"),CONCATENATE("R",'MAPA DE RIESGO'!$B$16),"")</f>
        <v/>
      </c>
      <c r="AI22" s="456"/>
      <c r="AJ22" s="456" t="str">
        <f>IF(AND('MAPA DE RIESGO'!$I$23="Media",'MAPA DE RIESGO'!$M$23="Catastrófico"),CONCATENATE("R",'MAPA DE RIESGO'!$B$23),"")</f>
        <v/>
      </c>
      <c r="AK22" s="456"/>
      <c r="AL22" s="456" t="str">
        <f>IF(AND('MAPA DE RIESGO'!$I$29="Media",'MAPA DE RIESGO'!$M$29="Catastrófico"),CONCATENATE("R",'MAPA DE RIESGO'!$B$29),"")</f>
        <v/>
      </c>
      <c r="AM22" s="457"/>
      <c r="AN22" s="55"/>
      <c r="AO22" s="500" t="s">
        <v>73</v>
      </c>
      <c r="AP22" s="501"/>
      <c r="AQ22" s="501"/>
      <c r="AR22" s="501"/>
      <c r="AS22" s="501"/>
      <c r="AT22" s="50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80"/>
      <c r="C23" s="480"/>
      <c r="D23" s="481"/>
      <c r="E23" s="472"/>
      <c r="F23" s="473"/>
      <c r="G23" s="473"/>
      <c r="H23" s="473"/>
      <c r="I23" s="474"/>
      <c r="J23" s="440"/>
      <c r="K23" s="441"/>
      <c r="L23" s="441"/>
      <c r="M23" s="441"/>
      <c r="N23" s="441"/>
      <c r="O23" s="442"/>
      <c r="P23" s="440"/>
      <c r="Q23" s="441"/>
      <c r="R23" s="441"/>
      <c r="S23" s="441"/>
      <c r="T23" s="441"/>
      <c r="U23" s="442"/>
      <c r="V23" s="440"/>
      <c r="W23" s="441"/>
      <c r="X23" s="441"/>
      <c r="Y23" s="441"/>
      <c r="Z23" s="441"/>
      <c r="AA23" s="442"/>
      <c r="AB23" s="458"/>
      <c r="AC23" s="459"/>
      <c r="AD23" s="459"/>
      <c r="AE23" s="459"/>
      <c r="AF23" s="459"/>
      <c r="AG23" s="461"/>
      <c r="AH23" s="449"/>
      <c r="AI23" s="450"/>
      <c r="AJ23" s="450"/>
      <c r="AK23" s="450"/>
      <c r="AL23" s="450"/>
      <c r="AM23" s="451"/>
      <c r="AN23" s="55"/>
      <c r="AO23" s="503"/>
      <c r="AP23" s="504"/>
      <c r="AQ23" s="504"/>
      <c r="AR23" s="504"/>
      <c r="AS23" s="504"/>
      <c r="AT23" s="50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80"/>
      <c r="C24" s="480"/>
      <c r="D24" s="481"/>
      <c r="E24" s="472"/>
      <c r="F24" s="473"/>
      <c r="G24" s="473"/>
      <c r="H24" s="473"/>
      <c r="I24" s="474"/>
      <c r="J24" s="440" t="str">
        <f>IF(AND('MAPA DE RIESGO'!$I$35="Media",'MAPA DE RIESGO'!$M$35="Leve"),CONCATENATE("R",'MAPA DE RIESGO'!$B$35),"")</f>
        <v/>
      </c>
      <c r="K24" s="441"/>
      <c r="L24" s="441" t="str">
        <f>IF(AND('MAPA DE RIESGO'!$I$41="Media",'MAPA DE RIESGO'!$M$41="Leve"),CONCATENATE("R",'MAPA DE RIESGO'!$B$41),"")</f>
        <v/>
      </c>
      <c r="M24" s="441"/>
      <c r="N24" s="441" t="str">
        <f>IF(AND('MAPA DE RIESGO'!$I$47="Media",'MAPA DE RIESGO'!$M$47="Leve"),CONCATENATE("R",'MAPA DE RIESGO'!$B$47),"")</f>
        <v/>
      </c>
      <c r="O24" s="442"/>
      <c r="P24" s="440" t="str">
        <f>IF(AND('MAPA DE RIESGO'!$I$35="Media",'MAPA DE RIESGO'!$M$35="Menor"),CONCATENATE("R",'MAPA DE RIESGO'!$B$35),"")</f>
        <v/>
      </c>
      <c r="Q24" s="441"/>
      <c r="R24" s="441" t="str">
        <f>IF(AND('MAPA DE RIESGO'!$I$41="Media",'MAPA DE RIESGO'!$M$41="Menor"),CONCATENATE("R",'MAPA DE RIESGO'!$B$41),"")</f>
        <v/>
      </c>
      <c r="S24" s="441"/>
      <c r="T24" s="441" t="str">
        <f>IF(AND('MAPA DE RIESGO'!$I$47="Media",'MAPA DE RIESGO'!$M$47="Menor"),CONCATENATE("R",'MAPA DE RIESGO'!$B$47),"")</f>
        <v/>
      </c>
      <c r="U24" s="442"/>
      <c r="V24" s="440" t="str">
        <f>IF(AND('MAPA DE RIESGO'!$I$35="Media",'MAPA DE RIESGO'!$M$35="Moderado"),CONCATENATE("R",'MAPA DE RIESGO'!$B$35),"")</f>
        <v/>
      </c>
      <c r="W24" s="441"/>
      <c r="X24" s="441" t="str">
        <f>IF(AND('MAPA DE RIESGO'!$I$41="Media",'MAPA DE RIESGO'!$M$41="Moderado"),CONCATENATE("R",'MAPA DE RIESGO'!$B$41),"")</f>
        <v/>
      </c>
      <c r="Y24" s="441"/>
      <c r="Z24" s="441" t="str">
        <f>IF(AND('MAPA DE RIESGO'!$I$47="Media",'MAPA DE RIESGO'!$M$47="Moderado"),CONCATENATE("R",'MAPA DE RIESGO'!$B$47),"")</f>
        <v/>
      </c>
      <c r="AA24" s="442"/>
      <c r="AB24" s="458" t="str">
        <f>IF(AND('MAPA DE RIESGO'!$I$35="Media",'MAPA DE RIESGO'!$M$35="Mayor"),CONCATENATE("R",'MAPA DE RIESGO'!$B$35),"")</f>
        <v/>
      </c>
      <c r="AC24" s="459"/>
      <c r="AD24" s="460" t="str">
        <f>IF(AND('MAPA DE RIESGO'!$I$41="Media",'MAPA DE RIESGO'!$M$41="Mayor"),CONCATENATE("R",'MAPA DE RIESGO'!$B$41),"")</f>
        <v/>
      </c>
      <c r="AE24" s="460"/>
      <c r="AF24" s="460" t="str">
        <f>IF(AND('MAPA DE RIESGO'!$I$47="Media",'MAPA DE RIESGO'!$M$47="Mayor"),CONCATENATE("R",'MAPA DE RIESGO'!$B$47),"")</f>
        <v/>
      </c>
      <c r="AG24" s="461"/>
      <c r="AH24" s="449" t="str">
        <f>IF(AND('MAPA DE RIESGO'!$I$35="Media",'MAPA DE RIESGO'!$M$35="Catastrófico"),CONCATENATE("R",'MAPA DE RIESGO'!$B$35),"")</f>
        <v/>
      </c>
      <c r="AI24" s="450"/>
      <c r="AJ24" s="450" t="str">
        <f>IF(AND('MAPA DE RIESGO'!$I$41="Media",'MAPA DE RIESGO'!$M$41="Catastrófico"),CONCATENATE("R",'MAPA DE RIESGO'!$B$41),"")</f>
        <v/>
      </c>
      <c r="AK24" s="450"/>
      <c r="AL24" s="450" t="str">
        <f>IF(AND('MAPA DE RIESGO'!$I$47="Media",'MAPA DE RIESGO'!$M$47="Catastrófico"),CONCATENATE("R",'MAPA DE RIESGO'!$B$47),"")</f>
        <v/>
      </c>
      <c r="AM24" s="451"/>
      <c r="AN24" s="55"/>
      <c r="AO24" s="503"/>
      <c r="AP24" s="504"/>
      <c r="AQ24" s="504"/>
      <c r="AR24" s="504"/>
      <c r="AS24" s="504"/>
      <c r="AT24" s="50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80"/>
      <c r="C25" s="480"/>
      <c r="D25" s="481"/>
      <c r="E25" s="472"/>
      <c r="F25" s="473"/>
      <c r="G25" s="473"/>
      <c r="H25" s="473"/>
      <c r="I25" s="474"/>
      <c r="J25" s="440"/>
      <c r="K25" s="441"/>
      <c r="L25" s="441"/>
      <c r="M25" s="441"/>
      <c r="N25" s="441"/>
      <c r="O25" s="442"/>
      <c r="P25" s="440"/>
      <c r="Q25" s="441"/>
      <c r="R25" s="441"/>
      <c r="S25" s="441"/>
      <c r="T25" s="441"/>
      <c r="U25" s="442"/>
      <c r="V25" s="440"/>
      <c r="W25" s="441"/>
      <c r="X25" s="441"/>
      <c r="Y25" s="441"/>
      <c r="Z25" s="441"/>
      <c r="AA25" s="442"/>
      <c r="AB25" s="458"/>
      <c r="AC25" s="459"/>
      <c r="AD25" s="460"/>
      <c r="AE25" s="460"/>
      <c r="AF25" s="460"/>
      <c r="AG25" s="461"/>
      <c r="AH25" s="449"/>
      <c r="AI25" s="450"/>
      <c r="AJ25" s="450"/>
      <c r="AK25" s="450"/>
      <c r="AL25" s="450"/>
      <c r="AM25" s="451"/>
      <c r="AN25" s="55"/>
      <c r="AO25" s="503"/>
      <c r="AP25" s="504"/>
      <c r="AQ25" s="504"/>
      <c r="AR25" s="504"/>
      <c r="AS25" s="504"/>
      <c r="AT25" s="50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80"/>
      <c r="C26" s="480"/>
      <c r="D26" s="481"/>
      <c r="E26" s="472"/>
      <c r="F26" s="473"/>
      <c r="G26" s="473"/>
      <c r="H26" s="473"/>
      <c r="I26" s="474"/>
      <c r="J26" s="440" t="str">
        <f>IF(AND('MAPA DE RIESGO'!$I$53="Media",'MAPA DE RIESGO'!$M$53="Leve"),CONCATENATE("R",'MAPA DE RIESGO'!$B$53),"")</f>
        <v/>
      </c>
      <c r="K26" s="441"/>
      <c r="L26" s="441" t="str">
        <f>IF(AND('MAPA DE RIESGO'!$I$59="Media",'MAPA DE RIESGO'!$M$59="Leve"),CONCATENATE("R",'MAPA DE RIESGO'!$B$59),"")</f>
        <v/>
      </c>
      <c r="M26" s="441"/>
      <c r="N26" s="441" t="str">
        <f>IF(AND('MAPA DE RIESGO'!$I$65="Media",'MAPA DE RIESGO'!$M$65="Leve"),CONCATENATE("R",'MAPA DE RIESGO'!$B$65),"")</f>
        <v/>
      </c>
      <c r="O26" s="442"/>
      <c r="P26" s="440" t="str">
        <f>IF(AND('MAPA DE RIESGO'!$I$53="Media",'MAPA DE RIESGO'!$M$53="Menor"),CONCATENATE("R",'MAPA DE RIESGO'!$B$53),"")</f>
        <v/>
      </c>
      <c r="Q26" s="441"/>
      <c r="R26" s="441" t="str">
        <f>IF(AND('MAPA DE RIESGO'!$I$59="Media",'MAPA DE RIESGO'!$M$59="Menor"),CONCATENATE("R",'MAPA DE RIESGO'!$B$59),"")</f>
        <v/>
      </c>
      <c r="S26" s="441"/>
      <c r="T26" s="441" t="str">
        <f>IF(AND('MAPA DE RIESGO'!$I$65="Media",'MAPA DE RIESGO'!$M$65="Menor"),CONCATENATE("R",'MAPA DE RIESGO'!$B$65),"")</f>
        <v/>
      </c>
      <c r="U26" s="442"/>
      <c r="V26" s="440" t="str">
        <f>IF(AND('MAPA DE RIESGO'!$I$53="Media",'MAPA DE RIESGO'!$M$53="Moderado"),CONCATENATE("R",'MAPA DE RIESGO'!$B$53),"")</f>
        <v/>
      </c>
      <c r="W26" s="441"/>
      <c r="X26" s="441" t="str">
        <f>IF(AND('MAPA DE RIESGO'!$I$59="Media",'MAPA DE RIESGO'!$M$59="Moderado"),CONCATENATE("R",'MAPA DE RIESGO'!$B$59),"")</f>
        <v/>
      </c>
      <c r="Y26" s="441"/>
      <c r="Z26" s="441" t="str">
        <f>IF(AND('MAPA DE RIESGO'!$I$65="Media",'MAPA DE RIESGO'!$M$65="Moderado"),CONCATENATE("R",'MAPA DE RIESGO'!$B$65),"")</f>
        <v/>
      </c>
      <c r="AA26" s="442"/>
      <c r="AB26" s="458" t="str">
        <f>IF(AND('MAPA DE RIESGO'!$I$53="Media",'MAPA DE RIESGO'!$M$53="Mayor"),CONCATENATE("R",'MAPA DE RIESGO'!$B$53),"")</f>
        <v/>
      </c>
      <c r="AC26" s="459"/>
      <c r="AD26" s="460" t="str">
        <f>IF(AND('MAPA DE RIESGO'!$I$59="Media",'MAPA DE RIESGO'!$M$59="Mayor"),CONCATENATE("R",'MAPA DE RIESGO'!$B$59),"")</f>
        <v/>
      </c>
      <c r="AE26" s="460"/>
      <c r="AF26" s="460" t="str">
        <f>IF(AND('MAPA DE RIESGO'!$I$65="Media",'MAPA DE RIESGO'!$M$65="Mayor"),CONCATENATE("R",'MAPA DE RIESGO'!$B$65),"")</f>
        <v/>
      </c>
      <c r="AG26" s="461"/>
      <c r="AH26" s="449" t="str">
        <f>IF(AND('MAPA DE RIESGO'!$I$53="Media",'MAPA DE RIESGO'!$M$53="Catastrófico"),CONCATENATE("R",'MAPA DE RIESGO'!$B$53),"")</f>
        <v/>
      </c>
      <c r="AI26" s="450"/>
      <c r="AJ26" s="450" t="str">
        <f>IF(AND('MAPA DE RIESGO'!$I$59="Media",'MAPA DE RIESGO'!$M$59="Catastrófico"),CONCATENATE("R",'MAPA DE RIESGO'!$B$59),"")</f>
        <v/>
      </c>
      <c r="AK26" s="450"/>
      <c r="AL26" s="450" t="str">
        <f>IF(AND('MAPA DE RIESGO'!$I$65="Media",'MAPA DE RIESGO'!$M$65="Catastrófico"),CONCATENATE("R",'MAPA DE RIESGO'!$B$65),"")</f>
        <v/>
      </c>
      <c r="AM26" s="451"/>
      <c r="AN26" s="55"/>
      <c r="AO26" s="503"/>
      <c r="AP26" s="504"/>
      <c r="AQ26" s="504"/>
      <c r="AR26" s="504"/>
      <c r="AS26" s="504"/>
      <c r="AT26" s="50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80"/>
      <c r="C27" s="480"/>
      <c r="D27" s="481"/>
      <c r="E27" s="472"/>
      <c r="F27" s="473"/>
      <c r="G27" s="473"/>
      <c r="H27" s="473"/>
      <c r="I27" s="474"/>
      <c r="J27" s="440"/>
      <c r="K27" s="441"/>
      <c r="L27" s="441"/>
      <c r="M27" s="441"/>
      <c r="N27" s="441"/>
      <c r="O27" s="442"/>
      <c r="P27" s="440"/>
      <c r="Q27" s="441"/>
      <c r="R27" s="441"/>
      <c r="S27" s="441"/>
      <c r="T27" s="441"/>
      <c r="U27" s="442"/>
      <c r="V27" s="440"/>
      <c r="W27" s="441"/>
      <c r="X27" s="441"/>
      <c r="Y27" s="441"/>
      <c r="Z27" s="441"/>
      <c r="AA27" s="442"/>
      <c r="AB27" s="458"/>
      <c r="AC27" s="459"/>
      <c r="AD27" s="460"/>
      <c r="AE27" s="460"/>
      <c r="AF27" s="460"/>
      <c r="AG27" s="461"/>
      <c r="AH27" s="449"/>
      <c r="AI27" s="450"/>
      <c r="AJ27" s="450"/>
      <c r="AK27" s="450"/>
      <c r="AL27" s="450"/>
      <c r="AM27" s="451"/>
      <c r="AN27" s="55"/>
      <c r="AO27" s="503"/>
      <c r="AP27" s="504"/>
      <c r="AQ27" s="504"/>
      <c r="AR27" s="504"/>
      <c r="AS27" s="504"/>
      <c r="AT27" s="50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80"/>
      <c r="C28" s="480"/>
      <c r="D28" s="481"/>
      <c r="E28" s="472"/>
      <c r="F28" s="473"/>
      <c r="G28" s="473"/>
      <c r="H28" s="473"/>
      <c r="I28" s="474"/>
      <c r="J28" s="440" t="str">
        <f>IF(AND('MAPA DE RIESGO'!$I$71="Media",'MAPA DE RIESGO'!$M$71="Leve"),CONCATENATE("R",'MAPA DE RIESGO'!$B$71),"")</f>
        <v/>
      </c>
      <c r="K28" s="441"/>
      <c r="L28" s="441" t="str">
        <f>IF(AND('MAPA DE RIESGO'!$I$77="Media",'MAPA DE RIESGO'!$M$77="Leve"),CONCATENATE("R",'MAPA DE RIESGO'!$B$77),"")</f>
        <v/>
      </c>
      <c r="M28" s="441"/>
      <c r="N28" s="441" t="str">
        <f>IF(AND('MAPA DE RIESGO'!$I$83="Media",'MAPA DE RIESGO'!$M$83="Leve"),CONCATENATE("R",'MAPA DE RIESGO'!$B$83),"")</f>
        <v/>
      </c>
      <c r="O28" s="442"/>
      <c r="P28" s="440" t="str">
        <f>IF(AND('MAPA DE RIESGO'!$I$71="Media",'MAPA DE RIESGO'!$M$71="Menor"),CONCATENATE("R",'MAPA DE RIESGO'!$B$71),"")</f>
        <v/>
      </c>
      <c r="Q28" s="441"/>
      <c r="R28" s="441" t="str">
        <f>IF(AND('MAPA DE RIESGO'!$I$77="Media",'MAPA DE RIESGO'!$M$77="Menor"),CONCATENATE("R",'MAPA DE RIESGO'!$B$77),"")</f>
        <v/>
      </c>
      <c r="S28" s="441"/>
      <c r="T28" s="441" t="str">
        <f>IF(AND('MAPA DE RIESGO'!$I$83="Media",'MAPA DE RIESGO'!$M$83="Menor"),CONCATENATE("R",'MAPA DE RIESGO'!$B$83),"")</f>
        <v/>
      </c>
      <c r="U28" s="442"/>
      <c r="V28" s="440" t="str">
        <f>IF(AND('MAPA DE RIESGO'!$I$71="Media",'MAPA DE RIESGO'!$M$71="Moderado"),CONCATENATE("R",'MAPA DE RIESGO'!$B$71),"")</f>
        <v/>
      </c>
      <c r="W28" s="441"/>
      <c r="X28" s="441" t="str">
        <f>IF(AND('MAPA DE RIESGO'!$I$77="Media",'MAPA DE RIESGO'!$M$77="Moderado"),CONCATENATE("R",'MAPA DE RIESGO'!$B$77),"")</f>
        <v/>
      </c>
      <c r="Y28" s="441"/>
      <c r="Z28" s="441" t="str">
        <f>IF(AND('MAPA DE RIESGO'!$I$83="Media",'MAPA DE RIESGO'!$M$83="Moderado"),CONCATENATE("R",'MAPA DE RIESGO'!$B$83),"")</f>
        <v/>
      </c>
      <c r="AA28" s="442"/>
      <c r="AB28" s="458" t="str">
        <f>IF(AND('MAPA DE RIESGO'!$I$71="Media",'MAPA DE RIESGO'!$M$71="Mayor"),CONCATENATE("R",'MAPA DE RIESGO'!$B$71),"")</f>
        <v/>
      </c>
      <c r="AC28" s="459"/>
      <c r="AD28" s="460" t="str">
        <f>IF(AND('MAPA DE RIESGO'!$I$77="Media",'MAPA DE RIESGO'!$M$77="Mayor"),CONCATENATE("R",'MAPA DE RIESGO'!$B$77),"")</f>
        <v/>
      </c>
      <c r="AE28" s="460"/>
      <c r="AF28" s="460" t="str">
        <f>IF(AND('MAPA DE RIESGO'!$I$83="Media",'MAPA DE RIESGO'!$M$83="Mayor"),CONCATENATE("R",'MAPA DE RIESGO'!$B$83),"")</f>
        <v/>
      </c>
      <c r="AG28" s="461"/>
      <c r="AH28" s="449" t="str">
        <f>IF(AND('MAPA DE RIESGO'!$I$71="Media",'MAPA DE RIESGO'!$M$71="Catastrófico"),CONCATENATE("R",'MAPA DE RIESGO'!$B$71),"")</f>
        <v/>
      </c>
      <c r="AI28" s="450"/>
      <c r="AJ28" s="450" t="str">
        <f>IF(AND('MAPA DE RIESGO'!$I$77="Media",'MAPA DE RIESGO'!$M$77="Catastrófico"),CONCATENATE("R",'MAPA DE RIESGO'!$B$77),"")</f>
        <v/>
      </c>
      <c r="AK28" s="450"/>
      <c r="AL28" s="450" t="str">
        <f>IF(AND('MAPA DE RIESGO'!$I$83="Media",'MAPA DE RIESGO'!$M$83="Catastrófico"),CONCATENATE("R",'MAPA DE RIESGO'!$B$83),"")</f>
        <v/>
      </c>
      <c r="AM28" s="451"/>
      <c r="AN28" s="55"/>
      <c r="AO28" s="503"/>
      <c r="AP28" s="504"/>
      <c r="AQ28" s="504"/>
      <c r="AR28" s="504"/>
      <c r="AS28" s="504"/>
      <c r="AT28" s="50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80"/>
      <c r="C29" s="480"/>
      <c r="D29" s="481"/>
      <c r="E29" s="475"/>
      <c r="F29" s="476"/>
      <c r="G29" s="476"/>
      <c r="H29" s="476"/>
      <c r="I29" s="477"/>
      <c r="J29" s="440"/>
      <c r="K29" s="441"/>
      <c r="L29" s="441"/>
      <c r="M29" s="441"/>
      <c r="N29" s="441"/>
      <c r="O29" s="442"/>
      <c r="P29" s="443"/>
      <c r="Q29" s="444"/>
      <c r="R29" s="444"/>
      <c r="S29" s="444"/>
      <c r="T29" s="444"/>
      <c r="U29" s="445"/>
      <c r="V29" s="443"/>
      <c r="W29" s="444"/>
      <c r="X29" s="444"/>
      <c r="Y29" s="444"/>
      <c r="Z29" s="444"/>
      <c r="AA29" s="445"/>
      <c r="AB29" s="462"/>
      <c r="AC29" s="463"/>
      <c r="AD29" s="463"/>
      <c r="AE29" s="463"/>
      <c r="AF29" s="463"/>
      <c r="AG29" s="464"/>
      <c r="AH29" s="452"/>
      <c r="AI29" s="453"/>
      <c r="AJ29" s="453"/>
      <c r="AK29" s="453"/>
      <c r="AL29" s="453"/>
      <c r="AM29" s="454"/>
      <c r="AN29" s="55"/>
      <c r="AO29" s="506"/>
      <c r="AP29" s="507"/>
      <c r="AQ29" s="507"/>
      <c r="AR29" s="507"/>
      <c r="AS29" s="507"/>
      <c r="AT29" s="50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80"/>
      <c r="C30" s="480"/>
      <c r="D30" s="481"/>
      <c r="E30" s="469" t="s">
        <v>105</v>
      </c>
      <c r="F30" s="470"/>
      <c r="G30" s="470"/>
      <c r="H30" s="470"/>
      <c r="I30" s="470"/>
      <c r="J30" s="437" t="str">
        <f>IF(AND('MAPA DE RIESGO'!$I$16="Baja",'MAPA DE RIESGO'!$M$16="Leve"),CONCATENATE("R",'MAPA DE RIESGO'!$B$16),"")</f>
        <v/>
      </c>
      <c r="K30" s="438"/>
      <c r="L30" s="438" t="str">
        <f>IF(AND('MAPA DE RIESGO'!$I$23="Baja",'MAPA DE RIESGO'!$M$23="Leve"),CONCATENATE("R",'MAPA DE RIESGO'!$B$23),"")</f>
        <v/>
      </c>
      <c r="M30" s="438"/>
      <c r="N30" s="438" t="str">
        <f>IF(AND('MAPA DE RIESGO'!$I$29="Baja",'MAPA DE RIESGO'!$M$29="Leve"),CONCATENATE("R",'MAPA DE RIESGO'!$B$29),"")</f>
        <v/>
      </c>
      <c r="O30" s="439"/>
      <c r="P30" s="447" t="str">
        <f>IF(AND('MAPA DE RIESGO'!$I$16="Baja",'MAPA DE RIESGO'!$M$16="Menor"),CONCATENATE("R",'MAPA DE RIESGO'!$B$16),"")</f>
        <v/>
      </c>
      <c r="Q30" s="447"/>
      <c r="R30" s="447" t="str">
        <f>IF(AND('MAPA DE RIESGO'!$I$23="Baja",'MAPA DE RIESGO'!$M$23="Menor"),CONCATENATE("R",'MAPA DE RIESGO'!$B$23),"")</f>
        <v/>
      </c>
      <c r="S30" s="447"/>
      <c r="T30" s="447" t="str">
        <f>IF(AND('MAPA DE RIESGO'!$I$29="Baja",'MAPA DE RIESGO'!$M$29="Menor"),CONCATENATE("R",'MAPA DE RIESGO'!$B$29),"")</f>
        <v/>
      </c>
      <c r="U30" s="448"/>
      <c r="V30" s="446" t="str">
        <f>IF(AND('MAPA DE RIESGO'!$I$16="Baja",'MAPA DE RIESGO'!$M$16="Moderado"),CONCATENATE("R",'MAPA DE RIESGO'!$B$16),"")</f>
        <v/>
      </c>
      <c r="W30" s="447"/>
      <c r="X30" s="447" t="str">
        <f>IF(AND('MAPA DE RIESGO'!$I$23="Baja",'MAPA DE RIESGO'!$M$23="Moderado"),CONCATENATE("R",'MAPA DE RIESGO'!$B$23),"")</f>
        <v/>
      </c>
      <c r="Y30" s="447"/>
      <c r="Z30" s="447" t="str">
        <f>IF(AND('MAPA DE RIESGO'!$I$29="Baja",'MAPA DE RIESGO'!$M$29="Moderado"),CONCATENATE("R",'MAPA DE RIESGO'!$B$29),"")</f>
        <v/>
      </c>
      <c r="AA30" s="448"/>
      <c r="AB30" s="465" t="str">
        <f>IF(AND('MAPA DE RIESGO'!$I$16="Baja",'MAPA DE RIESGO'!$M$16="Mayor"),CONCATENATE("R",'MAPA DE RIESGO'!$B$16),"")</f>
        <v/>
      </c>
      <c r="AC30" s="466"/>
      <c r="AD30" s="466" t="str">
        <f>IF(AND('MAPA DE RIESGO'!$I$23="Baja",'MAPA DE RIESGO'!$M$23="Mayor"),CONCATENATE("R",'MAPA DE RIESGO'!$B$23),"")</f>
        <v/>
      </c>
      <c r="AE30" s="466"/>
      <c r="AF30" s="466" t="str">
        <f>IF(AND('MAPA DE RIESGO'!$I$29="Baja",'MAPA DE RIESGO'!$M$29="Mayor"),CONCATENATE("R",'MAPA DE RIESGO'!$B$29),"")</f>
        <v/>
      </c>
      <c r="AG30" s="467"/>
      <c r="AH30" s="455" t="str">
        <f>IF(AND('MAPA DE RIESGO'!$I$16="Baja",'MAPA DE RIESGO'!$M$16="Catastrófico"),CONCATENATE("R",'MAPA DE RIESGO'!$B$16),"")</f>
        <v>R1</v>
      </c>
      <c r="AI30" s="456"/>
      <c r="AJ30" s="456" t="str">
        <f>IF(AND('MAPA DE RIESGO'!$I$23="Baja",'MAPA DE RIESGO'!$M$23="Catastrófico"),CONCATENATE("R",'MAPA DE RIESGO'!$B$23),"")</f>
        <v/>
      </c>
      <c r="AK30" s="456"/>
      <c r="AL30" s="456" t="str">
        <f>IF(AND('MAPA DE RIESGO'!$I$29="Baja",'MAPA DE RIESGO'!$M$29="Catastrófico"),CONCATENATE("R",'MAPA DE RIESGO'!$B$29),"")</f>
        <v/>
      </c>
      <c r="AM30" s="457"/>
      <c r="AN30" s="55"/>
      <c r="AO30" s="509" t="s">
        <v>74</v>
      </c>
      <c r="AP30" s="510"/>
      <c r="AQ30" s="510"/>
      <c r="AR30" s="510"/>
      <c r="AS30" s="510"/>
      <c r="AT30" s="51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80"/>
      <c r="C31" s="480"/>
      <c r="D31" s="481"/>
      <c r="E31" s="472"/>
      <c r="F31" s="473"/>
      <c r="G31" s="473"/>
      <c r="H31" s="473"/>
      <c r="I31" s="478"/>
      <c r="J31" s="431"/>
      <c r="K31" s="432"/>
      <c r="L31" s="432"/>
      <c r="M31" s="432"/>
      <c r="N31" s="432"/>
      <c r="O31" s="433"/>
      <c r="P31" s="441"/>
      <c r="Q31" s="441"/>
      <c r="R31" s="441"/>
      <c r="S31" s="441"/>
      <c r="T31" s="441"/>
      <c r="U31" s="442"/>
      <c r="V31" s="440"/>
      <c r="W31" s="441"/>
      <c r="X31" s="441"/>
      <c r="Y31" s="441"/>
      <c r="Z31" s="441"/>
      <c r="AA31" s="442"/>
      <c r="AB31" s="458"/>
      <c r="AC31" s="459"/>
      <c r="AD31" s="459"/>
      <c r="AE31" s="459"/>
      <c r="AF31" s="459"/>
      <c r="AG31" s="461"/>
      <c r="AH31" s="449"/>
      <c r="AI31" s="450"/>
      <c r="AJ31" s="450"/>
      <c r="AK31" s="450"/>
      <c r="AL31" s="450"/>
      <c r="AM31" s="451"/>
      <c r="AN31" s="55"/>
      <c r="AO31" s="512"/>
      <c r="AP31" s="513"/>
      <c r="AQ31" s="513"/>
      <c r="AR31" s="513"/>
      <c r="AS31" s="513"/>
      <c r="AT31" s="51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80"/>
      <c r="C32" s="480"/>
      <c r="D32" s="481"/>
      <c r="E32" s="472"/>
      <c r="F32" s="473"/>
      <c r="G32" s="473"/>
      <c r="H32" s="473"/>
      <c r="I32" s="478"/>
      <c r="J32" s="431" t="str">
        <f>IF(AND('MAPA DE RIESGO'!$I$35="Baja",'MAPA DE RIESGO'!$M$35="Leve"),CONCATENATE("R",'MAPA DE RIESGO'!$B$35),"")</f>
        <v/>
      </c>
      <c r="K32" s="432"/>
      <c r="L32" s="432" t="str">
        <f>IF(AND('MAPA DE RIESGO'!$I$41="Baja",'MAPA DE RIESGO'!$M$41="Leve"),CONCATENATE("R",'MAPA DE RIESGO'!$B$41),"")</f>
        <v/>
      </c>
      <c r="M32" s="432"/>
      <c r="N32" s="432" t="str">
        <f>IF(AND('MAPA DE RIESGO'!$I$47="Baja",'MAPA DE RIESGO'!$M$47="Leve"),CONCATENATE("R",'MAPA DE RIESGO'!$B$47),"")</f>
        <v/>
      </c>
      <c r="O32" s="433"/>
      <c r="P32" s="441" t="str">
        <f>IF(AND('MAPA DE RIESGO'!$I$35="Baja",'MAPA DE RIESGO'!$M$35="Menor"),CONCATENATE("R",'MAPA DE RIESGO'!$B$35),"")</f>
        <v/>
      </c>
      <c r="Q32" s="441"/>
      <c r="R32" s="441" t="str">
        <f>IF(AND('MAPA DE RIESGO'!$I$41="Baja",'MAPA DE RIESGO'!$M$41="Menor"),CONCATENATE("R",'MAPA DE RIESGO'!$B$41),"")</f>
        <v/>
      </c>
      <c r="S32" s="441"/>
      <c r="T32" s="441" t="str">
        <f>IF(AND('MAPA DE RIESGO'!$I$47="Baja",'MAPA DE RIESGO'!$M$47="Menor"),CONCATENATE("R",'MAPA DE RIESGO'!$B$47),"")</f>
        <v/>
      </c>
      <c r="U32" s="442"/>
      <c r="V32" s="440" t="str">
        <f>IF(AND('MAPA DE RIESGO'!$I$35="Baja",'MAPA DE RIESGO'!$M$35="Moderado"),CONCATENATE("R",'MAPA DE RIESGO'!$B$35),"")</f>
        <v/>
      </c>
      <c r="W32" s="441"/>
      <c r="X32" s="441" t="str">
        <f>IF(AND('MAPA DE RIESGO'!$I$41="Baja",'MAPA DE RIESGO'!$M$41="Moderado"),CONCATENATE("R",'MAPA DE RIESGO'!$B$41),"")</f>
        <v/>
      </c>
      <c r="Y32" s="441"/>
      <c r="Z32" s="441" t="str">
        <f>IF(AND('MAPA DE RIESGO'!$I$47="Baja",'MAPA DE RIESGO'!$M$47="Moderado"),CONCATENATE("R",'MAPA DE RIESGO'!$B$47),"")</f>
        <v/>
      </c>
      <c r="AA32" s="442"/>
      <c r="AB32" s="458" t="str">
        <f>IF(AND('MAPA DE RIESGO'!$I$35="Baja",'MAPA DE RIESGO'!$M$35="Mayor"),CONCATENATE("R",'MAPA DE RIESGO'!$B$35),"")</f>
        <v/>
      </c>
      <c r="AC32" s="459"/>
      <c r="AD32" s="460" t="str">
        <f>IF(AND('MAPA DE RIESGO'!$I$41="Baja",'MAPA DE RIESGO'!$M$41="Mayor"),CONCATENATE("R",'MAPA DE RIESGO'!$B$41),"")</f>
        <v/>
      </c>
      <c r="AE32" s="460"/>
      <c r="AF32" s="460" t="str">
        <f>IF(AND('MAPA DE RIESGO'!$I$47="Baja",'MAPA DE RIESGO'!$M$47="Mayor"),CONCATENATE("R",'MAPA DE RIESGO'!$B$47),"")</f>
        <v/>
      </c>
      <c r="AG32" s="461"/>
      <c r="AH32" s="449" t="str">
        <f>IF(AND('MAPA DE RIESGO'!$I$35="Baja",'MAPA DE RIESGO'!$M$35="Catastrófico"),CONCATENATE("R",'MAPA DE RIESGO'!$B$35),"")</f>
        <v/>
      </c>
      <c r="AI32" s="450"/>
      <c r="AJ32" s="450" t="str">
        <f>IF(AND('MAPA DE RIESGO'!$I$41="Baja",'MAPA DE RIESGO'!$M$41="Catastrófico"),CONCATENATE("R",'MAPA DE RIESGO'!$B$41),"")</f>
        <v/>
      </c>
      <c r="AK32" s="450"/>
      <c r="AL32" s="450" t="str">
        <f>IF(AND('MAPA DE RIESGO'!$I$47="Baja",'MAPA DE RIESGO'!$M$47="Catastrófico"),CONCATENATE("R",'MAPA DE RIESGO'!$B$47),"")</f>
        <v/>
      </c>
      <c r="AM32" s="451"/>
      <c r="AN32" s="55"/>
      <c r="AO32" s="512"/>
      <c r="AP32" s="513"/>
      <c r="AQ32" s="513"/>
      <c r="AR32" s="513"/>
      <c r="AS32" s="513"/>
      <c r="AT32" s="51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80"/>
      <c r="C33" s="480"/>
      <c r="D33" s="481"/>
      <c r="E33" s="472"/>
      <c r="F33" s="473"/>
      <c r="G33" s="473"/>
      <c r="H33" s="473"/>
      <c r="I33" s="478"/>
      <c r="J33" s="431"/>
      <c r="K33" s="432"/>
      <c r="L33" s="432"/>
      <c r="M33" s="432"/>
      <c r="N33" s="432"/>
      <c r="O33" s="433"/>
      <c r="P33" s="441"/>
      <c r="Q33" s="441"/>
      <c r="R33" s="441"/>
      <c r="S33" s="441"/>
      <c r="T33" s="441"/>
      <c r="U33" s="442"/>
      <c r="V33" s="440"/>
      <c r="W33" s="441"/>
      <c r="X33" s="441"/>
      <c r="Y33" s="441"/>
      <c r="Z33" s="441"/>
      <c r="AA33" s="442"/>
      <c r="AB33" s="458"/>
      <c r="AC33" s="459"/>
      <c r="AD33" s="460"/>
      <c r="AE33" s="460"/>
      <c r="AF33" s="460"/>
      <c r="AG33" s="461"/>
      <c r="AH33" s="449"/>
      <c r="AI33" s="450"/>
      <c r="AJ33" s="450"/>
      <c r="AK33" s="450"/>
      <c r="AL33" s="450"/>
      <c r="AM33" s="451"/>
      <c r="AN33" s="55"/>
      <c r="AO33" s="512"/>
      <c r="AP33" s="513"/>
      <c r="AQ33" s="513"/>
      <c r="AR33" s="513"/>
      <c r="AS33" s="513"/>
      <c r="AT33" s="51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80"/>
      <c r="C34" s="480"/>
      <c r="D34" s="481"/>
      <c r="E34" s="472"/>
      <c r="F34" s="473"/>
      <c r="G34" s="473"/>
      <c r="H34" s="473"/>
      <c r="I34" s="478"/>
      <c r="J34" s="431" t="str">
        <f>IF(AND('MAPA DE RIESGO'!$I$53="Baja",'MAPA DE RIESGO'!$M$53="Leve"),CONCATENATE("R",'MAPA DE RIESGO'!$B$53),"")</f>
        <v/>
      </c>
      <c r="K34" s="432"/>
      <c r="L34" s="432" t="str">
        <f>IF(AND('MAPA DE RIESGO'!$I$59="Baja",'MAPA DE RIESGO'!$M$59="Leve"),CONCATENATE("R",'MAPA DE RIESGO'!$B$59),"")</f>
        <v/>
      </c>
      <c r="M34" s="432"/>
      <c r="N34" s="432" t="str">
        <f>IF(AND('MAPA DE RIESGO'!$I$65="Baja",'MAPA DE RIESGO'!$M$65="Leve"),CONCATENATE("R",'MAPA DE RIESGO'!$B$65),"")</f>
        <v/>
      </c>
      <c r="O34" s="433"/>
      <c r="P34" s="441" t="str">
        <f>IF(AND('MAPA DE RIESGO'!$I$53="Baja",'MAPA DE RIESGO'!$M$53="Menor"),CONCATENATE("R",'MAPA DE RIESGO'!$B$53),"")</f>
        <v/>
      </c>
      <c r="Q34" s="441"/>
      <c r="R34" s="441" t="str">
        <f>IF(AND('MAPA DE RIESGO'!$I$59="Baja",'MAPA DE RIESGO'!$M$59="Menor"),CONCATENATE("R",'MAPA DE RIESGO'!$B$59),"")</f>
        <v/>
      </c>
      <c r="S34" s="441"/>
      <c r="T34" s="441" t="str">
        <f>IF(AND('MAPA DE RIESGO'!$I$65="Baja",'MAPA DE RIESGO'!$M$65="Menor"),CONCATENATE("R",'MAPA DE RIESGO'!$B$65),"")</f>
        <v/>
      </c>
      <c r="U34" s="442"/>
      <c r="V34" s="440" t="str">
        <f>IF(AND('MAPA DE RIESGO'!$I$53="Baja",'MAPA DE RIESGO'!$M$53="Moderado"),CONCATENATE("R",'MAPA DE RIESGO'!$B$53),"")</f>
        <v/>
      </c>
      <c r="W34" s="441"/>
      <c r="X34" s="441" t="str">
        <f>IF(AND('MAPA DE RIESGO'!$I$59="Baja",'MAPA DE RIESGO'!$M$59="Moderado"),CONCATENATE("R",'MAPA DE RIESGO'!$B$59),"")</f>
        <v/>
      </c>
      <c r="Y34" s="441"/>
      <c r="Z34" s="441" t="str">
        <f>IF(AND('MAPA DE RIESGO'!$I$65="Baja",'MAPA DE RIESGO'!$M$65="Moderado"),CONCATENATE("R",'MAPA DE RIESGO'!$B$65),"")</f>
        <v/>
      </c>
      <c r="AA34" s="442"/>
      <c r="AB34" s="458" t="str">
        <f>IF(AND('MAPA DE RIESGO'!$I$53="Baja",'MAPA DE RIESGO'!$M$53="Mayor"),CONCATENATE("R",'MAPA DE RIESGO'!$B$53),"")</f>
        <v/>
      </c>
      <c r="AC34" s="459"/>
      <c r="AD34" s="460" t="str">
        <f>IF(AND('MAPA DE RIESGO'!$I$59="Baja",'MAPA DE RIESGO'!$M$59="Mayor"),CONCATENATE("R",'MAPA DE RIESGO'!$B$59),"")</f>
        <v/>
      </c>
      <c r="AE34" s="460"/>
      <c r="AF34" s="460" t="str">
        <f>IF(AND('MAPA DE RIESGO'!$I$65="Baja",'MAPA DE RIESGO'!$M$65="Mayor"),CONCATENATE("R",'MAPA DE RIESGO'!$B$65),"")</f>
        <v/>
      </c>
      <c r="AG34" s="461"/>
      <c r="AH34" s="449" t="str">
        <f>IF(AND('MAPA DE RIESGO'!$I$53="Baja",'MAPA DE RIESGO'!$M$53="Catastrófico"),CONCATENATE("R",'MAPA DE RIESGO'!$B$53),"")</f>
        <v/>
      </c>
      <c r="AI34" s="450"/>
      <c r="AJ34" s="450" t="str">
        <f>IF(AND('MAPA DE RIESGO'!$I$59="Baja",'MAPA DE RIESGO'!$M$59="Catastrófico"),CONCATENATE("R",'MAPA DE RIESGO'!$B$59),"")</f>
        <v/>
      </c>
      <c r="AK34" s="450"/>
      <c r="AL34" s="450" t="str">
        <f>IF(AND('MAPA DE RIESGO'!$I$65="Baja",'MAPA DE RIESGO'!$M$65="Catastrófico"),CONCATENATE("R",'MAPA DE RIESGO'!$B$65),"")</f>
        <v/>
      </c>
      <c r="AM34" s="451"/>
      <c r="AN34" s="55"/>
      <c r="AO34" s="512"/>
      <c r="AP34" s="513"/>
      <c r="AQ34" s="513"/>
      <c r="AR34" s="513"/>
      <c r="AS34" s="513"/>
      <c r="AT34" s="51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80"/>
      <c r="C35" s="480"/>
      <c r="D35" s="481"/>
      <c r="E35" s="472"/>
      <c r="F35" s="473"/>
      <c r="G35" s="473"/>
      <c r="H35" s="473"/>
      <c r="I35" s="478"/>
      <c r="J35" s="431"/>
      <c r="K35" s="432"/>
      <c r="L35" s="432"/>
      <c r="M35" s="432"/>
      <c r="N35" s="432"/>
      <c r="O35" s="433"/>
      <c r="P35" s="441"/>
      <c r="Q35" s="441"/>
      <c r="R35" s="441"/>
      <c r="S35" s="441"/>
      <c r="T35" s="441"/>
      <c r="U35" s="442"/>
      <c r="V35" s="440"/>
      <c r="W35" s="441"/>
      <c r="X35" s="441"/>
      <c r="Y35" s="441"/>
      <c r="Z35" s="441"/>
      <c r="AA35" s="442"/>
      <c r="AB35" s="458"/>
      <c r="AC35" s="459"/>
      <c r="AD35" s="460"/>
      <c r="AE35" s="460"/>
      <c r="AF35" s="460"/>
      <c r="AG35" s="461"/>
      <c r="AH35" s="449"/>
      <c r="AI35" s="450"/>
      <c r="AJ35" s="450"/>
      <c r="AK35" s="450"/>
      <c r="AL35" s="450"/>
      <c r="AM35" s="451"/>
      <c r="AN35" s="55"/>
      <c r="AO35" s="512"/>
      <c r="AP35" s="513"/>
      <c r="AQ35" s="513"/>
      <c r="AR35" s="513"/>
      <c r="AS35" s="513"/>
      <c r="AT35" s="51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80"/>
      <c r="C36" s="480"/>
      <c r="D36" s="481"/>
      <c r="E36" s="472"/>
      <c r="F36" s="473"/>
      <c r="G36" s="473"/>
      <c r="H36" s="473"/>
      <c r="I36" s="478"/>
      <c r="J36" s="431" t="str">
        <f>IF(AND('MAPA DE RIESGO'!$I$71="Baja",'MAPA DE RIESGO'!$M$71="Leve"),CONCATENATE("R",'MAPA DE RIESGO'!$B$71),"")</f>
        <v/>
      </c>
      <c r="K36" s="432"/>
      <c r="L36" s="432" t="str">
        <f>IF(AND('MAPA DE RIESGO'!$I$77="Baja",'MAPA DE RIESGO'!$M$77="Leve"),CONCATENATE("R",'MAPA DE RIESGO'!$B$77),"")</f>
        <v/>
      </c>
      <c r="M36" s="432"/>
      <c r="N36" s="432" t="str">
        <f>IF(AND('MAPA DE RIESGO'!$I$83="Baja",'MAPA DE RIESGO'!$M$83="Leve"),CONCATENATE("R",'MAPA DE RIESGO'!$B$83),"")</f>
        <v/>
      </c>
      <c r="O36" s="433"/>
      <c r="P36" s="441" t="str">
        <f>IF(AND('MAPA DE RIESGO'!$I$71="Baja",'MAPA DE RIESGO'!$M$71="Menor"),CONCATENATE("R",'MAPA DE RIESGO'!$B$71),"")</f>
        <v/>
      </c>
      <c r="Q36" s="441"/>
      <c r="R36" s="441" t="str">
        <f>IF(AND('MAPA DE RIESGO'!$I$77="Baja",'MAPA DE RIESGO'!$M$77="Menor"),CONCATENATE("R",'MAPA DE RIESGO'!$B$77),"")</f>
        <v/>
      </c>
      <c r="S36" s="441"/>
      <c r="T36" s="441" t="str">
        <f>IF(AND('MAPA DE RIESGO'!$I$83="Baja",'MAPA DE RIESGO'!$M$83="Menor"),CONCATENATE("R",'MAPA DE RIESGO'!$B$83),"")</f>
        <v/>
      </c>
      <c r="U36" s="442"/>
      <c r="V36" s="440" t="str">
        <f>IF(AND('MAPA DE RIESGO'!$I$71="Baja",'MAPA DE RIESGO'!$M$71="Moderado"),CONCATENATE("R",'MAPA DE RIESGO'!$B$71),"")</f>
        <v/>
      </c>
      <c r="W36" s="441"/>
      <c r="X36" s="441" t="str">
        <f>IF(AND('MAPA DE RIESGO'!$I$77="Baja",'MAPA DE RIESGO'!$M$77="Moderado"),CONCATENATE("R",'MAPA DE RIESGO'!$B$77),"")</f>
        <v/>
      </c>
      <c r="Y36" s="441"/>
      <c r="Z36" s="441" t="str">
        <f>IF(AND('MAPA DE RIESGO'!$I$83="Baja",'MAPA DE RIESGO'!$M$83="Moderado"),CONCATENATE("R",'MAPA DE RIESGO'!$B$83),"")</f>
        <v/>
      </c>
      <c r="AA36" s="442"/>
      <c r="AB36" s="458" t="str">
        <f>IF(AND('MAPA DE RIESGO'!$I$71="Baja",'MAPA DE RIESGO'!$M$71="Mayor"),CONCATENATE("R",'MAPA DE RIESGO'!$B$71),"")</f>
        <v/>
      </c>
      <c r="AC36" s="459"/>
      <c r="AD36" s="460" t="str">
        <f>IF(AND('MAPA DE RIESGO'!$I$77="Baja",'MAPA DE RIESGO'!$M$77="Mayor"),CONCATENATE("R",'MAPA DE RIESGO'!$B$77),"")</f>
        <v/>
      </c>
      <c r="AE36" s="460"/>
      <c r="AF36" s="460" t="str">
        <f>IF(AND('MAPA DE RIESGO'!$I$83="Baja",'MAPA DE RIESGO'!$M$83="Mayor"),CONCATENATE("R",'MAPA DE RIESGO'!$B$83),"")</f>
        <v/>
      </c>
      <c r="AG36" s="461"/>
      <c r="AH36" s="449" t="str">
        <f>IF(AND('MAPA DE RIESGO'!$I$71="Baja",'MAPA DE RIESGO'!$M$71="Catastrófico"),CONCATENATE("R",'MAPA DE RIESGO'!$B$71),"")</f>
        <v/>
      </c>
      <c r="AI36" s="450"/>
      <c r="AJ36" s="450" t="str">
        <f>IF(AND('MAPA DE RIESGO'!$I$77="Baja",'MAPA DE RIESGO'!$M$77="Catastrófico"),CONCATENATE("R",'MAPA DE RIESGO'!$B$77),"")</f>
        <v/>
      </c>
      <c r="AK36" s="450"/>
      <c r="AL36" s="450" t="str">
        <f>IF(AND('MAPA DE RIESGO'!$I$83="Baja",'MAPA DE RIESGO'!$M$83="Catastrófico"),CONCATENATE("R",'MAPA DE RIESGO'!$B$83),"")</f>
        <v/>
      </c>
      <c r="AM36" s="451"/>
      <c r="AN36" s="55"/>
      <c r="AO36" s="512"/>
      <c r="AP36" s="513"/>
      <c r="AQ36" s="513"/>
      <c r="AR36" s="513"/>
      <c r="AS36" s="513"/>
      <c r="AT36" s="514"/>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80"/>
      <c r="C37" s="480"/>
      <c r="D37" s="481"/>
      <c r="E37" s="475"/>
      <c r="F37" s="476"/>
      <c r="G37" s="476"/>
      <c r="H37" s="476"/>
      <c r="I37" s="476"/>
      <c r="J37" s="434"/>
      <c r="K37" s="435"/>
      <c r="L37" s="435"/>
      <c r="M37" s="435"/>
      <c r="N37" s="435"/>
      <c r="O37" s="436"/>
      <c r="P37" s="444"/>
      <c r="Q37" s="444"/>
      <c r="R37" s="444"/>
      <c r="S37" s="444"/>
      <c r="T37" s="444"/>
      <c r="U37" s="445"/>
      <c r="V37" s="443"/>
      <c r="W37" s="444"/>
      <c r="X37" s="444"/>
      <c r="Y37" s="444"/>
      <c r="Z37" s="444"/>
      <c r="AA37" s="445"/>
      <c r="AB37" s="462"/>
      <c r="AC37" s="463"/>
      <c r="AD37" s="463"/>
      <c r="AE37" s="463"/>
      <c r="AF37" s="463"/>
      <c r="AG37" s="464"/>
      <c r="AH37" s="452"/>
      <c r="AI37" s="453"/>
      <c r="AJ37" s="453"/>
      <c r="AK37" s="453"/>
      <c r="AL37" s="453"/>
      <c r="AM37" s="454"/>
      <c r="AN37" s="55"/>
      <c r="AO37" s="515"/>
      <c r="AP37" s="516"/>
      <c r="AQ37" s="516"/>
      <c r="AR37" s="516"/>
      <c r="AS37" s="516"/>
      <c r="AT37" s="517"/>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80"/>
      <c r="C38" s="480"/>
      <c r="D38" s="481"/>
      <c r="E38" s="469" t="s">
        <v>104</v>
      </c>
      <c r="F38" s="470"/>
      <c r="G38" s="470"/>
      <c r="H38" s="470"/>
      <c r="I38" s="471"/>
      <c r="J38" s="437" t="str">
        <f>IF(AND('MAPA DE RIESGO'!$I$16="Muy Baja",'MAPA DE RIESGO'!$M$16="Leve"),CONCATENATE("R",'MAPA DE RIESGO'!$B$16),"")</f>
        <v/>
      </c>
      <c r="K38" s="438"/>
      <c r="L38" s="438" t="str">
        <f>IF(AND('MAPA DE RIESGO'!$I$23="Muy Baja",'MAPA DE RIESGO'!$M$23="Leve"),CONCATENATE("R",'MAPA DE RIESGO'!$B$23),"")</f>
        <v/>
      </c>
      <c r="M38" s="438"/>
      <c r="N38" s="438" t="str">
        <f>IF(AND('MAPA DE RIESGO'!$I$29="Muy Baja",'MAPA DE RIESGO'!$M$29="Leve"),CONCATENATE("R",'MAPA DE RIESGO'!$B$29),"")</f>
        <v/>
      </c>
      <c r="O38" s="439"/>
      <c r="P38" s="437" t="str">
        <f>IF(AND('MAPA DE RIESGO'!$I$16="Muy Baja",'MAPA DE RIESGO'!$M$16="Menor"),CONCATENATE("R",'MAPA DE RIESGO'!$B$16),"")</f>
        <v/>
      </c>
      <c r="Q38" s="438"/>
      <c r="R38" s="438" t="str">
        <f>IF(AND('MAPA DE RIESGO'!$I$23="Muy Baja",'MAPA DE RIESGO'!$M$23="Menor"),CONCATENATE("R",'MAPA DE RIESGO'!$B$23),"")</f>
        <v/>
      </c>
      <c r="S38" s="438"/>
      <c r="T38" s="438" t="str">
        <f>IF(AND('MAPA DE RIESGO'!$I$29="Muy Baja",'MAPA DE RIESGO'!$M$29="Menor"),CONCATENATE("R",'MAPA DE RIESGO'!$B$29),"")</f>
        <v/>
      </c>
      <c r="U38" s="439"/>
      <c r="V38" s="446" t="str">
        <f>IF(AND('MAPA DE RIESGO'!$I$16="Muy Baja",'MAPA DE RIESGO'!$M$16="Moderado"),CONCATENATE("R",'MAPA DE RIESGO'!$B$16),"")</f>
        <v/>
      </c>
      <c r="W38" s="447"/>
      <c r="X38" s="447" t="str">
        <f>IF(AND('MAPA DE RIESGO'!$I$23="Muy Baja",'MAPA DE RIESGO'!$M$23="Moderado"),CONCATENATE("R",'MAPA DE RIESGO'!$B$23),"")</f>
        <v/>
      </c>
      <c r="Y38" s="447"/>
      <c r="Z38" s="447" t="str">
        <f>IF(AND('MAPA DE RIESGO'!$I$29="Muy Baja",'MAPA DE RIESGO'!$M$29="Moderado"),CONCATENATE("R",'MAPA DE RIESGO'!$B$29),"")</f>
        <v/>
      </c>
      <c r="AA38" s="448"/>
      <c r="AB38" s="465" t="str">
        <f>IF(AND('MAPA DE RIESGO'!$I$16="Muy Baja",'MAPA DE RIESGO'!$M$16="Mayor"),CONCATENATE("R",'MAPA DE RIESGO'!$B$16),"")</f>
        <v/>
      </c>
      <c r="AC38" s="466"/>
      <c r="AD38" s="466" t="str">
        <f>IF(AND('MAPA DE RIESGO'!$I$23="Muy Baja",'MAPA DE RIESGO'!$M$23="Mayor"),CONCATENATE("R",'MAPA DE RIESGO'!$B$23),"")</f>
        <v>R2</v>
      </c>
      <c r="AE38" s="466"/>
      <c r="AF38" s="466" t="str">
        <f>IF(AND('MAPA DE RIESGO'!$I$29="Muy Baja",'MAPA DE RIESGO'!$M$29="Mayor"),CONCATENATE("R",'MAPA DE RIESGO'!$B$29),"")</f>
        <v/>
      </c>
      <c r="AG38" s="467"/>
      <c r="AH38" s="455" t="str">
        <f>IF(AND('MAPA DE RIESGO'!$I$16="Muy Baja",'MAPA DE RIESGO'!$M$16="Catastrófico"),CONCATENATE("R",'MAPA DE RIESGO'!$B$16),"")</f>
        <v/>
      </c>
      <c r="AI38" s="456"/>
      <c r="AJ38" s="456" t="str">
        <f>IF(AND('MAPA DE RIESGO'!$I$23="Muy Baja",'MAPA DE RIESGO'!$M$23="Catastrófico"),CONCATENATE("R",'MAPA DE RIESGO'!$B$23),"")</f>
        <v/>
      </c>
      <c r="AK38" s="456"/>
      <c r="AL38" s="456" t="str">
        <f>IF(AND('MAPA DE RIESGO'!$I$29="Muy Baja",'MAPA DE RIESGO'!$M$29="Catastrófico"),CONCATENATE("R",'MAPA DE RIESGO'!$B$29),"")</f>
        <v/>
      </c>
      <c r="AM38" s="457"/>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80"/>
      <c r="C39" s="480"/>
      <c r="D39" s="481"/>
      <c r="E39" s="472"/>
      <c r="F39" s="473"/>
      <c r="G39" s="473"/>
      <c r="H39" s="473"/>
      <c r="I39" s="474"/>
      <c r="J39" s="431"/>
      <c r="K39" s="432"/>
      <c r="L39" s="432"/>
      <c r="M39" s="432"/>
      <c r="N39" s="432"/>
      <c r="O39" s="433"/>
      <c r="P39" s="431"/>
      <c r="Q39" s="432"/>
      <c r="R39" s="432"/>
      <c r="S39" s="432"/>
      <c r="T39" s="432"/>
      <c r="U39" s="433"/>
      <c r="V39" s="440"/>
      <c r="W39" s="441"/>
      <c r="X39" s="441"/>
      <c r="Y39" s="441"/>
      <c r="Z39" s="441"/>
      <c r="AA39" s="442"/>
      <c r="AB39" s="458"/>
      <c r="AC39" s="459"/>
      <c r="AD39" s="459"/>
      <c r="AE39" s="459"/>
      <c r="AF39" s="459"/>
      <c r="AG39" s="461"/>
      <c r="AH39" s="449"/>
      <c r="AI39" s="450"/>
      <c r="AJ39" s="450"/>
      <c r="AK39" s="450"/>
      <c r="AL39" s="450"/>
      <c r="AM39" s="451"/>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80"/>
      <c r="C40" s="480"/>
      <c r="D40" s="481"/>
      <c r="E40" s="472"/>
      <c r="F40" s="473"/>
      <c r="G40" s="473"/>
      <c r="H40" s="473"/>
      <c r="I40" s="474"/>
      <c r="J40" s="431" t="str">
        <f>IF(AND('MAPA DE RIESGO'!$I$35="Muy Baja",'MAPA DE RIESGO'!$M$35="Leve"),CONCATENATE("R",'MAPA DE RIESGO'!$B$35),"")</f>
        <v/>
      </c>
      <c r="K40" s="432"/>
      <c r="L40" s="432" t="str">
        <f>IF(AND('MAPA DE RIESGO'!$I$41="Muy Baja",'MAPA DE RIESGO'!$M$41="Leve"),CONCATENATE("R",'MAPA DE RIESGO'!$B$41),"")</f>
        <v/>
      </c>
      <c r="M40" s="432"/>
      <c r="N40" s="432" t="str">
        <f>IF(AND('MAPA DE RIESGO'!$I$47="Muy Baja",'MAPA DE RIESGO'!$M$47="Leve"),CONCATENATE("R",'MAPA DE RIESGO'!$B$47),"")</f>
        <v/>
      </c>
      <c r="O40" s="433"/>
      <c r="P40" s="431" t="str">
        <f>IF(AND('MAPA DE RIESGO'!$I$35="Muy Baja",'MAPA DE RIESGO'!$M$35="Menor"),CONCATENATE("R",'MAPA DE RIESGO'!$B$35),"")</f>
        <v/>
      </c>
      <c r="Q40" s="432"/>
      <c r="R40" s="432" t="str">
        <f>IF(AND('MAPA DE RIESGO'!$I$41="Muy Baja",'MAPA DE RIESGO'!$M$41="Menor"),CONCATENATE("R",'MAPA DE RIESGO'!$B$41),"")</f>
        <v/>
      </c>
      <c r="S40" s="432"/>
      <c r="T40" s="432" t="str">
        <f>IF(AND('MAPA DE RIESGO'!$I$47="Muy Baja",'MAPA DE RIESGO'!$M$47="Menor"),CONCATENATE("R",'MAPA DE RIESGO'!$B$47),"")</f>
        <v/>
      </c>
      <c r="U40" s="433"/>
      <c r="V40" s="440" t="str">
        <f>IF(AND('MAPA DE RIESGO'!$I$35="Muy Baja",'MAPA DE RIESGO'!$M$35="Moderado"),CONCATENATE("R",'MAPA DE RIESGO'!$B$35),"")</f>
        <v/>
      </c>
      <c r="W40" s="441"/>
      <c r="X40" s="441" t="str">
        <f>IF(AND('MAPA DE RIESGO'!$I$41="Muy Baja",'MAPA DE RIESGO'!$M$41="Moderado"),CONCATENATE("R",'MAPA DE RIESGO'!$B$41),"")</f>
        <v/>
      </c>
      <c r="Y40" s="441"/>
      <c r="Z40" s="441" t="str">
        <f>IF(AND('MAPA DE RIESGO'!$I$47="Muy Baja",'MAPA DE RIESGO'!$M$47="Moderado"),CONCATENATE("R",'MAPA DE RIESGO'!$B$47),"")</f>
        <v/>
      </c>
      <c r="AA40" s="442"/>
      <c r="AB40" s="458" t="str">
        <f>IF(AND('MAPA DE RIESGO'!$I$35="Muy Baja",'MAPA DE RIESGO'!$M$35="Mayor"),CONCATENATE("R",'MAPA DE RIESGO'!$B$35),"")</f>
        <v/>
      </c>
      <c r="AC40" s="459"/>
      <c r="AD40" s="460" t="str">
        <f>IF(AND('MAPA DE RIESGO'!$I$41="Muy Baja",'MAPA DE RIESGO'!$M$41="Mayor"),CONCATENATE("R",'MAPA DE RIESGO'!$B$41),"")</f>
        <v/>
      </c>
      <c r="AE40" s="460"/>
      <c r="AF40" s="460" t="str">
        <f>IF(AND('MAPA DE RIESGO'!$I$47="Muy Baja",'MAPA DE RIESGO'!$M$47="Mayor"),CONCATENATE("R",'MAPA DE RIESGO'!$B$47),"")</f>
        <v/>
      </c>
      <c r="AG40" s="461"/>
      <c r="AH40" s="449" t="str">
        <f>IF(AND('MAPA DE RIESGO'!$I$35="Muy Baja",'MAPA DE RIESGO'!$M$35="Catastrófico"),CONCATENATE("R",'MAPA DE RIESGO'!$B$35),"")</f>
        <v/>
      </c>
      <c r="AI40" s="450"/>
      <c r="AJ40" s="450" t="str">
        <f>IF(AND('MAPA DE RIESGO'!$I$41="Muy Baja",'MAPA DE RIESGO'!$M$41="Catastrófico"),CONCATENATE("R",'MAPA DE RIESGO'!$B$41),"")</f>
        <v/>
      </c>
      <c r="AK40" s="450"/>
      <c r="AL40" s="450" t="str">
        <f>IF(AND('MAPA DE RIESGO'!$I$47="Muy Baja",'MAPA DE RIESGO'!$M$47="Catastrófico"),CONCATENATE("R",'MAPA DE RIESGO'!$B$47),"")</f>
        <v/>
      </c>
      <c r="AM40" s="451"/>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80"/>
      <c r="C41" s="480"/>
      <c r="D41" s="481"/>
      <c r="E41" s="472"/>
      <c r="F41" s="473"/>
      <c r="G41" s="473"/>
      <c r="H41" s="473"/>
      <c r="I41" s="474"/>
      <c r="J41" s="431"/>
      <c r="K41" s="432"/>
      <c r="L41" s="432"/>
      <c r="M41" s="432"/>
      <c r="N41" s="432"/>
      <c r="O41" s="433"/>
      <c r="P41" s="431"/>
      <c r="Q41" s="432"/>
      <c r="R41" s="432"/>
      <c r="S41" s="432"/>
      <c r="T41" s="432"/>
      <c r="U41" s="433"/>
      <c r="V41" s="440"/>
      <c r="W41" s="441"/>
      <c r="X41" s="441"/>
      <c r="Y41" s="441"/>
      <c r="Z41" s="441"/>
      <c r="AA41" s="442"/>
      <c r="AB41" s="458"/>
      <c r="AC41" s="459"/>
      <c r="AD41" s="460"/>
      <c r="AE41" s="460"/>
      <c r="AF41" s="460"/>
      <c r="AG41" s="461"/>
      <c r="AH41" s="449"/>
      <c r="AI41" s="450"/>
      <c r="AJ41" s="450"/>
      <c r="AK41" s="450"/>
      <c r="AL41" s="450"/>
      <c r="AM41" s="451"/>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80"/>
      <c r="C42" s="480"/>
      <c r="D42" s="481"/>
      <c r="E42" s="472"/>
      <c r="F42" s="473"/>
      <c r="G42" s="473"/>
      <c r="H42" s="473"/>
      <c r="I42" s="474"/>
      <c r="J42" s="431" t="str">
        <f>IF(AND('MAPA DE RIESGO'!$I$53="Muy Baja",'MAPA DE RIESGO'!$M$53="Leve"),CONCATENATE("R",'MAPA DE RIESGO'!$B$53),"")</f>
        <v/>
      </c>
      <c r="K42" s="432"/>
      <c r="L42" s="432" t="str">
        <f>IF(AND('MAPA DE RIESGO'!$I$59="Muy Baja",'MAPA DE RIESGO'!$M$59="Leve"),CONCATENATE("R",'MAPA DE RIESGO'!$B$59),"")</f>
        <v/>
      </c>
      <c r="M42" s="432"/>
      <c r="N42" s="432" t="str">
        <f>IF(AND('MAPA DE RIESGO'!$I$65="Muy Baja",'MAPA DE RIESGO'!$M$65="Leve"),CONCATENATE("R",'MAPA DE RIESGO'!$B$65),"")</f>
        <v/>
      </c>
      <c r="O42" s="433"/>
      <c r="P42" s="431" t="str">
        <f>IF(AND('MAPA DE RIESGO'!$I$53="Muy Baja",'MAPA DE RIESGO'!$M$53="Menor"),CONCATENATE("R",'MAPA DE RIESGO'!$B$53),"")</f>
        <v/>
      </c>
      <c r="Q42" s="432"/>
      <c r="R42" s="432" t="str">
        <f>IF(AND('MAPA DE RIESGO'!$I$59="Muy Baja",'MAPA DE RIESGO'!$M$59="Menor"),CONCATENATE("R",'MAPA DE RIESGO'!$B$59),"")</f>
        <v/>
      </c>
      <c r="S42" s="432"/>
      <c r="T42" s="432" t="str">
        <f>IF(AND('MAPA DE RIESGO'!$I$65="Muy Baja",'MAPA DE RIESGO'!$M$65="Menor"),CONCATENATE("R",'MAPA DE RIESGO'!$B$65),"")</f>
        <v/>
      </c>
      <c r="U42" s="433"/>
      <c r="V42" s="440" t="str">
        <f>IF(AND('MAPA DE RIESGO'!$I$53="Muy Baja",'MAPA DE RIESGO'!$M$53="Moderado"),CONCATENATE("R",'MAPA DE RIESGO'!$B$53),"")</f>
        <v/>
      </c>
      <c r="W42" s="441"/>
      <c r="X42" s="441" t="str">
        <f>IF(AND('MAPA DE RIESGO'!$I$59="Muy Baja",'MAPA DE RIESGO'!$M$59="Moderado"),CONCATENATE("R",'MAPA DE RIESGO'!$B$59),"")</f>
        <v/>
      </c>
      <c r="Y42" s="441"/>
      <c r="Z42" s="441" t="str">
        <f>IF(AND('MAPA DE RIESGO'!$I$65="Muy Baja",'MAPA DE RIESGO'!$M$65="Moderado"),CONCATENATE("R",'MAPA DE RIESGO'!$B$65),"")</f>
        <v/>
      </c>
      <c r="AA42" s="442"/>
      <c r="AB42" s="458" t="str">
        <f>IF(AND('MAPA DE RIESGO'!$I$53="Muy Baja",'MAPA DE RIESGO'!$M$53="Mayor"),CONCATENATE("R",'MAPA DE RIESGO'!$B$53),"")</f>
        <v/>
      </c>
      <c r="AC42" s="459"/>
      <c r="AD42" s="460" t="str">
        <f>IF(AND('MAPA DE RIESGO'!$I$59="Muy Baja",'MAPA DE RIESGO'!$M$59="Mayor"),CONCATENATE("R",'MAPA DE RIESGO'!$B$59),"")</f>
        <v/>
      </c>
      <c r="AE42" s="460"/>
      <c r="AF42" s="460" t="str">
        <f>IF(AND('MAPA DE RIESGO'!$I$65="Muy Baja",'MAPA DE RIESGO'!$M$65="Mayor"),CONCATENATE("R",'MAPA DE RIESGO'!$B$65),"")</f>
        <v/>
      </c>
      <c r="AG42" s="461"/>
      <c r="AH42" s="449" t="str">
        <f>IF(AND('MAPA DE RIESGO'!$I$53="Muy Baja",'MAPA DE RIESGO'!$M$53="Catastrófico"),CONCATENATE("R",'MAPA DE RIESGO'!$B$53),"")</f>
        <v/>
      </c>
      <c r="AI42" s="450"/>
      <c r="AJ42" s="450" t="str">
        <f>IF(AND('MAPA DE RIESGO'!$I$59="Muy Baja",'MAPA DE RIESGO'!$M$59="Catastrófico"),CONCATENATE("R",'MAPA DE RIESGO'!$B$59),"")</f>
        <v/>
      </c>
      <c r="AK42" s="450"/>
      <c r="AL42" s="450" t="str">
        <f>IF(AND('MAPA DE RIESGO'!$I$65="Muy Baja",'MAPA DE RIESGO'!$M$65="Catastrófico"),CONCATENATE("R",'MAPA DE RIESGO'!$B$65),"")</f>
        <v/>
      </c>
      <c r="AM42" s="451"/>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80"/>
      <c r="C43" s="480"/>
      <c r="D43" s="481"/>
      <c r="E43" s="472"/>
      <c r="F43" s="473"/>
      <c r="G43" s="473"/>
      <c r="H43" s="473"/>
      <c r="I43" s="474"/>
      <c r="J43" s="431"/>
      <c r="K43" s="432"/>
      <c r="L43" s="432"/>
      <c r="M43" s="432"/>
      <c r="N43" s="432"/>
      <c r="O43" s="433"/>
      <c r="P43" s="431"/>
      <c r="Q43" s="432"/>
      <c r="R43" s="432"/>
      <c r="S43" s="432"/>
      <c r="T43" s="432"/>
      <c r="U43" s="433"/>
      <c r="V43" s="440"/>
      <c r="W43" s="441"/>
      <c r="X43" s="441"/>
      <c r="Y43" s="441"/>
      <c r="Z43" s="441"/>
      <c r="AA43" s="442"/>
      <c r="AB43" s="458"/>
      <c r="AC43" s="459"/>
      <c r="AD43" s="460"/>
      <c r="AE43" s="460"/>
      <c r="AF43" s="460"/>
      <c r="AG43" s="461"/>
      <c r="AH43" s="449"/>
      <c r="AI43" s="450"/>
      <c r="AJ43" s="450"/>
      <c r="AK43" s="450"/>
      <c r="AL43" s="450"/>
      <c r="AM43" s="451"/>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80"/>
      <c r="C44" s="480"/>
      <c r="D44" s="481"/>
      <c r="E44" s="472"/>
      <c r="F44" s="473"/>
      <c r="G44" s="473"/>
      <c r="H44" s="473"/>
      <c r="I44" s="474"/>
      <c r="J44" s="431" t="str">
        <f>IF(AND('MAPA DE RIESGO'!$I$71="Muy Baja",'MAPA DE RIESGO'!$M$71="Leve"),CONCATENATE("R",'MAPA DE RIESGO'!$B$71),"")</f>
        <v/>
      </c>
      <c r="K44" s="432"/>
      <c r="L44" s="432" t="str">
        <f>IF(AND('MAPA DE RIESGO'!$I$77="Muy Baja",'MAPA DE RIESGO'!$M$77="Leve"),CONCATENATE("R",'MAPA DE RIESGO'!$B$77),"")</f>
        <v/>
      </c>
      <c r="M44" s="432"/>
      <c r="N44" s="432" t="str">
        <f>IF(AND('MAPA DE RIESGO'!$I$83="Muy Baja",'MAPA DE RIESGO'!$M$83="Leve"),CONCATENATE("R",'MAPA DE RIESGO'!$B$83),"")</f>
        <v/>
      </c>
      <c r="O44" s="433"/>
      <c r="P44" s="431" t="str">
        <f>IF(AND('MAPA DE RIESGO'!$I$71="Muy Baja",'MAPA DE RIESGO'!$M$71="Menor"),CONCATENATE("R",'MAPA DE RIESGO'!$B$71),"")</f>
        <v/>
      </c>
      <c r="Q44" s="432"/>
      <c r="R44" s="432" t="str">
        <f>IF(AND('MAPA DE RIESGO'!$I$77="Muy Baja",'MAPA DE RIESGO'!$M$77="Menor"),CONCATENATE("R",'MAPA DE RIESGO'!$B$77),"")</f>
        <v/>
      </c>
      <c r="S44" s="432"/>
      <c r="T44" s="432" t="str">
        <f>IF(AND('MAPA DE RIESGO'!$I$83="Muy Baja",'MAPA DE RIESGO'!$M$83="Menor"),CONCATENATE("R",'MAPA DE RIESGO'!$B$83),"")</f>
        <v/>
      </c>
      <c r="U44" s="433"/>
      <c r="V44" s="440" t="str">
        <f>IF(AND('MAPA DE RIESGO'!$I$71="Muy Baja",'MAPA DE RIESGO'!$M$71="Moderado"),CONCATENATE("R",'MAPA DE RIESGO'!$B$71),"")</f>
        <v/>
      </c>
      <c r="W44" s="441"/>
      <c r="X44" s="441" t="str">
        <f>IF(AND('MAPA DE RIESGO'!$I$77="Muy Baja",'MAPA DE RIESGO'!$M$77="Moderado"),CONCATENATE("R",'MAPA DE RIESGO'!$B$77),"")</f>
        <v/>
      </c>
      <c r="Y44" s="441"/>
      <c r="Z44" s="441" t="str">
        <f>IF(AND('MAPA DE RIESGO'!$I$83="Muy Baja",'MAPA DE RIESGO'!$M$83="Moderado"),CONCATENATE("R",'MAPA DE RIESGO'!$B$83),"")</f>
        <v/>
      </c>
      <c r="AA44" s="442"/>
      <c r="AB44" s="458" t="str">
        <f>IF(AND('MAPA DE RIESGO'!$I$71="Muy Baja",'MAPA DE RIESGO'!$M$71="Mayor"),CONCATENATE("R",'MAPA DE RIESGO'!$B$71),"")</f>
        <v/>
      </c>
      <c r="AC44" s="459"/>
      <c r="AD44" s="460" t="str">
        <f>IF(AND('MAPA DE RIESGO'!$I$77="Muy Baja",'MAPA DE RIESGO'!$M$77="Mayor"),CONCATENATE("R",'MAPA DE RIESGO'!$B$77),"")</f>
        <v/>
      </c>
      <c r="AE44" s="460"/>
      <c r="AF44" s="460" t="str">
        <f>IF(AND('MAPA DE RIESGO'!$I$83="Muy Baja",'MAPA DE RIESGO'!$M$83="Mayor"),CONCATENATE("R",'MAPA DE RIESGO'!$B$83),"")</f>
        <v/>
      </c>
      <c r="AG44" s="461"/>
      <c r="AH44" s="449" t="str">
        <f>IF(AND('MAPA DE RIESGO'!$I$71="Muy Baja",'MAPA DE RIESGO'!$M$71="Catastrófico"),CONCATENATE("R",'MAPA DE RIESGO'!$B$71),"")</f>
        <v/>
      </c>
      <c r="AI44" s="450"/>
      <c r="AJ44" s="450" t="str">
        <f>IF(AND('MAPA DE RIESGO'!$I$77="Muy Baja",'MAPA DE RIESGO'!$M$77="Catastrófico"),CONCATENATE("R",'MAPA DE RIESGO'!$B$77),"")</f>
        <v/>
      </c>
      <c r="AK44" s="450"/>
      <c r="AL44" s="450" t="str">
        <f>IF(AND('MAPA DE RIESGO'!$I$83="Muy Baja",'MAPA DE RIESGO'!$M$83="Catastrófico"),CONCATENATE("R",'MAPA DE RIESGO'!$B$83),"")</f>
        <v/>
      </c>
      <c r="AM44" s="451"/>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80"/>
      <c r="C45" s="480"/>
      <c r="D45" s="481"/>
      <c r="E45" s="475"/>
      <c r="F45" s="476"/>
      <c r="G45" s="476"/>
      <c r="H45" s="476"/>
      <c r="I45" s="477"/>
      <c r="J45" s="434"/>
      <c r="K45" s="435"/>
      <c r="L45" s="435"/>
      <c r="M45" s="435"/>
      <c r="N45" s="435"/>
      <c r="O45" s="436"/>
      <c r="P45" s="434"/>
      <c r="Q45" s="435"/>
      <c r="R45" s="435"/>
      <c r="S45" s="435"/>
      <c r="T45" s="435"/>
      <c r="U45" s="436"/>
      <c r="V45" s="443"/>
      <c r="W45" s="444"/>
      <c r="X45" s="444"/>
      <c r="Y45" s="444"/>
      <c r="Z45" s="444"/>
      <c r="AA45" s="445"/>
      <c r="AB45" s="462"/>
      <c r="AC45" s="463"/>
      <c r="AD45" s="463"/>
      <c r="AE45" s="463"/>
      <c r="AF45" s="463"/>
      <c r="AG45" s="464"/>
      <c r="AH45" s="452"/>
      <c r="AI45" s="453"/>
      <c r="AJ45" s="453"/>
      <c r="AK45" s="453"/>
      <c r="AL45" s="453"/>
      <c r="AM45" s="454"/>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69" t="s">
        <v>103</v>
      </c>
      <c r="K46" s="470"/>
      <c r="L46" s="470"/>
      <c r="M46" s="470"/>
      <c r="N46" s="470"/>
      <c r="O46" s="471"/>
      <c r="P46" s="469" t="s">
        <v>102</v>
      </c>
      <c r="Q46" s="470"/>
      <c r="R46" s="470"/>
      <c r="S46" s="470"/>
      <c r="T46" s="470"/>
      <c r="U46" s="471"/>
      <c r="V46" s="469" t="s">
        <v>101</v>
      </c>
      <c r="W46" s="470"/>
      <c r="X46" s="470"/>
      <c r="Y46" s="470"/>
      <c r="Z46" s="470"/>
      <c r="AA46" s="471"/>
      <c r="AB46" s="469" t="s">
        <v>100</v>
      </c>
      <c r="AC46" s="479"/>
      <c r="AD46" s="470"/>
      <c r="AE46" s="470"/>
      <c r="AF46" s="470"/>
      <c r="AG46" s="471"/>
      <c r="AH46" s="469" t="s">
        <v>99</v>
      </c>
      <c r="AI46" s="470"/>
      <c r="AJ46" s="470"/>
      <c r="AK46" s="470"/>
      <c r="AL46" s="470"/>
      <c r="AM46" s="471"/>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72"/>
      <c r="K47" s="473"/>
      <c r="L47" s="473"/>
      <c r="M47" s="473"/>
      <c r="N47" s="473"/>
      <c r="O47" s="474"/>
      <c r="P47" s="472"/>
      <c r="Q47" s="473"/>
      <c r="R47" s="473"/>
      <c r="S47" s="473"/>
      <c r="T47" s="473"/>
      <c r="U47" s="474"/>
      <c r="V47" s="472"/>
      <c r="W47" s="473"/>
      <c r="X47" s="473"/>
      <c r="Y47" s="473"/>
      <c r="Z47" s="473"/>
      <c r="AA47" s="474"/>
      <c r="AB47" s="472"/>
      <c r="AC47" s="473"/>
      <c r="AD47" s="473"/>
      <c r="AE47" s="473"/>
      <c r="AF47" s="473"/>
      <c r="AG47" s="474"/>
      <c r="AH47" s="472"/>
      <c r="AI47" s="473"/>
      <c r="AJ47" s="473"/>
      <c r="AK47" s="473"/>
      <c r="AL47" s="473"/>
      <c r="AM47" s="474"/>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72"/>
      <c r="K48" s="473"/>
      <c r="L48" s="473"/>
      <c r="M48" s="473"/>
      <c r="N48" s="473"/>
      <c r="O48" s="474"/>
      <c r="P48" s="472"/>
      <c r="Q48" s="473"/>
      <c r="R48" s="473"/>
      <c r="S48" s="473"/>
      <c r="T48" s="473"/>
      <c r="U48" s="474"/>
      <c r="V48" s="472"/>
      <c r="W48" s="473"/>
      <c r="X48" s="473"/>
      <c r="Y48" s="473"/>
      <c r="Z48" s="473"/>
      <c r="AA48" s="474"/>
      <c r="AB48" s="472"/>
      <c r="AC48" s="473"/>
      <c r="AD48" s="473"/>
      <c r="AE48" s="473"/>
      <c r="AF48" s="473"/>
      <c r="AG48" s="474"/>
      <c r="AH48" s="472"/>
      <c r="AI48" s="473"/>
      <c r="AJ48" s="473"/>
      <c r="AK48" s="473"/>
      <c r="AL48" s="473"/>
      <c r="AM48" s="474"/>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72"/>
      <c r="K49" s="473"/>
      <c r="L49" s="473"/>
      <c r="M49" s="473"/>
      <c r="N49" s="473"/>
      <c r="O49" s="474"/>
      <c r="P49" s="472"/>
      <c r="Q49" s="473"/>
      <c r="R49" s="473"/>
      <c r="S49" s="473"/>
      <c r="T49" s="473"/>
      <c r="U49" s="474"/>
      <c r="V49" s="472"/>
      <c r="W49" s="473"/>
      <c r="X49" s="473"/>
      <c r="Y49" s="473"/>
      <c r="Z49" s="473"/>
      <c r="AA49" s="474"/>
      <c r="AB49" s="472"/>
      <c r="AC49" s="473"/>
      <c r="AD49" s="473"/>
      <c r="AE49" s="473"/>
      <c r="AF49" s="473"/>
      <c r="AG49" s="474"/>
      <c r="AH49" s="472"/>
      <c r="AI49" s="473"/>
      <c r="AJ49" s="473"/>
      <c r="AK49" s="473"/>
      <c r="AL49" s="473"/>
      <c r="AM49" s="474"/>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72"/>
      <c r="K50" s="473"/>
      <c r="L50" s="473"/>
      <c r="M50" s="473"/>
      <c r="N50" s="473"/>
      <c r="O50" s="474"/>
      <c r="P50" s="472"/>
      <c r="Q50" s="473"/>
      <c r="R50" s="473"/>
      <c r="S50" s="473"/>
      <c r="T50" s="473"/>
      <c r="U50" s="474"/>
      <c r="V50" s="472"/>
      <c r="W50" s="473"/>
      <c r="X50" s="473"/>
      <c r="Y50" s="473"/>
      <c r="Z50" s="473"/>
      <c r="AA50" s="474"/>
      <c r="AB50" s="472"/>
      <c r="AC50" s="473"/>
      <c r="AD50" s="473"/>
      <c r="AE50" s="473"/>
      <c r="AF50" s="473"/>
      <c r="AG50" s="474"/>
      <c r="AH50" s="472"/>
      <c r="AI50" s="473"/>
      <c r="AJ50" s="473"/>
      <c r="AK50" s="473"/>
      <c r="AL50" s="473"/>
      <c r="AM50" s="474"/>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75"/>
      <c r="K51" s="476"/>
      <c r="L51" s="476"/>
      <c r="M51" s="476"/>
      <c r="N51" s="476"/>
      <c r="O51" s="477"/>
      <c r="P51" s="475"/>
      <c r="Q51" s="476"/>
      <c r="R51" s="476"/>
      <c r="S51" s="476"/>
      <c r="T51" s="476"/>
      <c r="U51" s="477"/>
      <c r="V51" s="475"/>
      <c r="W51" s="476"/>
      <c r="X51" s="476"/>
      <c r="Y51" s="476"/>
      <c r="Z51" s="476"/>
      <c r="AA51" s="477"/>
      <c r="AB51" s="475"/>
      <c r="AC51" s="476"/>
      <c r="AD51" s="476"/>
      <c r="AE51" s="476"/>
      <c r="AF51" s="476"/>
      <c r="AG51" s="477"/>
      <c r="AH51" s="475"/>
      <c r="AI51" s="476"/>
      <c r="AJ51" s="476"/>
      <c r="AK51" s="476"/>
      <c r="AL51" s="476"/>
      <c r="AM51" s="477"/>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18" zoomScale="50" zoomScaleNormal="50" workbookViewId="0">
      <selection activeCell="J48" sqref="J48"/>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30" t="s">
        <v>141</v>
      </c>
      <c r="C2" s="430"/>
      <c r="D2" s="430"/>
      <c r="E2" s="430"/>
      <c r="F2" s="430"/>
      <c r="G2" s="430"/>
      <c r="H2" s="430"/>
      <c r="I2" s="430"/>
      <c r="J2" s="468" t="s">
        <v>2</v>
      </c>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30"/>
      <c r="C3" s="430"/>
      <c r="D3" s="430"/>
      <c r="E3" s="430"/>
      <c r="F3" s="430"/>
      <c r="G3" s="430"/>
      <c r="H3" s="430"/>
      <c r="I3" s="430"/>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30"/>
      <c r="C4" s="430"/>
      <c r="D4" s="430"/>
      <c r="E4" s="430"/>
      <c r="F4" s="430"/>
      <c r="G4" s="430"/>
      <c r="H4" s="430"/>
      <c r="I4" s="430"/>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80" t="s">
        <v>4</v>
      </c>
      <c r="C6" s="480"/>
      <c r="D6" s="481"/>
      <c r="E6" s="518" t="s">
        <v>107</v>
      </c>
      <c r="F6" s="519"/>
      <c r="G6" s="519"/>
      <c r="H6" s="519"/>
      <c r="I6" s="520"/>
      <c r="J6" s="17" t="str">
        <f>IF(AND('MAPA DE RIESGO'!$Z$16="Muy Alta",'MAPA DE RIESGO'!$AB$16="Leve"),CONCATENATE("R1C",'MAPA DE RIESGO'!$P$16),"")</f>
        <v/>
      </c>
      <c r="K6" s="18" t="str">
        <f>IF(AND('MAPA DE RIESGO'!$Z$18="Muy Alta",'MAPA DE RIESGO'!$AB$18="Leve"),CONCATENATE("R1C",'MAPA DE RIESGO'!$P$18),"")</f>
        <v/>
      </c>
      <c r="L6" s="18" t="str">
        <f>IF(AND('MAPA DE RIESGO'!$Z$19="Muy Alta",'MAPA DE RIESGO'!$AB$19="Leve"),CONCATENATE("R1C",'MAPA DE RIESGO'!$P$19),"")</f>
        <v/>
      </c>
      <c r="M6" s="18" t="str">
        <f>IF(AND('MAPA DE RIESGO'!$Z$20="Muy Alta",'MAPA DE RIESGO'!$AB$20="Leve"),CONCATENATE("R1C",'MAPA DE RIESGO'!$P$20),"")</f>
        <v/>
      </c>
      <c r="N6" s="18" t="str">
        <f>IF(AND('MAPA DE RIESGO'!$Z$21="Muy Alta",'MAPA DE RIESGO'!$AB$21="Leve"),CONCATENATE("R1C",'MAPA DE RIESGO'!$P$21),"")</f>
        <v/>
      </c>
      <c r="O6" s="19" t="str">
        <f>IF(AND('MAPA DE RIESGO'!$Z$22="Muy Alta",'MAPA DE RIESGO'!$AB$22="Leve"),CONCATENATE("R1C",'MAPA DE RIESGO'!$P$22),"")</f>
        <v/>
      </c>
      <c r="P6" s="17" t="str">
        <f>IF(AND('MAPA DE RIESGO'!$Z$16="Muy Alta",'MAPA DE RIESGO'!$AB$16="Menor"),CONCATENATE("R1C",'MAPA DE RIESGO'!$P$16),"")</f>
        <v/>
      </c>
      <c r="Q6" s="18" t="str">
        <f>IF(AND('MAPA DE RIESGO'!$Z$18="Muy Alta",'MAPA DE RIESGO'!$AB$18="Menor"),CONCATENATE("R1C",'MAPA DE RIESGO'!$P$18),"")</f>
        <v/>
      </c>
      <c r="R6" s="18" t="str">
        <f>IF(AND('MAPA DE RIESGO'!$Z$19="Muy Alta",'MAPA DE RIESGO'!$AB$19="Menor"),CONCATENATE("R1C",'MAPA DE RIESGO'!$P$19),"")</f>
        <v/>
      </c>
      <c r="S6" s="18" t="str">
        <f>IF(AND('MAPA DE RIESGO'!$Z$20="Muy Alta",'MAPA DE RIESGO'!$AB$20="Menor"),CONCATENATE("R1C",'MAPA DE RIESGO'!$P$20),"")</f>
        <v/>
      </c>
      <c r="T6" s="18" t="str">
        <f>IF(AND('MAPA DE RIESGO'!$Z$21="Muy Alta",'MAPA DE RIESGO'!$AB$21="Menor"),CONCATENATE("R1C",'MAPA DE RIESGO'!$P$21),"")</f>
        <v/>
      </c>
      <c r="U6" s="19" t="str">
        <f>IF(AND('MAPA DE RIESGO'!$Z$22="Muy Alta",'MAPA DE RIESGO'!$AB$22="Menor"),CONCATENATE("R1C",'MAPA DE RIESGO'!$P$22),"")</f>
        <v/>
      </c>
      <c r="V6" s="17" t="str">
        <f>IF(AND('MAPA DE RIESGO'!$Z$16="Muy Alta",'MAPA DE RIESGO'!$AB$16="Moderado"),CONCATENATE("R1C",'MAPA DE RIESGO'!$P$16),"")</f>
        <v/>
      </c>
      <c r="W6" s="18" t="str">
        <f>IF(AND('MAPA DE RIESGO'!$Z$18="Muy Alta",'MAPA DE RIESGO'!$AB$18="Moderado"),CONCATENATE("R1C",'MAPA DE RIESGO'!$P$18),"")</f>
        <v/>
      </c>
      <c r="X6" s="18" t="str">
        <f>IF(AND('MAPA DE RIESGO'!$Z$19="Muy Alta",'MAPA DE RIESGO'!$AB$19="Moderado"),CONCATENATE("R1C",'MAPA DE RIESGO'!$P$19),"")</f>
        <v/>
      </c>
      <c r="Y6" s="18" t="str">
        <f>IF(AND('MAPA DE RIESGO'!$Z$20="Muy Alta",'MAPA DE RIESGO'!$AB$20="Moderado"),CONCATENATE("R1C",'MAPA DE RIESGO'!$P$20),"")</f>
        <v/>
      </c>
      <c r="Z6" s="18" t="str">
        <f>IF(AND('MAPA DE RIESGO'!$Z$21="Muy Alta",'MAPA DE RIESGO'!$AB$21="Moderado"),CONCATENATE("R1C",'MAPA DE RIESGO'!$P$21),"")</f>
        <v/>
      </c>
      <c r="AA6" s="19" t="str">
        <f>IF(AND('MAPA DE RIESGO'!$Z$22="Muy Alta",'MAPA DE RIESGO'!$AB$22="Moderado"),CONCATENATE("R1C",'MAPA DE RIESGO'!$P$22),"")</f>
        <v/>
      </c>
      <c r="AB6" s="17" t="str">
        <f>IF(AND('MAPA DE RIESGO'!$Z$16="Muy Alta",'MAPA DE RIESGO'!$AB$16="Mayor"),CONCATENATE("R1C",'MAPA DE RIESGO'!$P$16),"")</f>
        <v/>
      </c>
      <c r="AC6" s="18" t="str">
        <f>IF(AND('MAPA DE RIESGO'!$Z$18="Muy Alta",'MAPA DE RIESGO'!$AB$18="Mayor"),CONCATENATE("R1C",'MAPA DE RIESGO'!$P$18),"")</f>
        <v/>
      </c>
      <c r="AD6" s="18" t="str">
        <f>IF(AND('MAPA DE RIESGO'!$Z$19="Muy Alta",'MAPA DE RIESGO'!$AB$19="Mayor"),CONCATENATE("R1C",'MAPA DE RIESGO'!$P$19),"")</f>
        <v/>
      </c>
      <c r="AE6" s="18" t="str">
        <f>IF(AND('MAPA DE RIESGO'!$Z$20="Muy Alta",'MAPA DE RIESGO'!$AB$20="Mayor"),CONCATENATE("R1C",'MAPA DE RIESGO'!$P$20),"")</f>
        <v/>
      </c>
      <c r="AF6" s="18" t="str">
        <f>IF(AND('MAPA DE RIESGO'!$Z$21="Muy Alta",'MAPA DE RIESGO'!$AB$21="Mayor"),CONCATENATE("R1C",'MAPA DE RIESGO'!$P$21),"")</f>
        <v/>
      </c>
      <c r="AG6" s="19" t="str">
        <f>IF(AND('MAPA DE RIESGO'!$Z$22="Muy Alta",'MAPA DE RIESGO'!$AB$22="Mayor"),CONCATENATE("R1C",'MAPA DE RIESGO'!$P$22),"")</f>
        <v/>
      </c>
      <c r="AH6" s="20" t="str">
        <f>IF(AND('MAPA DE RIESGO'!$Z$16="Muy Alta",'MAPA DE RIESGO'!$AB$16="Catastrófico"),CONCATENATE("R1C",'MAPA DE RIESGO'!$P$16),"")</f>
        <v/>
      </c>
      <c r="AI6" s="21" t="str">
        <f>IF(AND('MAPA DE RIESGO'!$Z$18="Muy Alta",'MAPA DE RIESGO'!$AB$18="Catastrófico"),CONCATENATE("R1C",'MAPA DE RIESGO'!$P$18),"")</f>
        <v/>
      </c>
      <c r="AJ6" s="21" t="str">
        <f>IF(AND('MAPA DE RIESGO'!$Z$19="Muy Alta",'MAPA DE RIESGO'!$AB$19="Catastrófico"),CONCATENATE("R1C",'MAPA DE RIESGO'!$P$19),"")</f>
        <v/>
      </c>
      <c r="AK6" s="21" t="str">
        <f>IF(AND('MAPA DE RIESGO'!$Z$20="Muy Alta",'MAPA DE RIESGO'!$AB$20="Catastrófico"),CONCATENATE("R1C",'MAPA DE RIESGO'!$P$20),"")</f>
        <v/>
      </c>
      <c r="AL6" s="21" t="str">
        <f>IF(AND('MAPA DE RIESGO'!$Z$21="Muy Alta",'MAPA DE RIESGO'!$AB$21="Catastrófico"),CONCATENATE("R1C",'MAPA DE RIESGO'!$P$21),"")</f>
        <v/>
      </c>
      <c r="AM6" s="22" t="str">
        <f>IF(AND('MAPA DE RIESGO'!$Z$22="Muy Alta",'MAPA DE RIESGO'!$AB$22="Catastrófico"),CONCATENATE("R1C",'MAPA DE RIESGO'!$P$22),"")</f>
        <v/>
      </c>
      <c r="AN6" s="55"/>
      <c r="AO6" s="539" t="s">
        <v>71</v>
      </c>
      <c r="AP6" s="540"/>
      <c r="AQ6" s="540"/>
      <c r="AR6" s="540"/>
      <c r="AS6" s="540"/>
      <c r="AT6" s="54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80"/>
      <c r="C7" s="480"/>
      <c r="D7" s="481"/>
      <c r="E7" s="521"/>
      <c r="F7" s="522"/>
      <c r="G7" s="522"/>
      <c r="H7" s="522"/>
      <c r="I7" s="523"/>
      <c r="J7" s="23" t="str">
        <f>IF(AND('MAPA DE RIESGO'!$Z$23="Muy Alta",'MAPA DE RIESGO'!$AB$23="Leve"),CONCATENATE("R2C",'MAPA DE RIESGO'!$P$23),"")</f>
        <v/>
      </c>
      <c r="K7" s="24" t="str">
        <f>IF(AND('MAPA DE RIESGO'!$Z$24="Muy Alta",'MAPA DE RIESGO'!$AB$24="Leve"),CONCATENATE("R2C",'MAPA DE RIESGO'!$P$24),"")</f>
        <v/>
      </c>
      <c r="L7" s="24" t="str">
        <f>IF(AND('MAPA DE RIESGO'!$Z$25="Muy Alta",'MAPA DE RIESGO'!$AB$25="Leve"),CONCATENATE("R2C",'MAPA DE RIESGO'!$P$25),"")</f>
        <v/>
      </c>
      <c r="M7" s="24" t="str">
        <f>IF(AND('MAPA DE RIESGO'!$Z$26="Muy Alta",'MAPA DE RIESGO'!$AB$26="Leve"),CONCATENATE("R2C",'MAPA DE RIESGO'!$P$26),"")</f>
        <v/>
      </c>
      <c r="N7" s="24" t="str">
        <f>IF(AND('MAPA DE RIESGO'!$Z$27="Muy Alta",'MAPA DE RIESGO'!$AB$27="Leve"),CONCATENATE("R2C",'MAPA DE RIESGO'!$P$27),"")</f>
        <v/>
      </c>
      <c r="O7" s="25" t="str">
        <f>IF(AND('MAPA DE RIESGO'!$Z$28="Muy Alta",'MAPA DE RIESGO'!$AB$28="Leve"),CONCATENATE("R2C",'MAPA DE RIESGO'!$P$28),"")</f>
        <v/>
      </c>
      <c r="P7" s="23" t="str">
        <f>IF(AND('MAPA DE RIESGO'!$Z$23="Muy Alta",'MAPA DE RIESGO'!$AB$23="Menor"),CONCATENATE("R2C",'MAPA DE RIESGO'!$P$23),"")</f>
        <v/>
      </c>
      <c r="Q7" s="24" t="str">
        <f>IF(AND('MAPA DE RIESGO'!$Z$24="Muy Alta",'MAPA DE RIESGO'!$AB$24="Menor"),CONCATENATE("R2C",'MAPA DE RIESGO'!$P$24),"")</f>
        <v/>
      </c>
      <c r="R7" s="24" t="str">
        <f>IF(AND('MAPA DE RIESGO'!$Z$25="Muy Alta",'MAPA DE RIESGO'!$AB$25="Menor"),CONCATENATE("R2C",'MAPA DE RIESGO'!$P$25),"")</f>
        <v/>
      </c>
      <c r="S7" s="24" t="str">
        <f>IF(AND('MAPA DE RIESGO'!$Z$26="Muy Alta",'MAPA DE RIESGO'!$AB$26="Menor"),CONCATENATE("R2C",'MAPA DE RIESGO'!$P$26),"")</f>
        <v/>
      </c>
      <c r="T7" s="24" t="str">
        <f>IF(AND('MAPA DE RIESGO'!$Z$27="Muy Alta",'MAPA DE RIESGO'!$AB$27="Menor"),CONCATENATE("R2C",'MAPA DE RIESGO'!$P$27),"")</f>
        <v/>
      </c>
      <c r="U7" s="25" t="str">
        <f>IF(AND('MAPA DE RIESGO'!$Z$28="Muy Alta",'MAPA DE RIESGO'!$AB$28="Menor"),CONCATENATE("R2C",'MAPA DE RIESGO'!$P$28),"")</f>
        <v/>
      </c>
      <c r="V7" s="23" t="str">
        <f>IF(AND('MAPA DE RIESGO'!$Z$23="Muy Alta",'MAPA DE RIESGO'!$AB$23="Moderado"),CONCATENATE("R2C",'MAPA DE RIESGO'!$P$23),"")</f>
        <v/>
      </c>
      <c r="W7" s="24" t="str">
        <f>IF(AND('MAPA DE RIESGO'!$Z$24="Muy Alta",'MAPA DE RIESGO'!$AB$24="Moderado"),CONCATENATE("R2C",'MAPA DE RIESGO'!$P$24),"")</f>
        <v/>
      </c>
      <c r="X7" s="24" t="str">
        <f>IF(AND('MAPA DE RIESGO'!$Z$25="Muy Alta",'MAPA DE RIESGO'!$AB$25="Moderado"),CONCATENATE("R2C",'MAPA DE RIESGO'!$P$25),"")</f>
        <v/>
      </c>
      <c r="Y7" s="24" t="str">
        <f>IF(AND('MAPA DE RIESGO'!$Z$26="Muy Alta",'MAPA DE RIESGO'!$AB$26="Moderado"),CONCATENATE("R2C",'MAPA DE RIESGO'!$P$26),"")</f>
        <v/>
      </c>
      <c r="Z7" s="24" t="str">
        <f>IF(AND('MAPA DE RIESGO'!$Z$27="Muy Alta",'MAPA DE RIESGO'!$AB$27="Moderado"),CONCATENATE("R2C",'MAPA DE RIESGO'!$P$27),"")</f>
        <v/>
      </c>
      <c r="AA7" s="25" t="str">
        <f>IF(AND('MAPA DE RIESGO'!$Z$28="Muy Alta",'MAPA DE RIESGO'!$AB$28="Moderado"),CONCATENATE("R2C",'MAPA DE RIESGO'!$P$28),"")</f>
        <v/>
      </c>
      <c r="AB7" s="23" t="str">
        <f>IF(AND('MAPA DE RIESGO'!$Z$23="Muy Alta",'MAPA DE RIESGO'!$AB$23="Mayor"),CONCATENATE("R2C",'MAPA DE RIESGO'!$P$23),"")</f>
        <v/>
      </c>
      <c r="AC7" s="24" t="str">
        <f>IF(AND('MAPA DE RIESGO'!$Z$24="Muy Alta",'MAPA DE RIESGO'!$AB$24="Mayor"),CONCATENATE("R2C",'MAPA DE RIESGO'!$P$24),"")</f>
        <v/>
      </c>
      <c r="AD7" s="24" t="str">
        <f>IF(AND('MAPA DE RIESGO'!$Z$25="Muy Alta",'MAPA DE RIESGO'!$AB$25="Mayor"),CONCATENATE("R2C",'MAPA DE RIESGO'!$P$25),"")</f>
        <v/>
      </c>
      <c r="AE7" s="24" t="str">
        <f>IF(AND('MAPA DE RIESGO'!$Z$26="Muy Alta",'MAPA DE RIESGO'!$AB$26="Mayor"),CONCATENATE("R2C",'MAPA DE RIESGO'!$P$26),"")</f>
        <v/>
      </c>
      <c r="AF7" s="24" t="str">
        <f>IF(AND('MAPA DE RIESGO'!$Z$27="Muy Alta",'MAPA DE RIESGO'!$AB$27="Mayor"),CONCATENATE("R2C",'MAPA DE RIESGO'!$P$27),"")</f>
        <v/>
      </c>
      <c r="AG7" s="25" t="str">
        <f>IF(AND('MAPA DE RIESGO'!$Z$28="Muy Alta",'MAPA DE RIESGO'!$AB$28="Mayor"),CONCATENATE("R2C",'MAPA DE RIESGO'!$P$28),"")</f>
        <v/>
      </c>
      <c r="AH7" s="26" t="str">
        <f>IF(AND('MAPA DE RIESGO'!$Z$23="Muy Alta",'MAPA DE RIESGO'!$AB$23="Catastrófico"),CONCATENATE("R2C",'MAPA DE RIESGO'!$P$23),"")</f>
        <v/>
      </c>
      <c r="AI7" s="27" t="str">
        <f>IF(AND('MAPA DE RIESGO'!$Z$24="Muy Alta",'MAPA DE RIESGO'!$AB$24="Catastrófico"),CONCATENATE("R2C",'MAPA DE RIESGO'!$P$24),"")</f>
        <v/>
      </c>
      <c r="AJ7" s="27" t="str">
        <f>IF(AND('MAPA DE RIESGO'!$Z$25="Muy Alta",'MAPA DE RIESGO'!$AB$25="Catastrófico"),CONCATENATE("R2C",'MAPA DE RIESGO'!$P$25),"")</f>
        <v/>
      </c>
      <c r="AK7" s="27" t="str">
        <f>IF(AND('MAPA DE RIESGO'!$Z$26="Muy Alta",'MAPA DE RIESGO'!$AB$26="Catastrófico"),CONCATENATE("R2C",'MAPA DE RIESGO'!$P$26),"")</f>
        <v/>
      </c>
      <c r="AL7" s="27" t="str">
        <f>IF(AND('MAPA DE RIESGO'!$Z$27="Muy Alta",'MAPA DE RIESGO'!$AB$27="Catastrófico"),CONCATENATE("R2C",'MAPA DE RIESGO'!$P$27),"")</f>
        <v/>
      </c>
      <c r="AM7" s="28" t="str">
        <f>IF(AND('MAPA DE RIESGO'!$Z$28="Muy Alta",'MAPA DE RIESGO'!$AB$28="Catastrófico"),CONCATENATE("R2C",'MAPA DE RIESGO'!$P$28),"")</f>
        <v/>
      </c>
      <c r="AN7" s="55"/>
      <c r="AO7" s="542"/>
      <c r="AP7" s="543"/>
      <c r="AQ7" s="543"/>
      <c r="AR7" s="543"/>
      <c r="AS7" s="543"/>
      <c r="AT7" s="54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80"/>
      <c r="C8" s="480"/>
      <c r="D8" s="481"/>
      <c r="E8" s="521"/>
      <c r="F8" s="522"/>
      <c r="G8" s="522"/>
      <c r="H8" s="522"/>
      <c r="I8" s="523"/>
      <c r="J8" s="23"/>
      <c r="K8" s="24" t="str">
        <f>IF(AND('MAPA DE RIESGO'!$Z$30="Muy Alta",'MAPA DE RIESGO'!$AB$30="Leve"),CONCATENATE("R3C",'MAPA DE RIESGO'!$P$30),"")</f>
        <v/>
      </c>
      <c r="L8" s="24" t="str">
        <f>IF(AND('MAPA DE RIESGO'!$Z$31="Muy Alta",'MAPA DE RIESGO'!$AB$31="Leve"),CONCATENATE("R3C",'MAPA DE RIESGO'!$P$31),"")</f>
        <v/>
      </c>
      <c r="M8" s="24" t="str">
        <f>IF(AND('MAPA DE RIESGO'!$Z$32="Muy Alta",'MAPA DE RIESGO'!$AB$32="Leve"),CONCATENATE("R3C",'MAPA DE RIESGO'!$P$32),"")</f>
        <v/>
      </c>
      <c r="N8" s="24" t="str">
        <f>IF(AND('MAPA DE RIESGO'!$Z$33="Muy Alta",'MAPA DE RIESGO'!$AB$33="Leve"),CONCATENATE("R3C",'MAPA DE RIESGO'!$P$33),"")</f>
        <v/>
      </c>
      <c r="O8" s="25" t="str">
        <f>IF(AND('MAPA DE RIESGO'!$Z$34="Muy Alta",'MAPA DE RIESGO'!$AB$34="Leve"),CONCATENATE("R3C",'MAPA DE RIESGO'!$P$34),"")</f>
        <v/>
      </c>
      <c r="P8" s="23"/>
      <c r="Q8" s="24" t="str">
        <f>IF(AND('MAPA DE RIESGO'!$Z$30="Muy Alta",'MAPA DE RIESGO'!$AB$30="Menor"),CONCATENATE("R3C",'MAPA DE RIESGO'!$P$30),"")</f>
        <v/>
      </c>
      <c r="R8" s="24" t="str">
        <f>IF(AND('MAPA DE RIESGO'!$Z$31="Muy Alta",'MAPA DE RIESGO'!$AB$31="Menor"),CONCATENATE("R3C",'MAPA DE RIESGO'!$P$31),"")</f>
        <v/>
      </c>
      <c r="S8" s="24" t="str">
        <f>IF(AND('MAPA DE RIESGO'!$Z$32="Muy Alta",'MAPA DE RIESGO'!$AB$32="Menor"),CONCATENATE("R3C",'MAPA DE RIESGO'!$P$32),"")</f>
        <v/>
      </c>
      <c r="T8" s="24" t="str">
        <f>IF(AND('MAPA DE RIESGO'!$Z$33="Muy Alta",'MAPA DE RIESGO'!$AB$33="Menor"),CONCATENATE("R3C",'MAPA DE RIESGO'!$P$33),"")</f>
        <v/>
      </c>
      <c r="U8" s="25" t="str">
        <f>IF(AND('MAPA DE RIESGO'!$Z$34="Muy Alta",'MAPA DE RIESGO'!$AB$34="Menor"),CONCATENATE("R3C",'MAPA DE RIESGO'!$P$34),"")</f>
        <v/>
      </c>
      <c r="V8" s="23"/>
      <c r="W8" s="24" t="str">
        <f>IF(AND('MAPA DE RIESGO'!$Z$30="Muy Alta",'MAPA DE RIESGO'!$AB$30="Moderado"),CONCATENATE("R3C",'MAPA DE RIESGO'!$P$30),"")</f>
        <v/>
      </c>
      <c r="X8" s="24" t="str">
        <f>IF(AND('MAPA DE RIESGO'!$Z$31="Muy Alta",'MAPA DE RIESGO'!$AB$31="Moderado"),CONCATENATE("R3C",'MAPA DE RIESGO'!$P$31),"")</f>
        <v/>
      </c>
      <c r="Y8" s="24" t="str">
        <f>IF(AND('MAPA DE RIESGO'!$Z$32="Muy Alta",'MAPA DE RIESGO'!$AB$32="Moderado"),CONCATENATE("R3C",'MAPA DE RIESGO'!$P$32),"")</f>
        <v/>
      </c>
      <c r="Z8" s="24" t="str">
        <f>IF(AND('MAPA DE RIESGO'!$Z$33="Muy Alta",'MAPA DE RIESGO'!$AB$33="Moderado"),CONCATENATE("R3C",'MAPA DE RIESGO'!$P$33),"")</f>
        <v/>
      </c>
      <c r="AA8" s="25" t="str">
        <f>IF(AND('MAPA DE RIESGO'!$Z$34="Muy Alta",'MAPA DE RIESGO'!$AB$34="Moderado"),CONCATENATE("R3C",'MAPA DE RIESGO'!$P$34),"")</f>
        <v/>
      </c>
      <c r="AB8" s="23"/>
      <c r="AC8" s="24" t="str">
        <f>IF(AND('MAPA DE RIESGO'!$Z$30="Muy Alta",'MAPA DE RIESGO'!$AB$30="Mayor"),CONCATENATE("R3C",'MAPA DE RIESGO'!$P$30),"")</f>
        <v/>
      </c>
      <c r="AD8" s="24" t="str">
        <f>IF(AND('MAPA DE RIESGO'!$Z$31="Muy Alta",'MAPA DE RIESGO'!$AB$31="Mayor"),CONCATENATE("R3C",'MAPA DE RIESGO'!$P$31),"")</f>
        <v/>
      </c>
      <c r="AE8" s="24" t="str">
        <f>IF(AND('MAPA DE RIESGO'!$Z$32="Muy Alta",'MAPA DE RIESGO'!$AB$32="Mayor"),CONCATENATE("R3C",'MAPA DE RIESGO'!$P$32),"")</f>
        <v/>
      </c>
      <c r="AF8" s="24" t="str">
        <f>IF(AND('MAPA DE RIESGO'!$Z$33="Muy Alta",'MAPA DE RIESGO'!$AB$33="Mayor"),CONCATENATE("R3C",'MAPA DE RIESGO'!$P$33),"")</f>
        <v/>
      </c>
      <c r="AG8" s="25" t="str">
        <f>IF(AND('MAPA DE RIESGO'!$Z$34="Muy Alta",'MAPA DE RIESGO'!$AB$34="Mayor"),CONCATENATE("R3C",'MAPA DE RIESGO'!$P$34),"")</f>
        <v/>
      </c>
      <c r="AH8" s="26"/>
      <c r="AI8" s="27" t="str">
        <f>IF(AND('MAPA DE RIESGO'!$Z$30="Muy Alta",'MAPA DE RIESGO'!$AB$30="Catastrófico"),CONCATENATE("R3C",'MAPA DE RIESGO'!$P$30),"")</f>
        <v/>
      </c>
      <c r="AJ8" s="27" t="str">
        <f>IF(AND('MAPA DE RIESGO'!$Z$31="Muy Alta",'MAPA DE RIESGO'!$AB$31="Catastrófico"),CONCATENATE("R3C",'MAPA DE RIESGO'!$P$31),"")</f>
        <v/>
      </c>
      <c r="AK8" s="27" t="str">
        <f>IF(AND('MAPA DE RIESGO'!$Z$32="Muy Alta",'MAPA DE RIESGO'!$AB$32="Catastrófico"),CONCATENATE("R3C",'MAPA DE RIESGO'!$P$32),"")</f>
        <v/>
      </c>
      <c r="AL8" s="27" t="str">
        <f>IF(AND('MAPA DE RIESGO'!$Z$33="Muy Alta",'MAPA DE RIESGO'!$AB$33="Catastrófico"),CONCATENATE("R3C",'MAPA DE RIESGO'!$P$33),"")</f>
        <v/>
      </c>
      <c r="AM8" s="28" t="str">
        <f>IF(AND('MAPA DE RIESGO'!$Z$34="Muy Alta",'MAPA DE RIESGO'!$AB$34="Catastrófico"),CONCATENATE("R3C",'MAPA DE RIESGO'!$P$34),"")</f>
        <v/>
      </c>
      <c r="AN8" s="55"/>
      <c r="AO8" s="542"/>
      <c r="AP8" s="543"/>
      <c r="AQ8" s="543"/>
      <c r="AR8" s="543"/>
      <c r="AS8" s="543"/>
      <c r="AT8" s="54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80"/>
      <c r="C9" s="480"/>
      <c r="D9" s="481"/>
      <c r="E9" s="521"/>
      <c r="F9" s="522"/>
      <c r="G9" s="522"/>
      <c r="H9" s="522"/>
      <c r="I9" s="523"/>
      <c r="J9" s="23" t="str">
        <f>IF(AND('MAPA DE RIESGO'!$Z$35="Muy Alta",'MAPA DE RIESGO'!$AB$35="Leve"),CONCATENATE("R4C",'MAPA DE RIESGO'!$P$35),"")</f>
        <v/>
      </c>
      <c r="K9" s="24" t="str">
        <f>IF(AND('MAPA DE RIESGO'!$Z$36="Muy Alta",'MAPA DE RIESGO'!$AB$36="Leve"),CONCATENATE("R4C",'MAPA DE RIESGO'!$P$36),"")</f>
        <v/>
      </c>
      <c r="L9" s="29" t="str">
        <f>IF(AND('MAPA DE RIESGO'!$Z$37="Muy Alta",'MAPA DE RIESGO'!$AB$37="Leve"),CONCATENATE("R4C",'MAPA DE RIESGO'!$P$37),"")</f>
        <v/>
      </c>
      <c r="M9" s="29" t="str">
        <f>IF(AND('MAPA DE RIESGO'!$Z$38="Muy Alta",'MAPA DE RIESGO'!$AB$38="Leve"),CONCATENATE("R4C",'MAPA DE RIESGO'!$P$38),"")</f>
        <v/>
      </c>
      <c r="N9" s="29" t="str">
        <f>IF(AND('MAPA DE RIESGO'!$Z$39="Muy Alta",'MAPA DE RIESGO'!$AB$39="Leve"),CONCATENATE("R4C",'MAPA DE RIESGO'!$P$39),"")</f>
        <v/>
      </c>
      <c r="O9" s="25" t="str">
        <f>IF(AND('MAPA DE RIESGO'!$Z$40="Muy Alta",'MAPA DE RIESGO'!$AB$40="Leve"),CONCATENATE("R4C",'MAPA DE RIESGO'!$P$40),"")</f>
        <v/>
      </c>
      <c r="P9" s="23" t="str">
        <f>IF(AND('MAPA DE RIESGO'!$Z$35="Muy Alta",'MAPA DE RIESGO'!$AB$35="Menor"),CONCATENATE("R4C",'MAPA DE RIESGO'!$P$35),"")</f>
        <v/>
      </c>
      <c r="Q9" s="24" t="str">
        <f>IF(AND('MAPA DE RIESGO'!$Z$36="Muy Alta",'MAPA DE RIESGO'!$AB$36="Menor"),CONCATENATE("R4C",'MAPA DE RIESGO'!$P$36),"")</f>
        <v/>
      </c>
      <c r="R9" s="29" t="str">
        <f>IF(AND('MAPA DE RIESGO'!$Z$37="Muy Alta",'MAPA DE RIESGO'!$AB$37="Menor"),CONCATENATE("R4C",'MAPA DE RIESGO'!$P$37),"")</f>
        <v/>
      </c>
      <c r="S9" s="29" t="str">
        <f>IF(AND('MAPA DE RIESGO'!$Z$38="Muy Alta",'MAPA DE RIESGO'!$AB$38="Menor"),CONCATENATE("R4C",'MAPA DE RIESGO'!$P$38),"")</f>
        <v/>
      </c>
      <c r="T9" s="29" t="str">
        <f>IF(AND('MAPA DE RIESGO'!$Z$39="Muy Alta",'MAPA DE RIESGO'!$AB$39="Menor"),CONCATENATE("R4C",'MAPA DE RIESGO'!$P$39),"")</f>
        <v/>
      </c>
      <c r="U9" s="25" t="str">
        <f>IF(AND('MAPA DE RIESGO'!$Z$40="Muy Alta",'MAPA DE RIESGO'!$AB$40="Menor"),CONCATENATE("R4C",'MAPA DE RIESGO'!$P$40),"")</f>
        <v/>
      </c>
      <c r="V9" s="23" t="str">
        <f>IF(AND('MAPA DE RIESGO'!$Z$35="Muy Alta",'MAPA DE RIESGO'!$AB$35="Moderado"),CONCATENATE("R4C",'MAPA DE RIESGO'!$P$35),"")</f>
        <v/>
      </c>
      <c r="W9" s="24" t="str">
        <f>IF(AND('MAPA DE RIESGO'!$Z$36="Muy Alta",'MAPA DE RIESGO'!$AB$36="Moderado"),CONCATENATE("R4C",'MAPA DE RIESGO'!$P$36),"")</f>
        <v/>
      </c>
      <c r="X9" s="29" t="str">
        <f>IF(AND('MAPA DE RIESGO'!$Z$37="Muy Alta",'MAPA DE RIESGO'!$AB$37="Moderado"),CONCATENATE("R4C",'MAPA DE RIESGO'!$P$37),"")</f>
        <v/>
      </c>
      <c r="Y9" s="29" t="str">
        <f>IF(AND('MAPA DE RIESGO'!$Z$38="Muy Alta",'MAPA DE RIESGO'!$AB$38="Moderado"),CONCATENATE("R4C",'MAPA DE RIESGO'!$P$38),"")</f>
        <v/>
      </c>
      <c r="Z9" s="29" t="str">
        <f>IF(AND('MAPA DE RIESGO'!$Z$39="Muy Alta",'MAPA DE RIESGO'!$AB$39="Moderado"),CONCATENATE("R4C",'MAPA DE RIESGO'!$P$39),"")</f>
        <v/>
      </c>
      <c r="AA9" s="25" t="str">
        <f>IF(AND('MAPA DE RIESGO'!$Z$40="Muy Alta",'MAPA DE RIESGO'!$AB$40="Moderado"),CONCATENATE("R4C",'MAPA DE RIESGO'!$P$40),"")</f>
        <v/>
      </c>
      <c r="AB9" s="23" t="str">
        <f>IF(AND('MAPA DE RIESGO'!$Z$35="Muy Alta",'MAPA DE RIESGO'!$AB$35="Mayor"),CONCATENATE("R4C",'MAPA DE RIESGO'!$P$35),"")</f>
        <v/>
      </c>
      <c r="AC9" s="24" t="str">
        <f>IF(AND('MAPA DE RIESGO'!$Z$36="Muy Alta",'MAPA DE RIESGO'!$AB$36="Mayor"),CONCATENATE("R4C",'MAPA DE RIESGO'!$P$36),"")</f>
        <v/>
      </c>
      <c r="AD9" s="29" t="str">
        <f>IF(AND('MAPA DE RIESGO'!$Z$37="Muy Alta",'MAPA DE RIESGO'!$AB$37="Mayor"),CONCATENATE("R4C",'MAPA DE RIESGO'!$P$37),"")</f>
        <v/>
      </c>
      <c r="AE9" s="29" t="str">
        <f>IF(AND('MAPA DE RIESGO'!$Z$38="Muy Alta",'MAPA DE RIESGO'!$AB$38="Mayor"),CONCATENATE("R4C",'MAPA DE RIESGO'!$P$38),"")</f>
        <v/>
      </c>
      <c r="AF9" s="29" t="str">
        <f>IF(AND('MAPA DE RIESGO'!$Z$39="Muy Alta",'MAPA DE RIESGO'!$AB$39="Mayor"),CONCATENATE("R4C",'MAPA DE RIESGO'!$P$39),"")</f>
        <v/>
      </c>
      <c r="AG9" s="25" t="str">
        <f>IF(AND('MAPA DE RIESGO'!$Z$40="Muy Alta",'MAPA DE RIESGO'!$AB$40="Mayor"),CONCATENATE("R4C",'MAPA DE RIESGO'!$P$40),"")</f>
        <v/>
      </c>
      <c r="AH9" s="26" t="str">
        <f>IF(AND('MAPA DE RIESGO'!$Z$35="Muy Alta",'MAPA DE RIESGO'!$AB$35="Catastrófico"),CONCATENATE("R4C",'MAPA DE RIESGO'!$P$35),"")</f>
        <v/>
      </c>
      <c r="AI9" s="27" t="str">
        <f>IF(AND('MAPA DE RIESGO'!$Z$36="Muy Alta",'MAPA DE RIESGO'!$AB$36="Catastrófico"),CONCATENATE("R4C",'MAPA DE RIESGO'!$P$36),"")</f>
        <v/>
      </c>
      <c r="AJ9" s="27" t="str">
        <f>IF(AND('MAPA DE RIESGO'!$Z$37="Muy Alta",'MAPA DE RIESGO'!$AB$37="Catastrófico"),CONCATENATE("R4C",'MAPA DE RIESGO'!$P$37),"")</f>
        <v/>
      </c>
      <c r="AK9" s="27" t="str">
        <f>IF(AND('MAPA DE RIESGO'!$Z$38="Muy Alta",'MAPA DE RIESGO'!$AB$38="Catastrófico"),CONCATENATE("R4C",'MAPA DE RIESGO'!$P$38),"")</f>
        <v/>
      </c>
      <c r="AL9" s="27" t="str">
        <f>IF(AND('MAPA DE RIESGO'!$Z$39="Muy Alta",'MAPA DE RIESGO'!$AB$39="Catastrófico"),CONCATENATE("R4C",'MAPA DE RIESGO'!$P$39),"")</f>
        <v/>
      </c>
      <c r="AM9" s="28" t="str">
        <f>IF(AND('MAPA DE RIESGO'!$Z$40="Muy Alta",'MAPA DE RIESGO'!$AB$40="Catastrófico"),CONCATENATE("R4C",'MAPA DE RIESGO'!$P$40),"")</f>
        <v/>
      </c>
      <c r="AN9" s="55"/>
      <c r="AO9" s="542"/>
      <c r="AP9" s="543"/>
      <c r="AQ9" s="543"/>
      <c r="AR9" s="543"/>
      <c r="AS9" s="543"/>
      <c r="AT9" s="54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80"/>
      <c r="C10" s="480"/>
      <c r="D10" s="481"/>
      <c r="E10" s="521"/>
      <c r="F10" s="522"/>
      <c r="G10" s="522"/>
      <c r="H10" s="522"/>
      <c r="I10" s="523"/>
      <c r="J10" s="23" t="str">
        <f>IF(AND('MAPA DE RIESGO'!$Z$41="Muy Alta",'MAPA DE RIESGO'!$AB$41="Leve"),CONCATENATE("R5C",'MAPA DE RIESGO'!$P$41),"")</f>
        <v/>
      </c>
      <c r="K10" s="24" t="str">
        <f>IF(AND('MAPA DE RIESGO'!$Z$42="Muy Alta",'MAPA DE RIESGO'!$AB$42="Leve"),CONCATENATE("R5C",'MAPA DE RIESGO'!$P$42),"")</f>
        <v/>
      </c>
      <c r="L10" s="29" t="str">
        <f>IF(AND('MAPA DE RIESGO'!$Z$43="Muy Alta",'MAPA DE RIESGO'!$AB$43="Leve"),CONCATENATE("R5C",'MAPA DE RIESGO'!$P$43),"")</f>
        <v/>
      </c>
      <c r="M10" s="29" t="str">
        <f>IF(AND('MAPA DE RIESGO'!$Z$44="Muy Alta",'MAPA DE RIESGO'!$AB$44="Leve"),CONCATENATE("R5C",'MAPA DE RIESGO'!$P$44),"")</f>
        <v/>
      </c>
      <c r="N10" s="29" t="str">
        <f>IF(AND('MAPA DE RIESGO'!$Z$45="Muy Alta",'MAPA DE RIESGO'!$AB$45="Leve"),CONCATENATE("R5C",'MAPA DE RIESGO'!$P$45),"")</f>
        <v/>
      </c>
      <c r="O10" s="25" t="str">
        <f>IF(AND('MAPA DE RIESGO'!$Z$46="Muy Alta",'MAPA DE RIESGO'!$AB$46="Leve"),CONCATENATE("R5C",'MAPA DE RIESGO'!$P$46),"")</f>
        <v/>
      </c>
      <c r="P10" s="23" t="str">
        <f>IF(AND('MAPA DE RIESGO'!$Z$41="Muy Alta",'MAPA DE RIESGO'!$AB$41="Menor"),CONCATENATE("R5C",'MAPA DE RIESGO'!$P$41),"")</f>
        <v/>
      </c>
      <c r="Q10" s="24" t="str">
        <f>IF(AND('MAPA DE RIESGO'!$Z$42="Muy Alta",'MAPA DE RIESGO'!$AB$42="Menor"),CONCATENATE("R5C",'MAPA DE RIESGO'!$P$42),"")</f>
        <v/>
      </c>
      <c r="R10" s="29" t="str">
        <f>IF(AND('MAPA DE RIESGO'!$Z$43="Muy Alta",'MAPA DE RIESGO'!$AB$43="Menor"),CONCATENATE("R5C",'MAPA DE RIESGO'!$P$43),"")</f>
        <v/>
      </c>
      <c r="S10" s="29" t="str">
        <f>IF(AND('MAPA DE RIESGO'!$Z$44="Muy Alta",'MAPA DE RIESGO'!$AB$44="Menor"),CONCATENATE("R5C",'MAPA DE RIESGO'!$P$44),"")</f>
        <v/>
      </c>
      <c r="T10" s="29" t="str">
        <f>IF(AND('MAPA DE RIESGO'!$Z$45="Muy Alta",'MAPA DE RIESGO'!$AB$45="Menor"),CONCATENATE("R5C",'MAPA DE RIESGO'!$P$45),"")</f>
        <v/>
      </c>
      <c r="U10" s="25" t="str">
        <f>IF(AND('MAPA DE RIESGO'!$Z$46="Muy Alta",'MAPA DE RIESGO'!$AB$46="Menor"),CONCATENATE("R5C",'MAPA DE RIESGO'!$P$46),"")</f>
        <v/>
      </c>
      <c r="V10" s="23" t="str">
        <f>IF(AND('MAPA DE RIESGO'!$Z$41="Muy Alta",'MAPA DE RIESGO'!$AB$41="Moderado"),CONCATENATE("R5C",'MAPA DE RIESGO'!$P$41),"")</f>
        <v/>
      </c>
      <c r="W10" s="24" t="str">
        <f>IF(AND('MAPA DE RIESGO'!$Z$42="Muy Alta",'MAPA DE RIESGO'!$AB$42="Moderado"),CONCATENATE("R5C",'MAPA DE RIESGO'!$P$42),"")</f>
        <v/>
      </c>
      <c r="X10" s="29" t="str">
        <f>IF(AND('MAPA DE RIESGO'!$Z$43="Muy Alta",'MAPA DE RIESGO'!$AB$43="Moderado"),CONCATENATE("R5C",'MAPA DE RIESGO'!$P$43),"")</f>
        <v/>
      </c>
      <c r="Y10" s="29" t="str">
        <f>IF(AND('MAPA DE RIESGO'!$Z$44="Muy Alta",'MAPA DE RIESGO'!$AB$44="Moderado"),CONCATENATE("R5C",'MAPA DE RIESGO'!$P$44),"")</f>
        <v/>
      </c>
      <c r="Z10" s="29" t="str">
        <f>IF(AND('MAPA DE RIESGO'!$Z$45="Muy Alta",'MAPA DE RIESGO'!$AB$45="Moderado"),CONCATENATE("R5C",'MAPA DE RIESGO'!$P$45),"")</f>
        <v/>
      </c>
      <c r="AA10" s="25" t="str">
        <f>IF(AND('MAPA DE RIESGO'!$Z$46="Muy Alta",'MAPA DE RIESGO'!$AB$46="Moderado"),CONCATENATE("R5C",'MAPA DE RIESGO'!$P$46),"")</f>
        <v/>
      </c>
      <c r="AB10" s="23" t="str">
        <f>IF(AND('MAPA DE RIESGO'!$Z$41="Muy Alta",'MAPA DE RIESGO'!$AB$41="Mayor"),CONCATENATE("R5C",'MAPA DE RIESGO'!$P$41),"")</f>
        <v/>
      </c>
      <c r="AC10" s="24" t="str">
        <f>IF(AND('MAPA DE RIESGO'!$Z$42="Muy Alta",'MAPA DE RIESGO'!$AB$42="Mayor"),CONCATENATE("R5C",'MAPA DE RIESGO'!$P$42),"")</f>
        <v/>
      </c>
      <c r="AD10" s="29" t="str">
        <f>IF(AND('MAPA DE RIESGO'!$Z$43="Muy Alta",'MAPA DE RIESGO'!$AB$43="Mayor"),CONCATENATE("R5C",'MAPA DE RIESGO'!$P$43),"")</f>
        <v/>
      </c>
      <c r="AE10" s="29" t="str">
        <f>IF(AND('MAPA DE RIESGO'!$Z$44="Muy Alta",'MAPA DE RIESGO'!$AB$44="Mayor"),CONCATENATE("R5C",'MAPA DE RIESGO'!$P$44),"")</f>
        <v/>
      </c>
      <c r="AF10" s="29" t="str">
        <f>IF(AND('MAPA DE RIESGO'!$Z$45="Muy Alta",'MAPA DE RIESGO'!$AB$45="Mayor"),CONCATENATE("R5C",'MAPA DE RIESGO'!$P$45),"")</f>
        <v/>
      </c>
      <c r="AG10" s="25" t="str">
        <f>IF(AND('MAPA DE RIESGO'!$Z$46="Muy Alta",'MAPA DE RIESGO'!$AB$46="Mayor"),CONCATENATE("R5C",'MAPA DE RIESGO'!$P$46),"")</f>
        <v/>
      </c>
      <c r="AH10" s="26" t="str">
        <f>IF(AND('MAPA DE RIESGO'!$Z$41="Muy Alta",'MAPA DE RIESGO'!$AB$41="Catastrófico"),CONCATENATE("R5C",'MAPA DE RIESGO'!$P$41),"")</f>
        <v/>
      </c>
      <c r="AI10" s="27" t="str">
        <f>IF(AND('MAPA DE RIESGO'!$Z$42="Muy Alta",'MAPA DE RIESGO'!$AB$42="Catastrófico"),CONCATENATE("R5C",'MAPA DE RIESGO'!$P$42),"")</f>
        <v/>
      </c>
      <c r="AJ10" s="27" t="str">
        <f>IF(AND('MAPA DE RIESGO'!$Z$43="Muy Alta",'MAPA DE RIESGO'!$AB$43="Catastrófico"),CONCATENATE("R5C",'MAPA DE RIESGO'!$P$43),"")</f>
        <v/>
      </c>
      <c r="AK10" s="27" t="str">
        <f>IF(AND('MAPA DE RIESGO'!$Z$44="Muy Alta",'MAPA DE RIESGO'!$AB$44="Catastrófico"),CONCATENATE("R5C",'MAPA DE RIESGO'!$P$44),"")</f>
        <v/>
      </c>
      <c r="AL10" s="27" t="str">
        <f>IF(AND('MAPA DE RIESGO'!$Z$45="Muy Alta",'MAPA DE RIESGO'!$AB$45="Catastrófico"),CONCATENATE("R5C",'MAPA DE RIESGO'!$P$45),"")</f>
        <v/>
      </c>
      <c r="AM10" s="28" t="str">
        <f>IF(AND('MAPA DE RIESGO'!$Z$46="Muy Alta",'MAPA DE RIESGO'!$AB$46="Catastrófico"),CONCATENATE("R5C",'MAPA DE RIESGO'!$P$46),"")</f>
        <v/>
      </c>
      <c r="AN10" s="55"/>
      <c r="AO10" s="542"/>
      <c r="AP10" s="543"/>
      <c r="AQ10" s="543"/>
      <c r="AR10" s="543"/>
      <c r="AS10" s="543"/>
      <c r="AT10" s="54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80"/>
      <c r="C11" s="480"/>
      <c r="D11" s="481"/>
      <c r="E11" s="521"/>
      <c r="F11" s="522"/>
      <c r="G11" s="522"/>
      <c r="H11" s="522"/>
      <c r="I11" s="523"/>
      <c r="J11" s="23" t="str">
        <f>IF(AND('MAPA DE RIESGO'!$Z$47="Muy Alta",'MAPA DE RIESGO'!$AB$47="Leve"),CONCATENATE("R6C",'MAPA DE RIESGO'!$P$47),"")</f>
        <v/>
      </c>
      <c r="K11" s="24" t="str">
        <f>IF(AND('MAPA DE RIESGO'!$Z$48="Muy Alta",'MAPA DE RIESGO'!$AB$48="Leve"),CONCATENATE("R6C",'MAPA DE RIESGO'!$P$48),"")</f>
        <v/>
      </c>
      <c r="L11" s="29" t="str">
        <f>IF(AND('MAPA DE RIESGO'!$Z$49="Muy Alta",'MAPA DE RIESGO'!$AB$49="Leve"),CONCATENATE("R6C",'MAPA DE RIESGO'!$P$49),"")</f>
        <v/>
      </c>
      <c r="M11" s="29" t="str">
        <f>IF(AND('MAPA DE RIESGO'!$Z$50="Muy Alta",'MAPA DE RIESGO'!$AB$50="Leve"),CONCATENATE("R6C",'MAPA DE RIESGO'!$P$50),"")</f>
        <v/>
      </c>
      <c r="N11" s="29" t="str">
        <f>IF(AND('MAPA DE RIESGO'!$Z$51="Muy Alta",'MAPA DE RIESGO'!$AB$51="Leve"),CONCATENATE("R6C",'MAPA DE RIESGO'!$P$51),"")</f>
        <v/>
      </c>
      <c r="O11" s="25" t="str">
        <f>IF(AND('MAPA DE RIESGO'!$Z$52="Muy Alta",'MAPA DE RIESGO'!$AB$52="Leve"),CONCATENATE("R6C",'MAPA DE RIESGO'!$P$52),"")</f>
        <v/>
      </c>
      <c r="P11" s="23" t="str">
        <f>IF(AND('MAPA DE RIESGO'!$Z$47="Muy Alta",'MAPA DE RIESGO'!$AB$47="Menor"),CONCATENATE("R6C",'MAPA DE RIESGO'!$P$47),"")</f>
        <v/>
      </c>
      <c r="Q11" s="24" t="str">
        <f>IF(AND('MAPA DE RIESGO'!$Z$48="Muy Alta",'MAPA DE RIESGO'!$AB$48="Menor"),CONCATENATE("R6C",'MAPA DE RIESGO'!$P$48),"")</f>
        <v/>
      </c>
      <c r="R11" s="29" t="str">
        <f>IF(AND('MAPA DE RIESGO'!$Z$49="Muy Alta",'MAPA DE RIESGO'!$AB$49="Menor"),CONCATENATE("R6C",'MAPA DE RIESGO'!$P$49),"")</f>
        <v/>
      </c>
      <c r="S11" s="29" t="str">
        <f>IF(AND('MAPA DE RIESGO'!$Z$50="Muy Alta",'MAPA DE RIESGO'!$AB$50="Menor"),CONCATENATE("R6C",'MAPA DE RIESGO'!$P$50),"")</f>
        <v/>
      </c>
      <c r="T11" s="29" t="str">
        <f>IF(AND('MAPA DE RIESGO'!$Z$51="Muy Alta",'MAPA DE RIESGO'!$AB$51="Menor"),CONCATENATE("R6C",'MAPA DE RIESGO'!$P$51),"")</f>
        <v/>
      </c>
      <c r="U11" s="25" t="str">
        <f>IF(AND('MAPA DE RIESGO'!$Z$52="Muy Alta",'MAPA DE RIESGO'!$AB$52="Menor"),CONCATENATE("R6C",'MAPA DE RIESGO'!$P$52),"")</f>
        <v/>
      </c>
      <c r="V11" s="23" t="str">
        <f>IF(AND('MAPA DE RIESGO'!$Z$47="Muy Alta",'MAPA DE RIESGO'!$AB$47="Moderado"),CONCATENATE("R6C",'MAPA DE RIESGO'!$P$47),"")</f>
        <v/>
      </c>
      <c r="W11" s="24" t="str">
        <f>IF(AND('MAPA DE RIESGO'!$Z$48="Muy Alta",'MAPA DE RIESGO'!$AB$48="Moderado"),CONCATENATE("R6C",'MAPA DE RIESGO'!$P$48),"")</f>
        <v/>
      </c>
      <c r="X11" s="29" t="str">
        <f>IF(AND('MAPA DE RIESGO'!$Z$49="Muy Alta",'MAPA DE RIESGO'!$AB$49="Moderado"),CONCATENATE("R6C",'MAPA DE RIESGO'!$P$49),"")</f>
        <v/>
      </c>
      <c r="Y11" s="29" t="str">
        <f>IF(AND('MAPA DE RIESGO'!$Z$50="Muy Alta",'MAPA DE RIESGO'!$AB$50="Moderado"),CONCATENATE("R6C",'MAPA DE RIESGO'!$P$50),"")</f>
        <v/>
      </c>
      <c r="Z11" s="29" t="str">
        <f>IF(AND('MAPA DE RIESGO'!$Z$51="Muy Alta",'MAPA DE RIESGO'!$AB$51="Moderado"),CONCATENATE("R6C",'MAPA DE RIESGO'!$P$51),"")</f>
        <v/>
      </c>
      <c r="AA11" s="25" t="str">
        <f>IF(AND('MAPA DE RIESGO'!$Z$52="Muy Alta",'MAPA DE RIESGO'!$AB$52="Moderado"),CONCATENATE("R6C",'MAPA DE RIESGO'!$P$52),"")</f>
        <v/>
      </c>
      <c r="AB11" s="23" t="str">
        <f>IF(AND('MAPA DE RIESGO'!$Z$47="Muy Alta",'MAPA DE RIESGO'!$AB$47="Mayor"),CONCATENATE("R6C",'MAPA DE RIESGO'!$P$47),"")</f>
        <v/>
      </c>
      <c r="AC11" s="24" t="str">
        <f>IF(AND('MAPA DE RIESGO'!$Z$48="Muy Alta",'MAPA DE RIESGO'!$AB$48="Mayor"),CONCATENATE("R6C",'MAPA DE RIESGO'!$P$48),"")</f>
        <v/>
      </c>
      <c r="AD11" s="29" t="str">
        <f>IF(AND('MAPA DE RIESGO'!$Z$49="Muy Alta",'MAPA DE RIESGO'!$AB$49="Mayor"),CONCATENATE("R6C",'MAPA DE RIESGO'!$P$49),"")</f>
        <v/>
      </c>
      <c r="AE11" s="29" t="str">
        <f>IF(AND('MAPA DE RIESGO'!$Z$50="Muy Alta",'MAPA DE RIESGO'!$AB$50="Mayor"),CONCATENATE("R6C",'MAPA DE RIESGO'!$P$50),"")</f>
        <v/>
      </c>
      <c r="AF11" s="29" t="str">
        <f>IF(AND('MAPA DE RIESGO'!$Z$51="Muy Alta",'MAPA DE RIESGO'!$AB$51="Mayor"),CONCATENATE("R6C",'MAPA DE RIESGO'!$P$51),"")</f>
        <v/>
      </c>
      <c r="AG11" s="25" t="str">
        <f>IF(AND('MAPA DE RIESGO'!$Z$52="Muy Alta",'MAPA DE RIESGO'!$AB$52="Mayor"),CONCATENATE("R6C",'MAPA DE RIESGO'!$P$52),"")</f>
        <v/>
      </c>
      <c r="AH11" s="26" t="str">
        <f>IF(AND('MAPA DE RIESGO'!$Z$47="Muy Alta",'MAPA DE RIESGO'!$AB$47="Catastrófico"),CONCATENATE("R6C",'MAPA DE RIESGO'!$P$47),"")</f>
        <v/>
      </c>
      <c r="AI11" s="27" t="str">
        <f>IF(AND('MAPA DE RIESGO'!$Z$48="Muy Alta",'MAPA DE RIESGO'!$AB$48="Catastrófico"),CONCATENATE("R6C",'MAPA DE RIESGO'!$P$48),"")</f>
        <v/>
      </c>
      <c r="AJ11" s="27" t="str">
        <f>IF(AND('MAPA DE RIESGO'!$Z$49="Muy Alta",'MAPA DE RIESGO'!$AB$49="Catastrófico"),CONCATENATE("R6C",'MAPA DE RIESGO'!$P$49),"")</f>
        <v/>
      </c>
      <c r="AK11" s="27" t="str">
        <f>IF(AND('MAPA DE RIESGO'!$Z$50="Muy Alta",'MAPA DE RIESGO'!$AB$50="Catastrófico"),CONCATENATE("R6C",'MAPA DE RIESGO'!$P$50),"")</f>
        <v/>
      </c>
      <c r="AL11" s="27" t="str">
        <f>IF(AND('MAPA DE RIESGO'!$Z$51="Muy Alta",'MAPA DE RIESGO'!$AB$51="Catastrófico"),CONCATENATE("R6C",'MAPA DE RIESGO'!$P$51),"")</f>
        <v/>
      </c>
      <c r="AM11" s="28" t="str">
        <f>IF(AND('MAPA DE RIESGO'!$Z$52="Muy Alta",'MAPA DE RIESGO'!$AB$52="Catastrófico"),CONCATENATE("R6C",'MAPA DE RIESGO'!$P$52),"")</f>
        <v/>
      </c>
      <c r="AN11" s="55"/>
      <c r="AO11" s="542"/>
      <c r="AP11" s="543"/>
      <c r="AQ11" s="543"/>
      <c r="AR11" s="543"/>
      <c r="AS11" s="543"/>
      <c r="AT11" s="54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80"/>
      <c r="C12" s="480"/>
      <c r="D12" s="481"/>
      <c r="E12" s="521"/>
      <c r="F12" s="522"/>
      <c r="G12" s="522"/>
      <c r="H12" s="522"/>
      <c r="I12" s="523"/>
      <c r="J12" s="23" t="str">
        <f>IF(AND('MAPA DE RIESGO'!$Z$53="Muy Alta",'MAPA DE RIESGO'!$AB$53="Leve"),CONCATENATE("R7C",'MAPA DE RIESGO'!$P$53),"")</f>
        <v/>
      </c>
      <c r="K12" s="24" t="str">
        <f>IF(AND('MAPA DE RIESGO'!$Z$54="Muy Alta",'MAPA DE RIESGO'!$AB$54="Leve"),CONCATENATE("R7C",'MAPA DE RIESGO'!$P$54),"")</f>
        <v/>
      </c>
      <c r="L12" s="29" t="str">
        <f>IF(AND('MAPA DE RIESGO'!$Z$55="Muy Alta",'MAPA DE RIESGO'!$AB$55="Leve"),CONCATENATE("R7C",'MAPA DE RIESGO'!$P$55),"")</f>
        <v/>
      </c>
      <c r="M12" s="29" t="str">
        <f>IF(AND('MAPA DE RIESGO'!$Z$56="Muy Alta",'MAPA DE RIESGO'!$AB$56="Leve"),CONCATENATE("R7C",'MAPA DE RIESGO'!$P$56),"")</f>
        <v/>
      </c>
      <c r="N12" s="29" t="str">
        <f>IF(AND('MAPA DE RIESGO'!$Z$57="Muy Alta",'MAPA DE RIESGO'!$AB$57="Leve"),CONCATENATE("R7C",'MAPA DE RIESGO'!$P$57),"")</f>
        <v/>
      </c>
      <c r="O12" s="25" t="str">
        <f>IF(AND('MAPA DE RIESGO'!$Z$58="Muy Alta",'MAPA DE RIESGO'!$AB$58="Leve"),CONCATENATE("R7C",'MAPA DE RIESGO'!$P$58),"")</f>
        <v/>
      </c>
      <c r="P12" s="23" t="str">
        <f>IF(AND('MAPA DE RIESGO'!$Z$53="Muy Alta",'MAPA DE RIESGO'!$AB$53="Menor"),CONCATENATE("R7C",'MAPA DE RIESGO'!$P$53),"")</f>
        <v/>
      </c>
      <c r="Q12" s="24" t="str">
        <f>IF(AND('MAPA DE RIESGO'!$Z$54="Muy Alta",'MAPA DE RIESGO'!$AB$54="Menor"),CONCATENATE("R7C",'MAPA DE RIESGO'!$P$54),"")</f>
        <v/>
      </c>
      <c r="R12" s="29" t="str">
        <f>IF(AND('MAPA DE RIESGO'!$Z$55="Muy Alta",'MAPA DE RIESGO'!$AB$55="Menor"),CONCATENATE("R7C",'MAPA DE RIESGO'!$P$55),"")</f>
        <v/>
      </c>
      <c r="S12" s="29" t="str">
        <f>IF(AND('MAPA DE RIESGO'!$Z$56="Muy Alta",'MAPA DE RIESGO'!$AB$56="Menor"),CONCATENATE("R7C",'MAPA DE RIESGO'!$P$56),"")</f>
        <v/>
      </c>
      <c r="T12" s="29" t="str">
        <f>IF(AND('MAPA DE RIESGO'!$Z$57="Muy Alta",'MAPA DE RIESGO'!$AB$57="Menor"),CONCATENATE("R7C",'MAPA DE RIESGO'!$P$57),"")</f>
        <v/>
      </c>
      <c r="U12" s="25" t="str">
        <f>IF(AND('MAPA DE RIESGO'!$Z$58="Muy Alta",'MAPA DE RIESGO'!$AB$58="Menor"),CONCATENATE("R7C",'MAPA DE RIESGO'!$P$58),"")</f>
        <v/>
      </c>
      <c r="V12" s="23" t="str">
        <f>IF(AND('MAPA DE RIESGO'!$Z$53="Muy Alta",'MAPA DE RIESGO'!$AB$53="Moderado"),CONCATENATE("R7C",'MAPA DE RIESGO'!$P$53),"")</f>
        <v/>
      </c>
      <c r="W12" s="24" t="str">
        <f>IF(AND('MAPA DE RIESGO'!$Z$54="Muy Alta",'MAPA DE RIESGO'!$AB$54="Moderado"),CONCATENATE("R7C",'MAPA DE RIESGO'!$P$54),"")</f>
        <v/>
      </c>
      <c r="X12" s="29" t="str">
        <f>IF(AND('MAPA DE RIESGO'!$Z$55="Muy Alta",'MAPA DE RIESGO'!$AB$55="Moderado"),CONCATENATE("R7C",'MAPA DE RIESGO'!$P$55),"")</f>
        <v/>
      </c>
      <c r="Y12" s="29" t="str">
        <f>IF(AND('MAPA DE RIESGO'!$Z$56="Muy Alta",'MAPA DE RIESGO'!$AB$56="Moderado"),CONCATENATE("R7C",'MAPA DE RIESGO'!$P$56),"")</f>
        <v/>
      </c>
      <c r="Z12" s="29" t="str">
        <f>IF(AND('MAPA DE RIESGO'!$Z$57="Muy Alta",'MAPA DE RIESGO'!$AB$57="Moderado"),CONCATENATE("R7C",'MAPA DE RIESGO'!$P$57),"")</f>
        <v/>
      </c>
      <c r="AA12" s="25" t="str">
        <f>IF(AND('MAPA DE RIESGO'!$Z$58="Muy Alta",'MAPA DE RIESGO'!$AB$58="Moderado"),CONCATENATE("R7C",'MAPA DE RIESGO'!$P$58),"")</f>
        <v/>
      </c>
      <c r="AB12" s="23" t="str">
        <f>IF(AND('MAPA DE RIESGO'!$Z$53="Muy Alta",'MAPA DE RIESGO'!$AB$53="Mayor"),CONCATENATE("R7C",'MAPA DE RIESGO'!$P$53),"")</f>
        <v/>
      </c>
      <c r="AC12" s="24" t="str">
        <f>IF(AND('MAPA DE RIESGO'!$Z$54="Muy Alta",'MAPA DE RIESGO'!$AB$54="Mayor"),CONCATENATE("R7C",'MAPA DE RIESGO'!$P$54),"")</f>
        <v/>
      </c>
      <c r="AD12" s="29" t="str">
        <f>IF(AND('MAPA DE RIESGO'!$Z$55="Muy Alta",'MAPA DE RIESGO'!$AB$55="Mayor"),CONCATENATE("R7C",'MAPA DE RIESGO'!$P$55),"")</f>
        <v/>
      </c>
      <c r="AE12" s="29" t="str">
        <f>IF(AND('MAPA DE RIESGO'!$Z$56="Muy Alta",'MAPA DE RIESGO'!$AB$56="Mayor"),CONCATENATE("R7C",'MAPA DE RIESGO'!$P$56),"")</f>
        <v/>
      </c>
      <c r="AF12" s="29" t="str">
        <f>IF(AND('MAPA DE RIESGO'!$Z$57="Muy Alta",'MAPA DE RIESGO'!$AB$57="Mayor"),CONCATENATE("R7C",'MAPA DE RIESGO'!$P$57),"")</f>
        <v/>
      </c>
      <c r="AG12" s="25" t="str">
        <f>IF(AND('MAPA DE RIESGO'!$Z$58="Muy Alta",'MAPA DE RIESGO'!$AB$58="Mayor"),CONCATENATE("R7C",'MAPA DE RIESGO'!$P$58),"")</f>
        <v/>
      </c>
      <c r="AH12" s="26" t="str">
        <f>IF(AND('MAPA DE RIESGO'!$Z$53="Muy Alta",'MAPA DE RIESGO'!$AB$53="Catastrófico"),CONCATENATE("R7C",'MAPA DE RIESGO'!$P$53),"")</f>
        <v/>
      </c>
      <c r="AI12" s="27" t="str">
        <f>IF(AND('MAPA DE RIESGO'!$Z$54="Muy Alta",'MAPA DE RIESGO'!$AB$54="Catastrófico"),CONCATENATE("R7C",'MAPA DE RIESGO'!$P$54),"")</f>
        <v/>
      </c>
      <c r="AJ12" s="27" t="str">
        <f>IF(AND('MAPA DE RIESGO'!$Z$55="Muy Alta",'MAPA DE RIESGO'!$AB$55="Catastrófico"),CONCATENATE("R7C",'MAPA DE RIESGO'!$P$55),"")</f>
        <v/>
      </c>
      <c r="AK12" s="27" t="str">
        <f>IF(AND('MAPA DE RIESGO'!$Z$56="Muy Alta",'MAPA DE RIESGO'!$AB$56="Catastrófico"),CONCATENATE("R7C",'MAPA DE RIESGO'!$P$56),"")</f>
        <v/>
      </c>
      <c r="AL12" s="27" t="str">
        <f>IF(AND('MAPA DE RIESGO'!$Z$57="Muy Alta",'MAPA DE RIESGO'!$AB$57="Catastrófico"),CONCATENATE("R7C",'MAPA DE RIESGO'!$P$57),"")</f>
        <v/>
      </c>
      <c r="AM12" s="28" t="str">
        <f>IF(AND('MAPA DE RIESGO'!$Z$58="Muy Alta",'MAPA DE RIESGO'!$AB$58="Catastrófico"),CONCATENATE("R7C",'MAPA DE RIESGO'!$P$58),"")</f>
        <v/>
      </c>
      <c r="AN12" s="55"/>
      <c r="AO12" s="542"/>
      <c r="AP12" s="543"/>
      <c r="AQ12" s="543"/>
      <c r="AR12" s="543"/>
      <c r="AS12" s="543"/>
      <c r="AT12" s="54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80"/>
      <c r="C13" s="480"/>
      <c r="D13" s="481"/>
      <c r="E13" s="521"/>
      <c r="F13" s="522"/>
      <c r="G13" s="522"/>
      <c r="H13" s="522"/>
      <c r="I13" s="523"/>
      <c r="J13" s="23" t="str">
        <f>IF(AND('MAPA DE RIESGO'!$Z$59="Muy Alta",'MAPA DE RIESGO'!$AB$59="Leve"),CONCATENATE("R8C",'MAPA DE RIESGO'!$P$59),"")</f>
        <v/>
      </c>
      <c r="K13" s="24" t="str">
        <f>IF(AND('MAPA DE RIESGO'!$Z$60="Muy Alta",'MAPA DE RIESGO'!$AB$60="Leve"),CONCATENATE("R8C",'MAPA DE RIESGO'!$P$60),"")</f>
        <v/>
      </c>
      <c r="L13" s="29" t="str">
        <f>IF(AND('MAPA DE RIESGO'!$Z$61="Muy Alta",'MAPA DE RIESGO'!$AB$61="Leve"),CONCATENATE("R8C",'MAPA DE RIESGO'!$P$61),"")</f>
        <v/>
      </c>
      <c r="M13" s="29" t="str">
        <f>IF(AND('MAPA DE RIESGO'!$Z$62="Muy Alta",'MAPA DE RIESGO'!$AB$62="Leve"),CONCATENATE("R8C",'MAPA DE RIESGO'!$P$62),"")</f>
        <v/>
      </c>
      <c r="N13" s="29" t="str">
        <f>IF(AND('MAPA DE RIESGO'!$Z$63="Muy Alta",'MAPA DE RIESGO'!$AB$63="Leve"),CONCATENATE("R8C",'MAPA DE RIESGO'!$P$63),"")</f>
        <v/>
      </c>
      <c r="O13" s="25" t="str">
        <f>IF(AND('MAPA DE RIESGO'!$Z$64="Muy Alta",'MAPA DE RIESGO'!$AB$64="Leve"),CONCATENATE("R8C",'MAPA DE RIESGO'!$P$64),"")</f>
        <v/>
      </c>
      <c r="P13" s="23" t="str">
        <f>IF(AND('MAPA DE RIESGO'!$Z$59="Muy Alta",'MAPA DE RIESGO'!$AB$59="Menor"),CONCATENATE("R8C",'MAPA DE RIESGO'!$P$59),"")</f>
        <v/>
      </c>
      <c r="Q13" s="24" t="str">
        <f>IF(AND('MAPA DE RIESGO'!$Z$60="Muy Alta",'MAPA DE RIESGO'!$AB$60="Menor"),CONCATENATE("R8C",'MAPA DE RIESGO'!$P$60),"")</f>
        <v/>
      </c>
      <c r="R13" s="29" t="str">
        <f>IF(AND('MAPA DE RIESGO'!$Z$61="Muy Alta",'MAPA DE RIESGO'!$AB$61="Menor"),CONCATENATE("R8C",'MAPA DE RIESGO'!$P$61),"")</f>
        <v/>
      </c>
      <c r="S13" s="29" t="str">
        <f>IF(AND('MAPA DE RIESGO'!$Z$62="Muy Alta",'MAPA DE RIESGO'!$AB$62="Menor"),CONCATENATE("R8C",'MAPA DE RIESGO'!$P$62),"")</f>
        <v/>
      </c>
      <c r="T13" s="29" t="str">
        <f>IF(AND('MAPA DE RIESGO'!$Z$63="Muy Alta",'MAPA DE RIESGO'!$AB$63="Menor"),CONCATENATE("R8C",'MAPA DE RIESGO'!$P$63),"")</f>
        <v/>
      </c>
      <c r="U13" s="25" t="str">
        <f>IF(AND('MAPA DE RIESGO'!$Z$64="Muy Alta",'MAPA DE RIESGO'!$AB$64="Menor"),CONCATENATE("R8C",'MAPA DE RIESGO'!$P$64),"")</f>
        <v/>
      </c>
      <c r="V13" s="23" t="str">
        <f>IF(AND('MAPA DE RIESGO'!$Z$59="Muy Alta",'MAPA DE RIESGO'!$AB$59="Moderado"),CONCATENATE("R8C",'MAPA DE RIESGO'!$P$59),"")</f>
        <v/>
      </c>
      <c r="W13" s="24" t="str">
        <f>IF(AND('MAPA DE RIESGO'!$Z$60="Muy Alta",'MAPA DE RIESGO'!$AB$60="Moderado"),CONCATENATE("R8C",'MAPA DE RIESGO'!$P$60),"")</f>
        <v/>
      </c>
      <c r="X13" s="29" t="str">
        <f>IF(AND('MAPA DE RIESGO'!$Z$61="Muy Alta",'MAPA DE RIESGO'!$AB$61="Moderado"),CONCATENATE("R8C",'MAPA DE RIESGO'!$P$61),"")</f>
        <v/>
      </c>
      <c r="Y13" s="29" t="str">
        <f>IF(AND('MAPA DE RIESGO'!$Z$62="Muy Alta",'MAPA DE RIESGO'!$AB$62="Moderado"),CONCATENATE("R8C",'MAPA DE RIESGO'!$P$62),"")</f>
        <v/>
      </c>
      <c r="Z13" s="29" t="str">
        <f>IF(AND('MAPA DE RIESGO'!$Z$63="Muy Alta",'MAPA DE RIESGO'!$AB$63="Moderado"),CONCATENATE("R8C",'MAPA DE RIESGO'!$P$63),"")</f>
        <v/>
      </c>
      <c r="AA13" s="25" t="str">
        <f>IF(AND('MAPA DE RIESGO'!$Z$64="Muy Alta",'MAPA DE RIESGO'!$AB$64="Moderado"),CONCATENATE("R8C",'MAPA DE RIESGO'!$P$64),"")</f>
        <v/>
      </c>
      <c r="AB13" s="23" t="str">
        <f>IF(AND('MAPA DE RIESGO'!$Z$59="Muy Alta",'MAPA DE RIESGO'!$AB$59="Mayor"),CONCATENATE("R8C",'MAPA DE RIESGO'!$P$59),"")</f>
        <v/>
      </c>
      <c r="AC13" s="24" t="str">
        <f>IF(AND('MAPA DE RIESGO'!$Z$60="Muy Alta",'MAPA DE RIESGO'!$AB$60="Mayor"),CONCATENATE("R8C",'MAPA DE RIESGO'!$P$60),"")</f>
        <v/>
      </c>
      <c r="AD13" s="29" t="str">
        <f>IF(AND('MAPA DE RIESGO'!$Z$61="Muy Alta",'MAPA DE RIESGO'!$AB$61="Mayor"),CONCATENATE("R8C",'MAPA DE RIESGO'!$P$61),"")</f>
        <v/>
      </c>
      <c r="AE13" s="29" t="str">
        <f>IF(AND('MAPA DE RIESGO'!$Z$62="Muy Alta",'MAPA DE RIESGO'!$AB$62="Mayor"),CONCATENATE("R8C",'MAPA DE RIESGO'!$P$62),"")</f>
        <v/>
      </c>
      <c r="AF13" s="29" t="str">
        <f>IF(AND('MAPA DE RIESGO'!$Z$63="Muy Alta",'MAPA DE RIESGO'!$AB$63="Mayor"),CONCATENATE("R8C",'MAPA DE RIESGO'!$P$63),"")</f>
        <v/>
      </c>
      <c r="AG13" s="25" t="str">
        <f>IF(AND('MAPA DE RIESGO'!$Z$64="Muy Alta",'MAPA DE RIESGO'!$AB$64="Mayor"),CONCATENATE("R8C",'MAPA DE RIESGO'!$P$64),"")</f>
        <v/>
      </c>
      <c r="AH13" s="26" t="str">
        <f>IF(AND('MAPA DE RIESGO'!$Z$59="Muy Alta",'MAPA DE RIESGO'!$AB$59="Catastrófico"),CONCATENATE("R8C",'MAPA DE RIESGO'!$P$59),"")</f>
        <v/>
      </c>
      <c r="AI13" s="27" t="str">
        <f>IF(AND('MAPA DE RIESGO'!$Z$60="Muy Alta",'MAPA DE RIESGO'!$AB$60="Catastrófico"),CONCATENATE("R8C",'MAPA DE RIESGO'!$P$60),"")</f>
        <v/>
      </c>
      <c r="AJ13" s="27" t="str">
        <f>IF(AND('MAPA DE RIESGO'!$Z$61="Muy Alta",'MAPA DE RIESGO'!$AB$61="Catastrófico"),CONCATENATE("R8C",'MAPA DE RIESGO'!$P$61),"")</f>
        <v/>
      </c>
      <c r="AK13" s="27" t="str">
        <f>IF(AND('MAPA DE RIESGO'!$Z$62="Muy Alta",'MAPA DE RIESGO'!$AB$62="Catastrófico"),CONCATENATE("R8C",'MAPA DE RIESGO'!$P$62),"")</f>
        <v/>
      </c>
      <c r="AL13" s="27" t="str">
        <f>IF(AND('MAPA DE RIESGO'!$Z$63="Muy Alta",'MAPA DE RIESGO'!$AB$63="Catastrófico"),CONCATENATE("R8C",'MAPA DE RIESGO'!$P$63),"")</f>
        <v/>
      </c>
      <c r="AM13" s="28" t="str">
        <f>IF(AND('MAPA DE RIESGO'!$Z$64="Muy Alta",'MAPA DE RIESGO'!$AB$64="Catastrófico"),CONCATENATE("R8C",'MAPA DE RIESGO'!$P$64),"")</f>
        <v/>
      </c>
      <c r="AN13" s="55"/>
      <c r="AO13" s="542"/>
      <c r="AP13" s="543"/>
      <c r="AQ13" s="543"/>
      <c r="AR13" s="543"/>
      <c r="AS13" s="543"/>
      <c r="AT13" s="54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80"/>
      <c r="C14" s="480"/>
      <c r="D14" s="481"/>
      <c r="E14" s="521"/>
      <c r="F14" s="522"/>
      <c r="G14" s="522"/>
      <c r="H14" s="522"/>
      <c r="I14" s="523"/>
      <c r="J14" s="23" t="str">
        <f>IF(AND('MAPA DE RIESGO'!$Z$65="Muy Alta",'MAPA DE RIESGO'!$AB$65="Leve"),CONCATENATE("R9C",'MAPA DE RIESGO'!$P$65),"")</f>
        <v/>
      </c>
      <c r="K14" s="24" t="str">
        <f>IF(AND('MAPA DE RIESGO'!$Z$66="Muy Alta",'MAPA DE RIESGO'!$AB$66="Leve"),CONCATENATE("R9C",'MAPA DE RIESGO'!$P$66),"")</f>
        <v/>
      </c>
      <c r="L14" s="29" t="str">
        <f>IF(AND('MAPA DE RIESGO'!$Z$67="Muy Alta",'MAPA DE RIESGO'!$AB$67="Leve"),CONCATENATE("R9C",'MAPA DE RIESGO'!$P$67),"")</f>
        <v/>
      </c>
      <c r="M14" s="29" t="str">
        <f>IF(AND('MAPA DE RIESGO'!$Z$68="Muy Alta",'MAPA DE RIESGO'!$AB$68="Leve"),CONCATENATE("R9C",'MAPA DE RIESGO'!$P$68),"")</f>
        <v/>
      </c>
      <c r="N14" s="29" t="str">
        <f>IF(AND('MAPA DE RIESGO'!$Z$69="Muy Alta",'MAPA DE RIESGO'!$AB$69="Leve"),CONCATENATE("R9C",'MAPA DE RIESGO'!$P$69),"")</f>
        <v/>
      </c>
      <c r="O14" s="25" t="str">
        <f>IF(AND('MAPA DE RIESGO'!$Z$70="Muy Alta",'MAPA DE RIESGO'!$AB$70="Leve"),CONCATENATE("R9C",'MAPA DE RIESGO'!$P$70),"")</f>
        <v/>
      </c>
      <c r="P14" s="23" t="str">
        <f>IF(AND('MAPA DE RIESGO'!$Z$65="Muy Alta",'MAPA DE RIESGO'!$AB$65="Menor"),CONCATENATE("R9C",'MAPA DE RIESGO'!$P$65),"")</f>
        <v/>
      </c>
      <c r="Q14" s="24" t="str">
        <f>IF(AND('MAPA DE RIESGO'!$Z$66="Muy Alta",'MAPA DE RIESGO'!$AB$66="Menor"),CONCATENATE("R9C",'MAPA DE RIESGO'!$P$66),"")</f>
        <v/>
      </c>
      <c r="R14" s="29" t="str">
        <f>IF(AND('MAPA DE RIESGO'!$Z$67="Muy Alta",'MAPA DE RIESGO'!$AB$67="Menor"),CONCATENATE("R9C",'MAPA DE RIESGO'!$P$67),"")</f>
        <v/>
      </c>
      <c r="S14" s="29" t="str">
        <f>IF(AND('MAPA DE RIESGO'!$Z$68="Muy Alta",'MAPA DE RIESGO'!$AB$68="Menor"),CONCATENATE("R9C",'MAPA DE RIESGO'!$P$68),"")</f>
        <v/>
      </c>
      <c r="T14" s="29" t="str">
        <f>IF(AND('MAPA DE RIESGO'!$Z$69="Muy Alta",'MAPA DE RIESGO'!$AB$69="Menor"),CONCATENATE("R9C",'MAPA DE RIESGO'!$P$69),"")</f>
        <v/>
      </c>
      <c r="U14" s="25" t="str">
        <f>IF(AND('MAPA DE RIESGO'!$Z$70="Muy Alta",'MAPA DE RIESGO'!$AB$70="Menor"),CONCATENATE("R9C",'MAPA DE RIESGO'!$P$70),"")</f>
        <v/>
      </c>
      <c r="V14" s="23" t="str">
        <f>IF(AND('MAPA DE RIESGO'!$Z$65="Muy Alta",'MAPA DE RIESGO'!$AB$65="Moderado"),CONCATENATE("R9C",'MAPA DE RIESGO'!$P$65),"")</f>
        <v/>
      </c>
      <c r="W14" s="24" t="str">
        <f>IF(AND('MAPA DE RIESGO'!$Z$66="Muy Alta",'MAPA DE RIESGO'!$AB$66="Moderado"),CONCATENATE("R9C",'MAPA DE RIESGO'!$P$66),"")</f>
        <v/>
      </c>
      <c r="X14" s="29" t="str">
        <f>IF(AND('MAPA DE RIESGO'!$Z$67="Muy Alta",'MAPA DE RIESGO'!$AB$67="Moderado"),CONCATENATE("R9C",'MAPA DE RIESGO'!$P$67),"")</f>
        <v/>
      </c>
      <c r="Y14" s="29" t="str">
        <f>IF(AND('MAPA DE RIESGO'!$Z$68="Muy Alta",'MAPA DE RIESGO'!$AB$68="Moderado"),CONCATENATE("R9C",'MAPA DE RIESGO'!$P$68),"")</f>
        <v/>
      </c>
      <c r="Z14" s="29" t="str">
        <f>IF(AND('MAPA DE RIESGO'!$Z$69="Muy Alta",'MAPA DE RIESGO'!$AB$69="Moderado"),CONCATENATE("R9C",'MAPA DE RIESGO'!$P$69),"")</f>
        <v/>
      </c>
      <c r="AA14" s="25" t="str">
        <f>IF(AND('MAPA DE RIESGO'!$Z$70="Muy Alta",'MAPA DE RIESGO'!$AB$70="Moderado"),CONCATENATE("R9C",'MAPA DE RIESGO'!$P$70),"")</f>
        <v/>
      </c>
      <c r="AB14" s="23" t="str">
        <f>IF(AND('MAPA DE RIESGO'!$Z$65="Muy Alta",'MAPA DE RIESGO'!$AB$65="Mayor"),CONCATENATE("R9C",'MAPA DE RIESGO'!$P$65),"")</f>
        <v/>
      </c>
      <c r="AC14" s="24" t="str">
        <f>IF(AND('MAPA DE RIESGO'!$Z$66="Muy Alta",'MAPA DE RIESGO'!$AB$66="Mayor"),CONCATENATE("R9C",'MAPA DE RIESGO'!$P$66),"")</f>
        <v/>
      </c>
      <c r="AD14" s="29" t="str">
        <f>IF(AND('MAPA DE RIESGO'!$Z$67="Muy Alta",'MAPA DE RIESGO'!$AB$67="Mayor"),CONCATENATE("R9C",'MAPA DE RIESGO'!$P$67),"")</f>
        <v/>
      </c>
      <c r="AE14" s="29" t="str">
        <f>IF(AND('MAPA DE RIESGO'!$Z$68="Muy Alta",'MAPA DE RIESGO'!$AB$68="Mayor"),CONCATENATE("R9C",'MAPA DE RIESGO'!$P$68),"")</f>
        <v/>
      </c>
      <c r="AF14" s="29" t="str">
        <f>IF(AND('MAPA DE RIESGO'!$Z$69="Muy Alta",'MAPA DE RIESGO'!$AB$69="Mayor"),CONCATENATE("R9C",'MAPA DE RIESGO'!$P$69),"")</f>
        <v/>
      </c>
      <c r="AG14" s="25" t="str">
        <f>IF(AND('MAPA DE RIESGO'!$Z$70="Muy Alta",'MAPA DE RIESGO'!$AB$70="Mayor"),CONCATENATE("R9C",'MAPA DE RIESGO'!$P$70),"")</f>
        <v/>
      </c>
      <c r="AH14" s="26" t="str">
        <f>IF(AND('MAPA DE RIESGO'!$Z$65="Muy Alta",'MAPA DE RIESGO'!$AB$65="Catastrófico"),CONCATENATE("R9C",'MAPA DE RIESGO'!$P$65),"")</f>
        <v/>
      </c>
      <c r="AI14" s="27" t="str">
        <f>IF(AND('MAPA DE RIESGO'!$Z$66="Muy Alta",'MAPA DE RIESGO'!$AB$66="Catastrófico"),CONCATENATE("R9C",'MAPA DE RIESGO'!$P$66),"")</f>
        <v/>
      </c>
      <c r="AJ14" s="27" t="str">
        <f>IF(AND('MAPA DE RIESGO'!$Z$67="Muy Alta",'MAPA DE RIESGO'!$AB$67="Catastrófico"),CONCATENATE("R9C",'MAPA DE RIESGO'!$P$67),"")</f>
        <v/>
      </c>
      <c r="AK14" s="27" t="str">
        <f>IF(AND('MAPA DE RIESGO'!$Z$68="Muy Alta",'MAPA DE RIESGO'!$AB$68="Catastrófico"),CONCATENATE("R9C",'MAPA DE RIESGO'!$P$68),"")</f>
        <v/>
      </c>
      <c r="AL14" s="27" t="str">
        <f>IF(AND('MAPA DE RIESGO'!$Z$69="Muy Alta",'MAPA DE RIESGO'!$AB$69="Catastrófico"),CONCATENATE("R9C",'MAPA DE RIESGO'!$P$69),"")</f>
        <v/>
      </c>
      <c r="AM14" s="28" t="str">
        <f>IF(AND('MAPA DE RIESGO'!$Z$70="Muy Alta",'MAPA DE RIESGO'!$AB$70="Catastrófico"),CONCATENATE("R9C",'MAPA DE RIESGO'!$P$70),"")</f>
        <v/>
      </c>
      <c r="AN14" s="55"/>
      <c r="AO14" s="542"/>
      <c r="AP14" s="543"/>
      <c r="AQ14" s="543"/>
      <c r="AR14" s="543"/>
      <c r="AS14" s="543"/>
      <c r="AT14" s="54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80"/>
      <c r="C15" s="480"/>
      <c r="D15" s="481"/>
      <c r="E15" s="524"/>
      <c r="F15" s="525"/>
      <c r="G15" s="525"/>
      <c r="H15" s="525"/>
      <c r="I15" s="526"/>
      <c r="J15" s="30" t="str">
        <f>IF(AND('MAPA DE RIESGO'!$Z$71="Muy Alta",'MAPA DE RIESGO'!$AB$71="Leve"),CONCATENATE("R10C",'MAPA DE RIESGO'!$P$71),"")</f>
        <v/>
      </c>
      <c r="K15" s="31" t="str">
        <f>IF(AND('MAPA DE RIESGO'!$Z$72="Muy Alta",'MAPA DE RIESGO'!$AB$72="Leve"),CONCATENATE("R10C",'MAPA DE RIESGO'!$P$72),"")</f>
        <v/>
      </c>
      <c r="L15" s="31" t="str">
        <f>IF(AND('MAPA DE RIESGO'!$Z$73="Muy Alta",'MAPA DE RIESGO'!$AB$73="Leve"),CONCATENATE("R10C",'MAPA DE RIESGO'!$P$73),"")</f>
        <v/>
      </c>
      <c r="M15" s="31" t="str">
        <f>IF(AND('MAPA DE RIESGO'!$Z$74="Muy Alta",'MAPA DE RIESGO'!$AB$74="Leve"),CONCATENATE("R10C",'MAPA DE RIESGO'!$P$74),"")</f>
        <v/>
      </c>
      <c r="N15" s="31" t="str">
        <f>IF(AND('MAPA DE RIESGO'!$Z$75="Muy Alta",'MAPA DE RIESGO'!$AB$75="Leve"),CONCATENATE("R10C",'MAPA DE RIESGO'!$P$75),"")</f>
        <v/>
      </c>
      <c r="O15" s="32" t="str">
        <f>IF(AND('MAPA DE RIESGO'!$Z$76="Muy Alta",'MAPA DE RIESGO'!$AB$76="Leve"),CONCATENATE("R10C",'MAPA DE RIESGO'!$P$76),"")</f>
        <v/>
      </c>
      <c r="P15" s="23" t="str">
        <f>IF(AND('MAPA DE RIESGO'!$Z$71="Muy Alta",'MAPA DE RIESGO'!$AB$71="Menor"),CONCATENATE("R10C",'MAPA DE RIESGO'!$P$71),"")</f>
        <v/>
      </c>
      <c r="Q15" s="24" t="str">
        <f>IF(AND('MAPA DE RIESGO'!$Z$72="Muy Alta",'MAPA DE RIESGO'!$AB$72="Menor"),CONCATENATE("R10C",'MAPA DE RIESGO'!$P$72),"")</f>
        <v/>
      </c>
      <c r="R15" s="24" t="str">
        <f>IF(AND('MAPA DE RIESGO'!$Z$73="Muy Alta",'MAPA DE RIESGO'!$AB$73="Menor"),CONCATENATE("R10C",'MAPA DE RIESGO'!$P$73),"")</f>
        <v/>
      </c>
      <c r="S15" s="24" t="str">
        <f>IF(AND('MAPA DE RIESGO'!$Z$74="Muy Alta",'MAPA DE RIESGO'!$AB$74="Menor"),CONCATENATE("R10C",'MAPA DE RIESGO'!$P$74),"")</f>
        <v/>
      </c>
      <c r="T15" s="24" t="str">
        <f>IF(AND('MAPA DE RIESGO'!$Z$75="Muy Alta",'MAPA DE RIESGO'!$AB$75="Menor"),CONCATENATE("R10C",'MAPA DE RIESGO'!$P$75),"")</f>
        <v/>
      </c>
      <c r="U15" s="25" t="str">
        <f>IF(AND('MAPA DE RIESGO'!$Z$76="Muy Alta",'MAPA DE RIESGO'!$AB$76="Menor"),CONCATENATE("R10C",'MAPA DE RIESGO'!$P$76),"")</f>
        <v/>
      </c>
      <c r="V15" s="30" t="str">
        <f>IF(AND('MAPA DE RIESGO'!$Z$71="Muy Alta",'MAPA DE RIESGO'!$AB$71="Moderado"),CONCATENATE("R10C",'MAPA DE RIESGO'!$P$71),"")</f>
        <v/>
      </c>
      <c r="W15" s="31" t="str">
        <f>IF(AND('MAPA DE RIESGO'!$Z$72="Muy Alta",'MAPA DE RIESGO'!$AB$72="Moderado"),CONCATENATE("R10C",'MAPA DE RIESGO'!$P$72),"")</f>
        <v/>
      </c>
      <c r="X15" s="31" t="str">
        <f>IF(AND('MAPA DE RIESGO'!$Z$73="Muy Alta",'MAPA DE RIESGO'!$AB$73="Moderado"),CONCATENATE("R10C",'MAPA DE RIESGO'!$P$73),"")</f>
        <v/>
      </c>
      <c r="Y15" s="31" t="str">
        <f>IF(AND('MAPA DE RIESGO'!$Z$74="Muy Alta",'MAPA DE RIESGO'!$AB$74="Moderado"),CONCATENATE("R10C",'MAPA DE RIESGO'!$P$74),"")</f>
        <v/>
      </c>
      <c r="Z15" s="31" t="str">
        <f>IF(AND('MAPA DE RIESGO'!$Z$75="Muy Alta",'MAPA DE RIESGO'!$AB$75="Moderado"),CONCATENATE("R10C",'MAPA DE RIESGO'!$P$75),"")</f>
        <v/>
      </c>
      <c r="AA15" s="32" t="str">
        <f>IF(AND('MAPA DE RIESGO'!$Z$76="Muy Alta",'MAPA DE RIESGO'!$AB$76="Moderado"),CONCATENATE("R10C",'MAPA DE RIESGO'!$P$76),"")</f>
        <v/>
      </c>
      <c r="AB15" s="23" t="str">
        <f>IF(AND('MAPA DE RIESGO'!$Z$71="Muy Alta",'MAPA DE RIESGO'!$AB$71="Mayor"),CONCATENATE("R10C",'MAPA DE RIESGO'!$P$71),"")</f>
        <v/>
      </c>
      <c r="AC15" s="24" t="str">
        <f>IF(AND('MAPA DE RIESGO'!$Z$72="Muy Alta",'MAPA DE RIESGO'!$AB$72="Mayor"),CONCATENATE("R10C",'MAPA DE RIESGO'!$P$72),"")</f>
        <v/>
      </c>
      <c r="AD15" s="24" t="str">
        <f>IF(AND('MAPA DE RIESGO'!$Z$73="Muy Alta",'MAPA DE RIESGO'!$AB$73="Mayor"),CONCATENATE("R10C",'MAPA DE RIESGO'!$P$73),"")</f>
        <v/>
      </c>
      <c r="AE15" s="24" t="str">
        <f>IF(AND('MAPA DE RIESGO'!$Z$74="Muy Alta",'MAPA DE RIESGO'!$AB$74="Mayor"),CONCATENATE("R10C",'MAPA DE RIESGO'!$P$74),"")</f>
        <v/>
      </c>
      <c r="AF15" s="24" t="str">
        <f>IF(AND('MAPA DE RIESGO'!$Z$75="Muy Alta",'MAPA DE RIESGO'!$AB$75="Mayor"),CONCATENATE("R10C",'MAPA DE RIESGO'!$P$75),"")</f>
        <v/>
      </c>
      <c r="AG15" s="25" t="str">
        <f>IF(AND('MAPA DE RIESGO'!$Z$76="Muy Alta",'MAPA DE RIESGO'!$AB$76="Mayor"),CONCATENATE("R10C",'MAPA DE RIESGO'!$P$76),"")</f>
        <v/>
      </c>
      <c r="AH15" s="33" t="str">
        <f>IF(AND('MAPA DE RIESGO'!$Z$71="Muy Alta",'MAPA DE RIESGO'!$AB$71="Catastrófico"),CONCATENATE("R10C",'MAPA DE RIESGO'!$P$71),"")</f>
        <v/>
      </c>
      <c r="AI15" s="34" t="str">
        <f>IF(AND('MAPA DE RIESGO'!$Z$72="Muy Alta",'MAPA DE RIESGO'!$AB$72="Catastrófico"),CONCATENATE("R10C",'MAPA DE RIESGO'!$P$72),"")</f>
        <v/>
      </c>
      <c r="AJ15" s="34" t="str">
        <f>IF(AND('MAPA DE RIESGO'!$Z$73="Muy Alta",'MAPA DE RIESGO'!$AB$73="Catastrófico"),CONCATENATE("R10C",'MAPA DE RIESGO'!$P$73),"")</f>
        <v/>
      </c>
      <c r="AK15" s="34" t="str">
        <f>IF(AND('MAPA DE RIESGO'!$Z$74="Muy Alta",'MAPA DE RIESGO'!$AB$74="Catastrófico"),CONCATENATE("R10C",'MAPA DE RIESGO'!$P$74),"")</f>
        <v/>
      </c>
      <c r="AL15" s="34" t="str">
        <f>IF(AND('MAPA DE RIESGO'!$Z$75="Muy Alta",'MAPA DE RIESGO'!$AB$75="Catastrófico"),CONCATENATE("R10C",'MAPA DE RIESGO'!$P$75),"")</f>
        <v/>
      </c>
      <c r="AM15" s="35" t="str">
        <f>IF(AND('MAPA DE RIESGO'!$Z$76="Muy Alta",'MAPA DE RIESGO'!$AB$76="Catastrófico"),CONCATENATE("R10C",'MAPA DE RIESGO'!$P$76),"")</f>
        <v/>
      </c>
      <c r="AN15" s="55"/>
      <c r="AO15" s="545"/>
      <c r="AP15" s="546"/>
      <c r="AQ15" s="546"/>
      <c r="AR15" s="546"/>
      <c r="AS15" s="546"/>
      <c r="AT15" s="54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80"/>
      <c r="C16" s="480"/>
      <c r="D16" s="481"/>
      <c r="E16" s="518" t="s">
        <v>106</v>
      </c>
      <c r="F16" s="519"/>
      <c r="G16" s="519"/>
      <c r="H16" s="519"/>
      <c r="I16" s="519"/>
      <c r="J16" s="36" t="str">
        <f>IF(AND('MAPA DE RIESGO'!$Z$16="Alta",'MAPA DE RIESGO'!$AB$16="Leve"),CONCATENATE("R1C",'MAPA DE RIESGO'!$P$16),"")</f>
        <v/>
      </c>
      <c r="K16" s="37" t="str">
        <f>IF(AND('MAPA DE RIESGO'!$Z$18="Alta",'MAPA DE RIESGO'!$AB$18="Leve"),CONCATENATE("R1C",'MAPA DE RIESGO'!$P$18),"")</f>
        <v/>
      </c>
      <c r="L16" s="37" t="str">
        <f>IF(AND('MAPA DE RIESGO'!$Z$19="Alta",'MAPA DE RIESGO'!$AB$19="Leve"),CONCATENATE("R1C",'MAPA DE RIESGO'!$P$19),"")</f>
        <v/>
      </c>
      <c r="M16" s="37" t="str">
        <f>IF(AND('MAPA DE RIESGO'!$Z$20="Alta",'MAPA DE RIESGO'!$AB$20="Leve"),CONCATENATE("R1C",'MAPA DE RIESGO'!$P$20),"")</f>
        <v/>
      </c>
      <c r="N16" s="37" t="str">
        <f>IF(AND('MAPA DE RIESGO'!$Z$21="Alta",'MAPA DE RIESGO'!$AB$21="Leve"),CONCATENATE("R1C",'MAPA DE RIESGO'!$P$21),"")</f>
        <v/>
      </c>
      <c r="O16" s="38" t="str">
        <f>IF(AND('MAPA DE RIESGO'!$Z$22="Alta",'MAPA DE RIESGO'!$AB$22="Leve"),CONCATENATE("R1C",'MAPA DE RIESGO'!$P$22),"")</f>
        <v/>
      </c>
      <c r="P16" s="36" t="str">
        <f>IF(AND('MAPA DE RIESGO'!$Z$16="Alta",'MAPA DE RIESGO'!$AB$16="Menor"),CONCATENATE("R1C",'MAPA DE RIESGO'!$P$16),"")</f>
        <v/>
      </c>
      <c r="Q16" s="37" t="str">
        <f>IF(AND('MAPA DE RIESGO'!$Z$18="Alta",'MAPA DE RIESGO'!$AB$18="Menor"),CONCATENATE("R1C",'MAPA DE RIESGO'!$P$18),"")</f>
        <v/>
      </c>
      <c r="R16" s="37" t="str">
        <f>IF(AND('MAPA DE RIESGO'!$Z$19="Alta",'MAPA DE RIESGO'!$AB$19="Menor"),CONCATENATE("R1C",'MAPA DE RIESGO'!$P$19),"")</f>
        <v/>
      </c>
      <c r="S16" s="37" t="str">
        <f>IF(AND('MAPA DE RIESGO'!$Z$20="Alta",'MAPA DE RIESGO'!$AB$20="Menor"),CONCATENATE("R1C",'MAPA DE RIESGO'!$P$20),"")</f>
        <v/>
      </c>
      <c r="T16" s="37" t="str">
        <f>IF(AND('MAPA DE RIESGO'!$Z$21="Alta",'MAPA DE RIESGO'!$AB$21="Menor"),CONCATENATE("R1C",'MAPA DE RIESGO'!$P$21),"")</f>
        <v/>
      </c>
      <c r="U16" s="38" t="str">
        <f>IF(AND('MAPA DE RIESGO'!$Z$22="Alta",'MAPA DE RIESGO'!$AB$22="Menor"),CONCATENATE("R1C",'MAPA DE RIESGO'!$P$22),"")</f>
        <v/>
      </c>
      <c r="V16" s="17" t="str">
        <f>IF(AND('MAPA DE RIESGO'!$Z$16="Alta",'MAPA DE RIESGO'!$AB$16="Moderado"),CONCATENATE("R1C",'MAPA DE RIESGO'!$P$16),"")</f>
        <v/>
      </c>
      <c r="W16" s="18" t="str">
        <f>IF(AND('MAPA DE RIESGO'!$Z$18="Alta",'MAPA DE RIESGO'!$AB$18="Moderado"),CONCATENATE("R1C",'MAPA DE RIESGO'!$P$18),"")</f>
        <v/>
      </c>
      <c r="X16" s="18" t="str">
        <f>IF(AND('MAPA DE RIESGO'!$Z$19="Alta",'MAPA DE RIESGO'!$AB$19="Moderado"),CONCATENATE("R1C",'MAPA DE RIESGO'!$P$19),"")</f>
        <v/>
      </c>
      <c r="Y16" s="18" t="str">
        <f>IF(AND('MAPA DE RIESGO'!$Z$20="Alta",'MAPA DE RIESGO'!$AB$20="Moderado"),CONCATENATE("R1C",'MAPA DE RIESGO'!$P$20),"")</f>
        <v/>
      </c>
      <c r="Z16" s="18" t="str">
        <f>IF(AND('MAPA DE RIESGO'!$Z$21="Alta",'MAPA DE RIESGO'!$AB$21="Moderado"),CONCATENATE("R1C",'MAPA DE RIESGO'!$P$21),"")</f>
        <v/>
      </c>
      <c r="AA16" s="19" t="str">
        <f>IF(AND('MAPA DE RIESGO'!$Z$22="Alta",'MAPA DE RIESGO'!$AB$22="Moderado"),CONCATENATE("R1C",'MAPA DE RIESGO'!$P$22),"")</f>
        <v/>
      </c>
      <c r="AB16" s="17" t="str">
        <f>IF(AND('MAPA DE RIESGO'!$Z$16="Alta",'MAPA DE RIESGO'!$AB$16="Mayor"),CONCATENATE("R1C",'MAPA DE RIESGO'!$P$16),"")</f>
        <v/>
      </c>
      <c r="AC16" s="18" t="str">
        <f>IF(AND('MAPA DE RIESGO'!$Z$18="Alta",'MAPA DE RIESGO'!$AB$18="Mayor"),CONCATENATE("R1C",'MAPA DE RIESGO'!$P$18),"")</f>
        <v/>
      </c>
      <c r="AD16" s="18" t="str">
        <f>IF(AND('MAPA DE RIESGO'!$Z$19="Alta",'MAPA DE RIESGO'!$AB$19="Mayor"),CONCATENATE("R1C",'MAPA DE RIESGO'!$P$19),"")</f>
        <v/>
      </c>
      <c r="AE16" s="18" t="str">
        <f>IF(AND('MAPA DE RIESGO'!$Z$20="Alta",'MAPA DE RIESGO'!$AB$20="Mayor"),CONCATENATE("R1C",'MAPA DE RIESGO'!$P$20),"")</f>
        <v/>
      </c>
      <c r="AF16" s="18" t="str">
        <f>IF(AND('MAPA DE RIESGO'!$Z$21="Alta",'MAPA DE RIESGO'!$AB$21="Mayor"),CONCATENATE("R1C",'MAPA DE RIESGO'!$P$21),"")</f>
        <v/>
      </c>
      <c r="AG16" s="19" t="str">
        <f>IF(AND('MAPA DE RIESGO'!$Z$22="Alta",'MAPA DE RIESGO'!$AB$22="Mayor"),CONCATENATE("R1C",'MAPA DE RIESGO'!$P$22),"")</f>
        <v/>
      </c>
      <c r="AH16" s="20" t="str">
        <f>IF(AND('MAPA DE RIESGO'!$Z$16="Alta",'MAPA DE RIESGO'!$AB$16="Catastrófico"),CONCATENATE("R1C",'MAPA DE RIESGO'!$P$16),"")</f>
        <v/>
      </c>
      <c r="AI16" s="21" t="str">
        <f>IF(AND('MAPA DE RIESGO'!$Z$18="Alta",'MAPA DE RIESGO'!$AB$18="Catastrófico"),CONCATENATE("R1C",'MAPA DE RIESGO'!$P$18),"")</f>
        <v/>
      </c>
      <c r="AJ16" s="21" t="str">
        <f>IF(AND('MAPA DE RIESGO'!$Z$19="Alta",'MAPA DE RIESGO'!$AB$19="Catastrófico"),CONCATENATE("R1C",'MAPA DE RIESGO'!$P$19),"")</f>
        <v/>
      </c>
      <c r="AK16" s="21" t="str">
        <f>IF(AND('MAPA DE RIESGO'!$Z$20="Alta",'MAPA DE RIESGO'!$AB$20="Catastrófico"),CONCATENATE("R1C",'MAPA DE RIESGO'!$P$20),"")</f>
        <v/>
      </c>
      <c r="AL16" s="21" t="str">
        <f>IF(AND('MAPA DE RIESGO'!$Z$21="Alta",'MAPA DE RIESGO'!$AB$21="Catastrófico"),CONCATENATE("R1C",'MAPA DE RIESGO'!$P$21),"")</f>
        <v/>
      </c>
      <c r="AM16" s="22" t="str">
        <f>IF(AND('MAPA DE RIESGO'!$Z$22="Alta",'MAPA DE RIESGO'!$AB$22="Catastrófico"),CONCATENATE("R1C",'MAPA DE RIESGO'!$P$22),"")</f>
        <v/>
      </c>
      <c r="AN16" s="55"/>
      <c r="AO16" s="528" t="s">
        <v>72</v>
      </c>
      <c r="AP16" s="529"/>
      <c r="AQ16" s="529"/>
      <c r="AR16" s="529"/>
      <c r="AS16" s="529"/>
      <c r="AT16" s="53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80"/>
      <c r="C17" s="480"/>
      <c r="D17" s="481"/>
      <c r="E17" s="537"/>
      <c r="F17" s="538"/>
      <c r="G17" s="538"/>
      <c r="H17" s="538"/>
      <c r="I17" s="538"/>
      <c r="J17" s="39" t="str">
        <f>IF(AND('MAPA DE RIESGO'!$Z$23="Alta",'MAPA DE RIESGO'!$AB$23="Leve"),CONCATENATE("R2C",'MAPA DE RIESGO'!$P$23),"")</f>
        <v/>
      </c>
      <c r="K17" s="40" t="str">
        <f>IF(AND('MAPA DE RIESGO'!$Z$24="Alta",'MAPA DE RIESGO'!$AB$24="Leve"),CONCATENATE("R2C",'MAPA DE RIESGO'!$P$24),"")</f>
        <v/>
      </c>
      <c r="L17" s="40" t="str">
        <f>IF(AND('MAPA DE RIESGO'!$Z$25="Alta",'MAPA DE RIESGO'!$AB$25="Leve"),CONCATENATE("R2C",'MAPA DE RIESGO'!$P$25),"")</f>
        <v/>
      </c>
      <c r="M17" s="40" t="str">
        <f>IF(AND('MAPA DE RIESGO'!$Z$26="Alta",'MAPA DE RIESGO'!$AB$26="Leve"),CONCATENATE("R2C",'MAPA DE RIESGO'!$P$26),"")</f>
        <v/>
      </c>
      <c r="N17" s="40" t="str">
        <f>IF(AND('MAPA DE RIESGO'!$Z$27="Alta",'MAPA DE RIESGO'!$AB$27="Leve"),CONCATENATE("R2C",'MAPA DE RIESGO'!$P$27),"")</f>
        <v/>
      </c>
      <c r="O17" s="41" t="str">
        <f>IF(AND('MAPA DE RIESGO'!$Z$28="Alta",'MAPA DE RIESGO'!$AB$28="Leve"),CONCATENATE("R2C",'MAPA DE RIESGO'!$P$28),"")</f>
        <v/>
      </c>
      <c r="P17" s="39" t="str">
        <f>IF(AND('MAPA DE RIESGO'!$Z$23="Alta",'MAPA DE RIESGO'!$AB$23="Menor"),CONCATENATE("R2C",'MAPA DE RIESGO'!$P$23),"")</f>
        <v/>
      </c>
      <c r="Q17" s="40" t="str">
        <f>IF(AND('MAPA DE RIESGO'!$Z$24="Alta",'MAPA DE RIESGO'!$AB$24="Menor"),CONCATENATE("R2C",'MAPA DE RIESGO'!$P$24),"")</f>
        <v/>
      </c>
      <c r="R17" s="40" t="str">
        <f>IF(AND('MAPA DE RIESGO'!$Z$25="Alta",'MAPA DE RIESGO'!$AB$25="Menor"),CONCATENATE("R2C",'MAPA DE RIESGO'!$P$25),"")</f>
        <v/>
      </c>
      <c r="S17" s="40" t="str">
        <f>IF(AND('MAPA DE RIESGO'!$Z$26="Alta",'MAPA DE RIESGO'!$AB$26="Menor"),CONCATENATE("R2C",'MAPA DE RIESGO'!$P$26),"")</f>
        <v/>
      </c>
      <c r="T17" s="40" t="str">
        <f>IF(AND('MAPA DE RIESGO'!$Z$27="Alta",'MAPA DE RIESGO'!$AB$27="Menor"),CONCATENATE("R2C",'MAPA DE RIESGO'!$P$27),"")</f>
        <v/>
      </c>
      <c r="U17" s="41" t="str">
        <f>IF(AND('MAPA DE RIESGO'!$Z$28="Alta",'MAPA DE RIESGO'!$AB$28="Menor"),CONCATENATE("R2C",'MAPA DE RIESGO'!$P$28),"")</f>
        <v/>
      </c>
      <c r="V17" s="23" t="str">
        <f>IF(AND('MAPA DE RIESGO'!$Z$23="Alta",'MAPA DE RIESGO'!$AB$23="Moderado"),CONCATENATE("R2C",'MAPA DE RIESGO'!$P$23),"")</f>
        <v/>
      </c>
      <c r="W17" s="24" t="str">
        <f>IF(AND('MAPA DE RIESGO'!$Z$24="Alta",'MAPA DE RIESGO'!$AB$24="Moderado"),CONCATENATE("R2C",'MAPA DE RIESGO'!$P$24),"")</f>
        <v/>
      </c>
      <c r="X17" s="24" t="str">
        <f>IF(AND('MAPA DE RIESGO'!$Z$25="Alta",'MAPA DE RIESGO'!$AB$25="Moderado"),CONCATENATE("R2C",'MAPA DE RIESGO'!$P$25),"")</f>
        <v/>
      </c>
      <c r="Y17" s="24" t="str">
        <f>IF(AND('MAPA DE RIESGO'!$Z$26="Alta",'MAPA DE RIESGO'!$AB$26="Moderado"),CONCATENATE("R2C",'MAPA DE RIESGO'!$P$26),"")</f>
        <v/>
      </c>
      <c r="Z17" s="24" t="str">
        <f>IF(AND('MAPA DE RIESGO'!$Z$27="Alta",'MAPA DE RIESGO'!$AB$27="Moderado"),CONCATENATE("R2C",'MAPA DE RIESGO'!$P$27),"")</f>
        <v/>
      </c>
      <c r="AA17" s="25" t="str">
        <f>IF(AND('MAPA DE RIESGO'!$Z$28="Alta",'MAPA DE RIESGO'!$AB$28="Moderado"),CONCATENATE("R2C",'MAPA DE RIESGO'!$P$28),"")</f>
        <v/>
      </c>
      <c r="AB17" s="23" t="str">
        <f>IF(AND('MAPA DE RIESGO'!$Z$23="Alta",'MAPA DE RIESGO'!$AB$23="Mayor"),CONCATENATE("R2C",'MAPA DE RIESGO'!$P$23),"")</f>
        <v/>
      </c>
      <c r="AC17" s="24" t="str">
        <f>IF(AND('MAPA DE RIESGO'!$Z$24="Alta",'MAPA DE RIESGO'!$AB$24="Mayor"),CONCATENATE("R2C",'MAPA DE RIESGO'!$P$24),"")</f>
        <v/>
      </c>
      <c r="AD17" s="24" t="str">
        <f>IF(AND('MAPA DE RIESGO'!$Z$25="Alta",'MAPA DE RIESGO'!$AB$25="Mayor"),CONCATENATE("R2C",'MAPA DE RIESGO'!$P$25),"")</f>
        <v/>
      </c>
      <c r="AE17" s="24" t="str">
        <f>IF(AND('MAPA DE RIESGO'!$Z$26="Alta",'MAPA DE RIESGO'!$AB$26="Mayor"),CONCATENATE("R2C",'MAPA DE RIESGO'!$P$26),"")</f>
        <v/>
      </c>
      <c r="AF17" s="24" t="str">
        <f>IF(AND('MAPA DE RIESGO'!$Z$27="Alta",'MAPA DE RIESGO'!$AB$27="Mayor"),CONCATENATE("R2C",'MAPA DE RIESGO'!$P$27),"")</f>
        <v/>
      </c>
      <c r="AG17" s="25" t="str">
        <f>IF(AND('MAPA DE RIESGO'!$Z$28="Alta",'MAPA DE RIESGO'!$AB$28="Mayor"),CONCATENATE("R2C",'MAPA DE RIESGO'!$P$28),"")</f>
        <v/>
      </c>
      <c r="AH17" s="26" t="str">
        <f>IF(AND('MAPA DE RIESGO'!$Z$23="Alta",'MAPA DE RIESGO'!$AB$23="Catastrófico"),CONCATENATE("R2C",'MAPA DE RIESGO'!$P$23),"")</f>
        <v/>
      </c>
      <c r="AI17" s="27" t="str">
        <f>IF(AND('MAPA DE RIESGO'!$Z$24="Alta",'MAPA DE RIESGO'!$AB$24="Catastrófico"),CONCATENATE("R2C",'MAPA DE RIESGO'!$P$24),"")</f>
        <v/>
      </c>
      <c r="AJ17" s="27" t="str">
        <f>IF(AND('MAPA DE RIESGO'!$Z$25="Alta",'MAPA DE RIESGO'!$AB$25="Catastrófico"),CONCATENATE("R2C",'MAPA DE RIESGO'!$P$25),"")</f>
        <v/>
      </c>
      <c r="AK17" s="27" t="str">
        <f>IF(AND('MAPA DE RIESGO'!$Z$26="Alta",'MAPA DE RIESGO'!$AB$26="Catastrófico"),CONCATENATE("R2C",'MAPA DE RIESGO'!$P$26),"")</f>
        <v/>
      </c>
      <c r="AL17" s="27" t="str">
        <f>IF(AND('MAPA DE RIESGO'!$Z$27="Alta",'MAPA DE RIESGO'!$AB$27="Catastrófico"),CONCATENATE("R2C",'MAPA DE RIESGO'!$P$27),"")</f>
        <v/>
      </c>
      <c r="AM17" s="28" t="str">
        <f>IF(AND('MAPA DE RIESGO'!$Z$28="Alta",'MAPA DE RIESGO'!$AB$28="Catastrófico"),CONCATENATE("R2C",'MAPA DE RIESGO'!$P$28),"")</f>
        <v/>
      </c>
      <c r="AN17" s="55"/>
      <c r="AO17" s="531"/>
      <c r="AP17" s="532"/>
      <c r="AQ17" s="532"/>
      <c r="AR17" s="532"/>
      <c r="AS17" s="532"/>
      <c r="AT17" s="533"/>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80"/>
      <c r="C18" s="480"/>
      <c r="D18" s="481"/>
      <c r="E18" s="521"/>
      <c r="F18" s="522"/>
      <c r="G18" s="522"/>
      <c r="H18" s="522"/>
      <c r="I18" s="538"/>
      <c r="J18" s="39"/>
      <c r="K18" s="40" t="str">
        <f>IF(AND('MAPA DE RIESGO'!$Z$30="Alta",'MAPA DE RIESGO'!$AB$30="Leve"),CONCATENATE("R3C",'MAPA DE RIESGO'!$P$30),"")</f>
        <v/>
      </c>
      <c r="L18" s="40" t="str">
        <f>IF(AND('MAPA DE RIESGO'!$Z$31="Alta",'MAPA DE RIESGO'!$AB$31="Leve"),CONCATENATE("R3C",'MAPA DE RIESGO'!$P$31),"")</f>
        <v/>
      </c>
      <c r="M18" s="40" t="str">
        <f>IF(AND('MAPA DE RIESGO'!$Z$32="Alta",'MAPA DE RIESGO'!$AB$32="Leve"),CONCATENATE("R3C",'MAPA DE RIESGO'!$P$32),"")</f>
        <v/>
      </c>
      <c r="N18" s="40" t="str">
        <f>IF(AND('MAPA DE RIESGO'!$Z$33="Alta",'MAPA DE RIESGO'!$AB$33="Leve"),CONCATENATE("R3C",'MAPA DE RIESGO'!$P$33),"")</f>
        <v/>
      </c>
      <c r="O18" s="41" t="str">
        <f>IF(AND('MAPA DE RIESGO'!$Z$34="Alta",'MAPA DE RIESGO'!$AB$34="Leve"),CONCATENATE("R3C",'MAPA DE RIESGO'!$P$34),"")</f>
        <v/>
      </c>
      <c r="P18" s="39"/>
      <c r="Q18" s="40" t="str">
        <f>IF(AND('MAPA DE RIESGO'!$Z$30="Alta",'MAPA DE RIESGO'!$AB$30="Menor"),CONCATENATE("R3C",'MAPA DE RIESGO'!$P$30),"")</f>
        <v/>
      </c>
      <c r="R18" s="40" t="str">
        <f>IF(AND('MAPA DE RIESGO'!$Z$31="Alta",'MAPA DE RIESGO'!$AB$31="Menor"),CONCATENATE("R3C",'MAPA DE RIESGO'!$P$31),"")</f>
        <v/>
      </c>
      <c r="S18" s="40" t="str">
        <f>IF(AND('MAPA DE RIESGO'!$Z$32="Alta",'MAPA DE RIESGO'!$AB$32="Menor"),CONCATENATE("R3C",'MAPA DE RIESGO'!$P$32),"")</f>
        <v/>
      </c>
      <c r="T18" s="40" t="str">
        <f>IF(AND('MAPA DE RIESGO'!$Z$33="Alta",'MAPA DE RIESGO'!$AB$33="Menor"),CONCATENATE("R3C",'MAPA DE RIESGO'!$P$33),"")</f>
        <v/>
      </c>
      <c r="U18" s="41" t="str">
        <f>IF(AND('MAPA DE RIESGO'!$Z$34="Alta",'MAPA DE RIESGO'!$AB$34="Menor"),CONCATENATE("R3C",'MAPA DE RIESGO'!$P$34),"")</f>
        <v/>
      </c>
      <c r="V18" s="23"/>
      <c r="W18" s="24" t="str">
        <f>IF(AND('MAPA DE RIESGO'!$Z$30="Alta",'MAPA DE RIESGO'!$AB$30="Moderado"),CONCATENATE("R3C",'MAPA DE RIESGO'!$P$30),"")</f>
        <v/>
      </c>
      <c r="X18" s="24" t="str">
        <f>IF(AND('MAPA DE RIESGO'!$Z$31="Alta",'MAPA DE RIESGO'!$AB$31="Moderado"),CONCATENATE("R3C",'MAPA DE RIESGO'!$P$31),"")</f>
        <v/>
      </c>
      <c r="Y18" s="24" t="str">
        <f>IF(AND('MAPA DE RIESGO'!$Z$32="Alta",'MAPA DE RIESGO'!$AB$32="Moderado"),CONCATENATE("R3C",'MAPA DE RIESGO'!$P$32),"")</f>
        <v/>
      </c>
      <c r="Z18" s="24" t="str">
        <f>IF(AND('MAPA DE RIESGO'!$Z$33="Alta",'MAPA DE RIESGO'!$AB$33="Moderado"),CONCATENATE("R3C",'MAPA DE RIESGO'!$P$33),"")</f>
        <v/>
      </c>
      <c r="AA18" s="25" t="str">
        <f>IF(AND('MAPA DE RIESGO'!$Z$34="Alta",'MAPA DE RIESGO'!$AB$34="Moderado"),CONCATENATE("R3C",'MAPA DE RIESGO'!$P$34),"")</f>
        <v/>
      </c>
      <c r="AB18" s="23"/>
      <c r="AC18" s="24" t="str">
        <f>IF(AND('MAPA DE RIESGO'!$Z$30="Alta",'MAPA DE RIESGO'!$AB$30="Mayor"),CONCATENATE("R3C",'MAPA DE RIESGO'!$P$30),"")</f>
        <v/>
      </c>
      <c r="AD18" s="24" t="str">
        <f>IF(AND('MAPA DE RIESGO'!$Z$31="Alta",'MAPA DE RIESGO'!$AB$31="Mayor"),CONCATENATE("R3C",'MAPA DE RIESGO'!$P$31),"")</f>
        <v/>
      </c>
      <c r="AE18" s="24" t="str">
        <f>IF(AND('MAPA DE RIESGO'!$Z$32="Alta",'MAPA DE RIESGO'!$AB$32="Mayor"),CONCATENATE("R3C",'MAPA DE RIESGO'!$P$32),"")</f>
        <v/>
      </c>
      <c r="AF18" s="24" t="str">
        <f>IF(AND('MAPA DE RIESGO'!$Z$33="Alta",'MAPA DE RIESGO'!$AB$33="Mayor"),CONCATENATE("R3C",'MAPA DE RIESGO'!$P$33),"")</f>
        <v/>
      </c>
      <c r="AG18" s="25" t="str">
        <f>IF(AND('MAPA DE RIESGO'!$Z$34="Alta",'MAPA DE RIESGO'!$AB$34="Mayor"),CONCATENATE("R3C",'MAPA DE RIESGO'!$P$34),"")</f>
        <v/>
      </c>
      <c r="AH18" s="26"/>
      <c r="AI18" s="27" t="str">
        <f>IF(AND('MAPA DE RIESGO'!$Z$30="Alta",'MAPA DE RIESGO'!$AB$30="Catastrófico"),CONCATENATE("R3C",'MAPA DE RIESGO'!$P$30),"")</f>
        <v/>
      </c>
      <c r="AJ18" s="27" t="str">
        <f>IF(AND('MAPA DE RIESGO'!$Z$31="Alta",'MAPA DE RIESGO'!$AB$31="Catastrófico"),CONCATENATE("R3C",'MAPA DE RIESGO'!$P$31),"")</f>
        <v/>
      </c>
      <c r="AK18" s="27" t="str">
        <f>IF(AND('MAPA DE RIESGO'!$Z$32="Alta",'MAPA DE RIESGO'!$AB$32="Catastrófico"),CONCATENATE("R3C",'MAPA DE RIESGO'!$P$32),"")</f>
        <v/>
      </c>
      <c r="AL18" s="27" t="str">
        <f>IF(AND('MAPA DE RIESGO'!$Z$33="Alta",'MAPA DE RIESGO'!$AB$33="Catastrófico"),CONCATENATE("R3C",'MAPA DE RIESGO'!$P$33),"")</f>
        <v/>
      </c>
      <c r="AM18" s="28" t="str">
        <f>IF(AND('MAPA DE RIESGO'!$Z$34="Alta",'MAPA DE RIESGO'!$AB$34="Catastrófico"),CONCATENATE("R3C",'MAPA DE RIESGO'!$P$34),"")</f>
        <v/>
      </c>
      <c r="AN18" s="55"/>
      <c r="AO18" s="531"/>
      <c r="AP18" s="532"/>
      <c r="AQ18" s="532"/>
      <c r="AR18" s="532"/>
      <c r="AS18" s="532"/>
      <c r="AT18" s="533"/>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80"/>
      <c r="C19" s="480"/>
      <c r="D19" s="481"/>
      <c r="E19" s="521"/>
      <c r="F19" s="522"/>
      <c r="G19" s="522"/>
      <c r="H19" s="522"/>
      <c r="I19" s="538"/>
      <c r="J19" s="39" t="str">
        <f>IF(AND('MAPA DE RIESGO'!$Z$35="Alta",'MAPA DE RIESGO'!$AB$35="Leve"),CONCATENATE("R4C",'MAPA DE RIESGO'!$P$35),"")</f>
        <v/>
      </c>
      <c r="K19" s="40" t="str">
        <f>IF(AND('MAPA DE RIESGO'!$Z$36="Alta",'MAPA DE RIESGO'!$AB$36="Leve"),CONCATENATE("R4C",'MAPA DE RIESGO'!$P$36),"")</f>
        <v/>
      </c>
      <c r="L19" s="40" t="str">
        <f>IF(AND('MAPA DE RIESGO'!$Z$37="Alta",'MAPA DE RIESGO'!$AB$37="Leve"),CONCATENATE("R4C",'MAPA DE RIESGO'!$P$37),"")</f>
        <v/>
      </c>
      <c r="M19" s="40" t="str">
        <f>IF(AND('MAPA DE RIESGO'!$Z$38="Alta",'MAPA DE RIESGO'!$AB$38="Leve"),CONCATENATE("R4C",'MAPA DE RIESGO'!$P$38),"")</f>
        <v/>
      </c>
      <c r="N19" s="40" t="str">
        <f>IF(AND('MAPA DE RIESGO'!$Z$39="Alta",'MAPA DE RIESGO'!$AB$39="Leve"),CONCATENATE("R4C",'MAPA DE RIESGO'!$P$39),"")</f>
        <v/>
      </c>
      <c r="O19" s="41" t="str">
        <f>IF(AND('MAPA DE RIESGO'!$Z$40="Alta",'MAPA DE RIESGO'!$AB$40="Leve"),CONCATENATE("R4C",'MAPA DE RIESGO'!$P$40),"")</f>
        <v/>
      </c>
      <c r="P19" s="39" t="str">
        <f>IF(AND('MAPA DE RIESGO'!$Z$35="Alta",'MAPA DE RIESGO'!$AB$35="Menor"),CONCATENATE("R4C",'MAPA DE RIESGO'!$P$35),"")</f>
        <v/>
      </c>
      <c r="Q19" s="40" t="str">
        <f>IF(AND('MAPA DE RIESGO'!$Z$36="Alta",'MAPA DE RIESGO'!$AB$36="Menor"),CONCATENATE("R4C",'MAPA DE RIESGO'!$P$36),"")</f>
        <v/>
      </c>
      <c r="R19" s="40" t="str">
        <f>IF(AND('MAPA DE RIESGO'!$Z$37="Alta",'MAPA DE RIESGO'!$AB$37="Menor"),CONCATENATE("R4C",'MAPA DE RIESGO'!$P$37),"")</f>
        <v/>
      </c>
      <c r="S19" s="40" t="str">
        <f>IF(AND('MAPA DE RIESGO'!$Z$38="Alta",'MAPA DE RIESGO'!$AB$38="Menor"),CONCATENATE("R4C",'MAPA DE RIESGO'!$P$38),"")</f>
        <v/>
      </c>
      <c r="T19" s="40" t="str">
        <f>IF(AND('MAPA DE RIESGO'!$Z$39="Alta",'MAPA DE RIESGO'!$AB$39="Menor"),CONCATENATE("R4C",'MAPA DE RIESGO'!$P$39),"")</f>
        <v/>
      </c>
      <c r="U19" s="41" t="str">
        <f>IF(AND('MAPA DE RIESGO'!$Z$40="Alta",'MAPA DE RIESGO'!$AB$40="Menor"),CONCATENATE("R4C",'MAPA DE RIESGO'!$P$40),"")</f>
        <v/>
      </c>
      <c r="V19" s="23" t="str">
        <f>IF(AND('MAPA DE RIESGO'!$Z$35="Alta",'MAPA DE RIESGO'!$AB$35="Moderado"),CONCATENATE("R4C",'MAPA DE RIESGO'!$P$35),"")</f>
        <v/>
      </c>
      <c r="W19" s="24" t="str">
        <f>IF(AND('MAPA DE RIESGO'!$Z$36="Alta",'MAPA DE RIESGO'!$AB$36="Moderado"),CONCATENATE("R4C",'MAPA DE RIESGO'!$P$36),"")</f>
        <v/>
      </c>
      <c r="X19" s="29" t="str">
        <f>IF(AND('MAPA DE RIESGO'!$Z$37="Alta",'MAPA DE RIESGO'!$AB$37="Moderado"),CONCATENATE("R4C",'MAPA DE RIESGO'!$P$37),"")</f>
        <v/>
      </c>
      <c r="Y19" s="29" t="str">
        <f>IF(AND('MAPA DE RIESGO'!$Z$38="Alta",'MAPA DE RIESGO'!$AB$38="Moderado"),CONCATENATE("R4C",'MAPA DE RIESGO'!$P$38),"")</f>
        <v/>
      </c>
      <c r="Z19" s="29" t="str">
        <f>IF(AND('MAPA DE RIESGO'!$Z$39="Alta",'MAPA DE RIESGO'!$AB$39="Moderado"),CONCATENATE("R4C",'MAPA DE RIESGO'!$P$39),"")</f>
        <v/>
      </c>
      <c r="AA19" s="25" t="str">
        <f>IF(AND('MAPA DE RIESGO'!$Z$40="Alta",'MAPA DE RIESGO'!$AB$40="Moderado"),CONCATENATE("R4C",'MAPA DE RIESGO'!$P$40),"")</f>
        <v/>
      </c>
      <c r="AB19" s="23" t="str">
        <f>IF(AND('MAPA DE RIESGO'!$Z$35="Alta",'MAPA DE RIESGO'!$AB$35="Mayor"),CONCATENATE("R4C",'MAPA DE RIESGO'!$P$35),"")</f>
        <v/>
      </c>
      <c r="AC19" s="24" t="str">
        <f>IF(AND('MAPA DE RIESGO'!$Z$36="Alta",'MAPA DE RIESGO'!$AB$36="Mayor"),CONCATENATE("R4C",'MAPA DE RIESGO'!$P$36),"")</f>
        <v/>
      </c>
      <c r="AD19" s="29" t="str">
        <f>IF(AND('MAPA DE RIESGO'!$Z$37="Alta",'MAPA DE RIESGO'!$AB$37="Mayor"),CONCATENATE("R4C",'MAPA DE RIESGO'!$P$37),"")</f>
        <v/>
      </c>
      <c r="AE19" s="29" t="str">
        <f>IF(AND('MAPA DE RIESGO'!$Z$38="Alta",'MAPA DE RIESGO'!$AB$38="Mayor"),CONCATENATE("R4C",'MAPA DE RIESGO'!$P$38),"")</f>
        <v/>
      </c>
      <c r="AF19" s="29" t="str">
        <f>IF(AND('MAPA DE RIESGO'!$Z$39="Alta",'MAPA DE RIESGO'!$AB$39="Mayor"),CONCATENATE("R4C",'MAPA DE RIESGO'!$P$39),"")</f>
        <v/>
      </c>
      <c r="AG19" s="25" t="str">
        <f>IF(AND('MAPA DE RIESGO'!$Z$40="Alta",'MAPA DE RIESGO'!$AB$40="Mayor"),CONCATENATE("R4C",'MAPA DE RIESGO'!$P$40),"")</f>
        <v/>
      </c>
      <c r="AH19" s="26" t="str">
        <f>IF(AND('MAPA DE RIESGO'!$Z$35="Alta",'MAPA DE RIESGO'!$AB$35="Catastrófico"),CONCATENATE("R4C",'MAPA DE RIESGO'!$P$35),"")</f>
        <v/>
      </c>
      <c r="AI19" s="27" t="str">
        <f>IF(AND('MAPA DE RIESGO'!$Z$36="Alta",'MAPA DE RIESGO'!$AB$36="Catastrófico"),CONCATENATE("R4C",'MAPA DE RIESGO'!$P$36),"")</f>
        <v/>
      </c>
      <c r="AJ19" s="27" t="str">
        <f>IF(AND('MAPA DE RIESGO'!$Z$37="Alta",'MAPA DE RIESGO'!$AB$37="Catastrófico"),CONCATENATE("R4C",'MAPA DE RIESGO'!$P$37),"")</f>
        <v/>
      </c>
      <c r="AK19" s="27" t="str">
        <f>IF(AND('MAPA DE RIESGO'!$Z$38="Alta",'MAPA DE RIESGO'!$AB$38="Catastrófico"),CONCATENATE("R4C",'MAPA DE RIESGO'!$P$38),"")</f>
        <v/>
      </c>
      <c r="AL19" s="27" t="str">
        <f>IF(AND('MAPA DE RIESGO'!$Z$39="Alta",'MAPA DE RIESGO'!$AB$39="Catastrófico"),CONCATENATE("R4C",'MAPA DE RIESGO'!$P$39),"")</f>
        <v/>
      </c>
      <c r="AM19" s="28" t="str">
        <f>IF(AND('MAPA DE RIESGO'!$Z$40="Alta",'MAPA DE RIESGO'!$AB$40="Catastrófico"),CONCATENATE("R4C",'MAPA DE RIESGO'!$P$40),"")</f>
        <v/>
      </c>
      <c r="AN19" s="55"/>
      <c r="AO19" s="531"/>
      <c r="AP19" s="532"/>
      <c r="AQ19" s="532"/>
      <c r="AR19" s="532"/>
      <c r="AS19" s="532"/>
      <c r="AT19" s="533"/>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80"/>
      <c r="C20" s="480"/>
      <c r="D20" s="481"/>
      <c r="E20" s="521"/>
      <c r="F20" s="522"/>
      <c r="G20" s="522"/>
      <c r="H20" s="522"/>
      <c r="I20" s="538"/>
      <c r="J20" s="39" t="str">
        <f>IF(AND('MAPA DE RIESGO'!$Z$41="Alta",'MAPA DE RIESGO'!$AB$41="Leve"),CONCATENATE("R5C",'MAPA DE RIESGO'!$P$41),"")</f>
        <v/>
      </c>
      <c r="K20" s="40" t="str">
        <f>IF(AND('MAPA DE RIESGO'!$Z$42="Alta",'MAPA DE RIESGO'!$AB$42="Leve"),CONCATENATE("R5C",'MAPA DE RIESGO'!$P$42),"")</f>
        <v/>
      </c>
      <c r="L20" s="40" t="str">
        <f>IF(AND('MAPA DE RIESGO'!$Z$43="Alta",'MAPA DE RIESGO'!$AB$43="Leve"),CONCATENATE("R5C",'MAPA DE RIESGO'!$P$43),"")</f>
        <v/>
      </c>
      <c r="M20" s="40" t="str">
        <f>IF(AND('MAPA DE RIESGO'!$Z$44="Alta",'MAPA DE RIESGO'!$AB$44="Leve"),CONCATENATE("R5C",'MAPA DE RIESGO'!$P$44),"")</f>
        <v/>
      </c>
      <c r="N20" s="40" t="str">
        <f>IF(AND('MAPA DE RIESGO'!$Z$45="Alta",'MAPA DE RIESGO'!$AB$45="Leve"),CONCATENATE("R5C",'MAPA DE RIESGO'!$P$45),"")</f>
        <v/>
      </c>
      <c r="O20" s="41" t="str">
        <f>IF(AND('MAPA DE RIESGO'!$Z$46="Alta",'MAPA DE RIESGO'!$AB$46="Leve"),CONCATENATE("R5C",'MAPA DE RIESGO'!$P$46),"")</f>
        <v/>
      </c>
      <c r="P20" s="39" t="str">
        <f>IF(AND('MAPA DE RIESGO'!$Z$41="Alta",'MAPA DE RIESGO'!$AB$41="Menor"),CONCATENATE("R5C",'MAPA DE RIESGO'!$P$41),"")</f>
        <v/>
      </c>
      <c r="Q20" s="40" t="str">
        <f>IF(AND('MAPA DE RIESGO'!$Z$42="Alta",'MAPA DE RIESGO'!$AB$42="Menor"),CONCATENATE("R5C",'MAPA DE RIESGO'!$P$42),"")</f>
        <v/>
      </c>
      <c r="R20" s="40" t="str">
        <f>IF(AND('MAPA DE RIESGO'!$Z$43="Alta",'MAPA DE RIESGO'!$AB$43="Menor"),CONCATENATE("R5C",'MAPA DE RIESGO'!$P$43),"")</f>
        <v/>
      </c>
      <c r="S20" s="40" t="str">
        <f>IF(AND('MAPA DE RIESGO'!$Z$44="Alta",'MAPA DE RIESGO'!$AB$44="Menor"),CONCATENATE("R5C",'MAPA DE RIESGO'!$P$44),"")</f>
        <v/>
      </c>
      <c r="T20" s="40" t="str">
        <f>IF(AND('MAPA DE RIESGO'!$Z$45="Alta",'MAPA DE RIESGO'!$AB$45="Menor"),CONCATENATE("R5C",'MAPA DE RIESGO'!$P$45),"")</f>
        <v/>
      </c>
      <c r="U20" s="41" t="str">
        <f>IF(AND('MAPA DE RIESGO'!$Z$46="Alta",'MAPA DE RIESGO'!$AB$46="Menor"),CONCATENATE("R5C",'MAPA DE RIESGO'!$P$46),"")</f>
        <v/>
      </c>
      <c r="V20" s="23" t="str">
        <f>IF(AND('MAPA DE RIESGO'!$Z$41="Alta",'MAPA DE RIESGO'!$AB$41="Moderado"),CONCATENATE("R5C",'MAPA DE RIESGO'!$P$41),"")</f>
        <v/>
      </c>
      <c r="W20" s="24" t="str">
        <f>IF(AND('MAPA DE RIESGO'!$Z$42="Alta",'MAPA DE RIESGO'!$AB$42="Moderado"),CONCATENATE("R5C",'MAPA DE RIESGO'!$P$42),"")</f>
        <v/>
      </c>
      <c r="X20" s="29" t="str">
        <f>IF(AND('MAPA DE RIESGO'!$Z$43="Alta",'MAPA DE RIESGO'!$AB$43="Moderado"),CONCATENATE("R5C",'MAPA DE RIESGO'!$P$43),"")</f>
        <v/>
      </c>
      <c r="Y20" s="29" t="str">
        <f>IF(AND('MAPA DE RIESGO'!$Z$44="Alta",'MAPA DE RIESGO'!$AB$44="Moderado"),CONCATENATE("R5C",'MAPA DE RIESGO'!$P$44),"")</f>
        <v/>
      </c>
      <c r="Z20" s="29" t="str">
        <f>IF(AND('MAPA DE RIESGO'!$Z$45="Alta",'MAPA DE RIESGO'!$AB$45="Moderado"),CONCATENATE("R5C",'MAPA DE RIESGO'!$P$45),"")</f>
        <v/>
      </c>
      <c r="AA20" s="25" t="str">
        <f>IF(AND('MAPA DE RIESGO'!$Z$46="Alta",'MAPA DE RIESGO'!$AB$46="Moderado"),CONCATENATE("R5C",'MAPA DE RIESGO'!$P$46),"")</f>
        <v/>
      </c>
      <c r="AB20" s="23" t="str">
        <f>IF(AND('MAPA DE RIESGO'!$Z$41="Alta",'MAPA DE RIESGO'!$AB$41="Mayor"),CONCATENATE("R5C",'MAPA DE RIESGO'!$P$41),"")</f>
        <v/>
      </c>
      <c r="AC20" s="24" t="str">
        <f>IF(AND('MAPA DE RIESGO'!$Z$42="Alta",'MAPA DE RIESGO'!$AB$42="Mayor"),CONCATENATE("R5C",'MAPA DE RIESGO'!$P$42),"")</f>
        <v/>
      </c>
      <c r="AD20" s="29" t="str">
        <f>IF(AND('MAPA DE RIESGO'!$Z$43="Alta",'MAPA DE RIESGO'!$AB$43="Mayor"),CONCATENATE("R5C",'MAPA DE RIESGO'!$P$43),"")</f>
        <v/>
      </c>
      <c r="AE20" s="29" t="str">
        <f>IF(AND('MAPA DE RIESGO'!$Z$44="Alta",'MAPA DE RIESGO'!$AB$44="Mayor"),CONCATENATE("R5C",'MAPA DE RIESGO'!$P$44),"")</f>
        <v/>
      </c>
      <c r="AF20" s="29" t="str">
        <f>IF(AND('MAPA DE RIESGO'!$Z$45="Alta",'MAPA DE RIESGO'!$AB$45="Mayor"),CONCATENATE("R5C",'MAPA DE RIESGO'!$P$45),"")</f>
        <v/>
      </c>
      <c r="AG20" s="25" t="str">
        <f>IF(AND('MAPA DE RIESGO'!$Z$46="Alta",'MAPA DE RIESGO'!$AB$46="Mayor"),CONCATENATE("R5C",'MAPA DE RIESGO'!$P$46),"")</f>
        <v/>
      </c>
      <c r="AH20" s="26" t="str">
        <f>IF(AND('MAPA DE RIESGO'!$Z$41="Alta",'MAPA DE RIESGO'!$AB$41="Catastrófico"),CONCATENATE("R5C",'MAPA DE RIESGO'!$P$41),"")</f>
        <v/>
      </c>
      <c r="AI20" s="27" t="str">
        <f>IF(AND('MAPA DE RIESGO'!$Z$42="Alta",'MAPA DE RIESGO'!$AB$42="Catastrófico"),CONCATENATE("R5C",'MAPA DE RIESGO'!$P$42),"")</f>
        <v/>
      </c>
      <c r="AJ20" s="27" t="str">
        <f>IF(AND('MAPA DE RIESGO'!$Z$43="Alta",'MAPA DE RIESGO'!$AB$43="Catastrófico"),CONCATENATE("R5C",'MAPA DE RIESGO'!$P$43),"")</f>
        <v/>
      </c>
      <c r="AK20" s="27" t="str">
        <f>IF(AND('MAPA DE RIESGO'!$Z$44="Alta",'MAPA DE RIESGO'!$AB$44="Catastrófico"),CONCATENATE("R5C",'MAPA DE RIESGO'!$P$44),"")</f>
        <v/>
      </c>
      <c r="AL20" s="27" t="str">
        <f>IF(AND('MAPA DE RIESGO'!$Z$45="Alta",'MAPA DE RIESGO'!$AB$45="Catastrófico"),CONCATENATE("R5C",'MAPA DE RIESGO'!$P$45),"")</f>
        <v/>
      </c>
      <c r="AM20" s="28" t="str">
        <f>IF(AND('MAPA DE RIESGO'!$Z$46="Alta",'MAPA DE RIESGO'!$AB$46="Catastrófico"),CONCATENATE("R5C",'MAPA DE RIESGO'!$P$46),"")</f>
        <v/>
      </c>
      <c r="AN20" s="55"/>
      <c r="AO20" s="531"/>
      <c r="AP20" s="532"/>
      <c r="AQ20" s="532"/>
      <c r="AR20" s="532"/>
      <c r="AS20" s="532"/>
      <c r="AT20" s="533"/>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80"/>
      <c r="C21" s="480"/>
      <c r="D21" s="481"/>
      <c r="E21" s="521"/>
      <c r="F21" s="522"/>
      <c r="G21" s="522"/>
      <c r="H21" s="522"/>
      <c r="I21" s="538"/>
      <c r="J21" s="39" t="str">
        <f>IF(AND('MAPA DE RIESGO'!$Z$47="Alta",'MAPA DE RIESGO'!$AB$47="Leve"),CONCATENATE("R6C",'MAPA DE RIESGO'!$P$47),"")</f>
        <v/>
      </c>
      <c r="K21" s="40" t="str">
        <f>IF(AND('MAPA DE RIESGO'!$Z$48="Alta",'MAPA DE RIESGO'!$AB$48="Leve"),CONCATENATE("R6C",'MAPA DE RIESGO'!$P$48),"")</f>
        <v/>
      </c>
      <c r="L21" s="40" t="str">
        <f>IF(AND('MAPA DE RIESGO'!$Z$49="Alta",'MAPA DE RIESGO'!$AB$49="Leve"),CONCATENATE("R6C",'MAPA DE RIESGO'!$P$49),"")</f>
        <v/>
      </c>
      <c r="M21" s="40" t="str">
        <f>IF(AND('MAPA DE RIESGO'!$Z$50="Alta",'MAPA DE RIESGO'!$AB$50="Leve"),CONCATENATE("R6C",'MAPA DE RIESGO'!$P$50),"")</f>
        <v/>
      </c>
      <c r="N21" s="40" t="str">
        <f>IF(AND('MAPA DE RIESGO'!$Z$51="Alta",'MAPA DE RIESGO'!$AB$51="Leve"),CONCATENATE("R6C",'MAPA DE RIESGO'!$P$51),"")</f>
        <v/>
      </c>
      <c r="O21" s="41" t="str">
        <f>IF(AND('MAPA DE RIESGO'!$Z$52="Alta",'MAPA DE RIESGO'!$AB$52="Leve"),CONCATENATE("R6C",'MAPA DE RIESGO'!$P$52),"")</f>
        <v/>
      </c>
      <c r="P21" s="39" t="str">
        <f>IF(AND('MAPA DE RIESGO'!$Z$47="Alta",'MAPA DE RIESGO'!$AB$47="Menor"),CONCATENATE("R6C",'MAPA DE RIESGO'!$P$47),"")</f>
        <v/>
      </c>
      <c r="Q21" s="40" t="str">
        <f>IF(AND('MAPA DE RIESGO'!$Z$48="Alta",'MAPA DE RIESGO'!$AB$48="Menor"),CONCATENATE("R6C",'MAPA DE RIESGO'!$P$48),"")</f>
        <v/>
      </c>
      <c r="R21" s="40" t="str">
        <f>IF(AND('MAPA DE RIESGO'!$Z$49="Alta",'MAPA DE RIESGO'!$AB$49="Menor"),CONCATENATE("R6C",'MAPA DE RIESGO'!$P$49),"")</f>
        <v/>
      </c>
      <c r="S21" s="40" t="str">
        <f>IF(AND('MAPA DE RIESGO'!$Z$50="Alta",'MAPA DE RIESGO'!$AB$50="Menor"),CONCATENATE("R6C",'MAPA DE RIESGO'!$P$50),"")</f>
        <v/>
      </c>
      <c r="T21" s="40" t="str">
        <f>IF(AND('MAPA DE RIESGO'!$Z$51="Alta",'MAPA DE RIESGO'!$AB$51="Menor"),CONCATENATE("R6C",'MAPA DE RIESGO'!$P$51),"")</f>
        <v/>
      </c>
      <c r="U21" s="41" t="str">
        <f>IF(AND('MAPA DE RIESGO'!$Z$52="Alta",'MAPA DE RIESGO'!$AB$52="Menor"),CONCATENATE("R6C",'MAPA DE RIESGO'!$P$52),"")</f>
        <v/>
      </c>
      <c r="V21" s="23" t="str">
        <f>IF(AND('MAPA DE RIESGO'!$Z$47="Alta",'MAPA DE RIESGO'!$AB$47="Moderado"),CONCATENATE("R6C",'MAPA DE RIESGO'!$P$47),"")</f>
        <v/>
      </c>
      <c r="W21" s="24" t="str">
        <f>IF(AND('MAPA DE RIESGO'!$Z$48="Alta",'MAPA DE RIESGO'!$AB$48="Moderado"),CONCATENATE("R6C",'MAPA DE RIESGO'!$P$48),"")</f>
        <v/>
      </c>
      <c r="X21" s="29" t="str">
        <f>IF(AND('MAPA DE RIESGO'!$Z$49="Alta",'MAPA DE RIESGO'!$AB$49="Moderado"),CONCATENATE("R6C",'MAPA DE RIESGO'!$P$49),"")</f>
        <v/>
      </c>
      <c r="Y21" s="29" t="str">
        <f>IF(AND('MAPA DE RIESGO'!$Z$50="Alta",'MAPA DE RIESGO'!$AB$50="Moderado"),CONCATENATE("R6C",'MAPA DE RIESGO'!$P$50),"")</f>
        <v/>
      </c>
      <c r="Z21" s="29" t="str">
        <f>IF(AND('MAPA DE RIESGO'!$Z$51="Alta",'MAPA DE RIESGO'!$AB$51="Moderado"),CONCATENATE("R6C",'MAPA DE RIESGO'!$P$51),"")</f>
        <v/>
      </c>
      <c r="AA21" s="25" t="str">
        <f>IF(AND('MAPA DE RIESGO'!$Z$52="Alta",'MAPA DE RIESGO'!$AB$52="Moderado"),CONCATENATE("R6C",'MAPA DE RIESGO'!$P$52),"")</f>
        <v/>
      </c>
      <c r="AB21" s="23" t="str">
        <f>IF(AND('MAPA DE RIESGO'!$Z$47="Alta",'MAPA DE RIESGO'!$AB$47="Mayor"),CONCATENATE("R6C",'MAPA DE RIESGO'!$P$47),"")</f>
        <v/>
      </c>
      <c r="AC21" s="24" t="str">
        <f>IF(AND('MAPA DE RIESGO'!$Z$48="Alta",'MAPA DE RIESGO'!$AB$48="Mayor"),CONCATENATE("R6C",'MAPA DE RIESGO'!$P$48),"")</f>
        <v/>
      </c>
      <c r="AD21" s="29" t="str">
        <f>IF(AND('MAPA DE RIESGO'!$Z$49="Alta",'MAPA DE RIESGO'!$AB$49="Mayor"),CONCATENATE("R6C",'MAPA DE RIESGO'!$P$49),"")</f>
        <v/>
      </c>
      <c r="AE21" s="29" t="str">
        <f>IF(AND('MAPA DE RIESGO'!$Z$50="Alta",'MAPA DE RIESGO'!$AB$50="Mayor"),CONCATENATE("R6C",'MAPA DE RIESGO'!$P$50),"")</f>
        <v/>
      </c>
      <c r="AF21" s="29" t="str">
        <f>IF(AND('MAPA DE RIESGO'!$Z$51="Alta",'MAPA DE RIESGO'!$AB$51="Mayor"),CONCATENATE("R6C",'MAPA DE RIESGO'!$P$51),"")</f>
        <v/>
      </c>
      <c r="AG21" s="25" t="str">
        <f>IF(AND('MAPA DE RIESGO'!$Z$52="Alta",'MAPA DE RIESGO'!$AB$52="Mayor"),CONCATENATE("R6C",'MAPA DE RIESGO'!$P$52),"")</f>
        <v/>
      </c>
      <c r="AH21" s="26" t="str">
        <f>IF(AND('MAPA DE RIESGO'!$Z$47="Alta",'MAPA DE RIESGO'!$AB$47="Catastrófico"),CONCATENATE("R6C",'MAPA DE RIESGO'!$P$47),"")</f>
        <v/>
      </c>
      <c r="AI21" s="27" t="str">
        <f>IF(AND('MAPA DE RIESGO'!$Z$48="Alta",'MAPA DE RIESGO'!$AB$48="Catastrófico"),CONCATENATE("R6C",'MAPA DE RIESGO'!$P$48),"")</f>
        <v/>
      </c>
      <c r="AJ21" s="27" t="str">
        <f>IF(AND('MAPA DE RIESGO'!$Z$49="Alta",'MAPA DE RIESGO'!$AB$49="Catastrófico"),CONCATENATE("R6C",'MAPA DE RIESGO'!$P$49),"")</f>
        <v/>
      </c>
      <c r="AK21" s="27" t="str">
        <f>IF(AND('MAPA DE RIESGO'!$Z$50="Alta",'MAPA DE RIESGO'!$AB$50="Catastrófico"),CONCATENATE("R6C",'MAPA DE RIESGO'!$P$50),"")</f>
        <v/>
      </c>
      <c r="AL21" s="27" t="str">
        <f>IF(AND('MAPA DE RIESGO'!$Z$51="Alta",'MAPA DE RIESGO'!$AB$51="Catastrófico"),CONCATENATE("R6C",'MAPA DE RIESGO'!$P$51),"")</f>
        <v/>
      </c>
      <c r="AM21" s="28" t="str">
        <f>IF(AND('MAPA DE RIESGO'!$Z$52="Alta",'MAPA DE RIESGO'!$AB$52="Catastrófico"),CONCATENATE("R6C",'MAPA DE RIESGO'!$P$52),"")</f>
        <v/>
      </c>
      <c r="AN21" s="55"/>
      <c r="AO21" s="531"/>
      <c r="AP21" s="532"/>
      <c r="AQ21" s="532"/>
      <c r="AR21" s="532"/>
      <c r="AS21" s="532"/>
      <c r="AT21" s="53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80"/>
      <c r="C22" s="480"/>
      <c r="D22" s="481"/>
      <c r="E22" s="521"/>
      <c r="F22" s="522"/>
      <c r="G22" s="522"/>
      <c r="H22" s="522"/>
      <c r="I22" s="538"/>
      <c r="J22" s="39" t="str">
        <f>IF(AND('MAPA DE RIESGO'!$Z$53="Alta",'MAPA DE RIESGO'!$AB$53="Leve"),CONCATENATE("R7C",'MAPA DE RIESGO'!$P$53),"")</f>
        <v/>
      </c>
      <c r="K22" s="40" t="str">
        <f>IF(AND('MAPA DE RIESGO'!$Z$54="Alta",'MAPA DE RIESGO'!$AB$54="Leve"),CONCATENATE("R7C",'MAPA DE RIESGO'!$P$54),"")</f>
        <v/>
      </c>
      <c r="L22" s="40" t="str">
        <f>IF(AND('MAPA DE RIESGO'!$Z$55="Alta",'MAPA DE RIESGO'!$AB$55="Leve"),CONCATENATE("R7C",'MAPA DE RIESGO'!$P$55),"")</f>
        <v/>
      </c>
      <c r="M22" s="40" t="str">
        <f>IF(AND('MAPA DE RIESGO'!$Z$56="Alta",'MAPA DE RIESGO'!$AB$56="Leve"),CONCATENATE("R7C",'MAPA DE RIESGO'!$P$56),"")</f>
        <v/>
      </c>
      <c r="N22" s="40" t="str">
        <f>IF(AND('MAPA DE RIESGO'!$Z$57="Alta",'MAPA DE RIESGO'!$AB$57="Leve"),CONCATENATE("R7C",'MAPA DE RIESGO'!$P$57),"")</f>
        <v/>
      </c>
      <c r="O22" s="41" t="str">
        <f>IF(AND('MAPA DE RIESGO'!$Z$58="Alta",'MAPA DE RIESGO'!$AB$58="Leve"),CONCATENATE("R7C",'MAPA DE RIESGO'!$P$58),"")</f>
        <v/>
      </c>
      <c r="P22" s="39" t="str">
        <f>IF(AND('MAPA DE RIESGO'!$Z$53="Alta",'MAPA DE RIESGO'!$AB$53="Menor"),CONCATENATE("R7C",'MAPA DE RIESGO'!$P$53),"")</f>
        <v/>
      </c>
      <c r="Q22" s="40" t="str">
        <f>IF(AND('MAPA DE RIESGO'!$Z$54="Alta",'MAPA DE RIESGO'!$AB$54="Menor"),CONCATENATE("R7C",'MAPA DE RIESGO'!$P$54),"")</f>
        <v/>
      </c>
      <c r="R22" s="40" t="str">
        <f>IF(AND('MAPA DE RIESGO'!$Z$55="Alta",'MAPA DE RIESGO'!$AB$55="Menor"),CONCATENATE("R7C",'MAPA DE RIESGO'!$P$55),"")</f>
        <v/>
      </c>
      <c r="S22" s="40" t="str">
        <f>IF(AND('MAPA DE RIESGO'!$Z$56="Alta",'MAPA DE RIESGO'!$AB$56="Menor"),CONCATENATE("R7C",'MAPA DE RIESGO'!$P$56),"")</f>
        <v/>
      </c>
      <c r="T22" s="40" t="str">
        <f>IF(AND('MAPA DE RIESGO'!$Z$57="Alta",'MAPA DE RIESGO'!$AB$57="Menor"),CONCATENATE("R7C",'MAPA DE RIESGO'!$P$57),"")</f>
        <v/>
      </c>
      <c r="U22" s="41" t="str">
        <f>IF(AND('MAPA DE RIESGO'!$Z$58="Alta",'MAPA DE RIESGO'!$AB$58="Menor"),CONCATENATE("R7C",'MAPA DE RIESGO'!$P$58),"")</f>
        <v/>
      </c>
      <c r="V22" s="23" t="str">
        <f>IF(AND('MAPA DE RIESGO'!$Z$53="Alta",'MAPA DE RIESGO'!$AB$53="Moderado"),CONCATENATE("R7C",'MAPA DE RIESGO'!$P$53),"")</f>
        <v/>
      </c>
      <c r="W22" s="24" t="str">
        <f>IF(AND('MAPA DE RIESGO'!$Z$54="Alta",'MAPA DE RIESGO'!$AB$54="Moderado"),CONCATENATE("R7C",'MAPA DE RIESGO'!$P$54),"")</f>
        <v/>
      </c>
      <c r="X22" s="29" t="str">
        <f>IF(AND('MAPA DE RIESGO'!$Z$55="Alta",'MAPA DE RIESGO'!$AB$55="Moderado"),CONCATENATE("R7C",'MAPA DE RIESGO'!$P$55),"")</f>
        <v/>
      </c>
      <c r="Y22" s="29" t="str">
        <f>IF(AND('MAPA DE RIESGO'!$Z$56="Alta",'MAPA DE RIESGO'!$AB$56="Moderado"),CONCATENATE("R7C",'MAPA DE RIESGO'!$P$56),"")</f>
        <v/>
      </c>
      <c r="Z22" s="29" t="str">
        <f>IF(AND('MAPA DE RIESGO'!$Z$57="Alta",'MAPA DE RIESGO'!$AB$57="Moderado"),CONCATENATE("R7C",'MAPA DE RIESGO'!$P$57),"")</f>
        <v/>
      </c>
      <c r="AA22" s="25" t="str">
        <f>IF(AND('MAPA DE RIESGO'!$Z$58="Alta",'MAPA DE RIESGO'!$AB$58="Moderado"),CONCATENATE("R7C",'MAPA DE RIESGO'!$P$58),"")</f>
        <v/>
      </c>
      <c r="AB22" s="23" t="str">
        <f>IF(AND('MAPA DE RIESGO'!$Z$53="Alta",'MAPA DE RIESGO'!$AB$53="Mayor"),CONCATENATE("R7C",'MAPA DE RIESGO'!$P$53),"")</f>
        <v/>
      </c>
      <c r="AC22" s="24" t="str">
        <f>IF(AND('MAPA DE RIESGO'!$Z$54="Alta",'MAPA DE RIESGO'!$AB$54="Mayor"),CONCATENATE("R7C",'MAPA DE RIESGO'!$P$54),"")</f>
        <v/>
      </c>
      <c r="AD22" s="29" t="str">
        <f>IF(AND('MAPA DE RIESGO'!$Z$55="Alta",'MAPA DE RIESGO'!$AB$55="Mayor"),CONCATENATE("R7C",'MAPA DE RIESGO'!$P$55),"")</f>
        <v/>
      </c>
      <c r="AE22" s="29" t="str">
        <f>IF(AND('MAPA DE RIESGO'!$Z$56="Alta",'MAPA DE RIESGO'!$AB$56="Mayor"),CONCATENATE("R7C",'MAPA DE RIESGO'!$P$56),"")</f>
        <v/>
      </c>
      <c r="AF22" s="29" t="str">
        <f>IF(AND('MAPA DE RIESGO'!$Z$57="Alta",'MAPA DE RIESGO'!$AB$57="Mayor"),CONCATENATE("R7C",'MAPA DE RIESGO'!$P$57),"")</f>
        <v/>
      </c>
      <c r="AG22" s="25" t="str">
        <f>IF(AND('MAPA DE RIESGO'!$Z$58="Alta",'MAPA DE RIESGO'!$AB$58="Mayor"),CONCATENATE("R7C",'MAPA DE RIESGO'!$P$58),"")</f>
        <v/>
      </c>
      <c r="AH22" s="26" t="str">
        <f>IF(AND('MAPA DE RIESGO'!$Z$53="Alta",'MAPA DE RIESGO'!$AB$53="Catastrófico"),CONCATENATE("R7C",'MAPA DE RIESGO'!$P$53),"")</f>
        <v/>
      </c>
      <c r="AI22" s="27" t="str">
        <f>IF(AND('MAPA DE RIESGO'!$Z$54="Alta",'MAPA DE RIESGO'!$AB$54="Catastrófico"),CONCATENATE("R7C",'MAPA DE RIESGO'!$P$54),"")</f>
        <v/>
      </c>
      <c r="AJ22" s="27" t="str">
        <f>IF(AND('MAPA DE RIESGO'!$Z$55="Alta",'MAPA DE RIESGO'!$AB$55="Catastrófico"),CONCATENATE("R7C",'MAPA DE RIESGO'!$P$55),"")</f>
        <v/>
      </c>
      <c r="AK22" s="27" t="str">
        <f>IF(AND('MAPA DE RIESGO'!$Z$56="Alta",'MAPA DE RIESGO'!$AB$56="Catastrófico"),CONCATENATE("R7C",'MAPA DE RIESGO'!$P$56),"")</f>
        <v/>
      </c>
      <c r="AL22" s="27" t="str">
        <f>IF(AND('MAPA DE RIESGO'!$Z$57="Alta",'MAPA DE RIESGO'!$AB$57="Catastrófico"),CONCATENATE("R7C",'MAPA DE RIESGO'!$P$57),"")</f>
        <v/>
      </c>
      <c r="AM22" s="28" t="str">
        <f>IF(AND('MAPA DE RIESGO'!$Z$58="Alta",'MAPA DE RIESGO'!$AB$58="Catastrófico"),CONCATENATE("R7C",'MAPA DE RIESGO'!$P$58),"")</f>
        <v/>
      </c>
      <c r="AN22" s="55"/>
      <c r="AO22" s="531"/>
      <c r="AP22" s="532"/>
      <c r="AQ22" s="532"/>
      <c r="AR22" s="532"/>
      <c r="AS22" s="532"/>
      <c r="AT22" s="53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80"/>
      <c r="C23" s="480"/>
      <c r="D23" s="481"/>
      <c r="E23" s="521"/>
      <c r="F23" s="522"/>
      <c r="G23" s="522"/>
      <c r="H23" s="522"/>
      <c r="I23" s="538"/>
      <c r="J23" s="39" t="str">
        <f>IF(AND('MAPA DE RIESGO'!$Z$59="Alta",'MAPA DE RIESGO'!$AB$59="Leve"),CONCATENATE("R8C",'MAPA DE RIESGO'!$P$59),"")</f>
        <v/>
      </c>
      <c r="K23" s="40" t="str">
        <f>IF(AND('MAPA DE RIESGO'!$Z$60="Alta",'MAPA DE RIESGO'!$AB$60="Leve"),CONCATENATE("R8C",'MAPA DE RIESGO'!$P$60),"")</f>
        <v/>
      </c>
      <c r="L23" s="40" t="str">
        <f>IF(AND('MAPA DE RIESGO'!$Z$61="Alta",'MAPA DE RIESGO'!$AB$61="Leve"),CONCATENATE("R8C",'MAPA DE RIESGO'!$P$61),"")</f>
        <v/>
      </c>
      <c r="M23" s="40" t="str">
        <f>IF(AND('MAPA DE RIESGO'!$Z$62="Alta",'MAPA DE RIESGO'!$AB$62="Leve"),CONCATENATE("R8C",'MAPA DE RIESGO'!$P$62),"")</f>
        <v/>
      </c>
      <c r="N23" s="40" t="str">
        <f>IF(AND('MAPA DE RIESGO'!$Z$63="Alta",'MAPA DE RIESGO'!$AB$63="Leve"),CONCATENATE("R8C",'MAPA DE RIESGO'!$P$63),"")</f>
        <v/>
      </c>
      <c r="O23" s="41" t="str">
        <f>IF(AND('MAPA DE RIESGO'!$Z$64="Alta",'MAPA DE RIESGO'!$AB$64="Leve"),CONCATENATE("R8C",'MAPA DE RIESGO'!$P$64),"")</f>
        <v/>
      </c>
      <c r="P23" s="39" t="str">
        <f>IF(AND('MAPA DE RIESGO'!$Z$59="Alta",'MAPA DE RIESGO'!$AB$59="Menor"),CONCATENATE("R8C",'MAPA DE RIESGO'!$P$59),"")</f>
        <v/>
      </c>
      <c r="Q23" s="40" t="str">
        <f>IF(AND('MAPA DE RIESGO'!$Z$60="Alta",'MAPA DE RIESGO'!$AB$60="Menor"),CONCATENATE("R8C",'MAPA DE RIESGO'!$P$60),"")</f>
        <v/>
      </c>
      <c r="R23" s="40" t="str">
        <f>IF(AND('MAPA DE RIESGO'!$Z$61="Alta",'MAPA DE RIESGO'!$AB$61="Menor"),CONCATENATE("R8C",'MAPA DE RIESGO'!$P$61),"")</f>
        <v/>
      </c>
      <c r="S23" s="40" t="str">
        <f>IF(AND('MAPA DE RIESGO'!$Z$62="Alta",'MAPA DE RIESGO'!$AB$62="Menor"),CONCATENATE("R8C",'MAPA DE RIESGO'!$P$62),"")</f>
        <v/>
      </c>
      <c r="T23" s="40" t="str">
        <f>IF(AND('MAPA DE RIESGO'!$Z$63="Alta",'MAPA DE RIESGO'!$AB$63="Menor"),CONCATENATE("R8C",'MAPA DE RIESGO'!$P$63),"")</f>
        <v/>
      </c>
      <c r="U23" s="41" t="str">
        <f>IF(AND('MAPA DE RIESGO'!$Z$64="Alta",'MAPA DE RIESGO'!$AB$64="Menor"),CONCATENATE("R8C",'MAPA DE RIESGO'!$P$64),"")</f>
        <v/>
      </c>
      <c r="V23" s="23" t="str">
        <f>IF(AND('MAPA DE RIESGO'!$Z$59="Alta",'MAPA DE RIESGO'!$AB$59="Moderado"),CONCATENATE("R8C",'MAPA DE RIESGO'!$P$59),"")</f>
        <v/>
      </c>
      <c r="W23" s="24" t="str">
        <f>IF(AND('MAPA DE RIESGO'!$Z$60="Alta",'MAPA DE RIESGO'!$AB$60="Moderado"),CONCATENATE("R8C",'MAPA DE RIESGO'!$P$60),"")</f>
        <v/>
      </c>
      <c r="X23" s="29" t="str">
        <f>IF(AND('MAPA DE RIESGO'!$Z$61="Alta",'MAPA DE RIESGO'!$AB$61="Moderado"),CONCATENATE("R8C",'MAPA DE RIESGO'!$P$61),"")</f>
        <v/>
      </c>
      <c r="Y23" s="29" t="str">
        <f>IF(AND('MAPA DE RIESGO'!$Z$62="Alta",'MAPA DE RIESGO'!$AB$62="Moderado"),CONCATENATE("R8C",'MAPA DE RIESGO'!$P$62),"")</f>
        <v/>
      </c>
      <c r="Z23" s="29" t="str">
        <f>IF(AND('MAPA DE RIESGO'!$Z$63="Alta",'MAPA DE RIESGO'!$AB$63="Moderado"),CONCATENATE("R8C",'MAPA DE RIESGO'!$P$63),"")</f>
        <v/>
      </c>
      <c r="AA23" s="25" t="str">
        <f>IF(AND('MAPA DE RIESGO'!$Z$64="Alta",'MAPA DE RIESGO'!$AB$64="Moderado"),CONCATENATE("R8C",'MAPA DE RIESGO'!$P$64),"")</f>
        <v/>
      </c>
      <c r="AB23" s="23" t="str">
        <f>IF(AND('MAPA DE RIESGO'!$Z$59="Alta",'MAPA DE RIESGO'!$AB$59="Mayor"),CONCATENATE("R8C",'MAPA DE RIESGO'!$P$59),"")</f>
        <v/>
      </c>
      <c r="AC23" s="24" t="str">
        <f>IF(AND('MAPA DE RIESGO'!$Z$60="Alta",'MAPA DE RIESGO'!$AB$60="Mayor"),CONCATENATE("R8C",'MAPA DE RIESGO'!$P$60),"")</f>
        <v/>
      </c>
      <c r="AD23" s="29" t="str">
        <f>IF(AND('MAPA DE RIESGO'!$Z$61="Alta",'MAPA DE RIESGO'!$AB$61="Mayor"),CONCATENATE("R8C",'MAPA DE RIESGO'!$P$61),"")</f>
        <v/>
      </c>
      <c r="AE23" s="29" t="str">
        <f>IF(AND('MAPA DE RIESGO'!$Z$62="Alta",'MAPA DE RIESGO'!$AB$62="Mayor"),CONCATENATE("R8C",'MAPA DE RIESGO'!$P$62),"")</f>
        <v/>
      </c>
      <c r="AF23" s="29" t="str">
        <f>IF(AND('MAPA DE RIESGO'!$Z$63="Alta",'MAPA DE RIESGO'!$AB$63="Mayor"),CONCATENATE("R8C",'MAPA DE RIESGO'!$P$63),"")</f>
        <v/>
      </c>
      <c r="AG23" s="25" t="str">
        <f>IF(AND('MAPA DE RIESGO'!$Z$64="Alta",'MAPA DE RIESGO'!$AB$64="Mayor"),CONCATENATE("R8C",'MAPA DE RIESGO'!$P$64),"")</f>
        <v/>
      </c>
      <c r="AH23" s="26" t="str">
        <f>IF(AND('MAPA DE RIESGO'!$Z$59="Alta",'MAPA DE RIESGO'!$AB$59="Catastrófico"),CONCATENATE("R8C",'MAPA DE RIESGO'!$P$59),"")</f>
        <v/>
      </c>
      <c r="AI23" s="27" t="str">
        <f>IF(AND('MAPA DE RIESGO'!$Z$60="Alta",'MAPA DE RIESGO'!$AB$60="Catastrófico"),CONCATENATE("R8C",'MAPA DE RIESGO'!$P$60),"")</f>
        <v/>
      </c>
      <c r="AJ23" s="27" t="str">
        <f>IF(AND('MAPA DE RIESGO'!$Z$61="Alta",'MAPA DE RIESGO'!$AB$61="Catastrófico"),CONCATENATE("R8C",'MAPA DE RIESGO'!$P$61),"")</f>
        <v/>
      </c>
      <c r="AK23" s="27" t="str">
        <f>IF(AND('MAPA DE RIESGO'!$Z$62="Alta",'MAPA DE RIESGO'!$AB$62="Catastrófico"),CONCATENATE("R8C",'MAPA DE RIESGO'!$P$62),"")</f>
        <v/>
      </c>
      <c r="AL23" s="27" t="str">
        <f>IF(AND('MAPA DE RIESGO'!$Z$63="Alta",'MAPA DE RIESGO'!$AB$63="Catastrófico"),CONCATENATE("R8C",'MAPA DE RIESGO'!$P$63),"")</f>
        <v/>
      </c>
      <c r="AM23" s="28" t="str">
        <f>IF(AND('MAPA DE RIESGO'!$Z$64="Alta",'MAPA DE RIESGO'!$AB$64="Catastrófico"),CONCATENATE("R8C",'MAPA DE RIESGO'!$P$64),"")</f>
        <v/>
      </c>
      <c r="AN23" s="55"/>
      <c r="AO23" s="531"/>
      <c r="AP23" s="532"/>
      <c r="AQ23" s="532"/>
      <c r="AR23" s="532"/>
      <c r="AS23" s="532"/>
      <c r="AT23" s="53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80"/>
      <c r="C24" s="480"/>
      <c r="D24" s="481"/>
      <c r="E24" s="521"/>
      <c r="F24" s="522"/>
      <c r="G24" s="522"/>
      <c r="H24" s="522"/>
      <c r="I24" s="538"/>
      <c r="J24" s="39" t="str">
        <f>IF(AND('MAPA DE RIESGO'!$Z$65="Alta",'MAPA DE RIESGO'!$AB$65="Leve"),CONCATENATE("R9C",'MAPA DE RIESGO'!$P$65),"")</f>
        <v/>
      </c>
      <c r="K24" s="40" t="str">
        <f>IF(AND('MAPA DE RIESGO'!$Z$66="Alta",'MAPA DE RIESGO'!$AB$66="Leve"),CONCATENATE("R9C",'MAPA DE RIESGO'!$P$66),"")</f>
        <v/>
      </c>
      <c r="L24" s="40" t="str">
        <f>IF(AND('MAPA DE RIESGO'!$Z$67="Alta",'MAPA DE RIESGO'!$AB$67="Leve"),CONCATENATE("R9C",'MAPA DE RIESGO'!$P$67),"")</f>
        <v/>
      </c>
      <c r="M24" s="40" t="str">
        <f>IF(AND('MAPA DE RIESGO'!$Z$68="Alta",'MAPA DE RIESGO'!$AB$68="Leve"),CONCATENATE("R9C",'MAPA DE RIESGO'!$P$68),"")</f>
        <v/>
      </c>
      <c r="N24" s="40" t="str">
        <f>IF(AND('MAPA DE RIESGO'!$Z$69="Alta",'MAPA DE RIESGO'!$AB$69="Leve"),CONCATENATE("R9C",'MAPA DE RIESGO'!$P$69),"")</f>
        <v/>
      </c>
      <c r="O24" s="41" t="str">
        <f>IF(AND('MAPA DE RIESGO'!$Z$70="Alta",'MAPA DE RIESGO'!$AB$70="Leve"),CONCATENATE("R9C",'MAPA DE RIESGO'!$P$70),"")</f>
        <v/>
      </c>
      <c r="P24" s="39" t="str">
        <f>IF(AND('MAPA DE RIESGO'!$Z$65="Alta",'MAPA DE RIESGO'!$AB$65="Menor"),CONCATENATE("R9C",'MAPA DE RIESGO'!$P$65),"")</f>
        <v/>
      </c>
      <c r="Q24" s="40" t="str">
        <f>IF(AND('MAPA DE RIESGO'!$Z$66="Alta",'MAPA DE RIESGO'!$AB$66="Menor"),CONCATENATE("R9C",'MAPA DE RIESGO'!$P$66),"")</f>
        <v/>
      </c>
      <c r="R24" s="40" t="str">
        <f>IF(AND('MAPA DE RIESGO'!$Z$67="Alta",'MAPA DE RIESGO'!$AB$67="Menor"),CONCATENATE("R9C",'MAPA DE RIESGO'!$P$67),"")</f>
        <v/>
      </c>
      <c r="S24" s="40" t="str">
        <f>IF(AND('MAPA DE RIESGO'!$Z$68="Alta",'MAPA DE RIESGO'!$AB$68="Menor"),CONCATENATE("R9C",'MAPA DE RIESGO'!$P$68),"")</f>
        <v/>
      </c>
      <c r="T24" s="40" t="str">
        <f>IF(AND('MAPA DE RIESGO'!$Z$69="Alta",'MAPA DE RIESGO'!$AB$69="Menor"),CONCATENATE("R9C",'MAPA DE RIESGO'!$P$69),"")</f>
        <v/>
      </c>
      <c r="U24" s="41" t="str">
        <f>IF(AND('MAPA DE RIESGO'!$Z$70="Alta",'MAPA DE RIESGO'!$AB$70="Menor"),CONCATENATE("R9C",'MAPA DE RIESGO'!$P$70),"")</f>
        <v/>
      </c>
      <c r="V24" s="23" t="str">
        <f>IF(AND('MAPA DE RIESGO'!$Z$65="Alta",'MAPA DE RIESGO'!$AB$65="Moderado"),CONCATENATE("R9C",'MAPA DE RIESGO'!$P$65),"")</f>
        <v/>
      </c>
      <c r="W24" s="24" t="str">
        <f>IF(AND('MAPA DE RIESGO'!$Z$66="Alta",'MAPA DE RIESGO'!$AB$66="Moderado"),CONCATENATE("R9C",'MAPA DE RIESGO'!$P$66),"")</f>
        <v/>
      </c>
      <c r="X24" s="29" t="str">
        <f>IF(AND('MAPA DE RIESGO'!$Z$67="Alta",'MAPA DE RIESGO'!$AB$67="Moderado"),CONCATENATE("R9C",'MAPA DE RIESGO'!$P$67),"")</f>
        <v/>
      </c>
      <c r="Y24" s="29" t="str">
        <f>IF(AND('MAPA DE RIESGO'!$Z$68="Alta",'MAPA DE RIESGO'!$AB$68="Moderado"),CONCATENATE("R9C",'MAPA DE RIESGO'!$P$68),"")</f>
        <v/>
      </c>
      <c r="Z24" s="29" t="str">
        <f>IF(AND('MAPA DE RIESGO'!$Z$69="Alta",'MAPA DE RIESGO'!$AB$69="Moderado"),CONCATENATE("R9C",'MAPA DE RIESGO'!$P$69),"")</f>
        <v/>
      </c>
      <c r="AA24" s="25" t="str">
        <f>IF(AND('MAPA DE RIESGO'!$Z$70="Alta",'MAPA DE RIESGO'!$AB$70="Moderado"),CONCATENATE("R9C",'MAPA DE RIESGO'!$P$70),"")</f>
        <v/>
      </c>
      <c r="AB24" s="23" t="str">
        <f>IF(AND('MAPA DE RIESGO'!$Z$65="Alta",'MAPA DE RIESGO'!$AB$65="Mayor"),CONCATENATE("R9C",'MAPA DE RIESGO'!$P$65),"")</f>
        <v/>
      </c>
      <c r="AC24" s="24" t="str">
        <f>IF(AND('MAPA DE RIESGO'!$Z$66="Alta",'MAPA DE RIESGO'!$AB$66="Mayor"),CONCATENATE("R9C",'MAPA DE RIESGO'!$P$66),"")</f>
        <v/>
      </c>
      <c r="AD24" s="29" t="str">
        <f>IF(AND('MAPA DE RIESGO'!$Z$67="Alta",'MAPA DE RIESGO'!$AB$67="Mayor"),CONCATENATE("R9C",'MAPA DE RIESGO'!$P$67),"")</f>
        <v/>
      </c>
      <c r="AE24" s="29" t="str">
        <f>IF(AND('MAPA DE RIESGO'!$Z$68="Alta",'MAPA DE RIESGO'!$AB$68="Mayor"),CONCATENATE("R9C",'MAPA DE RIESGO'!$P$68),"")</f>
        <v/>
      </c>
      <c r="AF24" s="29" t="str">
        <f>IF(AND('MAPA DE RIESGO'!$Z$69="Alta",'MAPA DE RIESGO'!$AB$69="Mayor"),CONCATENATE("R9C",'MAPA DE RIESGO'!$P$69),"")</f>
        <v/>
      </c>
      <c r="AG24" s="25" t="str">
        <f>IF(AND('MAPA DE RIESGO'!$Z$70="Alta",'MAPA DE RIESGO'!$AB$70="Mayor"),CONCATENATE("R9C",'MAPA DE RIESGO'!$P$70),"")</f>
        <v/>
      </c>
      <c r="AH24" s="26" t="str">
        <f>IF(AND('MAPA DE RIESGO'!$Z$65="Alta",'MAPA DE RIESGO'!$AB$65="Catastrófico"),CONCATENATE("R9C",'MAPA DE RIESGO'!$P$65),"")</f>
        <v/>
      </c>
      <c r="AI24" s="27" t="str">
        <f>IF(AND('MAPA DE RIESGO'!$Z$66="Alta",'MAPA DE RIESGO'!$AB$66="Catastrófico"),CONCATENATE("R9C",'MAPA DE RIESGO'!$P$66),"")</f>
        <v/>
      </c>
      <c r="AJ24" s="27" t="str">
        <f>IF(AND('MAPA DE RIESGO'!$Z$67="Alta",'MAPA DE RIESGO'!$AB$67="Catastrófico"),CONCATENATE("R9C",'MAPA DE RIESGO'!$P$67),"")</f>
        <v/>
      </c>
      <c r="AK24" s="27" t="str">
        <f>IF(AND('MAPA DE RIESGO'!$Z$68="Alta",'MAPA DE RIESGO'!$AB$68="Catastrófico"),CONCATENATE("R9C",'MAPA DE RIESGO'!$P$68),"")</f>
        <v/>
      </c>
      <c r="AL24" s="27" t="str">
        <f>IF(AND('MAPA DE RIESGO'!$Z$69="Alta",'MAPA DE RIESGO'!$AB$69="Catastrófico"),CONCATENATE("R9C",'MAPA DE RIESGO'!$P$69),"")</f>
        <v/>
      </c>
      <c r="AM24" s="28" t="str">
        <f>IF(AND('MAPA DE RIESGO'!$Z$70="Alta",'MAPA DE RIESGO'!$AB$70="Catastrófico"),CONCATENATE("R9C",'MAPA DE RIESGO'!$P$70),"")</f>
        <v/>
      </c>
      <c r="AN24" s="55"/>
      <c r="AO24" s="531"/>
      <c r="AP24" s="532"/>
      <c r="AQ24" s="532"/>
      <c r="AR24" s="532"/>
      <c r="AS24" s="532"/>
      <c r="AT24" s="53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80"/>
      <c r="C25" s="480"/>
      <c r="D25" s="481"/>
      <c r="E25" s="524"/>
      <c r="F25" s="525"/>
      <c r="G25" s="525"/>
      <c r="H25" s="525"/>
      <c r="I25" s="525"/>
      <c r="J25" s="42" t="str">
        <f>IF(AND('MAPA DE RIESGO'!$Z$71="Alta",'MAPA DE RIESGO'!$AB$71="Leve"),CONCATENATE("R10C",'MAPA DE RIESGO'!$P$71),"")</f>
        <v/>
      </c>
      <c r="K25" s="43" t="str">
        <f>IF(AND('MAPA DE RIESGO'!$Z$72="Alta",'MAPA DE RIESGO'!$AB$72="Leve"),CONCATENATE("R10C",'MAPA DE RIESGO'!$P$72),"")</f>
        <v/>
      </c>
      <c r="L25" s="43" t="str">
        <f>IF(AND('MAPA DE RIESGO'!$Z$73="Alta",'MAPA DE RIESGO'!$AB$73="Leve"),CONCATENATE("R10C",'MAPA DE RIESGO'!$P$73),"")</f>
        <v/>
      </c>
      <c r="M25" s="43" t="str">
        <f>IF(AND('MAPA DE RIESGO'!$Z$74="Alta",'MAPA DE RIESGO'!$AB$74="Leve"),CONCATENATE("R10C",'MAPA DE RIESGO'!$P$74),"")</f>
        <v/>
      </c>
      <c r="N25" s="43" t="str">
        <f>IF(AND('MAPA DE RIESGO'!$Z$75="Alta",'MAPA DE RIESGO'!$AB$75="Leve"),CONCATENATE("R10C",'MAPA DE RIESGO'!$P$75),"")</f>
        <v/>
      </c>
      <c r="O25" s="44" t="str">
        <f>IF(AND('MAPA DE RIESGO'!$Z$76="Alta",'MAPA DE RIESGO'!$AB$76="Leve"),CONCATENATE("R10C",'MAPA DE RIESGO'!$P$76),"")</f>
        <v/>
      </c>
      <c r="P25" s="42" t="str">
        <f>IF(AND('MAPA DE RIESGO'!$Z$71="Alta",'MAPA DE RIESGO'!$AB$71="Menor"),CONCATENATE("R10C",'MAPA DE RIESGO'!$P$71),"")</f>
        <v/>
      </c>
      <c r="Q25" s="43" t="str">
        <f>IF(AND('MAPA DE RIESGO'!$Z$72="Alta",'MAPA DE RIESGO'!$AB$72="Menor"),CONCATENATE("R10C",'MAPA DE RIESGO'!$P$72),"")</f>
        <v/>
      </c>
      <c r="R25" s="43" t="str">
        <f>IF(AND('MAPA DE RIESGO'!$Z$73="Alta",'MAPA DE RIESGO'!$AB$73="Menor"),CONCATENATE("R10C",'MAPA DE RIESGO'!$P$73),"")</f>
        <v/>
      </c>
      <c r="S25" s="43" t="str">
        <f>IF(AND('MAPA DE RIESGO'!$Z$74="Alta",'MAPA DE RIESGO'!$AB$74="Menor"),CONCATENATE("R10C",'MAPA DE RIESGO'!$P$74),"")</f>
        <v/>
      </c>
      <c r="T25" s="43" t="str">
        <f>IF(AND('MAPA DE RIESGO'!$Z$75="Alta",'MAPA DE RIESGO'!$AB$75="Menor"),CONCATENATE("R10C",'MAPA DE RIESGO'!$P$75),"")</f>
        <v/>
      </c>
      <c r="U25" s="44" t="str">
        <f>IF(AND('MAPA DE RIESGO'!$Z$76="Alta",'MAPA DE RIESGO'!$AB$76="Menor"),CONCATENATE("R10C",'MAPA DE RIESGO'!$P$76),"")</f>
        <v/>
      </c>
      <c r="V25" s="30" t="str">
        <f>IF(AND('MAPA DE RIESGO'!$Z$71="Alta",'MAPA DE RIESGO'!$AB$71="Moderado"),CONCATENATE("R10C",'MAPA DE RIESGO'!$P$71),"")</f>
        <v/>
      </c>
      <c r="W25" s="31" t="str">
        <f>IF(AND('MAPA DE RIESGO'!$Z$72="Alta",'MAPA DE RIESGO'!$AB$72="Moderado"),CONCATENATE("R10C",'MAPA DE RIESGO'!$P$72),"")</f>
        <v/>
      </c>
      <c r="X25" s="31" t="str">
        <f>IF(AND('MAPA DE RIESGO'!$Z$73="Alta",'MAPA DE RIESGO'!$AB$73="Moderado"),CONCATENATE("R10C",'MAPA DE RIESGO'!$P$73),"")</f>
        <v/>
      </c>
      <c r="Y25" s="31" t="str">
        <f>IF(AND('MAPA DE RIESGO'!$Z$74="Alta",'MAPA DE RIESGO'!$AB$74="Moderado"),CONCATENATE("R10C",'MAPA DE RIESGO'!$P$74),"")</f>
        <v/>
      </c>
      <c r="Z25" s="31" t="str">
        <f>IF(AND('MAPA DE RIESGO'!$Z$75="Alta",'MAPA DE RIESGO'!$AB$75="Moderado"),CONCATENATE("R10C",'MAPA DE RIESGO'!$P$75),"")</f>
        <v/>
      </c>
      <c r="AA25" s="32" t="str">
        <f>IF(AND('MAPA DE RIESGO'!$Z$76="Alta",'MAPA DE RIESGO'!$AB$76="Moderado"),CONCATENATE("R10C",'MAPA DE RIESGO'!$P$76),"")</f>
        <v/>
      </c>
      <c r="AB25" s="30" t="str">
        <f>IF(AND('MAPA DE RIESGO'!$Z$71="Alta",'MAPA DE RIESGO'!$AB$71="Mayor"),CONCATENATE("R10C",'MAPA DE RIESGO'!$P$71),"")</f>
        <v/>
      </c>
      <c r="AC25" s="31" t="str">
        <f>IF(AND('MAPA DE RIESGO'!$Z$72="Alta",'MAPA DE RIESGO'!$AB$72="Mayor"),CONCATENATE("R10C",'MAPA DE RIESGO'!$P$72),"")</f>
        <v/>
      </c>
      <c r="AD25" s="31" t="str">
        <f>IF(AND('MAPA DE RIESGO'!$Z$73="Alta",'MAPA DE RIESGO'!$AB$73="Mayor"),CONCATENATE("R10C",'MAPA DE RIESGO'!$P$73),"")</f>
        <v/>
      </c>
      <c r="AE25" s="31" t="str">
        <f>IF(AND('MAPA DE RIESGO'!$Z$74="Alta",'MAPA DE RIESGO'!$AB$74="Mayor"),CONCATENATE("R10C",'MAPA DE RIESGO'!$P$74),"")</f>
        <v/>
      </c>
      <c r="AF25" s="31" t="str">
        <f>IF(AND('MAPA DE RIESGO'!$Z$75="Alta",'MAPA DE RIESGO'!$AB$75="Mayor"),CONCATENATE("R10C",'MAPA DE RIESGO'!$P$75),"")</f>
        <v/>
      </c>
      <c r="AG25" s="32" t="str">
        <f>IF(AND('MAPA DE RIESGO'!$Z$76="Alta",'MAPA DE RIESGO'!$AB$76="Mayor"),CONCATENATE("R10C",'MAPA DE RIESGO'!$P$76),"")</f>
        <v/>
      </c>
      <c r="AH25" s="33" t="str">
        <f>IF(AND('MAPA DE RIESGO'!$Z$71="Alta",'MAPA DE RIESGO'!$AB$71="Catastrófico"),CONCATENATE("R10C",'MAPA DE RIESGO'!$P$71),"")</f>
        <v/>
      </c>
      <c r="AI25" s="34" t="str">
        <f>IF(AND('MAPA DE RIESGO'!$Z$72="Alta",'MAPA DE RIESGO'!$AB$72="Catastrófico"),CONCATENATE("R10C",'MAPA DE RIESGO'!$P$72),"")</f>
        <v/>
      </c>
      <c r="AJ25" s="34" t="str">
        <f>IF(AND('MAPA DE RIESGO'!$Z$73="Alta",'MAPA DE RIESGO'!$AB$73="Catastrófico"),CONCATENATE("R10C",'MAPA DE RIESGO'!$P$73),"")</f>
        <v/>
      </c>
      <c r="AK25" s="34" t="str">
        <f>IF(AND('MAPA DE RIESGO'!$Z$74="Alta",'MAPA DE RIESGO'!$AB$74="Catastrófico"),CONCATENATE("R10C",'MAPA DE RIESGO'!$P$74),"")</f>
        <v/>
      </c>
      <c r="AL25" s="34" t="str">
        <f>IF(AND('MAPA DE RIESGO'!$Z$75="Alta",'MAPA DE RIESGO'!$AB$75="Catastrófico"),CONCATENATE("R10C",'MAPA DE RIESGO'!$P$75),"")</f>
        <v/>
      </c>
      <c r="AM25" s="35" t="str">
        <f>IF(AND('MAPA DE RIESGO'!$Z$76="Alta",'MAPA DE RIESGO'!$AB$76="Catastrófico"),CONCATENATE("R10C",'MAPA DE RIESGO'!$P$76),"")</f>
        <v/>
      </c>
      <c r="AN25" s="55"/>
      <c r="AO25" s="534"/>
      <c r="AP25" s="535"/>
      <c r="AQ25" s="535"/>
      <c r="AR25" s="535"/>
      <c r="AS25" s="535"/>
      <c r="AT25" s="53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80"/>
      <c r="C26" s="480"/>
      <c r="D26" s="481"/>
      <c r="E26" s="518" t="s">
        <v>108</v>
      </c>
      <c r="F26" s="519"/>
      <c r="G26" s="519"/>
      <c r="H26" s="519"/>
      <c r="I26" s="520"/>
      <c r="J26" s="36" t="str">
        <f>IF(AND('MAPA DE RIESGO'!$Z$16="Media",'MAPA DE RIESGO'!$AB$16="Leve"),CONCATENATE("R1C",'MAPA DE RIESGO'!$P$16),"")</f>
        <v/>
      </c>
      <c r="K26" s="37" t="str">
        <f>IF(AND('MAPA DE RIESGO'!$Z$18="Media",'MAPA DE RIESGO'!$AB$18="Leve"),CONCATENATE("R1C",'MAPA DE RIESGO'!$P$18),"")</f>
        <v/>
      </c>
      <c r="L26" s="37" t="str">
        <f>IF(AND('MAPA DE RIESGO'!$Z$19="Media",'MAPA DE RIESGO'!$AB$19="Leve"),CONCATENATE("R1C",'MAPA DE RIESGO'!$P$19),"")</f>
        <v/>
      </c>
      <c r="M26" s="37" t="str">
        <f>IF(AND('MAPA DE RIESGO'!$Z$20="Media",'MAPA DE RIESGO'!$AB$20="Leve"),CONCATENATE("R1C",'MAPA DE RIESGO'!$P$20),"")</f>
        <v/>
      </c>
      <c r="N26" s="37" t="str">
        <f>IF(AND('MAPA DE RIESGO'!$Z$21="Media",'MAPA DE RIESGO'!$AB$21="Leve"),CONCATENATE("R1C",'MAPA DE RIESGO'!$P$21),"")</f>
        <v/>
      </c>
      <c r="O26" s="38" t="str">
        <f>IF(AND('MAPA DE RIESGO'!$Z$22="Media",'MAPA DE RIESGO'!$AB$22="Leve"),CONCATENATE("R1C",'MAPA DE RIESGO'!$P$22),"")</f>
        <v/>
      </c>
      <c r="P26" s="36" t="str">
        <f>IF(AND('MAPA DE RIESGO'!$Z$16="Media",'MAPA DE RIESGO'!$AB$16="Menor"),CONCATENATE("R1C",'MAPA DE RIESGO'!$P$16),"")</f>
        <v/>
      </c>
      <c r="Q26" s="37" t="str">
        <f>IF(AND('MAPA DE RIESGO'!$Z$18="Media",'MAPA DE RIESGO'!$AB$18="Menor"),CONCATENATE("R1C",'MAPA DE RIESGO'!$P$18),"")</f>
        <v/>
      </c>
      <c r="R26" s="37" t="str">
        <f>IF(AND('MAPA DE RIESGO'!$Z$19="Media",'MAPA DE RIESGO'!$AB$19="Menor"),CONCATENATE("R1C",'MAPA DE RIESGO'!$P$19),"")</f>
        <v/>
      </c>
      <c r="S26" s="37" t="str">
        <f>IF(AND('MAPA DE RIESGO'!$Z$20="Media",'MAPA DE RIESGO'!$AB$20="Menor"),CONCATENATE("R1C",'MAPA DE RIESGO'!$P$20),"")</f>
        <v/>
      </c>
      <c r="T26" s="37" t="str">
        <f>IF(AND('MAPA DE RIESGO'!$Z$21="Media",'MAPA DE RIESGO'!$AB$21="Menor"),CONCATENATE("R1C",'MAPA DE RIESGO'!$P$21),"")</f>
        <v/>
      </c>
      <c r="U26" s="38" t="str">
        <f>IF(AND('MAPA DE RIESGO'!$Z$22="Media",'MAPA DE RIESGO'!$AB$22="Menor"),CONCATENATE("R1C",'MAPA DE RIESGO'!$P$22),"")</f>
        <v/>
      </c>
      <c r="V26" s="36" t="str">
        <f>IF(AND('MAPA DE RIESGO'!$Z$16="Media",'MAPA DE RIESGO'!$AB$16="Moderado"),CONCATENATE("R1C",'MAPA DE RIESGO'!$P$16),"")</f>
        <v/>
      </c>
      <c r="W26" s="37" t="str">
        <f>IF(AND('MAPA DE RIESGO'!$Z$18="Media",'MAPA DE RIESGO'!$AB$18="Moderado"),CONCATENATE("R1C",'MAPA DE RIESGO'!$P$18),"")</f>
        <v/>
      </c>
      <c r="X26" s="37" t="str">
        <f>IF(AND('MAPA DE RIESGO'!$Z$19="Media",'MAPA DE RIESGO'!$AB$19="Moderado"),CONCATENATE("R1C",'MAPA DE RIESGO'!$P$19),"")</f>
        <v/>
      </c>
      <c r="Y26" s="37" t="str">
        <f>IF(AND('MAPA DE RIESGO'!$Z$20="Media",'MAPA DE RIESGO'!$AB$20="Moderado"),CONCATENATE("R1C",'MAPA DE RIESGO'!$P$20),"")</f>
        <v/>
      </c>
      <c r="Z26" s="37" t="str">
        <f>IF(AND('MAPA DE RIESGO'!$Z$21="Media",'MAPA DE RIESGO'!$AB$21="Moderado"),CONCATENATE("R1C",'MAPA DE RIESGO'!$P$21),"")</f>
        <v/>
      </c>
      <c r="AA26" s="38" t="str">
        <f>IF(AND('MAPA DE RIESGO'!$Z$22="Media",'MAPA DE RIESGO'!$AB$22="Moderado"),CONCATENATE("R1C",'MAPA DE RIESGO'!$P$22),"")</f>
        <v/>
      </c>
      <c r="AB26" s="17" t="str">
        <f>IF(AND('MAPA DE RIESGO'!$Z$16="Media",'MAPA DE RIESGO'!$AB$16="Mayor"),CONCATENATE("R1C",'MAPA DE RIESGO'!$P$16),"")</f>
        <v/>
      </c>
      <c r="AC26" s="18" t="str">
        <f>IF(AND('MAPA DE RIESGO'!$Z$18="Media",'MAPA DE RIESGO'!$AB$18="Mayor"),CONCATENATE("R1C",'MAPA DE RIESGO'!$P$18),"")</f>
        <v/>
      </c>
      <c r="AD26" s="18" t="str">
        <f>IF(AND('MAPA DE RIESGO'!$Z$19="Media",'MAPA DE RIESGO'!$AB$19="Mayor"),CONCATENATE("R1C",'MAPA DE RIESGO'!$P$19),"")</f>
        <v/>
      </c>
      <c r="AE26" s="18" t="str">
        <f>IF(AND('MAPA DE RIESGO'!$Z$20="Media",'MAPA DE RIESGO'!$AB$20="Mayor"),CONCATENATE("R1C",'MAPA DE RIESGO'!$P$20),"")</f>
        <v/>
      </c>
      <c r="AF26" s="18" t="str">
        <f>IF(AND('MAPA DE RIESGO'!$Z$21="Media",'MAPA DE RIESGO'!$AB$21="Mayor"),CONCATENATE("R1C",'MAPA DE RIESGO'!$P$21),"")</f>
        <v/>
      </c>
      <c r="AG26" s="19" t="str">
        <f>IF(AND('MAPA DE RIESGO'!$Z$22="Media",'MAPA DE RIESGO'!$AB$22="Mayor"),CONCATENATE("R1C",'MAPA DE RIESGO'!$P$22),"")</f>
        <v/>
      </c>
      <c r="AH26" s="20" t="str">
        <f>IF(AND('MAPA DE RIESGO'!$Z$16="Media",'MAPA DE RIESGO'!$AB$16="Catastrófico"),CONCATENATE("R1C",'MAPA DE RIESGO'!$P$16),"")</f>
        <v/>
      </c>
      <c r="AI26" s="21" t="str">
        <f>IF(AND('MAPA DE RIESGO'!$Z$18="Media",'MAPA DE RIESGO'!$AB$18="Catastrófico"),CONCATENATE("R1C",'MAPA DE RIESGO'!$P$18),"")</f>
        <v/>
      </c>
      <c r="AJ26" s="21" t="str">
        <f>IF(AND('MAPA DE RIESGO'!$Z$19="Media",'MAPA DE RIESGO'!$AB$19="Catastrófico"),CONCATENATE("R1C",'MAPA DE RIESGO'!$P$19),"")</f>
        <v/>
      </c>
      <c r="AK26" s="21" t="str">
        <f>IF(AND('MAPA DE RIESGO'!$Z$20="Media",'MAPA DE RIESGO'!$AB$20="Catastrófico"),CONCATENATE("R1C",'MAPA DE RIESGO'!$P$20),"")</f>
        <v/>
      </c>
      <c r="AL26" s="21" t="str">
        <f>IF(AND('MAPA DE RIESGO'!$Z$21="Media",'MAPA DE RIESGO'!$AB$21="Catastrófico"),CONCATENATE("R1C",'MAPA DE RIESGO'!$P$21),"")</f>
        <v/>
      </c>
      <c r="AM26" s="22" t="str">
        <f>IF(AND('MAPA DE RIESGO'!$Z$22="Media",'MAPA DE RIESGO'!$AB$22="Catastrófico"),CONCATENATE("R1C",'MAPA DE RIESGO'!$P$22),"")</f>
        <v/>
      </c>
      <c r="AN26" s="55"/>
      <c r="AO26" s="557" t="s">
        <v>73</v>
      </c>
      <c r="AP26" s="558"/>
      <c r="AQ26" s="558"/>
      <c r="AR26" s="558"/>
      <c r="AS26" s="558"/>
      <c r="AT26" s="55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80"/>
      <c r="C27" s="480"/>
      <c r="D27" s="481"/>
      <c r="E27" s="537"/>
      <c r="F27" s="538"/>
      <c r="G27" s="538"/>
      <c r="H27" s="538"/>
      <c r="I27" s="523"/>
      <c r="J27" s="39" t="str">
        <f>IF(AND('MAPA DE RIESGO'!$Z$23="Media",'MAPA DE RIESGO'!$AB$23="Leve"),CONCATENATE("R2C",'MAPA DE RIESGO'!$P$23),"")</f>
        <v/>
      </c>
      <c r="K27" s="40" t="str">
        <f>IF(AND('MAPA DE RIESGO'!$Z$24="Media",'MAPA DE RIESGO'!$AB$24="Leve"),CONCATENATE("R2C",'MAPA DE RIESGO'!$P$24),"")</f>
        <v/>
      </c>
      <c r="L27" s="40" t="str">
        <f>IF(AND('MAPA DE RIESGO'!$Z$25="Media",'MAPA DE RIESGO'!$AB$25="Leve"),CONCATENATE("R2C",'MAPA DE RIESGO'!$P$25),"")</f>
        <v/>
      </c>
      <c r="M27" s="40" t="str">
        <f>IF(AND('MAPA DE RIESGO'!$Z$26="Media",'MAPA DE RIESGO'!$AB$26="Leve"),CONCATENATE("R2C",'MAPA DE RIESGO'!$P$26),"")</f>
        <v/>
      </c>
      <c r="N27" s="40" t="str">
        <f>IF(AND('MAPA DE RIESGO'!$Z$27="Media",'MAPA DE RIESGO'!$AB$27="Leve"),CONCATENATE("R2C",'MAPA DE RIESGO'!$P$27),"")</f>
        <v/>
      </c>
      <c r="O27" s="41" t="str">
        <f>IF(AND('MAPA DE RIESGO'!$Z$28="Media",'MAPA DE RIESGO'!$AB$28="Leve"),CONCATENATE("R2C",'MAPA DE RIESGO'!$P$28),"")</f>
        <v/>
      </c>
      <c r="P27" s="39" t="str">
        <f>IF(AND('MAPA DE RIESGO'!$Z$23="Media",'MAPA DE RIESGO'!$AB$23="Menor"),CONCATENATE("R2C",'MAPA DE RIESGO'!$P$23),"")</f>
        <v/>
      </c>
      <c r="Q27" s="40" t="str">
        <f>IF(AND('MAPA DE RIESGO'!$Z$24="Media",'MAPA DE RIESGO'!$AB$24="Menor"),CONCATENATE("R2C",'MAPA DE RIESGO'!$P$24),"")</f>
        <v/>
      </c>
      <c r="R27" s="40" t="str">
        <f>IF(AND('MAPA DE RIESGO'!$Z$25="Media",'MAPA DE RIESGO'!$AB$25="Menor"),CONCATENATE("R2C",'MAPA DE RIESGO'!$P$25),"")</f>
        <v/>
      </c>
      <c r="S27" s="40" t="str">
        <f>IF(AND('MAPA DE RIESGO'!$Z$26="Media",'MAPA DE RIESGO'!$AB$26="Menor"),CONCATENATE("R2C",'MAPA DE RIESGO'!$P$26),"")</f>
        <v/>
      </c>
      <c r="T27" s="40" t="str">
        <f>IF(AND('MAPA DE RIESGO'!$Z$27="Media",'MAPA DE RIESGO'!$AB$27="Menor"),CONCATENATE("R2C",'MAPA DE RIESGO'!$P$27),"")</f>
        <v/>
      </c>
      <c r="U27" s="41" t="str">
        <f>IF(AND('MAPA DE RIESGO'!$Z$28="Media",'MAPA DE RIESGO'!$AB$28="Menor"),CONCATENATE("R2C",'MAPA DE RIESGO'!$P$28),"")</f>
        <v/>
      </c>
      <c r="V27" s="39" t="str">
        <f>IF(AND('MAPA DE RIESGO'!$Z$23="Media",'MAPA DE RIESGO'!$AB$23="Moderado"),CONCATENATE("R2C",'MAPA DE RIESGO'!$P$23),"")</f>
        <v/>
      </c>
      <c r="W27" s="40" t="str">
        <f>IF(AND('MAPA DE RIESGO'!$Z$24="Media",'MAPA DE RIESGO'!$AB$24="Moderado"),CONCATENATE("R2C",'MAPA DE RIESGO'!$P$24),"")</f>
        <v/>
      </c>
      <c r="X27" s="40" t="str">
        <f>IF(AND('MAPA DE RIESGO'!$Z$25="Media",'MAPA DE RIESGO'!$AB$25="Moderado"),CONCATENATE("R2C",'MAPA DE RIESGO'!$P$25),"")</f>
        <v/>
      </c>
      <c r="Y27" s="40" t="str">
        <f>IF(AND('MAPA DE RIESGO'!$Z$26="Media",'MAPA DE RIESGO'!$AB$26="Moderado"),CONCATENATE("R2C",'MAPA DE RIESGO'!$P$26),"")</f>
        <v/>
      </c>
      <c r="Z27" s="40" t="str">
        <f>IF(AND('MAPA DE RIESGO'!$Z$27="Media",'MAPA DE RIESGO'!$AB$27="Moderado"),CONCATENATE("R2C",'MAPA DE RIESGO'!$P$27),"")</f>
        <v/>
      </c>
      <c r="AA27" s="41" t="str">
        <f>IF(AND('MAPA DE RIESGO'!$Z$28="Media",'MAPA DE RIESGO'!$AB$28="Moderado"),CONCATENATE("R2C",'MAPA DE RIESGO'!$P$28),"")</f>
        <v/>
      </c>
      <c r="AB27" s="23" t="str">
        <f>IF(AND('MAPA DE RIESGO'!$Z$23="Media",'MAPA DE RIESGO'!$AB$23="Mayor"),CONCATENATE("R2C",'MAPA DE RIESGO'!$P$23),"")</f>
        <v/>
      </c>
      <c r="AC27" s="24" t="str">
        <f>IF(AND('MAPA DE RIESGO'!$Z$24="Media",'MAPA DE RIESGO'!$AB$24="Mayor"),CONCATENATE("R2C",'MAPA DE RIESGO'!$P$24),"")</f>
        <v/>
      </c>
      <c r="AD27" s="24" t="str">
        <f>IF(AND('MAPA DE RIESGO'!$Z$25="Media",'MAPA DE RIESGO'!$AB$25="Mayor"),CONCATENATE("R2C",'MAPA DE RIESGO'!$P$25),"")</f>
        <v/>
      </c>
      <c r="AE27" s="24" t="str">
        <f>IF(AND('MAPA DE RIESGO'!$Z$26="Media",'MAPA DE RIESGO'!$AB$26="Mayor"),CONCATENATE("R2C",'MAPA DE RIESGO'!$P$26),"")</f>
        <v/>
      </c>
      <c r="AF27" s="24" t="str">
        <f>IF(AND('MAPA DE RIESGO'!$Z$27="Media",'MAPA DE RIESGO'!$AB$27="Mayor"),CONCATENATE("R2C",'MAPA DE RIESGO'!$P$27),"")</f>
        <v/>
      </c>
      <c r="AG27" s="25" t="str">
        <f>IF(AND('MAPA DE RIESGO'!$Z$28="Media",'MAPA DE RIESGO'!$AB$28="Mayor"),CONCATENATE("R2C",'MAPA DE RIESGO'!$P$28),"")</f>
        <v/>
      </c>
      <c r="AH27" s="26" t="str">
        <f>IF(AND('MAPA DE RIESGO'!$Z$23="Media",'MAPA DE RIESGO'!$AB$23="Catastrófico"),CONCATENATE("R2C",'MAPA DE RIESGO'!$P$23),"")</f>
        <v/>
      </c>
      <c r="AI27" s="27" t="str">
        <f>IF(AND('MAPA DE RIESGO'!$Z$24="Media",'MAPA DE RIESGO'!$AB$24="Catastrófico"),CONCATENATE("R2C",'MAPA DE RIESGO'!$P$24),"")</f>
        <v/>
      </c>
      <c r="AJ27" s="27" t="str">
        <f>IF(AND('MAPA DE RIESGO'!$Z$25="Media",'MAPA DE RIESGO'!$AB$25="Catastrófico"),CONCATENATE("R2C",'MAPA DE RIESGO'!$P$25),"")</f>
        <v/>
      </c>
      <c r="AK27" s="27" t="str">
        <f>IF(AND('MAPA DE RIESGO'!$Z$26="Media",'MAPA DE RIESGO'!$AB$26="Catastrófico"),CONCATENATE("R2C",'MAPA DE RIESGO'!$P$26),"")</f>
        <v/>
      </c>
      <c r="AL27" s="27" t="str">
        <f>IF(AND('MAPA DE RIESGO'!$Z$27="Media",'MAPA DE RIESGO'!$AB$27="Catastrófico"),CONCATENATE("R2C",'MAPA DE RIESGO'!$P$27),"")</f>
        <v/>
      </c>
      <c r="AM27" s="28" t="str">
        <f>IF(AND('MAPA DE RIESGO'!$Z$28="Media",'MAPA DE RIESGO'!$AB$28="Catastrófico"),CONCATENATE("R2C",'MAPA DE RIESGO'!$P$28),"")</f>
        <v/>
      </c>
      <c r="AN27" s="55"/>
      <c r="AO27" s="560"/>
      <c r="AP27" s="561"/>
      <c r="AQ27" s="561"/>
      <c r="AR27" s="561"/>
      <c r="AS27" s="561"/>
      <c r="AT27" s="56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80"/>
      <c r="C28" s="480"/>
      <c r="D28" s="481"/>
      <c r="E28" s="521"/>
      <c r="F28" s="522"/>
      <c r="G28" s="522"/>
      <c r="H28" s="522"/>
      <c r="I28" s="523"/>
      <c r="J28" s="39"/>
      <c r="K28" s="40" t="str">
        <f>IF(AND('MAPA DE RIESGO'!$Z$30="Media",'MAPA DE RIESGO'!$AB$30="Leve"),CONCATENATE("R3C",'MAPA DE RIESGO'!$P$30),"")</f>
        <v/>
      </c>
      <c r="L28" s="40" t="str">
        <f>IF(AND('MAPA DE RIESGO'!$Z$31="Media",'MAPA DE RIESGO'!$AB$31="Leve"),CONCATENATE("R3C",'MAPA DE RIESGO'!$P$31),"")</f>
        <v/>
      </c>
      <c r="M28" s="40" t="str">
        <f>IF(AND('MAPA DE RIESGO'!$Z$32="Media",'MAPA DE RIESGO'!$AB$32="Leve"),CONCATENATE("R3C",'MAPA DE RIESGO'!$P$32),"")</f>
        <v/>
      </c>
      <c r="N28" s="40" t="str">
        <f>IF(AND('MAPA DE RIESGO'!$Z$33="Media",'MAPA DE RIESGO'!$AB$33="Leve"),CONCATENATE("R3C",'MAPA DE RIESGO'!$P$33),"")</f>
        <v/>
      </c>
      <c r="O28" s="41" t="str">
        <f>IF(AND('MAPA DE RIESGO'!$Z$34="Media",'MAPA DE RIESGO'!$AB$34="Leve"),CONCATENATE("R3C",'MAPA DE RIESGO'!$P$34),"")</f>
        <v/>
      </c>
      <c r="P28" s="39"/>
      <c r="Q28" s="40" t="str">
        <f>IF(AND('MAPA DE RIESGO'!$Z$30="Media",'MAPA DE RIESGO'!$AB$30="Menor"),CONCATENATE("R3C",'MAPA DE RIESGO'!$P$30),"")</f>
        <v/>
      </c>
      <c r="R28" s="40" t="str">
        <f>IF(AND('MAPA DE RIESGO'!$Z$31="Media",'MAPA DE RIESGO'!$AB$31="Menor"),CONCATENATE("R3C",'MAPA DE RIESGO'!$P$31),"")</f>
        <v/>
      </c>
      <c r="S28" s="40" t="str">
        <f>IF(AND('MAPA DE RIESGO'!$Z$32="Media",'MAPA DE RIESGO'!$AB$32="Menor"),CONCATENATE("R3C",'MAPA DE RIESGO'!$P$32),"")</f>
        <v/>
      </c>
      <c r="T28" s="40" t="str">
        <f>IF(AND('MAPA DE RIESGO'!$Z$33="Media",'MAPA DE RIESGO'!$AB$33="Menor"),CONCATENATE("R3C",'MAPA DE RIESGO'!$P$33),"")</f>
        <v/>
      </c>
      <c r="U28" s="41" t="str">
        <f>IF(AND('MAPA DE RIESGO'!$Z$34="Media",'MAPA DE RIESGO'!$AB$34="Menor"),CONCATENATE("R3C",'MAPA DE RIESGO'!$P$34),"")</f>
        <v/>
      </c>
      <c r="V28" s="39"/>
      <c r="W28" s="40" t="str">
        <f>IF(AND('MAPA DE RIESGO'!$Z$30="Media",'MAPA DE RIESGO'!$AB$30="Moderado"),CONCATENATE("R3C",'MAPA DE RIESGO'!$P$30),"")</f>
        <v/>
      </c>
      <c r="X28" s="40" t="str">
        <f>IF(AND('MAPA DE RIESGO'!$Z$31="Media",'MAPA DE RIESGO'!$AB$31="Moderado"),CONCATENATE("R3C",'MAPA DE RIESGO'!$P$31),"")</f>
        <v/>
      </c>
      <c r="Y28" s="40" t="str">
        <f>IF(AND('MAPA DE RIESGO'!$Z$32="Media",'MAPA DE RIESGO'!$AB$32="Moderado"),CONCATENATE("R3C",'MAPA DE RIESGO'!$P$32),"")</f>
        <v/>
      </c>
      <c r="Z28" s="40" t="str">
        <f>IF(AND('MAPA DE RIESGO'!$Z$33="Media",'MAPA DE RIESGO'!$AB$33="Moderado"),CONCATENATE("R3C",'MAPA DE RIESGO'!$P$33),"")</f>
        <v/>
      </c>
      <c r="AA28" s="41" t="str">
        <f>IF(AND('MAPA DE RIESGO'!$Z$34="Media",'MAPA DE RIESGO'!$AB$34="Moderado"),CONCATENATE("R3C",'MAPA DE RIESGO'!$P$34),"")</f>
        <v/>
      </c>
      <c r="AB28" s="23"/>
      <c r="AC28" s="24" t="str">
        <f>IF(AND('MAPA DE RIESGO'!$Z$30="Media",'MAPA DE RIESGO'!$AB$30="Mayor"),CONCATENATE("R3C",'MAPA DE RIESGO'!$P$30),"")</f>
        <v/>
      </c>
      <c r="AD28" s="24" t="str">
        <f>IF(AND('MAPA DE RIESGO'!$Z$31="Media",'MAPA DE RIESGO'!$AB$31="Mayor"),CONCATENATE("R3C",'MAPA DE RIESGO'!$P$31),"")</f>
        <v/>
      </c>
      <c r="AE28" s="24" t="str">
        <f>IF(AND('MAPA DE RIESGO'!$Z$32="Media",'MAPA DE RIESGO'!$AB$32="Mayor"),CONCATENATE("R3C",'MAPA DE RIESGO'!$P$32),"")</f>
        <v/>
      </c>
      <c r="AF28" s="24" t="str">
        <f>IF(AND('MAPA DE RIESGO'!$Z$33="Media",'MAPA DE RIESGO'!$AB$33="Mayor"),CONCATENATE("R3C",'MAPA DE RIESGO'!$P$33),"")</f>
        <v/>
      </c>
      <c r="AG28" s="25" t="str">
        <f>IF(AND('MAPA DE RIESGO'!$Z$34="Media",'MAPA DE RIESGO'!$AB$34="Mayor"),CONCATENATE("R3C",'MAPA DE RIESGO'!$P$34),"")</f>
        <v/>
      </c>
      <c r="AH28" s="26"/>
      <c r="AI28" s="27" t="str">
        <f>IF(AND('MAPA DE RIESGO'!$Z$30="Media",'MAPA DE RIESGO'!$AB$30="Catastrófico"),CONCATENATE("R3C",'MAPA DE RIESGO'!$P$30),"")</f>
        <v/>
      </c>
      <c r="AJ28" s="27" t="str">
        <f>IF(AND('MAPA DE RIESGO'!$Z$31="Media",'MAPA DE RIESGO'!$AB$31="Catastrófico"),CONCATENATE("R3C",'MAPA DE RIESGO'!$P$31),"")</f>
        <v/>
      </c>
      <c r="AK28" s="27" t="str">
        <f>IF(AND('MAPA DE RIESGO'!$Z$32="Media",'MAPA DE RIESGO'!$AB$32="Catastrófico"),CONCATENATE("R3C",'MAPA DE RIESGO'!$P$32),"")</f>
        <v/>
      </c>
      <c r="AL28" s="27" t="str">
        <f>IF(AND('MAPA DE RIESGO'!$Z$33="Media",'MAPA DE RIESGO'!$AB$33="Catastrófico"),CONCATENATE("R3C",'MAPA DE RIESGO'!$P$33),"")</f>
        <v/>
      </c>
      <c r="AM28" s="28" t="str">
        <f>IF(AND('MAPA DE RIESGO'!$Z$34="Media",'MAPA DE RIESGO'!$AB$34="Catastrófico"),CONCATENATE("R3C",'MAPA DE RIESGO'!$P$34),"")</f>
        <v/>
      </c>
      <c r="AN28" s="55"/>
      <c r="AO28" s="560"/>
      <c r="AP28" s="561"/>
      <c r="AQ28" s="561"/>
      <c r="AR28" s="561"/>
      <c r="AS28" s="561"/>
      <c r="AT28" s="56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80"/>
      <c r="C29" s="480"/>
      <c r="D29" s="481"/>
      <c r="E29" s="521"/>
      <c r="F29" s="522"/>
      <c r="G29" s="522"/>
      <c r="H29" s="522"/>
      <c r="I29" s="523"/>
      <c r="J29" s="39" t="str">
        <f>IF(AND('MAPA DE RIESGO'!$Z$35="Media",'MAPA DE RIESGO'!$AB$35="Leve"),CONCATENATE("R4C",'MAPA DE RIESGO'!$P$35),"")</f>
        <v/>
      </c>
      <c r="K29" s="40" t="str">
        <f>IF(AND('MAPA DE RIESGO'!$Z$36="Media",'MAPA DE RIESGO'!$AB$36="Leve"),CONCATENATE("R4C",'MAPA DE RIESGO'!$P$36),"")</f>
        <v/>
      </c>
      <c r="L29" s="40" t="str">
        <f>IF(AND('MAPA DE RIESGO'!$Z$37="Media",'MAPA DE RIESGO'!$AB$37="Leve"),CONCATENATE("R4C",'MAPA DE RIESGO'!$P$37),"")</f>
        <v/>
      </c>
      <c r="M29" s="40" t="str">
        <f>IF(AND('MAPA DE RIESGO'!$Z$38="Media",'MAPA DE RIESGO'!$AB$38="Leve"),CONCATENATE("R4C",'MAPA DE RIESGO'!$P$38),"")</f>
        <v/>
      </c>
      <c r="N29" s="40" t="str">
        <f>IF(AND('MAPA DE RIESGO'!$Z$39="Media",'MAPA DE RIESGO'!$AB$39="Leve"),CONCATENATE("R4C",'MAPA DE RIESGO'!$P$39),"")</f>
        <v/>
      </c>
      <c r="O29" s="41" t="str">
        <f>IF(AND('MAPA DE RIESGO'!$Z$40="Media",'MAPA DE RIESGO'!$AB$40="Leve"),CONCATENATE("R4C",'MAPA DE RIESGO'!$P$40),"")</f>
        <v/>
      </c>
      <c r="P29" s="39" t="str">
        <f>IF(AND('MAPA DE RIESGO'!$Z$35="Media",'MAPA DE RIESGO'!$AB$35="Menor"),CONCATENATE("R4C",'MAPA DE RIESGO'!$P$35),"")</f>
        <v/>
      </c>
      <c r="Q29" s="40" t="str">
        <f>IF(AND('MAPA DE RIESGO'!$Z$36="Media",'MAPA DE RIESGO'!$AB$36="Menor"),CONCATENATE("R4C",'MAPA DE RIESGO'!$P$36),"")</f>
        <v/>
      </c>
      <c r="R29" s="40" t="str">
        <f>IF(AND('MAPA DE RIESGO'!$Z$37="Media",'MAPA DE RIESGO'!$AB$37="Menor"),CONCATENATE("R4C",'MAPA DE RIESGO'!$P$37),"")</f>
        <v/>
      </c>
      <c r="S29" s="40" t="str">
        <f>IF(AND('MAPA DE RIESGO'!$Z$38="Media",'MAPA DE RIESGO'!$AB$38="Menor"),CONCATENATE("R4C",'MAPA DE RIESGO'!$P$38),"")</f>
        <v/>
      </c>
      <c r="T29" s="40" t="str">
        <f>IF(AND('MAPA DE RIESGO'!$Z$39="Media",'MAPA DE RIESGO'!$AB$39="Menor"),CONCATENATE("R4C",'MAPA DE RIESGO'!$P$39),"")</f>
        <v/>
      </c>
      <c r="U29" s="41" t="str">
        <f>IF(AND('MAPA DE RIESGO'!$Z$40="Media",'MAPA DE RIESGO'!$AB$40="Menor"),CONCATENATE("R4C",'MAPA DE RIESGO'!$P$40),"")</f>
        <v/>
      </c>
      <c r="V29" s="39" t="str">
        <f>IF(AND('MAPA DE RIESGO'!$Z$35="Media",'MAPA DE RIESGO'!$AB$35="Moderado"),CONCATENATE("R4C",'MAPA DE RIESGO'!$P$35),"")</f>
        <v/>
      </c>
      <c r="W29" s="40" t="str">
        <f>IF(AND('MAPA DE RIESGO'!$Z$36="Media",'MAPA DE RIESGO'!$AB$36="Moderado"),CONCATENATE("R4C",'MAPA DE RIESGO'!$P$36),"")</f>
        <v/>
      </c>
      <c r="X29" s="40" t="str">
        <f>IF(AND('MAPA DE RIESGO'!$Z$37="Media",'MAPA DE RIESGO'!$AB$37="Moderado"),CONCATENATE("R4C",'MAPA DE RIESGO'!$P$37),"")</f>
        <v/>
      </c>
      <c r="Y29" s="40" t="str">
        <f>IF(AND('MAPA DE RIESGO'!$Z$38="Media",'MAPA DE RIESGO'!$AB$38="Moderado"),CONCATENATE("R4C",'MAPA DE RIESGO'!$P$38),"")</f>
        <v/>
      </c>
      <c r="Z29" s="40" t="str">
        <f>IF(AND('MAPA DE RIESGO'!$Z$39="Media",'MAPA DE RIESGO'!$AB$39="Moderado"),CONCATENATE("R4C",'MAPA DE RIESGO'!$P$39),"")</f>
        <v/>
      </c>
      <c r="AA29" s="41" t="str">
        <f>IF(AND('MAPA DE RIESGO'!$Z$40="Media",'MAPA DE RIESGO'!$AB$40="Moderado"),CONCATENATE("R4C",'MAPA DE RIESGO'!$P$40),"")</f>
        <v/>
      </c>
      <c r="AB29" s="23" t="str">
        <f>IF(AND('MAPA DE RIESGO'!$Z$35="Media",'MAPA DE RIESGO'!$AB$35="Mayor"),CONCATENATE("R4C",'MAPA DE RIESGO'!$P$35),"")</f>
        <v/>
      </c>
      <c r="AC29" s="24" t="str">
        <f>IF(AND('MAPA DE RIESGO'!$Z$36="Media",'MAPA DE RIESGO'!$AB$36="Mayor"),CONCATENATE("R4C",'MAPA DE RIESGO'!$P$36),"")</f>
        <v/>
      </c>
      <c r="AD29" s="29" t="str">
        <f>IF(AND('MAPA DE RIESGO'!$Z$37="Media",'MAPA DE RIESGO'!$AB$37="Mayor"),CONCATENATE("R4C",'MAPA DE RIESGO'!$P$37),"")</f>
        <v/>
      </c>
      <c r="AE29" s="29" t="str">
        <f>IF(AND('MAPA DE RIESGO'!$Z$38="Media",'MAPA DE RIESGO'!$AB$38="Mayor"),CONCATENATE("R4C",'MAPA DE RIESGO'!$P$38),"")</f>
        <v/>
      </c>
      <c r="AF29" s="29" t="str">
        <f>IF(AND('MAPA DE RIESGO'!$Z$39="Media",'MAPA DE RIESGO'!$AB$39="Mayor"),CONCATENATE("R4C",'MAPA DE RIESGO'!$P$39),"")</f>
        <v/>
      </c>
      <c r="AG29" s="25" t="str">
        <f>IF(AND('MAPA DE RIESGO'!$Z$40="Media",'MAPA DE RIESGO'!$AB$40="Mayor"),CONCATENATE("R4C",'MAPA DE RIESGO'!$P$40),"")</f>
        <v/>
      </c>
      <c r="AH29" s="26" t="str">
        <f>IF(AND('MAPA DE RIESGO'!$Z$35="Media",'MAPA DE RIESGO'!$AB$35="Catastrófico"),CONCATENATE("R4C",'MAPA DE RIESGO'!$P$35),"")</f>
        <v/>
      </c>
      <c r="AI29" s="27" t="str">
        <f>IF(AND('MAPA DE RIESGO'!$Z$36="Media",'MAPA DE RIESGO'!$AB$36="Catastrófico"),CONCATENATE("R4C",'MAPA DE RIESGO'!$P$36),"")</f>
        <v/>
      </c>
      <c r="AJ29" s="27" t="str">
        <f>IF(AND('MAPA DE RIESGO'!$Z$37="Media",'MAPA DE RIESGO'!$AB$37="Catastrófico"),CONCATENATE("R4C",'MAPA DE RIESGO'!$P$37),"")</f>
        <v/>
      </c>
      <c r="AK29" s="27" t="str">
        <f>IF(AND('MAPA DE RIESGO'!$Z$38="Media",'MAPA DE RIESGO'!$AB$38="Catastrófico"),CONCATENATE("R4C",'MAPA DE RIESGO'!$P$38),"")</f>
        <v/>
      </c>
      <c r="AL29" s="27" t="str">
        <f>IF(AND('MAPA DE RIESGO'!$Z$39="Media",'MAPA DE RIESGO'!$AB$39="Catastrófico"),CONCATENATE("R4C",'MAPA DE RIESGO'!$P$39),"")</f>
        <v/>
      </c>
      <c r="AM29" s="28" t="str">
        <f>IF(AND('MAPA DE RIESGO'!$Z$40="Media",'MAPA DE RIESGO'!$AB$40="Catastrófico"),CONCATENATE("R4C",'MAPA DE RIESGO'!$P$40),"")</f>
        <v/>
      </c>
      <c r="AN29" s="55"/>
      <c r="AO29" s="560"/>
      <c r="AP29" s="561"/>
      <c r="AQ29" s="561"/>
      <c r="AR29" s="561"/>
      <c r="AS29" s="561"/>
      <c r="AT29" s="56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80"/>
      <c r="C30" s="480"/>
      <c r="D30" s="481"/>
      <c r="E30" s="521"/>
      <c r="F30" s="522"/>
      <c r="G30" s="522"/>
      <c r="H30" s="522"/>
      <c r="I30" s="523"/>
      <c r="J30" s="39" t="str">
        <f>IF(AND('MAPA DE RIESGO'!$Z$41="Media",'MAPA DE RIESGO'!$AB$41="Leve"),CONCATENATE("R5C",'MAPA DE RIESGO'!$P$41),"")</f>
        <v/>
      </c>
      <c r="K30" s="40" t="str">
        <f>IF(AND('MAPA DE RIESGO'!$Z$42="Media",'MAPA DE RIESGO'!$AB$42="Leve"),CONCATENATE("R5C",'MAPA DE RIESGO'!$P$42),"")</f>
        <v/>
      </c>
      <c r="L30" s="40" t="str">
        <f>IF(AND('MAPA DE RIESGO'!$Z$43="Media",'MAPA DE RIESGO'!$AB$43="Leve"),CONCATENATE("R5C",'MAPA DE RIESGO'!$P$43),"")</f>
        <v/>
      </c>
      <c r="M30" s="40" t="str">
        <f>IF(AND('MAPA DE RIESGO'!$Z$44="Media",'MAPA DE RIESGO'!$AB$44="Leve"),CONCATENATE("R5C",'MAPA DE RIESGO'!$P$44),"")</f>
        <v/>
      </c>
      <c r="N30" s="40" t="str">
        <f>IF(AND('MAPA DE RIESGO'!$Z$45="Media",'MAPA DE RIESGO'!$AB$45="Leve"),CONCATENATE("R5C",'MAPA DE RIESGO'!$P$45),"")</f>
        <v/>
      </c>
      <c r="O30" s="41" t="str">
        <f>IF(AND('MAPA DE RIESGO'!$Z$46="Media",'MAPA DE RIESGO'!$AB$46="Leve"),CONCATENATE("R5C",'MAPA DE RIESGO'!$P$46),"")</f>
        <v/>
      </c>
      <c r="P30" s="39" t="str">
        <f>IF(AND('MAPA DE RIESGO'!$Z$41="Media",'MAPA DE RIESGO'!$AB$41="Menor"),CONCATENATE("R5C",'MAPA DE RIESGO'!$P$41),"")</f>
        <v/>
      </c>
      <c r="Q30" s="40" t="str">
        <f>IF(AND('MAPA DE RIESGO'!$Z$42="Media",'MAPA DE RIESGO'!$AB$42="Menor"),CONCATENATE("R5C",'MAPA DE RIESGO'!$P$42),"")</f>
        <v/>
      </c>
      <c r="R30" s="40" t="str">
        <f>IF(AND('MAPA DE RIESGO'!$Z$43="Media",'MAPA DE RIESGO'!$AB$43="Menor"),CONCATENATE("R5C",'MAPA DE RIESGO'!$P$43),"")</f>
        <v/>
      </c>
      <c r="S30" s="40" t="str">
        <f>IF(AND('MAPA DE RIESGO'!$Z$44="Media",'MAPA DE RIESGO'!$AB$44="Menor"),CONCATENATE("R5C",'MAPA DE RIESGO'!$P$44),"")</f>
        <v/>
      </c>
      <c r="T30" s="40" t="str">
        <f>IF(AND('MAPA DE RIESGO'!$Z$45="Media",'MAPA DE RIESGO'!$AB$45="Menor"),CONCATENATE("R5C",'MAPA DE RIESGO'!$P$45),"")</f>
        <v/>
      </c>
      <c r="U30" s="41" t="str">
        <f>IF(AND('MAPA DE RIESGO'!$Z$46="Media",'MAPA DE RIESGO'!$AB$46="Menor"),CONCATENATE("R5C",'MAPA DE RIESGO'!$P$46),"")</f>
        <v/>
      </c>
      <c r="V30" s="39" t="str">
        <f>IF(AND('MAPA DE RIESGO'!$Z$41="Media",'MAPA DE RIESGO'!$AB$41="Moderado"),CONCATENATE("R5C",'MAPA DE RIESGO'!$P$41),"")</f>
        <v/>
      </c>
      <c r="W30" s="40" t="str">
        <f>IF(AND('MAPA DE RIESGO'!$Z$42="Media",'MAPA DE RIESGO'!$AB$42="Moderado"),CONCATENATE("R5C",'MAPA DE RIESGO'!$P$42),"")</f>
        <v/>
      </c>
      <c r="X30" s="40" t="str">
        <f>IF(AND('MAPA DE RIESGO'!$Z$43="Media",'MAPA DE RIESGO'!$AB$43="Moderado"),CONCATENATE("R5C",'MAPA DE RIESGO'!$P$43),"")</f>
        <v/>
      </c>
      <c r="Y30" s="40" t="str">
        <f>IF(AND('MAPA DE RIESGO'!$Z$44="Media",'MAPA DE RIESGO'!$AB$44="Moderado"),CONCATENATE("R5C",'MAPA DE RIESGO'!$P$44),"")</f>
        <v/>
      </c>
      <c r="Z30" s="40" t="str">
        <f>IF(AND('MAPA DE RIESGO'!$Z$45="Media",'MAPA DE RIESGO'!$AB$45="Moderado"),CONCATENATE("R5C",'MAPA DE RIESGO'!$P$45),"")</f>
        <v/>
      </c>
      <c r="AA30" s="41" t="str">
        <f>IF(AND('MAPA DE RIESGO'!$Z$46="Media",'MAPA DE RIESGO'!$AB$46="Moderado"),CONCATENATE("R5C",'MAPA DE RIESGO'!$P$46),"")</f>
        <v/>
      </c>
      <c r="AB30" s="23" t="str">
        <f>IF(AND('MAPA DE RIESGO'!$Z$41="Media",'MAPA DE RIESGO'!$AB$41="Mayor"),CONCATENATE("R5C",'MAPA DE RIESGO'!$P$41),"")</f>
        <v/>
      </c>
      <c r="AC30" s="24" t="str">
        <f>IF(AND('MAPA DE RIESGO'!$Z$42="Media",'MAPA DE RIESGO'!$AB$42="Mayor"),CONCATENATE("R5C",'MAPA DE RIESGO'!$P$42),"")</f>
        <v/>
      </c>
      <c r="AD30" s="29" t="str">
        <f>IF(AND('MAPA DE RIESGO'!$Z$43="Media",'MAPA DE RIESGO'!$AB$43="Mayor"),CONCATENATE("R5C",'MAPA DE RIESGO'!$P$43),"")</f>
        <v/>
      </c>
      <c r="AE30" s="29" t="str">
        <f>IF(AND('MAPA DE RIESGO'!$Z$44="Media",'MAPA DE RIESGO'!$AB$44="Mayor"),CONCATENATE("R5C",'MAPA DE RIESGO'!$P$44),"")</f>
        <v/>
      </c>
      <c r="AF30" s="29" t="str">
        <f>IF(AND('MAPA DE RIESGO'!$Z$45="Media",'MAPA DE RIESGO'!$AB$45="Mayor"),CONCATENATE("R5C",'MAPA DE RIESGO'!$P$45),"")</f>
        <v/>
      </c>
      <c r="AG30" s="25" t="str">
        <f>IF(AND('MAPA DE RIESGO'!$Z$46="Media",'MAPA DE RIESGO'!$AB$46="Mayor"),CONCATENATE("R5C",'MAPA DE RIESGO'!$P$46),"")</f>
        <v/>
      </c>
      <c r="AH30" s="26" t="str">
        <f>IF(AND('MAPA DE RIESGO'!$Z$41="Media",'MAPA DE RIESGO'!$AB$41="Catastrófico"),CONCATENATE("R5C",'MAPA DE RIESGO'!$P$41),"")</f>
        <v/>
      </c>
      <c r="AI30" s="27" t="str">
        <f>IF(AND('MAPA DE RIESGO'!$Z$42="Media",'MAPA DE RIESGO'!$AB$42="Catastrófico"),CONCATENATE("R5C",'MAPA DE RIESGO'!$P$42),"")</f>
        <v/>
      </c>
      <c r="AJ30" s="27" t="str">
        <f>IF(AND('MAPA DE RIESGO'!$Z$43="Media",'MAPA DE RIESGO'!$AB$43="Catastrófico"),CONCATENATE("R5C",'MAPA DE RIESGO'!$P$43),"")</f>
        <v/>
      </c>
      <c r="AK30" s="27" t="str">
        <f>IF(AND('MAPA DE RIESGO'!$Z$44="Media",'MAPA DE RIESGO'!$AB$44="Catastrófico"),CONCATENATE("R5C",'MAPA DE RIESGO'!$P$44),"")</f>
        <v/>
      </c>
      <c r="AL30" s="27" t="str">
        <f>IF(AND('MAPA DE RIESGO'!$Z$45="Media",'MAPA DE RIESGO'!$AB$45="Catastrófico"),CONCATENATE("R5C",'MAPA DE RIESGO'!$P$45),"")</f>
        <v/>
      </c>
      <c r="AM30" s="28" t="str">
        <f>IF(AND('MAPA DE RIESGO'!$Z$46="Media",'MAPA DE RIESGO'!$AB$46="Catastrófico"),CONCATENATE("R5C",'MAPA DE RIESGO'!$P$46),"")</f>
        <v/>
      </c>
      <c r="AN30" s="55"/>
      <c r="AO30" s="560"/>
      <c r="AP30" s="561"/>
      <c r="AQ30" s="561"/>
      <c r="AR30" s="561"/>
      <c r="AS30" s="561"/>
      <c r="AT30" s="56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80"/>
      <c r="C31" s="480"/>
      <c r="D31" s="481"/>
      <c r="E31" s="521"/>
      <c r="F31" s="522"/>
      <c r="G31" s="522"/>
      <c r="H31" s="522"/>
      <c r="I31" s="523"/>
      <c r="J31" s="39" t="str">
        <f>IF(AND('MAPA DE RIESGO'!$Z$47="Media",'MAPA DE RIESGO'!$AB$47="Leve"),CONCATENATE("R6C",'MAPA DE RIESGO'!$P$47),"")</f>
        <v/>
      </c>
      <c r="K31" s="40" t="str">
        <f>IF(AND('MAPA DE RIESGO'!$Z$48="Media",'MAPA DE RIESGO'!$AB$48="Leve"),CONCATENATE("R6C",'MAPA DE RIESGO'!$P$48),"")</f>
        <v/>
      </c>
      <c r="L31" s="40" t="str">
        <f>IF(AND('MAPA DE RIESGO'!$Z$49="Media",'MAPA DE RIESGO'!$AB$49="Leve"),CONCATENATE("R6C",'MAPA DE RIESGO'!$P$49),"")</f>
        <v/>
      </c>
      <c r="M31" s="40" t="str">
        <f>IF(AND('MAPA DE RIESGO'!$Z$50="Media",'MAPA DE RIESGO'!$AB$50="Leve"),CONCATENATE("R6C",'MAPA DE RIESGO'!$P$50),"")</f>
        <v/>
      </c>
      <c r="N31" s="40" t="str">
        <f>IF(AND('MAPA DE RIESGO'!$Z$51="Media",'MAPA DE RIESGO'!$AB$51="Leve"),CONCATENATE("R6C",'MAPA DE RIESGO'!$P$51),"")</f>
        <v/>
      </c>
      <c r="O31" s="41" t="str">
        <f>IF(AND('MAPA DE RIESGO'!$Z$52="Media",'MAPA DE RIESGO'!$AB$52="Leve"),CONCATENATE("R6C",'MAPA DE RIESGO'!$P$52),"")</f>
        <v/>
      </c>
      <c r="P31" s="39" t="str">
        <f>IF(AND('MAPA DE RIESGO'!$Z$47="Media",'MAPA DE RIESGO'!$AB$47="Menor"),CONCATENATE("R6C",'MAPA DE RIESGO'!$P$47),"")</f>
        <v/>
      </c>
      <c r="Q31" s="40" t="str">
        <f>IF(AND('MAPA DE RIESGO'!$Z$48="Media",'MAPA DE RIESGO'!$AB$48="Menor"),CONCATENATE("R6C",'MAPA DE RIESGO'!$P$48),"")</f>
        <v/>
      </c>
      <c r="R31" s="40" t="str">
        <f>IF(AND('MAPA DE RIESGO'!$Z$49="Media",'MAPA DE RIESGO'!$AB$49="Menor"),CONCATENATE("R6C",'MAPA DE RIESGO'!$P$49),"")</f>
        <v/>
      </c>
      <c r="S31" s="40" t="str">
        <f>IF(AND('MAPA DE RIESGO'!$Z$50="Media",'MAPA DE RIESGO'!$AB$50="Menor"),CONCATENATE("R6C",'MAPA DE RIESGO'!$P$50),"")</f>
        <v/>
      </c>
      <c r="T31" s="40" t="str">
        <f>IF(AND('MAPA DE RIESGO'!$Z$51="Media",'MAPA DE RIESGO'!$AB$51="Menor"),CONCATENATE("R6C",'MAPA DE RIESGO'!$P$51),"")</f>
        <v/>
      </c>
      <c r="U31" s="41" t="str">
        <f>IF(AND('MAPA DE RIESGO'!$Z$52="Media",'MAPA DE RIESGO'!$AB$52="Menor"),CONCATENATE("R6C",'MAPA DE RIESGO'!$P$52),"")</f>
        <v/>
      </c>
      <c r="V31" s="39" t="str">
        <f>IF(AND('MAPA DE RIESGO'!$Z$47="Media",'MAPA DE RIESGO'!$AB$47="Moderado"),CONCATENATE("R6C",'MAPA DE RIESGO'!$P$47),"")</f>
        <v/>
      </c>
      <c r="W31" s="40" t="str">
        <f>IF(AND('MAPA DE RIESGO'!$Z$48="Media",'MAPA DE RIESGO'!$AB$48="Moderado"),CONCATENATE("R6C",'MAPA DE RIESGO'!$P$48),"")</f>
        <v/>
      </c>
      <c r="X31" s="40" t="str">
        <f>IF(AND('MAPA DE RIESGO'!$Z$49="Media",'MAPA DE RIESGO'!$AB$49="Moderado"),CONCATENATE("R6C",'MAPA DE RIESGO'!$P$49),"")</f>
        <v/>
      </c>
      <c r="Y31" s="40" t="str">
        <f>IF(AND('MAPA DE RIESGO'!$Z$50="Media",'MAPA DE RIESGO'!$AB$50="Moderado"),CONCATENATE("R6C",'MAPA DE RIESGO'!$P$50),"")</f>
        <v/>
      </c>
      <c r="Z31" s="40" t="str">
        <f>IF(AND('MAPA DE RIESGO'!$Z$51="Media",'MAPA DE RIESGO'!$AB$51="Moderado"),CONCATENATE("R6C",'MAPA DE RIESGO'!$P$51),"")</f>
        <v/>
      </c>
      <c r="AA31" s="41" t="str">
        <f>IF(AND('MAPA DE RIESGO'!$Z$52="Media",'MAPA DE RIESGO'!$AB$52="Moderado"),CONCATENATE("R6C",'MAPA DE RIESGO'!$P$52),"")</f>
        <v/>
      </c>
      <c r="AB31" s="23" t="str">
        <f>IF(AND('MAPA DE RIESGO'!$Z$47="Media",'MAPA DE RIESGO'!$AB$47="Mayor"),CONCATENATE("R6C",'MAPA DE RIESGO'!$P$47),"")</f>
        <v/>
      </c>
      <c r="AC31" s="24" t="str">
        <f>IF(AND('MAPA DE RIESGO'!$Z$48="Media",'MAPA DE RIESGO'!$AB$48="Mayor"),CONCATENATE("R6C",'MAPA DE RIESGO'!$P$48),"")</f>
        <v/>
      </c>
      <c r="AD31" s="29" t="str">
        <f>IF(AND('MAPA DE RIESGO'!$Z$49="Media",'MAPA DE RIESGO'!$AB$49="Mayor"),CONCATENATE("R6C",'MAPA DE RIESGO'!$P$49),"")</f>
        <v/>
      </c>
      <c r="AE31" s="29" t="str">
        <f>IF(AND('MAPA DE RIESGO'!$Z$50="Media",'MAPA DE RIESGO'!$AB$50="Mayor"),CONCATENATE("R6C",'MAPA DE RIESGO'!$P$50),"")</f>
        <v/>
      </c>
      <c r="AF31" s="29" t="str">
        <f>IF(AND('MAPA DE RIESGO'!$Z$51="Media",'MAPA DE RIESGO'!$AB$51="Mayor"),CONCATENATE("R6C",'MAPA DE RIESGO'!$P$51),"")</f>
        <v/>
      </c>
      <c r="AG31" s="25" t="str">
        <f>IF(AND('MAPA DE RIESGO'!$Z$52="Media",'MAPA DE RIESGO'!$AB$52="Mayor"),CONCATENATE("R6C",'MAPA DE RIESGO'!$P$52),"")</f>
        <v/>
      </c>
      <c r="AH31" s="26" t="str">
        <f>IF(AND('MAPA DE RIESGO'!$Z$47="Media",'MAPA DE RIESGO'!$AB$47="Catastrófico"),CONCATENATE("R6C",'MAPA DE RIESGO'!$P$47),"")</f>
        <v/>
      </c>
      <c r="AI31" s="27" t="str">
        <f>IF(AND('MAPA DE RIESGO'!$Z$48="Media",'MAPA DE RIESGO'!$AB$48="Catastrófico"),CONCATENATE("R6C",'MAPA DE RIESGO'!$P$48),"")</f>
        <v/>
      </c>
      <c r="AJ31" s="27" t="str">
        <f>IF(AND('MAPA DE RIESGO'!$Z$49="Media",'MAPA DE RIESGO'!$AB$49="Catastrófico"),CONCATENATE("R6C",'MAPA DE RIESGO'!$P$49),"")</f>
        <v/>
      </c>
      <c r="AK31" s="27" t="str">
        <f>IF(AND('MAPA DE RIESGO'!$Z$50="Media",'MAPA DE RIESGO'!$AB$50="Catastrófico"),CONCATENATE("R6C",'MAPA DE RIESGO'!$P$50),"")</f>
        <v/>
      </c>
      <c r="AL31" s="27" t="str">
        <f>IF(AND('MAPA DE RIESGO'!$Z$51="Media",'MAPA DE RIESGO'!$AB$51="Catastrófico"),CONCATENATE("R6C",'MAPA DE RIESGO'!$P$51),"")</f>
        <v/>
      </c>
      <c r="AM31" s="28" t="str">
        <f>IF(AND('MAPA DE RIESGO'!$Z$52="Media",'MAPA DE RIESGO'!$AB$52="Catastrófico"),CONCATENATE("R6C",'MAPA DE RIESGO'!$P$52),"")</f>
        <v/>
      </c>
      <c r="AN31" s="55"/>
      <c r="AO31" s="560"/>
      <c r="AP31" s="561"/>
      <c r="AQ31" s="561"/>
      <c r="AR31" s="561"/>
      <c r="AS31" s="561"/>
      <c r="AT31" s="56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80"/>
      <c r="C32" s="480"/>
      <c r="D32" s="481"/>
      <c r="E32" s="521"/>
      <c r="F32" s="522"/>
      <c r="G32" s="522"/>
      <c r="H32" s="522"/>
      <c r="I32" s="523"/>
      <c r="J32" s="39" t="str">
        <f>IF(AND('MAPA DE RIESGO'!$Z$53="Media",'MAPA DE RIESGO'!$AB$53="Leve"),CONCATENATE("R7C",'MAPA DE RIESGO'!$P$53),"")</f>
        <v/>
      </c>
      <c r="K32" s="40" t="str">
        <f>IF(AND('MAPA DE RIESGO'!$Z$54="Media",'MAPA DE RIESGO'!$AB$54="Leve"),CONCATENATE("R7C",'MAPA DE RIESGO'!$P$54),"")</f>
        <v/>
      </c>
      <c r="L32" s="40" t="str">
        <f>IF(AND('MAPA DE RIESGO'!$Z$55="Media",'MAPA DE RIESGO'!$AB$55="Leve"),CONCATENATE("R7C",'MAPA DE RIESGO'!$P$55),"")</f>
        <v/>
      </c>
      <c r="M32" s="40" t="str">
        <f>IF(AND('MAPA DE RIESGO'!$Z$56="Media",'MAPA DE RIESGO'!$AB$56="Leve"),CONCATENATE("R7C",'MAPA DE RIESGO'!$P$56),"")</f>
        <v/>
      </c>
      <c r="N32" s="40" t="str">
        <f>IF(AND('MAPA DE RIESGO'!$Z$57="Media",'MAPA DE RIESGO'!$AB$57="Leve"),CONCATENATE("R7C",'MAPA DE RIESGO'!$P$57),"")</f>
        <v/>
      </c>
      <c r="O32" s="41" t="str">
        <f>IF(AND('MAPA DE RIESGO'!$Z$58="Media",'MAPA DE RIESGO'!$AB$58="Leve"),CONCATENATE("R7C",'MAPA DE RIESGO'!$P$58),"")</f>
        <v/>
      </c>
      <c r="P32" s="39" t="str">
        <f>IF(AND('MAPA DE RIESGO'!$Z$53="Media",'MAPA DE RIESGO'!$AB$53="Menor"),CONCATENATE("R7C",'MAPA DE RIESGO'!$P$53),"")</f>
        <v/>
      </c>
      <c r="Q32" s="40" t="str">
        <f>IF(AND('MAPA DE RIESGO'!$Z$54="Media",'MAPA DE RIESGO'!$AB$54="Menor"),CONCATENATE("R7C",'MAPA DE RIESGO'!$P$54),"")</f>
        <v/>
      </c>
      <c r="R32" s="40" t="str">
        <f>IF(AND('MAPA DE RIESGO'!$Z$55="Media",'MAPA DE RIESGO'!$AB$55="Menor"),CONCATENATE("R7C",'MAPA DE RIESGO'!$P$55),"")</f>
        <v/>
      </c>
      <c r="S32" s="40" t="str">
        <f>IF(AND('MAPA DE RIESGO'!$Z$56="Media",'MAPA DE RIESGO'!$AB$56="Menor"),CONCATENATE("R7C",'MAPA DE RIESGO'!$P$56),"")</f>
        <v/>
      </c>
      <c r="T32" s="40" t="str">
        <f>IF(AND('MAPA DE RIESGO'!$Z$57="Media",'MAPA DE RIESGO'!$AB$57="Menor"),CONCATENATE("R7C",'MAPA DE RIESGO'!$P$57),"")</f>
        <v/>
      </c>
      <c r="U32" s="41" t="str">
        <f>IF(AND('MAPA DE RIESGO'!$Z$58="Media",'MAPA DE RIESGO'!$AB$58="Menor"),CONCATENATE("R7C",'MAPA DE RIESGO'!$P$58),"")</f>
        <v/>
      </c>
      <c r="V32" s="39" t="str">
        <f>IF(AND('MAPA DE RIESGO'!$Z$53="Media",'MAPA DE RIESGO'!$AB$53="Moderado"),CONCATENATE("R7C",'MAPA DE RIESGO'!$P$53),"")</f>
        <v/>
      </c>
      <c r="W32" s="40" t="str">
        <f>IF(AND('MAPA DE RIESGO'!$Z$54="Media",'MAPA DE RIESGO'!$AB$54="Moderado"),CONCATENATE("R7C",'MAPA DE RIESGO'!$P$54),"")</f>
        <v/>
      </c>
      <c r="X32" s="40" t="str">
        <f>IF(AND('MAPA DE RIESGO'!$Z$55="Media",'MAPA DE RIESGO'!$AB$55="Moderado"),CONCATENATE("R7C",'MAPA DE RIESGO'!$P$55),"")</f>
        <v/>
      </c>
      <c r="Y32" s="40" t="str">
        <f>IF(AND('MAPA DE RIESGO'!$Z$56="Media",'MAPA DE RIESGO'!$AB$56="Moderado"),CONCATENATE("R7C",'MAPA DE RIESGO'!$P$56),"")</f>
        <v/>
      </c>
      <c r="Z32" s="40" t="str">
        <f>IF(AND('MAPA DE RIESGO'!$Z$57="Media",'MAPA DE RIESGO'!$AB$57="Moderado"),CONCATENATE("R7C",'MAPA DE RIESGO'!$P$57),"")</f>
        <v/>
      </c>
      <c r="AA32" s="41" t="str">
        <f>IF(AND('MAPA DE RIESGO'!$Z$58="Media",'MAPA DE RIESGO'!$AB$58="Moderado"),CONCATENATE("R7C",'MAPA DE RIESGO'!$P$58),"")</f>
        <v/>
      </c>
      <c r="AB32" s="23" t="str">
        <f>IF(AND('MAPA DE RIESGO'!$Z$53="Media",'MAPA DE RIESGO'!$AB$53="Mayor"),CONCATENATE("R7C",'MAPA DE RIESGO'!$P$53),"")</f>
        <v/>
      </c>
      <c r="AC32" s="24" t="str">
        <f>IF(AND('MAPA DE RIESGO'!$Z$54="Media",'MAPA DE RIESGO'!$AB$54="Mayor"),CONCATENATE("R7C",'MAPA DE RIESGO'!$P$54),"")</f>
        <v/>
      </c>
      <c r="AD32" s="29" t="str">
        <f>IF(AND('MAPA DE RIESGO'!$Z$55="Media",'MAPA DE RIESGO'!$AB$55="Mayor"),CONCATENATE("R7C",'MAPA DE RIESGO'!$P$55),"")</f>
        <v/>
      </c>
      <c r="AE32" s="29" t="str">
        <f>IF(AND('MAPA DE RIESGO'!$Z$56="Media",'MAPA DE RIESGO'!$AB$56="Mayor"),CONCATENATE("R7C",'MAPA DE RIESGO'!$P$56),"")</f>
        <v/>
      </c>
      <c r="AF32" s="29" t="str">
        <f>IF(AND('MAPA DE RIESGO'!$Z$57="Media",'MAPA DE RIESGO'!$AB$57="Mayor"),CONCATENATE("R7C",'MAPA DE RIESGO'!$P$57),"")</f>
        <v/>
      </c>
      <c r="AG32" s="25" t="str">
        <f>IF(AND('MAPA DE RIESGO'!$Z$58="Media",'MAPA DE RIESGO'!$AB$58="Mayor"),CONCATENATE("R7C",'MAPA DE RIESGO'!$P$58),"")</f>
        <v/>
      </c>
      <c r="AH32" s="26" t="str">
        <f>IF(AND('MAPA DE RIESGO'!$Z$53="Media",'MAPA DE RIESGO'!$AB$53="Catastrófico"),CONCATENATE("R7C",'MAPA DE RIESGO'!$P$53),"")</f>
        <v/>
      </c>
      <c r="AI32" s="27" t="str">
        <f>IF(AND('MAPA DE RIESGO'!$Z$54="Media",'MAPA DE RIESGO'!$AB$54="Catastrófico"),CONCATENATE("R7C",'MAPA DE RIESGO'!$P$54),"")</f>
        <v/>
      </c>
      <c r="AJ32" s="27" t="str">
        <f>IF(AND('MAPA DE RIESGO'!$Z$55="Media",'MAPA DE RIESGO'!$AB$55="Catastrófico"),CONCATENATE("R7C",'MAPA DE RIESGO'!$P$55),"")</f>
        <v/>
      </c>
      <c r="AK32" s="27" t="str">
        <f>IF(AND('MAPA DE RIESGO'!$Z$56="Media",'MAPA DE RIESGO'!$AB$56="Catastrófico"),CONCATENATE("R7C",'MAPA DE RIESGO'!$P$56),"")</f>
        <v/>
      </c>
      <c r="AL32" s="27" t="str">
        <f>IF(AND('MAPA DE RIESGO'!$Z$57="Media",'MAPA DE RIESGO'!$AB$57="Catastrófico"),CONCATENATE("R7C",'MAPA DE RIESGO'!$P$57),"")</f>
        <v/>
      </c>
      <c r="AM32" s="28" t="str">
        <f>IF(AND('MAPA DE RIESGO'!$Z$58="Media",'MAPA DE RIESGO'!$AB$58="Catastrófico"),CONCATENATE("R7C",'MAPA DE RIESGO'!$P$58),"")</f>
        <v/>
      </c>
      <c r="AN32" s="55"/>
      <c r="AO32" s="560"/>
      <c r="AP32" s="561"/>
      <c r="AQ32" s="561"/>
      <c r="AR32" s="561"/>
      <c r="AS32" s="561"/>
      <c r="AT32" s="56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80"/>
      <c r="C33" s="480"/>
      <c r="D33" s="481"/>
      <c r="E33" s="521"/>
      <c r="F33" s="522"/>
      <c r="G33" s="522"/>
      <c r="H33" s="522"/>
      <c r="I33" s="523"/>
      <c r="J33" s="39" t="str">
        <f>IF(AND('MAPA DE RIESGO'!$Z$59="Media",'MAPA DE RIESGO'!$AB$59="Leve"),CONCATENATE("R8C",'MAPA DE RIESGO'!$P$59),"")</f>
        <v/>
      </c>
      <c r="K33" s="40" t="str">
        <f>IF(AND('MAPA DE RIESGO'!$Z$60="Media",'MAPA DE RIESGO'!$AB$60="Leve"),CONCATENATE("R8C",'MAPA DE RIESGO'!$P$60),"")</f>
        <v/>
      </c>
      <c r="L33" s="40" t="str">
        <f>IF(AND('MAPA DE RIESGO'!$Z$61="Media",'MAPA DE RIESGO'!$AB$61="Leve"),CONCATENATE("R8C",'MAPA DE RIESGO'!$P$61),"")</f>
        <v/>
      </c>
      <c r="M33" s="40" t="str">
        <f>IF(AND('MAPA DE RIESGO'!$Z$62="Media",'MAPA DE RIESGO'!$AB$62="Leve"),CONCATENATE("R8C",'MAPA DE RIESGO'!$P$62),"")</f>
        <v/>
      </c>
      <c r="N33" s="40" t="str">
        <f>IF(AND('MAPA DE RIESGO'!$Z$63="Media",'MAPA DE RIESGO'!$AB$63="Leve"),CONCATENATE("R8C",'MAPA DE RIESGO'!$P$63),"")</f>
        <v/>
      </c>
      <c r="O33" s="41" t="str">
        <f>IF(AND('MAPA DE RIESGO'!$Z$64="Media",'MAPA DE RIESGO'!$AB$64="Leve"),CONCATENATE("R8C",'MAPA DE RIESGO'!$P$64),"")</f>
        <v/>
      </c>
      <c r="P33" s="39" t="str">
        <f>IF(AND('MAPA DE RIESGO'!$Z$59="Media",'MAPA DE RIESGO'!$AB$59="Menor"),CONCATENATE("R8C",'MAPA DE RIESGO'!$P$59),"")</f>
        <v/>
      </c>
      <c r="Q33" s="40" t="str">
        <f>IF(AND('MAPA DE RIESGO'!$Z$60="Media",'MAPA DE RIESGO'!$AB$60="Menor"),CONCATENATE("R8C",'MAPA DE RIESGO'!$P$60),"")</f>
        <v/>
      </c>
      <c r="R33" s="40" t="str">
        <f>IF(AND('MAPA DE RIESGO'!$Z$61="Media",'MAPA DE RIESGO'!$AB$61="Menor"),CONCATENATE("R8C",'MAPA DE RIESGO'!$P$61),"")</f>
        <v/>
      </c>
      <c r="S33" s="40" t="str">
        <f>IF(AND('MAPA DE RIESGO'!$Z$62="Media",'MAPA DE RIESGO'!$AB$62="Menor"),CONCATENATE("R8C",'MAPA DE RIESGO'!$P$62),"")</f>
        <v/>
      </c>
      <c r="T33" s="40" t="str">
        <f>IF(AND('MAPA DE RIESGO'!$Z$63="Media",'MAPA DE RIESGO'!$AB$63="Menor"),CONCATENATE("R8C",'MAPA DE RIESGO'!$P$63),"")</f>
        <v/>
      </c>
      <c r="U33" s="41" t="str">
        <f>IF(AND('MAPA DE RIESGO'!$Z$64="Media",'MAPA DE RIESGO'!$AB$64="Menor"),CONCATENATE("R8C",'MAPA DE RIESGO'!$P$64),"")</f>
        <v/>
      </c>
      <c r="V33" s="39" t="str">
        <f>IF(AND('MAPA DE RIESGO'!$Z$59="Media",'MAPA DE RIESGO'!$AB$59="Moderado"),CONCATENATE("R8C",'MAPA DE RIESGO'!$P$59),"")</f>
        <v/>
      </c>
      <c r="W33" s="40" t="str">
        <f>IF(AND('MAPA DE RIESGO'!$Z$60="Media",'MAPA DE RIESGO'!$AB$60="Moderado"),CONCATENATE("R8C",'MAPA DE RIESGO'!$P$60),"")</f>
        <v/>
      </c>
      <c r="X33" s="40" t="str">
        <f>IF(AND('MAPA DE RIESGO'!$Z$61="Media",'MAPA DE RIESGO'!$AB$61="Moderado"),CONCATENATE("R8C",'MAPA DE RIESGO'!$P$61),"")</f>
        <v/>
      </c>
      <c r="Y33" s="40" t="str">
        <f>IF(AND('MAPA DE RIESGO'!$Z$62="Media",'MAPA DE RIESGO'!$AB$62="Moderado"),CONCATENATE("R8C",'MAPA DE RIESGO'!$P$62),"")</f>
        <v/>
      </c>
      <c r="Z33" s="40" t="str">
        <f>IF(AND('MAPA DE RIESGO'!$Z$63="Media",'MAPA DE RIESGO'!$AB$63="Moderado"),CONCATENATE("R8C",'MAPA DE RIESGO'!$P$63),"")</f>
        <v/>
      </c>
      <c r="AA33" s="41" t="str">
        <f>IF(AND('MAPA DE RIESGO'!$Z$64="Media",'MAPA DE RIESGO'!$AB$64="Moderado"),CONCATENATE("R8C",'MAPA DE RIESGO'!$P$64),"")</f>
        <v/>
      </c>
      <c r="AB33" s="23" t="str">
        <f>IF(AND('MAPA DE RIESGO'!$Z$59="Media",'MAPA DE RIESGO'!$AB$59="Mayor"),CONCATENATE("R8C",'MAPA DE RIESGO'!$P$59),"")</f>
        <v/>
      </c>
      <c r="AC33" s="24" t="str">
        <f>IF(AND('MAPA DE RIESGO'!$Z$60="Media",'MAPA DE RIESGO'!$AB$60="Mayor"),CONCATENATE("R8C",'MAPA DE RIESGO'!$P$60),"")</f>
        <v/>
      </c>
      <c r="AD33" s="29" t="str">
        <f>IF(AND('MAPA DE RIESGO'!$Z$61="Media",'MAPA DE RIESGO'!$AB$61="Mayor"),CONCATENATE("R8C",'MAPA DE RIESGO'!$P$61),"")</f>
        <v/>
      </c>
      <c r="AE33" s="29" t="str">
        <f>IF(AND('MAPA DE RIESGO'!$Z$62="Media",'MAPA DE RIESGO'!$AB$62="Mayor"),CONCATENATE("R8C",'MAPA DE RIESGO'!$P$62),"")</f>
        <v/>
      </c>
      <c r="AF33" s="29" t="str">
        <f>IF(AND('MAPA DE RIESGO'!$Z$63="Media",'MAPA DE RIESGO'!$AB$63="Mayor"),CONCATENATE("R8C",'MAPA DE RIESGO'!$P$63),"")</f>
        <v/>
      </c>
      <c r="AG33" s="25" t="str">
        <f>IF(AND('MAPA DE RIESGO'!$Z$64="Media",'MAPA DE RIESGO'!$AB$64="Mayor"),CONCATENATE("R8C",'MAPA DE RIESGO'!$P$64),"")</f>
        <v/>
      </c>
      <c r="AH33" s="26" t="str">
        <f>IF(AND('MAPA DE RIESGO'!$Z$59="Media",'MAPA DE RIESGO'!$AB$59="Catastrófico"),CONCATENATE("R8C",'MAPA DE RIESGO'!$P$59),"")</f>
        <v/>
      </c>
      <c r="AI33" s="27" t="str">
        <f>IF(AND('MAPA DE RIESGO'!$Z$60="Media",'MAPA DE RIESGO'!$AB$60="Catastrófico"),CONCATENATE("R8C",'MAPA DE RIESGO'!$P$60),"")</f>
        <v/>
      </c>
      <c r="AJ33" s="27" t="str">
        <f>IF(AND('MAPA DE RIESGO'!$Z$61="Media",'MAPA DE RIESGO'!$AB$61="Catastrófico"),CONCATENATE("R8C",'MAPA DE RIESGO'!$P$61),"")</f>
        <v/>
      </c>
      <c r="AK33" s="27" t="str">
        <f>IF(AND('MAPA DE RIESGO'!$Z$62="Media",'MAPA DE RIESGO'!$AB$62="Catastrófico"),CONCATENATE("R8C",'MAPA DE RIESGO'!$P$62),"")</f>
        <v/>
      </c>
      <c r="AL33" s="27" t="str">
        <f>IF(AND('MAPA DE RIESGO'!$Z$63="Media",'MAPA DE RIESGO'!$AB$63="Catastrófico"),CONCATENATE("R8C",'MAPA DE RIESGO'!$P$63),"")</f>
        <v/>
      </c>
      <c r="AM33" s="28" t="str">
        <f>IF(AND('MAPA DE RIESGO'!$Z$64="Media",'MAPA DE RIESGO'!$AB$64="Catastrófico"),CONCATENATE("R8C",'MAPA DE RIESGO'!$P$64),"")</f>
        <v/>
      </c>
      <c r="AN33" s="55"/>
      <c r="AO33" s="560"/>
      <c r="AP33" s="561"/>
      <c r="AQ33" s="561"/>
      <c r="AR33" s="561"/>
      <c r="AS33" s="561"/>
      <c r="AT33" s="56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80"/>
      <c r="C34" s="480"/>
      <c r="D34" s="481"/>
      <c r="E34" s="521"/>
      <c r="F34" s="522"/>
      <c r="G34" s="522"/>
      <c r="H34" s="522"/>
      <c r="I34" s="523"/>
      <c r="J34" s="39" t="str">
        <f>IF(AND('MAPA DE RIESGO'!$Z$65="Media",'MAPA DE RIESGO'!$AB$65="Leve"),CONCATENATE("R9C",'MAPA DE RIESGO'!$P$65),"")</f>
        <v/>
      </c>
      <c r="K34" s="40" t="str">
        <f>IF(AND('MAPA DE RIESGO'!$Z$66="Media",'MAPA DE RIESGO'!$AB$66="Leve"),CONCATENATE("R9C",'MAPA DE RIESGO'!$P$66),"")</f>
        <v/>
      </c>
      <c r="L34" s="40" t="str">
        <f>IF(AND('MAPA DE RIESGO'!$Z$67="Media",'MAPA DE RIESGO'!$AB$67="Leve"),CONCATENATE("R9C",'MAPA DE RIESGO'!$P$67),"")</f>
        <v/>
      </c>
      <c r="M34" s="40" t="str">
        <f>IF(AND('MAPA DE RIESGO'!$Z$68="Media",'MAPA DE RIESGO'!$AB$68="Leve"),CONCATENATE("R9C",'MAPA DE RIESGO'!$P$68),"")</f>
        <v/>
      </c>
      <c r="N34" s="40" t="str">
        <f>IF(AND('MAPA DE RIESGO'!$Z$69="Media",'MAPA DE RIESGO'!$AB$69="Leve"),CONCATENATE("R9C",'MAPA DE RIESGO'!$P$69),"")</f>
        <v/>
      </c>
      <c r="O34" s="41" t="str">
        <f>IF(AND('MAPA DE RIESGO'!$Z$70="Media",'MAPA DE RIESGO'!$AB$70="Leve"),CONCATENATE("R9C",'MAPA DE RIESGO'!$P$70),"")</f>
        <v/>
      </c>
      <c r="P34" s="39" t="str">
        <f>IF(AND('MAPA DE RIESGO'!$Z$65="Media",'MAPA DE RIESGO'!$AB$65="Menor"),CONCATENATE("R9C",'MAPA DE RIESGO'!$P$65),"")</f>
        <v/>
      </c>
      <c r="Q34" s="40" t="str">
        <f>IF(AND('MAPA DE RIESGO'!$Z$66="Media",'MAPA DE RIESGO'!$AB$66="Menor"),CONCATENATE("R9C",'MAPA DE RIESGO'!$P$66),"")</f>
        <v/>
      </c>
      <c r="R34" s="40" t="str">
        <f>IF(AND('MAPA DE RIESGO'!$Z$67="Media",'MAPA DE RIESGO'!$AB$67="Menor"),CONCATENATE("R9C",'MAPA DE RIESGO'!$P$67),"")</f>
        <v/>
      </c>
      <c r="S34" s="40" t="str">
        <f>IF(AND('MAPA DE RIESGO'!$Z$68="Media",'MAPA DE RIESGO'!$AB$68="Menor"),CONCATENATE("R9C",'MAPA DE RIESGO'!$P$68),"")</f>
        <v/>
      </c>
      <c r="T34" s="40" t="str">
        <f>IF(AND('MAPA DE RIESGO'!$Z$69="Media",'MAPA DE RIESGO'!$AB$69="Menor"),CONCATENATE("R9C",'MAPA DE RIESGO'!$P$69),"")</f>
        <v/>
      </c>
      <c r="U34" s="41" t="str">
        <f>IF(AND('MAPA DE RIESGO'!$Z$70="Media",'MAPA DE RIESGO'!$AB$70="Menor"),CONCATENATE("R9C",'MAPA DE RIESGO'!$P$70),"")</f>
        <v/>
      </c>
      <c r="V34" s="39" t="str">
        <f>IF(AND('MAPA DE RIESGO'!$Z$65="Media",'MAPA DE RIESGO'!$AB$65="Moderado"),CONCATENATE("R9C",'MAPA DE RIESGO'!$P$65),"")</f>
        <v/>
      </c>
      <c r="W34" s="40" t="str">
        <f>IF(AND('MAPA DE RIESGO'!$Z$66="Media",'MAPA DE RIESGO'!$AB$66="Moderado"),CONCATENATE("R9C",'MAPA DE RIESGO'!$P$66),"")</f>
        <v/>
      </c>
      <c r="X34" s="40" t="str">
        <f>IF(AND('MAPA DE RIESGO'!$Z$67="Media",'MAPA DE RIESGO'!$AB$67="Moderado"),CONCATENATE("R9C",'MAPA DE RIESGO'!$P$67),"")</f>
        <v/>
      </c>
      <c r="Y34" s="40" t="str">
        <f>IF(AND('MAPA DE RIESGO'!$Z$68="Media",'MAPA DE RIESGO'!$AB$68="Moderado"),CONCATENATE("R9C",'MAPA DE RIESGO'!$P$68),"")</f>
        <v/>
      </c>
      <c r="Z34" s="40" t="str">
        <f>IF(AND('MAPA DE RIESGO'!$Z$69="Media",'MAPA DE RIESGO'!$AB$69="Moderado"),CONCATENATE("R9C",'MAPA DE RIESGO'!$P$69),"")</f>
        <v/>
      </c>
      <c r="AA34" s="41" t="str">
        <f>IF(AND('MAPA DE RIESGO'!$Z$70="Media",'MAPA DE RIESGO'!$AB$70="Moderado"),CONCATENATE("R9C",'MAPA DE RIESGO'!$P$70),"")</f>
        <v/>
      </c>
      <c r="AB34" s="23" t="str">
        <f>IF(AND('MAPA DE RIESGO'!$Z$65="Media",'MAPA DE RIESGO'!$AB$65="Mayor"),CONCATENATE("R9C",'MAPA DE RIESGO'!$P$65),"")</f>
        <v/>
      </c>
      <c r="AC34" s="24" t="str">
        <f>IF(AND('MAPA DE RIESGO'!$Z$66="Media",'MAPA DE RIESGO'!$AB$66="Mayor"),CONCATENATE("R9C",'MAPA DE RIESGO'!$P$66),"")</f>
        <v/>
      </c>
      <c r="AD34" s="29" t="str">
        <f>IF(AND('MAPA DE RIESGO'!$Z$67="Media",'MAPA DE RIESGO'!$AB$67="Mayor"),CONCATENATE("R9C",'MAPA DE RIESGO'!$P$67),"")</f>
        <v/>
      </c>
      <c r="AE34" s="29" t="str">
        <f>IF(AND('MAPA DE RIESGO'!$Z$68="Media",'MAPA DE RIESGO'!$AB$68="Mayor"),CONCATENATE("R9C",'MAPA DE RIESGO'!$P$68),"")</f>
        <v/>
      </c>
      <c r="AF34" s="29" t="str">
        <f>IF(AND('MAPA DE RIESGO'!$Z$69="Media",'MAPA DE RIESGO'!$AB$69="Mayor"),CONCATENATE("R9C",'MAPA DE RIESGO'!$P$69),"")</f>
        <v/>
      </c>
      <c r="AG34" s="25" t="str">
        <f>IF(AND('MAPA DE RIESGO'!$Z$70="Media",'MAPA DE RIESGO'!$AB$70="Mayor"),CONCATENATE("R9C",'MAPA DE RIESGO'!$P$70),"")</f>
        <v/>
      </c>
      <c r="AH34" s="26" t="str">
        <f>IF(AND('MAPA DE RIESGO'!$Z$65="Media",'MAPA DE RIESGO'!$AB$65="Catastrófico"),CONCATENATE("R9C",'MAPA DE RIESGO'!$P$65),"")</f>
        <v/>
      </c>
      <c r="AI34" s="27" t="str">
        <f>IF(AND('MAPA DE RIESGO'!$Z$66="Media",'MAPA DE RIESGO'!$AB$66="Catastrófico"),CONCATENATE("R9C",'MAPA DE RIESGO'!$P$66),"")</f>
        <v/>
      </c>
      <c r="AJ34" s="27" t="str">
        <f>IF(AND('MAPA DE RIESGO'!$Z$67="Media",'MAPA DE RIESGO'!$AB$67="Catastrófico"),CONCATENATE("R9C",'MAPA DE RIESGO'!$P$67),"")</f>
        <v/>
      </c>
      <c r="AK34" s="27" t="str">
        <f>IF(AND('MAPA DE RIESGO'!$Z$68="Media",'MAPA DE RIESGO'!$AB$68="Catastrófico"),CONCATENATE("R9C",'MAPA DE RIESGO'!$P$68),"")</f>
        <v/>
      </c>
      <c r="AL34" s="27" t="str">
        <f>IF(AND('MAPA DE RIESGO'!$Z$69="Media",'MAPA DE RIESGO'!$AB$69="Catastrófico"),CONCATENATE("R9C",'MAPA DE RIESGO'!$P$69),"")</f>
        <v/>
      </c>
      <c r="AM34" s="28" t="str">
        <f>IF(AND('MAPA DE RIESGO'!$Z$70="Media",'MAPA DE RIESGO'!$AB$70="Catastrófico"),CONCATENATE("R9C",'MAPA DE RIESGO'!$P$70),"")</f>
        <v/>
      </c>
      <c r="AN34" s="55"/>
      <c r="AO34" s="560"/>
      <c r="AP34" s="561"/>
      <c r="AQ34" s="561"/>
      <c r="AR34" s="561"/>
      <c r="AS34" s="561"/>
      <c r="AT34" s="56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80"/>
      <c r="C35" s="480"/>
      <c r="D35" s="481"/>
      <c r="E35" s="524"/>
      <c r="F35" s="525"/>
      <c r="G35" s="525"/>
      <c r="H35" s="525"/>
      <c r="I35" s="526"/>
      <c r="J35" s="39" t="str">
        <f>IF(AND('MAPA DE RIESGO'!$Z$71="Media",'MAPA DE RIESGO'!$AB$71="Leve"),CONCATENATE("R10C",'MAPA DE RIESGO'!$P$71),"")</f>
        <v/>
      </c>
      <c r="K35" s="40" t="str">
        <f>IF(AND('MAPA DE RIESGO'!$Z$72="Media",'MAPA DE RIESGO'!$AB$72="Leve"),CONCATENATE("R10C",'MAPA DE RIESGO'!$P$72),"")</f>
        <v/>
      </c>
      <c r="L35" s="40" t="str">
        <f>IF(AND('MAPA DE RIESGO'!$Z$73="Media",'MAPA DE RIESGO'!$AB$73="Leve"),CONCATENATE("R10C",'MAPA DE RIESGO'!$P$73),"")</f>
        <v/>
      </c>
      <c r="M35" s="40" t="str">
        <f>IF(AND('MAPA DE RIESGO'!$Z$74="Media",'MAPA DE RIESGO'!$AB$74="Leve"),CONCATENATE("R10C",'MAPA DE RIESGO'!$P$74),"")</f>
        <v/>
      </c>
      <c r="N35" s="40" t="str">
        <f>IF(AND('MAPA DE RIESGO'!$Z$75="Media",'MAPA DE RIESGO'!$AB$75="Leve"),CONCATENATE("R10C",'MAPA DE RIESGO'!$P$75),"")</f>
        <v/>
      </c>
      <c r="O35" s="41" t="str">
        <f>IF(AND('MAPA DE RIESGO'!$Z$76="Media",'MAPA DE RIESGO'!$AB$76="Leve"),CONCATENATE("R10C",'MAPA DE RIESGO'!$P$76),"")</f>
        <v/>
      </c>
      <c r="P35" s="39" t="str">
        <f>IF(AND('MAPA DE RIESGO'!$Z$71="Media",'MAPA DE RIESGO'!$AB$71="Menor"),CONCATENATE("R10C",'MAPA DE RIESGO'!$P$71),"")</f>
        <v/>
      </c>
      <c r="Q35" s="40" t="str">
        <f>IF(AND('MAPA DE RIESGO'!$Z$72="Media",'MAPA DE RIESGO'!$AB$72="Menor"),CONCATENATE("R10C",'MAPA DE RIESGO'!$P$72),"")</f>
        <v/>
      </c>
      <c r="R35" s="40" t="str">
        <f>IF(AND('MAPA DE RIESGO'!$Z$73="Media",'MAPA DE RIESGO'!$AB$73="Menor"),CONCATENATE("R10C",'MAPA DE RIESGO'!$P$73),"")</f>
        <v/>
      </c>
      <c r="S35" s="40" t="str">
        <f>IF(AND('MAPA DE RIESGO'!$Z$74="Media",'MAPA DE RIESGO'!$AB$74="Menor"),CONCATENATE("R10C",'MAPA DE RIESGO'!$P$74),"")</f>
        <v/>
      </c>
      <c r="T35" s="40" t="str">
        <f>IF(AND('MAPA DE RIESGO'!$Z$75="Media",'MAPA DE RIESGO'!$AB$75="Menor"),CONCATENATE("R10C",'MAPA DE RIESGO'!$P$75),"")</f>
        <v/>
      </c>
      <c r="U35" s="41" t="str">
        <f>IF(AND('MAPA DE RIESGO'!$Z$76="Media",'MAPA DE RIESGO'!$AB$76="Menor"),CONCATENATE("R10C",'MAPA DE RIESGO'!$P$76),"")</f>
        <v/>
      </c>
      <c r="V35" s="39" t="str">
        <f>IF(AND('MAPA DE RIESGO'!$Z$71="Media",'MAPA DE RIESGO'!$AB$71="Moderado"),CONCATENATE("R10C",'MAPA DE RIESGO'!$P$71),"")</f>
        <v/>
      </c>
      <c r="W35" s="40" t="str">
        <f>IF(AND('MAPA DE RIESGO'!$Z$72="Media",'MAPA DE RIESGO'!$AB$72="Moderado"),CONCATENATE("R10C",'MAPA DE RIESGO'!$P$72),"")</f>
        <v/>
      </c>
      <c r="X35" s="40" t="str">
        <f>IF(AND('MAPA DE RIESGO'!$Z$73="Media",'MAPA DE RIESGO'!$AB$73="Moderado"),CONCATENATE("R10C",'MAPA DE RIESGO'!$P$73),"")</f>
        <v/>
      </c>
      <c r="Y35" s="40" t="str">
        <f>IF(AND('MAPA DE RIESGO'!$Z$74="Media",'MAPA DE RIESGO'!$AB$74="Moderado"),CONCATENATE("R10C",'MAPA DE RIESGO'!$P$74),"")</f>
        <v/>
      </c>
      <c r="Z35" s="40" t="str">
        <f>IF(AND('MAPA DE RIESGO'!$Z$75="Media",'MAPA DE RIESGO'!$AB$75="Moderado"),CONCATENATE("R10C",'MAPA DE RIESGO'!$P$75),"")</f>
        <v/>
      </c>
      <c r="AA35" s="41" t="str">
        <f>IF(AND('MAPA DE RIESGO'!$Z$76="Media",'MAPA DE RIESGO'!$AB$76="Moderado"),CONCATENATE("R10C",'MAPA DE RIESGO'!$P$76),"")</f>
        <v/>
      </c>
      <c r="AB35" s="30" t="str">
        <f>IF(AND('MAPA DE RIESGO'!$Z$71="Media",'MAPA DE RIESGO'!$AB$71="Mayor"),CONCATENATE("R10C",'MAPA DE RIESGO'!$P$71),"")</f>
        <v/>
      </c>
      <c r="AC35" s="31" t="str">
        <f>IF(AND('MAPA DE RIESGO'!$Z$72="Media",'MAPA DE RIESGO'!$AB$72="Mayor"),CONCATENATE("R10C",'MAPA DE RIESGO'!$P$72),"")</f>
        <v/>
      </c>
      <c r="AD35" s="31" t="str">
        <f>IF(AND('MAPA DE RIESGO'!$Z$73="Media",'MAPA DE RIESGO'!$AB$73="Mayor"),CONCATENATE("R10C",'MAPA DE RIESGO'!$P$73),"")</f>
        <v/>
      </c>
      <c r="AE35" s="31" t="str">
        <f>IF(AND('MAPA DE RIESGO'!$Z$74="Media",'MAPA DE RIESGO'!$AB$74="Mayor"),CONCATENATE("R10C",'MAPA DE RIESGO'!$P$74),"")</f>
        <v/>
      </c>
      <c r="AF35" s="31" t="str">
        <f>IF(AND('MAPA DE RIESGO'!$Z$75="Media",'MAPA DE RIESGO'!$AB$75="Mayor"),CONCATENATE("R10C",'MAPA DE RIESGO'!$P$75),"")</f>
        <v/>
      </c>
      <c r="AG35" s="32" t="str">
        <f>IF(AND('MAPA DE RIESGO'!$Z$76="Media",'MAPA DE RIESGO'!$AB$76="Mayor"),CONCATENATE("R10C",'MAPA DE RIESGO'!$P$76),"")</f>
        <v/>
      </c>
      <c r="AH35" s="33" t="str">
        <f>IF(AND('MAPA DE RIESGO'!$Z$71="Media",'MAPA DE RIESGO'!$AB$71="Catastrófico"),CONCATENATE("R10C",'MAPA DE RIESGO'!$P$71),"")</f>
        <v/>
      </c>
      <c r="AI35" s="34" t="str">
        <f>IF(AND('MAPA DE RIESGO'!$Z$72="Media",'MAPA DE RIESGO'!$AB$72="Catastrófico"),CONCATENATE("R10C",'MAPA DE RIESGO'!$P$72),"")</f>
        <v/>
      </c>
      <c r="AJ35" s="34" t="str">
        <f>IF(AND('MAPA DE RIESGO'!$Z$73="Media",'MAPA DE RIESGO'!$AB$73="Catastrófico"),CONCATENATE("R10C",'MAPA DE RIESGO'!$P$73),"")</f>
        <v/>
      </c>
      <c r="AK35" s="34" t="str">
        <f>IF(AND('MAPA DE RIESGO'!$Z$74="Media",'MAPA DE RIESGO'!$AB$74="Catastrófico"),CONCATENATE("R10C",'MAPA DE RIESGO'!$P$74),"")</f>
        <v/>
      </c>
      <c r="AL35" s="34" t="str">
        <f>IF(AND('MAPA DE RIESGO'!$Z$75="Media",'MAPA DE RIESGO'!$AB$75="Catastrófico"),CONCATENATE("R10C",'MAPA DE RIESGO'!$P$75),"")</f>
        <v/>
      </c>
      <c r="AM35" s="35" t="str">
        <f>IF(AND('MAPA DE RIESGO'!$Z$76="Media",'MAPA DE RIESGO'!$AB$76="Catastrófico"),CONCATENATE("R10C",'MAPA DE RIESGO'!$P$76),"")</f>
        <v/>
      </c>
      <c r="AN35" s="55"/>
      <c r="AO35" s="563"/>
      <c r="AP35" s="564"/>
      <c r="AQ35" s="564"/>
      <c r="AR35" s="564"/>
      <c r="AS35" s="564"/>
      <c r="AT35" s="56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80"/>
      <c r="C36" s="480"/>
      <c r="D36" s="481"/>
      <c r="E36" s="518" t="s">
        <v>105</v>
      </c>
      <c r="F36" s="519"/>
      <c r="G36" s="519"/>
      <c r="H36" s="519"/>
      <c r="I36" s="519"/>
      <c r="J36" s="45" t="str">
        <f>IF(AND('MAPA DE RIESGO'!$Z$16="Baja",'MAPA DE RIESGO'!$AB$16="Leve"),CONCATENATE("R1C",'MAPA DE RIESGO'!$P$16),"")</f>
        <v/>
      </c>
      <c r="K36" s="46" t="str">
        <f>IF(AND('MAPA DE RIESGO'!$Z$18="Baja",'MAPA DE RIESGO'!$AB$18="Leve"),CONCATENATE("R1C",'MAPA DE RIESGO'!$P$18),"")</f>
        <v/>
      </c>
      <c r="L36" s="46" t="str">
        <f>IF(AND('MAPA DE RIESGO'!$Z$19="Baja",'MAPA DE RIESGO'!$AB$19="Leve"),CONCATENATE("R1C",'MAPA DE RIESGO'!$P$19),"")</f>
        <v/>
      </c>
      <c r="M36" s="46" t="str">
        <f>IF(AND('MAPA DE RIESGO'!$Z$20="Baja",'MAPA DE RIESGO'!$AB$20="Leve"),CONCATENATE("R1C",'MAPA DE RIESGO'!$P$20),"")</f>
        <v/>
      </c>
      <c r="N36" s="46" t="str">
        <f>IF(AND('MAPA DE RIESGO'!$Z$21="Baja",'MAPA DE RIESGO'!$AB$21="Leve"),CONCATENATE("R1C",'MAPA DE RIESGO'!$P$21),"")</f>
        <v/>
      </c>
      <c r="O36" s="47" t="str">
        <f>IF(AND('MAPA DE RIESGO'!$Z$22="Baja",'MAPA DE RIESGO'!$AB$22="Leve"),CONCATENATE("R1C",'MAPA DE RIESGO'!$P$22),"")</f>
        <v/>
      </c>
      <c r="P36" s="36" t="str">
        <f>IF(AND('MAPA DE RIESGO'!$Z$16="Baja",'MAPA DE RIESGO'!$AB$16="Menor"),CONCATENATE("R1C",'MAPA DE RIESGO'!$P$16),"")</f>
        <v/>
      </c>
      <c r="Q36" s="37" t="str">
        <f>IF(AND('MAPA DE RIESGO'!$Z$18="Baja",'MAPA DE RIESGO'!$AB$18="Menor"),CONCATENATE("R1C",'MAPA DE RIESGO'!$P$18),"")</f>
        <v/>
      </c>
      <c r="R36" s="37" t="str">
        <f>IF(AND('MAPA DE RIESGO'!$Z$19="Baja",'MAPA DE RIESGO'!$AB$19="Menor"),CONCATENATE("R1C",'MAPA DE RIESGO'!$P$19),"")</f>
        <v/>
      </c>
      <c r="S36" s="37" t="str">
        <f>IF(AND('MAPA DE RIESGO'!$Z$20="Baja",'MAPA DE RIESGO'!$AB$20="Menor"),CONCATENATE("R1C",'MAPA DE RIESGO'!$P$20),"")</f>
        <v/>
      </c>
      <c r="T36" s="37" t="str">
        <f>IF(AND('MAPA DE RIESGO'!$Z$21="Baja",'MAPA DE RIESGO'!$AB$21="Menor"),CONCATENATE("R1C",'MAPA DE RIESGO'!$P$21),"")</f>
        <v/>
      </c>
      <c r="U36" s="38" t="str">
        <f>IF(AND('MAPA DE RIESGO'!$Z$22="Baja",'MAPA DE RIESGO'!$AB$22="Menor"),CONCATENATE("R1C",'MAPA DE RIESGO'!$P$22),"")</f>
        <v/>
      </c>
      <c r="V36" s="36" t="str">
        <f>IF(AND('MAPA DE RIESGO'!$Z$16="Baja",'MAPA DE RIESGO'!$AB$16="Moderado"),CONCATENATE("R1C",'MAPA DE RIESGO'!$P$16),"")</f>
        <v/>
      </c>
      <c r="W36" s="37" t="str">
        <f>IF(AND('MAPA DE RIESGO'!$Z$18="Baja",'MAPA DE RIESGO'!$AB$18="Moderado"),CONCATENATE("R1C",'MAPA DE RIESGO'!$P$18),"")</f>
        <v/>
      </c>
      <c r="X36" s="37" t="str">
        <f>IF(AND('MAPA DE RIESGO'!$Z$19="Baja",'MAPA DE RIESGO'!$AB$19="Moderado"),CONCATENATE("R1C",'MAPA DE RIESGO'!$P$19),"")</f>
        <v/>
      </c>
      <c r="Y36" s="37" t="str">
        <f>IF(AND('MAPA DE RIESGO'!$Z$20="Baja",'MAPA DE RIESGO'!$AB$20="Moderado"),CONCATENATE("R1C",'MAPA DE RIESGO'!$P$20),"")</f>
        <v/>
      </c>
      <c r="Z36" s="37" t="str">
        <f>IF(AND('MAPA DE RIESGO'!$Z$21="Baja",'MAPA DE RIESGO'!$AB$21="Moderado"),CONCATENATE("R1C",'MAPA DE RIESGO'!$P$21),"")</f>
        <v/>
      </c>
      <c r="AA36" s="38" t="str">
        <f>IF(AND('MAPA DE RIESGO'!$Z$22="Baja",'MAPA DE RIESGO'!$AB$22="Moderado"),CONCATENATE("R1C",'MAPA DE RIESGO'!$P$22),"")</f>
        <v/>
      </c>
      <c r="AB36" s="106" t="str">
        <f>IF(AND('MAPA DE RIESGO'!$Z$16="Baja",'MAPA DE RIESGO'!$AB$16="Mayor"),CONCATENATE("R1C",'MAPA DE RIESGO'!$P$16),"")</f>
        <v/>
      </c>
      <c r="AC36" s="18" t="str">
        <f>IF(AND('MAPA DE RIESGO'!$Z$18="Baja",'MAPA DE RIESGO'!$AB$18="Mayor"),CONCATENATE("R1C",'MAPA DE RIESGO'!$P$18),"")</f>
        <v/>
      </c>
      <c r="AD36" s="18" t="str">
        <f>IF(AND('MAPA DE RIESGO'!$Z$19="Baja",'MAPA DE RIESGO'!$AB$19="Mayor"),CONCATENATE("R1C",'MAPA DE RIESGO'!$P$19),"")</f>
        <v/>
      </c>
      <c r="AE36" s="18" t="str">
        <f>IF(AND('MAPA DE RIESGO'!$Z$20="Baja",'MAPA DE RIESGO'!$AB$20="Mayor"),CONCATENATE("R1C",'MAPA DE RIESGO'!$P$20),"")</f>
        <v/>
      </c>
      <c r="AF36" s="18" t="str">
        <f>IF(AND('MAPA DE RIESGO'!$Z$21="Baja",'MAPA DE RIESGO'!$AB$21="Mayor"),CONCATENATE("R1C",'MAPA DE RIESGO'!$P$21),"")</f>
        <v/>
      </c>
      <c r="AG36" s="19" t="str">
        <f>IF(AND('MAPA DE RIESGO'!$Z$22="Baja",'MAPA DE RIESGO'!$AB$22="Mayor"),CONCATENATE("R1C",'MAPA DE RIESGO'!$P$22),"")</f>
        <v/>
      </c>
      <c r="AH36" s="20" t="str">
        <f>IF(AND('MAPA DE RIESGO'!$Z$16="Baja",'MAPA DE RIESGO'!$AB$16="Catastrófico"),CONCATENATE("R1C",'MAPA DE RIESGO'!$P$16),"")</f>
        <v>R1C1</v>
      </c>
      <c r="AI36" s="21" t="str">
        <f>IF(AND('MAPA DE RIESGO'!$Z$18="Baja",'MAPA DE RIESGO'!$AB$18="Catastrófico"),CONCATENATE("R1C",'MAPA DE RIESGO'!$P$18),"")</f>
        <v/>
      </c>
      <c r="AJ36" s="21" t="str">
        <f>IF(AND('MAPA DE RIESGO'!$Z$19="Baja",'MAPA DE RIESGO'!$AB$19="Catastrófico"),CONCATENATE("R1C",'MAPA DE RIESGO'!$P$19),"")</f>
        <v/>
      </c>
      <c r="AK36" s="21" t="str">
        <f>IF(AND('MAPA DE RIESGO'!$Z$20="Baja",'MAPA DE RIESGO'!$AB$20="Catastrófico"),CONCATENATE("R1C",'MAPA DE RIESGO'!$P$20),"")</f>
        <v/>
      </c>
      <c r="AL36" s="21" t="str">
        <f>IF(AND('MAPA DE RIESGO'!$Z$21="Baja",'MAPA DE RIESGO'!$AB$21="Catastrófico"),CONCATENATE("R1C",'MAPA DE RIESGO'!$P$21),"")</f>
        <v/>
      </c>
      <c r="AM36" s="22" t="str">
        <f>IF(AND('MAPA DE RIESGO'!$Z$22="Baja",'MAPA DE RIESGO'!$AB$22="Catastrófico"),CONCATENATE("R1C",'MAPA DE RIESGO'!$P$22),"")</f>
        <v/>
      </c>
      <c r="AN36" s="55"/>
      <c r="AO36" s="548" t="s">
        <v>74</v>
      </c>
      <c r="AP36" s="549"/>
      <c r="AQ36" s="549"/>
      <c r="AR36" s="549"/>
      <c r="AS36" s="549"/>
      <c r="AT36" s="55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80"/>
      <c r="C37" s="480"/>
      <c r="D37" s="481"/>
      <c r="E37" s="537"/>
      <c r="F37" s="538"/>
      <c r="G37" s="538"/>
      <c r="H37" s="538"/>
      <c r="I37" s="538"/>
      <c r="J37" s="48" t="str">
        <f>IF(AND('MAPA DE RIESGO'!$Z$23="Baja",'MAPA DE RIESGO'!$AB$23="Leve"),CONCATENATE("R2C",'MAPA DE RIESGO'!$P$23),"")</f>
        <v/>
      </c>
      <c r="K37" s="49" t="str">
        <f>IF(AND('MAPA DE RIESGO'!$Z$24="Baja",'MAPA DE RIESGO'!$AB$24="Leve"),CONCATENATE("R2C",'MAPA DE RIESGO'!$P$24),"")</f>
        <v/>
      </c>
      <c r="L37" s="49" t="str">
        <f>IF(AND('MAPA DE RIESGO'!$Z$25="Baja",'MAPA DE RIESGO'!$AB$25="Leve"),CONCATENATE("R2C",'MAPA DE RIESGO'!$P$25),"")</f>
        <v/>
      </c>
      <c r="M37" s="49" t="str">
        <f>IF(AND('MAPA DE RIESGO'!$Z$26="Baja",'MAPA DE RIESGO'!$AB$26="Leve"),CONCATENATE("R2C",'MAPA DE RIESGO'!$P$26),"")</f>
        <v/>
      </c>
      <c r="N37" s="49" t="str">
        <f>IF(AND('MAPA DE RIESGO'!$Z$27="Baja",'MAPA DE RIESGO'!$AB$27="Leve"),CONCATENATE("R2C",'MAPA DE RIESGO'!$P$27),"")</f>
        <v/>
      </c>
      <c r="O37" s="50" t="str">
        <f>IF(AND('MAPA DE RIESGO'!$Z$28="Baja",'MAPA DE RIESGO'!$AB$28="Leve"),CONCATENATE("R2C",'MAPA DE RIESGO'!$P$28),"")</f>
        <v/>
      </c>
      <c r="P37" s="39" t="str">
        <f>IF(AND('MAPA DE RIESGO'!$Z$23="Baja",'MAPA DE RIESGO'!$AB$23="Menor"),CONCATENATE("R2C",'MAPA DE RIESGO'!$P$23),"")</f>
        <v/>
      </c>
      <c r="Q37" s="40" t="str">
        <f>IF(AND('MAPA DE RIESGO'!$Z$24="Baja",'MAPA DE RIESGO'!$AB$24="Menor"),CONCATENATE("R2C",'MAPA DE RIESGO'!$P$24),"")</f>
        <v/>
      </c>
      <c r="R37" s="40" t="str">
        <f>IF(AND('MAPA DE RIESGO'!$Z$25="Baja",'MAPA DE RIESGO'!$AB$25="Menor"),CONCATENATE("R2C",'MAPA DE RIESGO'!$P$25),"")</f>
        <v/>
      </c>
      <c r="S37" s="40" t="str">
        <f>IF(AND('MAPA DE RIESGO'!$Z$26="Baja",'MAPA DE RIESGO'!$AB$26="Menor"),CONCATENATE("R2C",'MAPA DE RIESGO'!$P$26),"")</f>
        <v/>
      </c>
      <c r="T37" s="40" t="str">
        <f>IF(AND('MAPA DE RIESGO'!$Z$27="Baja",'MAPA DE RIESGO'!$AB$27="Menor"),CONCATENATE("R2C",'MAPA DE RIESGO'!$P$27),"")</f>
        <v/>
      </c>
      <c r="U37" s="41" t="str">
        <f>IF(AND('MAPA DE RIESGO'!$Z$28="Baja",'MAPA DE RIESGO'!$AB$28="Menor"),CONCATENATE("R2C",'MAPA DE RIESGO'!$P$28),"")</f>
        <v/>
      </c>
      <c r="V37" s="39" t="str">
        <f>IF(AND('MAPA DE RIESGO'!$Z$23="Baja",'MAPA DE RIESGO'!$AB$23="Moderado"),CONCATENATE("R2C",'MAPA DE RIESGO'!$P$23),"")</f>
        <v/>
      </c>
      <c r="W37" s="40" t="str">
        <f>IF(AND('MAPA DE RIESGO'!$Z$24="Baja",'MAPA DE RIESGO'!$AB$24="Moderado"),CONCATENATE("R2C",'MAPA DE RIESGO'!$P$24),"")</f>
        <v/>
      </c>
      <c r="X37" s="40" t="str">
        <f>IF(AND('MAPA DE RIESGO'!$Z$25="Baja",'MAPA DE RIESGO'!$AB$25="Moderado"),CONCATENATE("R2C",'MAPA DE RIESGO'!$P$25),"")</f>
        <v/>
      </c>
      <c r="Y37" s="40" t="str">
        <f>IF(AND('MAPA DE RIESGO'!$Z$26="Baja",'MAPA DE RIESGO'!$AB$26="Moderado"),CONCATENATE("R2C",'MAPA DE RIESGO'!$P$26),"")</f>
        <v/>
      </c>
      <c r="Z37" s="40" t="str">
        <f>IF(AND('MAPA DE RIESGO'!$Z$27="Baja",'MAPA DE RIESGO'!$AB$27="Moderado"),CONCATENATE("R2C",'MAPA DE RIESGO'!$P$27),"")</f>
        <v/>
      </c>
      <c r="AA37" s="41" t="str">
        <f>IF(AND('MAPA DE RIESGO'!$Z$28="Baja",'MAPA DE RIESGO'!$AB$28="Moderado"),CONCATENATE("R2C",'MAPA DE RIESGO'!$P$28),"")</f>
        <v/>
      </c>
      <c r="AB37" s="23" t="str">
        <f>IF(AND('MAPA DE RIESGO'!$Z$23="Baja",'MAPA DE RIESGO'!$AB$23="Mayor"),CONCATENATE("R2C",'MAPA DE RIESGO'!$P$23),"")</f>
        <v/>
      </c>
      <c r="AC37" s="24" t="str">
        <f>IF(AND('MAPA DE RIESGO'!$Z$24="Baja",'MAPA DE RIESGO'!$AB$24="Mayor"),CONCATENATE("R2C",'MAPA DE RIESGO'!$P$24),"")</f>
        <v/>
      </c>
      <c r="AD37" s="24" t="str">
        <f>IF(AND('MAPA DE RIESGO'!$Z$25="Baja",'MAPA DE RIESGO'!$AB$25="Mayor"),CONCATENATE("R2C",'MAPA DE RIESGO'!$P$25),"")</f>
        <v/>
      </c>
      <c r="AE37" s="24" t="str">
        <f>IF(AND('MAPA DE RIESGO'!$Z$26="Baja",'MAPA DE RIESGO'!$AB$26="Mayor"),CONCATENATE("R2C",'MAPA DE RIESGO'!$P$26),"")</f>
        <v/>
      </c>
      <c r="AF37" s="24" t="str">
        <f>IF(AND('MAPA DE RIESGO'!$Z$27="Baja",'MAPA DE RIESGO'!$AB$27="Mayor"),CONCATENATE("R2C",'MAPA DE RIESGO'!$P$27),"")</f>
        <v/>
      </c>
      <c r="AG37" s="25" t="str">
        <f>IF(AND('MAPA DE RIESGO'!$Z$28="Baja",'MAPA DE RIESGO'!$AB$28="Mayor"),CONCATENATE("R2C",'MAPA DE RIESGO'!$P$28),"")</f>
        <v/>
      </c>
      <c r="AH37" s="26" t="str">
        <f>IF(AND('MAPA DE RIESGO'!$Z$23="Baja",'MAPA DE RIESGO'!$AB$23="Catastrófico"),CONCATENATE("R2C",'MAPA DE RIESGO'!$P$23),"")</f>
        <v/>
      </c>
      <c r="AI37" s="27" t="str">
        <f>IF(AND('MAPA DE RIESGO'!$Z$24="Baja",'MAPA DE RIESGO'!$AB$24="Catastrófico"),CONCATENATE("R2C",'MAPA DE RIESGO'!$P$24),"")</f>
        <v/>
      </c>
      <c r="AJ37" s="27" t="str">
        <f>IF(AND('MAPA DE RIESGO'!$Z$25="Baja",'MAPA DE RIESGO'!$AB$25="Catastrófico"),CONCATENATE("R2C",'MAPA DE RIESGO'!$P$25),"")</f>
        <v/>
      </c>
      <c r="AK37" s="27" t="str">
        <f>IF(AND('MAPA DE RIESGO'!$Z$26="Baja",'MAPA DE RIESGO'!$AB$26="Catastrófico"),CONCATENATE("R2C",'MAPA DE RIESGO'!$P$26),"")</f>
        <v/>
      </c>
      <c r="AL37" s="27" t="str">
        <f>IF(AND('MAPA DE RIESGO'!$Z$27="Baja",'MAPA DE RIESGO'!$AB$27="Catastrófico"),CONCATENATE("R2C",'MAPA DE RIESGO'!$P$27),"")</f>
        <v/>
      </c>
      <c r="AM37" s="28" t="str">
        <f>IF(AND('MAPA DE RIESGO'!$Z$28="Baja",'MAPA DE RIESGO'!$AB$28="Catastrófico"),CONCATENATE("R2C",'MAPA DE RIESGO'!$P$28),"")</f>
        <v/>
      </c>
      <c r="AN37" s="55"/>
      <c r="AO37" s="551"/>
      <c r="AP37" s="552"/>
      <c r="AQ37" s="552"/>
      <c r="AR37" s="552"/>
      <c r="AS37" s="552"/>
      <c r="AT37" s="55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80"/>
      <c r="C38" s="480"/>
      <c r="D38" s="481"/>
      <c r="E38" s="521"/>
      <c r="F38" s="522"/>
      <c r="G38" s="522"/>
      <c r="H38" s="522"/>
      <c r="I38" s="538"/>
      <c r="J38" s="48"/>
      <c r="K38" s="49" t="str">
        <f>IF(AND('MAPA DE RIESGO'!$Z$30="Baja",'MAPA DE RIESGO'!$AB$30="Leve"),CONCATENATE("R3C",'MAPA DE RIESGO'!$P$30),"")</f>
        <v/>
      </c>
      <c r="L38" s="49" t="str">
        <f>IF(AND('MAPA DE RIESGO'!$Z$31="Baja",'MAPA DE RIESGO'!$AB$31="Leve"),CONCATENATE("R3C",'MAPA DE RIESGO'!$P$31),"")</f>
        <v/>
      </c>
      <c r="M38" s="49" t="str">
        <f>IF(AND('MAPA DE RIESGO'!$Z$32="Baja",'MAPA DE RIESGO'!$AB$32="Leve"),CONCATENATE("R3C",'MAPA DE RIESGO'!$P$32),"")</f>
        <v/>
      </c>
      <c r="N38" s="49" t="str">
        <f>IF(AND('MAPA DE RIESGO'!$Z$33="Baja",'MAPA DE RIESGO'!$AB$33="Leve"),CONCATENATE("R3C",'MAPA DE RIESGO'!$P$33),"")</f>
        <v/>
      </c>
      <c r="O38" s="50" t="str">
        <f>IF(AND('MAPA DE RIESGO'!$Z$34="Baja",'MAPA DE RIESGO'!$AB$34="Leve"),CONCATENATE("R3C",'MAPA DE RIESGO'!$P$34),"")</f>
        <v/>
      </c>
      <c r="P38" s="39"/>
      <c r="Q38" s="40" t="str">
        <f>IF(AND('MAPA DE RIESGO'!$Z$30="Baja",'MAPA DE RIESGO'!$AB$30="Menor"),CONCATENATE("R3C",'MAPA DE RIESGO'!$P$30),"")</f>
        <v/>
      </c>
      <c r="R38" s="40" t="str">
        <f>IF(AND('MAPA DE RIESGO'!$Z$31="Baja",'MAPA DE RIESGO'!$AB$31="Menor"),CONCATENATE("R3C",'MAPA DE RIESGO'!$P$31),"")</f>
        <v/>
      </c>
      <c r="S38" s="40" t="str">
        <f>IF(AND('MAPA DE RIESGO'!$Z$32="Baja",'MAPA DE RIESGO'!$AB$32="Menor"),CONCATENATE("R3C",'MAPA DE RIESGO'!$P$32),"")</f>
        <v/>
      </c>
      <c r="T38" s="40" t="str">
        <f>IF(AND('MAPA DE RIESGO'!$Z$33="Baja",'MAPA DE RIESGO'!$AB$33="Menor"),CONCATENATE("R3C",'MAPA DE RIESGO'!$P$33),"")</f>
        <v/>
      </c>
      <c r="U38" s="41" t="str">
        <f>IF(AND('MAPA DE RIESGO'!$Z$34="Baja",'MAPA DE RIESGO'!$AB$34="Menor"),CONCATENATE("R3C",'MAPA DE RIESGO'!$P$34),"")</f>
        <v/>
      </c>
      <c r="V38" s="39"/>
      <c r="W38" s="40" t="str">
        <f>IF(AND('MAPA DE RIESGO'!$Z$30="Baja",'MAPA DE RIESGO'!$AB$30="Moderado"),CONCATENATE("R3C",'MAPA DE RIESGO'!$P$30),"")</f>
        <v/>
      </c>
      <c r="X38" s="40" t="str">
        <f>IF(AND('MAPA DE RIESGO'!$Z$31="Baja",'MAPA DE RIESGO'!$AB$31="Moderado"),CONCATENATE("R3C",'MAPA DE RIESGO'!$P$31),"")</f>
        <v/>
      </c>
      <c r="Y38" s="40" t="str">
        <f>IF(AND('MAPA DE RIESGO'!$Z$32="Baja",'MAPA DE RIESGO'!$AB$32="Moderado"),CONCATENATE("R3C",'MAPA DE RIESGO'!$P$32),"")</f>
        <v/>
      </c>
      <c r="Z38" s="40" t="str">
        <f>IF(AND('MAPA DE RIESGO'!$Z$33="Baja",'MAPA DE RIESGO'!$AB$33="Moderado"),CONCATENATE("R3C",'MAPA DE RIESGO'!$P$33),"")</f>
        <v/>
      </c>
      <c r="AA38" s="41" t="str">
        <f>IF(AND('MAPA DE RIESGO'!$Z$34="Baja",'MAPA DE RIESGO'!$AB$34="Moderado"),CONCATENATE("R3C",'MAPA DE RIESGO'!$P$34),"")</f>
        <v/>
      </c>
      <c r="AB38" s="23"/>
      <c r="AC38" s="24" t="str">
        <f>IF(AND('MAPA DE RIESGO'!$Z$30="Baja",'MAPA DE RIESGO'!$AB$30="Mayor"),CONCATENATE("R3C",'MAPA DE RIESGO'!$P$30),"")</f>
        <v/>
      </c>
      <c r="AD38" s="24" t="str">
        <f>IF(AND('MAPA DE RIESGO'!$Z$31="Baja",'MAPA DE RIESGO'!$AB$31="Mayor"),CONCATENATE("R3C",'MAPA DE RIESGO'!$P$31),"")</f>
        <v/>
      </c>
      <c r="AE38" s="24" t="str">
        <f>IF(AND('MAPA DE RIESGO'!$Z$32="Baja",'MAPA DE RIESGO'!$AB$32="Mayor"),CONCATENATE("R3C",'MAPA DE RIESGO'!$P$32),"")</f>
        <v/>
      </c>
      <c r="AF38" s="24" t="str">
        <f>IF(AND('MAPA DE RIESGO'!$Z$33="Baja",'MAPA DE RIESGO'!$AB$33="Mayor"),CONCATENATE("R3C",'MAPA DE RIESGO'!$P$33),"")</f>
        <v/>
      </c>
      <c r="AG38" s="25" t="str">
        <f>IF(AND('MAPA DE RIESGO'!$Z$34="Baja",'MAPA DE RIESGO'!$AB$34="Mayor"),CONCATENATE("R3C",'MAPA DE RIESGO'!$P$34),"")</f>
        <v/>
      </c>
      <c r="AH38" s="26"/>
      <c r="AI38" s="27" t="str">
        <f>IF(AND('MAPA DE RIESGO'!$Z$30="Baja",'MAPA DE RIESGO'!$AB$30="Catastrófico"),CONCATENATE("R3C",'MAPA DE RIESGO'!$P$30),"")</f>
        <v/>
      </c>
      <c r="AJ38" s="27" t="str">
        <f>IF(AND('MAPA DE RIESGO'!$Z$31="Baja",'MAPA DE RIESGO'!$AB$31="Catastrófico"),CONCATENATE("R3C",'MAPA DE RIESGO'!$P$31),"")</f>
        <v/>
      </c>
      <c r="AK38" s="27" t="str">
        <f>IF(AND('MAPA DE RIESGO'!$Z$32="Baja",'MAPA DE RIESGO'!$AB$32="Catastrófico"),CONCATENATE("R3C",'MAPA DE RIESGO'!$P$32),"")</f>
        <v/>
      </c>
      <c r="AL38" s="27" t="str">
        <f>IF(AND('MAPA DE RIESGO'!$Z$33="Baja",'MAPA DE RIESGO'!$AB$33="Catastrófico"),CONCATENATE("R3C",'MAPA DE RIESGO'!$P$33),"")</f>
        <v/>
      </c>
      <c r="AM38" s="28" t="str">
        <f>IF(AND('MAPA DE RIESGO'!$Z$34="Baja",'MAPA DE RIESGO'!$AB$34="Catastrófico"),CONCATENATE("R3C",'MAPA DE RIESGO'!$P$34),"")</f>
        <v/>
      </c>
      <c r="AN38" s="55"/>
      <c r="AO38" s="551"/>
      <c r="AP38" s="552"/>
      <c r="AQ38" s="552"/>
      <c r="AR38" s="552"/>
      <c r="AS38" s="552"/>
      <c r="AT38" s="553"/>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80"/>
      <c r="C39" s="480"/>
      <c r="D39" s="481"/>
      <c r="E39" s="521"/>
      <c r="F39" s="522"/>
      <c r="G39" s="522"/>
      <c r="H39" s="522"/>
      <c r="I39" s="538"/>
      <c r="J39" s="48" t="str">
        <f>IF(AND('MAPA DE RIESGO'!$Z$35="Baja",'MAPA DE RIESGO'!$AB$35="Leve"),CONCATENATE("R4C",'MAPA DE RIESGO'!$P$35),"")</f>
        <v/>
      </c>
      <c r="K39" s="49" t="str">
        <f>IF(AND('MAPA DE RIESGO'!$Z$36="Baja",'MAPA DE RIESGO'!$AB$36="Leve"),CONCATENATE("R4C",'MAPA DE RIESGO'!$P$36),"")</f>
        <v/>
      </c>
      <c r="L39" s="49" t="str">
        <f>IF(AND('MAPA DE RIESGO'!$Z$37="Baja",'MAPA DE RIESGO'!$AB$37="Leve"),CONCATENATE("R4C",'MAPA DE RIESGO'!$P$37),"")</f>
        <v/>
      </c>
      <c r="M39" s="49" t="str">
        <f>IF(AND('MAPA DE RIESGO'!$Z$38="Baja",'MAPA DE RIESGO'!$AB$38="Leve"),CONCATENATE("R4C",'MAPA DE RIESGO'!$P$38),"")</f>
        <v/>
      </c>
      <c r="N39" s="49" t="str">
        <f>IF(AND('MAPA DE RIESGO'!$Z$39="Baja",'MAPA DE RIESGO'!$AB$39="Leve"),CONCATENATE("R4C",'MAPA DE RIESGO'!$P$39),"")</f>
        <v/>
      </c>
      <c r="O39" s="50" t="str">
        <f>IF(AND('MAPA DE RIESGO'!$Z$40="Baja",'MAPA DE RIESGO'!$AB$40="Leve"),CONCATENATE("R4C",'MAPA DE RIESGO'!$P$40),"")</f>
        <v/>
      </c>
      <c r="P39" s="39" t="str">
        <f>IF(AND('MAPA DE RIESGO'!$Z$35="Baja",'MAPA DE RIESGO'!$AB$35="Menor"),CONCATENATE("R4C",'MAPA DE RIESGO'!$P$35),"")</f>
        <v/>
      </c>
      <c r="Q39" s="40" t="str">
        <f>IF(AND('MAPA DE RIESGO'!$Z$36="Baja",'MAPA DE RIESGO'!$AB$36="Menor"),CONCATENATE("R4C",'MAPA DE RIESGO'!$P$36),"")</f>
        <v/>
      </c>
      <c r="R39" s="40" t="str">
        <f>IF(AND('MAPA DE RIESGO'!$Z$37="Baja",'MAPA DE RIESGO'!$AB$37="Menor"),CONCATENATE("R4C",'MAPA DE RIESGO'!$P$37),"")</f>
        <v/>
      </c>
      <c r="S39" s="40" t="str">
        <f>IF(AND('MAPA DE RIESGO'!$Z$38="Baja",'MAPA DE RIESGO'!$AB$38="Menor"),CONCATENATE("R4C",'MAPA DE RIESGO'!$P$38),"")</f>
        <v/>
      </c>
      <c r="T39" s="40" t="str">
        <f>IF(AND('MAPA DE RIESGO'!$Z$39="Baja",'MAPA DE RIESGO'!$AB$39="Menor"),CONCATENATE("R4C",'MAPA DE RIESGO'!$P$39),"")</f>
        <v/>
      </c>
      <c r="U39" s="41" t="str">
        <f>IF(AND('MAPA DE RIESGO'!$Z$40="Baja",'MAPA DE RIESGO'!$AB$40="Menor"),CONCATENATE("R4C",'MAPA DE RIESGO'!$P$40),"")</f>
        <v/>
      </c>
      <c r="V39" s="39" t="str">
        <f>IF(AND('MAPA DE RIESGO'!$Z$35="Baja",'MAPA DE RIESGO'!$AB$35="Moderado"),CONCATENATE("R4C",'MAPA DE RIESGO'!$P$35),"")</f>
        <v/>
      </c>
      <c r="W39" s="40" t="str">
        <f>IF(AND('MAPA DE RIESGO'!$Z$36="Baja",'MAPA DE RIESGO'!$AB$36="Moderado"),CONCATENATE("R4C",'MAPA DE RIESGO'!$P$36),"")</f>
        <v/>
      </c>
      <c r="X39" s="40" t="str">
        <f>IF(AND('MAPA DE RIESGO'!$Z$37="Baja",'MAPA DE RIESGO'!$AB$37="Moderado"),CONCATENATE("R4C",'MAPA DE RIESGO'!$P$37),"")</f>
        <v/>
      </c>
      <c r="Y39" s="40" t="str">
        <f>IF(AND('MAPA DE RIESGO'!$Z$38="Baja",'MAPA DE RIESGO'!$AB$38="Moderado"),CONCATENATE("R4C",'MAPA DE RIESGO'!$P$38),"")</f>
        <v/>
      </c>
      <c r="Z39" s="40" t="str">
        <f>IF(AND('MAPA DE RIESGO'!$Z$39="Baja",'MAPA DE RIESGO'!$AB$39="Moderado"),CONCATENATE("R4C",'MAPA DE RIESGO'!$P$39),"")</f>
        <v/>
      </c>
      <c r="AA39" s="41" t="str">
        <f>IF(AND('MAPA DE RIESGO'!$Z$40="Baja",'MAPA DE RIESGO'!$AB$40="Moderado"),CONCATENATE("R4C",'MAPA DE RIESGO'!$P$40),"")</f>
        <v/>
      </c>
      <c r="AB39" s="23" t="str">
        <f>IF(AND('MAPA DE RIESGO'!$Z$35="Baja",'MAPA DE RIESGO'!$AB$35="Mayor"),CONCATENATE("R4C",'MAPA DE RIESGO'!$P$35),"")</f>
        <v/>
      </c>
      <c r="AC39" s="24" t="str">
        <f>IF(AND('MAPA DE RIESGO'!$Z$36="Baja",'MAPA DE RIESGO'!$AB$36="Mayor"),CONCATENATE("R4C",'MAPA DE RIESGO'!$P$36),"")</f>
        <v/>
      </c>
      <c r="AD39" s="24" t="str">
        <f>IF(AND('MAPA DE RIESGO'!$Z$37="Baja",'MAPA DE RIESGO'!$AB$37="Mayor"),CONCATENATE("R4C",'MAPA DE RIESGO'!$P$37),"")</f>
        <v/>
      </c>
      <c r="AE39" s="24" t="str">
        <f>IF(AND('MAPA DE RIESGO'!$Z$38="Baja",'MAPA DE RIESGO'!$AB$38="Mayor"),CONCATENATE("R4C",'MAPA DE RIESGO'!$P$38),"")</f>
        <v/>
      </c>
      <c r="AF39" s="24" t="str">
        <f>IF(AND('MAPA DE RIESGO'!$Z$39="Baja",'MAPA DE RIESGO'!$AB$39="Mayor"),CONCATENATE("R4C",'MAPA DE RIESGO'!$P$39),"")</f>
        <v/>
      </c>
      <c r="AG39" s="25" t="str">
        <f>IF(AND('MAPA DE RIESGO'!$Z$40="Baja",'MAPA DE RIESGO'!$AB$40="Mayor"),CONCATENATE("R4C",'MAPA DE RIESGO'!$P$40),"")</f>
        <v/>
      </c>
      <c r="AH39" s="26" t="str">
        <f>IF(AND('MAPA DE RIESGO'!$Z$35="Baja",'MAPA DE RIESGO'!$AB$35="Catastrófico"),CONCATENATE("R4C",'MAPA DE RIESGO'!$P$35),"")</f>
        <v/>
      </c>
      <c r="AI39" s="27" t="str">
        <f>IF(AND('MAPA DE RIESGO'!$Z$36="Baja",'MAPA DE RIESGO'!$AB$36="Catastrófico"),CONCATENATE("R4C",'MAPA DE RIESGO'!$P$36),"")</f>
        <v/>
      </c>
      <c r="AJ39" s="27" t="str">
        <f>IF(AND('MAPA DE RIESGO'!$Z$37="Baja",'MAPA DE RIESGO'!$AB$37="Catastrófico"),CONCATENATE("R4C",'MAPA DE RIESGO'!$P$37),"")</f>
        <v/>
      </c>
      <c r="AK39" s="27" t="str">
        <f>IF(AND('MAPA DE RIESGO'!$Z$38="Baja",'MAPA DE RIESGO'!$AB$38="Catastrófico"),CONCATENATE("R4C",'MAPA DE RIESGO'!$P$38),"")</f>
        <v/>
      </c>
      <c r="AL39" s="27" t="str">
        <f>IF(AND('MAPA DE RIESGO'!$Z$39="Baja",'MAPA DE RIESGO'!$AB$39="Catastrófico"),CONCATENATE("R4C",'MAPA DE RIESGO'!$P$39),"")</f>
        <v/>
      </c>
      <c r="AM39" s="28" t="str">
        <f>IF(AND('MAPA DE RIESGO'!$Z$40="Baja",'MAPA DE RIESGO'!$AB$40="Catastrófico"),CONCATENATE("R4C",'MAPA DE RIESGO'!$P$40),"")</f>
        <v/>
      </c>
      <c r="AN39" s="55"/>
      <c r="AO39" s="551"/>
      <c r="AP39" s="552"/>
      <c r="AQ39" s="552"/>
      <c r="AR39" s="552"/>
      <c r="AS39" s="552"/>
      <c r="AT39" s="553"/>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80"/>
      <c r="C40" s="480"/>
      <c r="D40" s="481"/>
      <c r="E40" s="521"/>
      <c r="F40" s="522"/>
      <c r="G40" s="522"/>
      <c r="H40" s="522"/>
      <c r="I40" s="538"/>
      <c r="J40" s="48" t="str">
        <f>IF(AND('MAPA DE RIESGO'!$Z$41="Baja",'MAPA DE RIESGO'!$AB$41="Leve"),CONCATENATE("R5C",'MAPA DE RIESGO'!$P$41),"")</f>
        <v/>
      </c>
      <c r="K40" s="49" t="str">
        <f>IF(AND('MAPA DE RIESGO'!$Z$42="Baja",'MAPA DE RIESGO'!$AB$42="Leve"),CONCATENATE("R5C",'MAPA DE RIESGO'!$P$42),"")</f>
        <v/>
      </c>
      <c r="L40" s="49" t="str">
        <f>IF(AND('MAPA DE RIESGO'!$Z$43="Baja",'MAPA DE RIESGO'!$AB$43="Leve"),CONCATENATE("R5C",'MAPA DE RIESGO'!$P$43),"")</f>
        <v/>
      </c>
      <c r="M40" s="49" t="str">
        <f>IF(AND('MAPA DE RIESGO'!$Z$44="Baja",'MAPA DE RIESGO'!$AB$44="Leve"),CONCATENATE("R5C",'MAPA DE RIESGO'!$P$44),"")</f>
        <v/>
      </c>
      <c r="N40" s="49" t="str">
        <f>IF(AND('MAPA DE RIESGO'!$Z$45="Baja",'MAPA DE RIESGO'!$AB$45="Leve"),CONCATENATE("R5C",'MAPA DE RIESGO'!$P$45),"")</f>
        <v/>
      </c>
      <c r="O40" s="50" t="str">
        <f>IF(AND('MAPA DE RIESGO'!$Z$46="Baja",'MAPA DE RIESGO'!$AB$46="Leve"),CONCATENATE("R5C",'MAPA DE RIESGO'!$P$46),"")</f>
        <v/>
      </c>
      <c r="P40" s="39" t="str">
        <f>IF(AND('MAPA DE RIESGO'!$Z$41="Baja",'MAPA DE RIESGO'!$AB$41="Menor"),CONCATENATE("R5C",'MAPA DE RIESGO'!$P$41),"")</f>
        <v/>
      </c>
      <c r="Q40" s="40" t="str">
        <f>IF(AND('MAPA DE RIESGO'!$Z$42="Baja",'MAPA DE RIESGO'!$AB$42="Menor"),CONCATENATE("R5C",'MAPA DE RIESGO'!$P$42),"")</f>
        <v/>
      </c>
      <c r="R40" s="40" t="str">
        <f>IF(AND('MAPA DE RIESGO'!$Z$43="Baja",'MAPA DE RIESGO'!$AB$43="Menor"),CONCATENATE("R5C",'MAPA DE RIESGO'!$P$43),"")</f>
        <v/>
      </c>
      <c r="S40" s="40" t="str">
        <f>IF(AND('MAPA DE RIESGO'!$Z$44="Baja",'MAPA DE RIESGO'!$AB$44="Menor"),CONCATENATE("R5C",'MAPA DE RIESGO'!$P$44),"")</f>
        <v/>
      </c>
      <c r="T40" s="40" t="str">
        <f>IF(AND('MAPA DE RIESGO'!$Z$45="Baja",'MAPA DE RIESGO'!$AB$45="Menor"),CONCATENATE("R5C",'MAPA DE RIESGO'!$P$45),"")</f>
        <v/>
      </c>
      <c r="U40" s="41" t="str">
        <f>IF(AND('MAPA DE RIESGO'!$Z$46="Baja",'MAPA DE RIESGO'!$AB$46="Menor"),CONCATENATE("R5C",'MAPA DE RIESGO'!$P$46),"")</f>
        <v/>
      </c>
      <c r="V40" s="39" t="str">
        <f>IF(AND('MAPA DE RIESGO'!$Z$41="Baja",'MAPA DE RIESGO'!$AB$41="Moderado"),CONCATENATE("R5C",'MAPA DE RIESGO'!$P$41),"")</f>
        <v/>
      </c>
      <c r="W40" s="40" t="str">
        <f>IF(AND('MAPA DE RIESGO'!$Z$42="Baja",'MAPA DE RIESGO'!$AB$42="Moderado"),CONCATENATE("R5C",'MAPA DE RIESGO'!$P$42),"")</f>
        <v/>
      </c>
      <c r="X40" s="40" t="str">
        <f>IF(AND('MAPA DE RIESGO'!$Z$43="Baja",'MAPA DE RIESGO'!$AB$43="Moderado"),CONCATENATE("R5C",'MAPA DE RIESGO'!$P$43),"")</f>
        <v/>
      </c>
      <c r="Y40" s="40" t="str">
        <f>IF(AND('MAPA DE RIESGO'!$Z$44="Baja",'MAPA DE RIESGO'!$AB$44="Moderado"),CONCATENATE("R5C",'MAPA DE RIESGO'!$P$44),"")</f>
        <v/>
      </c>
      <c r="Z40" s="40" t="str">
        <f>IF(AND('MAPA DE RIESGO'!$Z$45="Baja",'MAPA DE RIESGO'!$AB$45="Moderado"),CONCATENATE("R5C",'MAPA DE RIESGO'!$P$45),"")</f>
        <v/>
      </c>
      <c r="AA40" s="41" t="str">
        <f>IF(AND('MAPA DE RIESGO'!$Z$46="Baja",'MAPA DE RIESGO'!$AB$46="Moderado"),CONCATENATE("R5C",'MAPA DE RIESGO'!$P$46),"")</f>
        <v/>
      </c>
      <c r="AB40" s="23" t="str">
        <f>IF(AND('MAPA DE RIESGO'!$Z$41="Baja",'MAPA DE RIESGO'!$AB$41="Mayor"),CONCATENATE("R5C",'MAPA DE RIESGO'!$P$41),"")</f>
        <v/>
      </c>
      <c r="AC40" s="24" t="str">
        <f>IF(AND('MAPA DE RIESGO'!$Z$42="Baja",'MAPA DE RIESGO'!$AB$42="Mayor"),CONCATENATE("R5C",'MAPA DE RIESGO'!$P$42),"")</f>
        <v/>
      </c>
      <c r="AD40" s="29" t="str">
        <f>IF(AND('MAPA DE RIESGO'!$Z$43="Baja",'MAPA DE RIESGO'!$AB$43="Mayor"),CONCATENATE("R5C",'MAPA DE RIESGO'!$P$43),"")</f>
        <v/>
      </c>
      <c r="AE40" s="29" t="str">
        <f>IF(AND('MAPA DE RIESGO'!$Z$44="Baja",'MAPA DE RIESGO'!$AB$44="Mayor"),CONCATENATE("R5C",'MAPA DE RIESGO'!$P$44),"")</f>
        <v/>
      </c>
      <c r="AF40" s="29" t="str">
        <f>IF(AND('MAPA DE RIESGO'!$Z$45="Baja",'MAPA DE RIESGO'!$AB$45="Mayor"),CONCATENATE("R5C",'MAPA DE RIESGO'!$P$45),"")</f>
        <v/>
      </c>
      <c r="AG40" s="25" t="str">
        <f>IF(AND('MAPA DE RIESGO'!$Z$46="Baja",'MAPA DE RIESGO'!$AB$46="Mayor"),CONCATENATE("R5C",'MAPA DE RIESGO'!$P$46),"")</f>
        <v/>
      </c>
      <c r="AH40" s="26" t="str">
        <f>IF(AND('MAPA DE RIESGO'!$Z$41="Baja",'MAPA DE RIESGO'!$AB$41="Catastrófico"),CONCATENATE("R5C",'MAPA DE RIESGO'!$P$41),"")</f>
        <v/>
      </c>
      <c r="AI40" s="27" t="str">
        <f>IF(AND('MAPA DE RIESGO'!$Z$42="Baja",'MAPA DE RIESGO'!$AB$42="Catastrófico"),CONCATENATE("R5C",'MAPA DE RIESGO'!$P$42),"")</f>
        <v/>
      </c>
      <c r="AJ40" s="27" t="str">
        <f>IF(AND('MAPA DE RIESGO'!$Z$43="Baja",'MAPA DE RIESGO'!$AB$43="Catastrófico"),CONCATENATE("R5C",'MAPA DE RIESGO'!$P$43),"")</f>
        <v/>
      </c>
      <c r="AK40" s="27" t="str">
        <f>IF(AND('MAPA DE RIESGO'!$Z$44="Baja",'MAPA DE RIESGO'!$AB$44="Catastrófico"),CONCATENATE("R5C",'MAPA DE RIESGO'!$P$44),"")</f>
        <v/>
      </c>
      <c r="AL40" s="27" t="str">
        <f>IF(AND('MAPA DE RIESGO'!$Z$45="Baja",'MAPA DE RIESGO'!$AB$45="Catastrófico"),CONCATENATE("R5C",'MAPA DE RIESGO'!$P$45),"")</f>
        <v/>
      </c>
      <c r="AM40" s="28" t="str">
        <f>IF(AND('MAPA DE RIESGO'!$Z$46="Baja",'MAPA DE RIESGO'!$AB$46="Catastrófico"),CONCATENATE("R5C",'MAPA DE RIESGO'!$P$46),"")</f>
        <v/>
      </c>
      <c r="AN40" s="55"/>
      <c r="AO40" s="551"/>
      <c r="AP40" s="552"/>
      <c r="AQ40" s="552"/>
      <c r="AR40" s="552"/>
      <c r="AS40" s="552"/>
      <c r="AT40" s="553"/>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80"/>
      <c r="C41" s="480"/>
      <c r="D41" s="481"/>
      <c r="E41" s="521"/>
      <c r="F41" s="522"/>
      <c r="G41" s="522"/>
      <c r="H41" s="522"/>
      <c r="I41" s="538"/>
      <c r="J41" s="48" t="str">
        <f>IF(AND('MAPA DE RIESGO'!$Z$47="Baja",'MAPA DE RIESGO'!$AB$47="Leve"),CONCATENATE("R6C",'MAPA DE RIESGO'!$P$47),"")</f>
        <v/>
      </c>
      <c r="K41" s="49" t="str">
        <f>IF(AND('MAPA DE RIESGO'!$Z$48="Baja",'MAPA DE RIESGO'!$AB$48="Leve"),CONCATENATE("R6C",'MAPA DE RIESGO'!$P$48),"")</f>
        <v/>
      </c>
      <c r="L41" s="49" t="str">
        <f>IF(AND('MAPA DE RIESGO'!$Z$49="Baja",'MAPA DE RIESGO'!$AB$49="Leve"),CONCATENATE("R6C",'MAPA DE RIESGO'!$P$49),"")</f>
        <v/>
      </c>
      <c r="M41" s="49" t="str">
        <f>IF(AND('MAPA DE RIESGO'!$Z$50="Baja",'MAPA DE RIESGO'!$AB$50="Leve"),CONCATENATE("R6C",'MAPA DE RIESGO'!$P$50),"")</f>
        <v/>
      </c>
      <c r="N41" s="49" t="str">
        <f>IF(AND('MAPA DE RIESGO'!$Z$51="Baja",'MAPA DE RIESGO'!$AB$51="Leve"),CONCATENATE("R6C",'MAPA DE RIESGO'!$P$51),"")</f>
        <v/>
      </c>
      <c r="O41" s="50" t="str">
        <f>IF(AND('MAPA DE RIESGO'!$Z$52="Baja",'MAPA DE RIESGO'!$AB$52="Leve"),CONCATENATE("R6C",'MAPA DE RIESGO'!$P$52),"")</f>
        <v/>
      </c>
      <c r="P41" s="39" t="str">
        <f>IF(AND('MAPA DE RIESGO'!$Z$47="Baja",'MAPA DE RIESGO'!$AB$47="Menor"),CONCATENATE("R6C",'MAPA DE RIESGO'!$P$47),"")</f>
        <v/>
      </c>
      <c r="Q41" s="40" t="str">
        <f>IF(AND('MAPA DE RIESGO'!$Z$48="Baja",'MAPA DE RIESGO'!$AB$48="Menor"),CONCATENATE("R6C",'MAPA DE RIESGO'!$P$48),"")</f>
        <v/>
      </c>
      <c r="R41" s="40" t="str">
        <f>IF(AND('MAPA DE RIESGO'!$Z$49="Baja",'MAPA DE RIESGO'!$AB$49="Menor"),CONCATENATE("R6C",'MAPA DE RIESGO'!$P$49),"")</f>
        <v/>
      </c>
      <c r="S41" s="40" t="str">
        <f>IF(AND('MAPA DE RIESGO'!$Z$50="Baja",'MAPA DE RIESGO'!$AB$50="Menor"),CONCATENATE("R6C",'MAPA DE RIESGO'!$P$50),"")</f>
        <v/>
      </c>
      <c r="T41" s="40" t="str">
        <f>IF(AND('MAPA DE RIESGO'!$Z$51="Baja",'MAPA DE RIESGO'!$AB$51="Menor"),CONCATENATE("R6C",'MAPA DE RIESGO'!$P$51),"")</f>
        <v/>
      </c>
      <c r="U41" s="41" t="str">
        <f>IF(AND('MAPA DE RIESGO'!$Z$52="Baja",'MAPA DE RIESGO'!$AB$52="Menor"),CONCATENATE("R6C",'MAPA DE RIESGO'!$P$52),"")</f>
        <v/>
      </c>
      <c r="V41" s="39" t="str">
        <f>IF(AND('MAPA DE RIESGO'!$Z$47="Baja",'MAPA DE RIESGO'!$AB$47="Moderado"),CONCATENATE("R6C",'MAPA DE RIESGO'!$P$47),"")</f>
        <v/>
      </c>
      <c r="W41" s="40" t="str">
        <f>IF(AND('MAPA DE RIESGO'!$Z$48="Baja",'MAPA DE RIESGO'!$AB$48="Moderado"),CONCATENATE("R6C",'MAPA DE RIESGO'!$P$48),"")</f>
        <v/>
      </c>
      <c r="X41" s="40" t="str">
        <f>IF(AND('MAPA DE RIESGO'!$Z$49="Baja",'MAPA DE RIESGO'!$AB$49="Moderado"),CONCATENATE("R6C",'MAPA DE RIESGO'!$P$49),"")</f>
        <v/>
      </c>
      <c r="Y41" s="40" t="str">
        <f>IF(AND('MAPA DE RIESGO'!$Z$50="Baja",'MAPA DE RIESGO'!$AB$50="Moderado"),CONCATENATE("R6C",'MAPA DE RIESGO'!$P$50),"")</f>
        <v/>
      </c>
      <c r="Z41" s="40" t="str">
        <f>IF(AND('MAPA DE RIESGO'!$Z$51="Baja",'MAPA DE RIESGO'!$AB$51="Moderado"),CONCATENATE("R6C",'MAPA DE RIESGO'!$P$51),"")</f>
        <v/>
      </c>
      <c r="AA41" s="41" t="str">
        <f>IF(AND('MAPA DE RIESGO'!$Z$52="Baja",'MAPA DE RIESGO'!$AB$52="Moderado"),CONCATENATE("R6C",'MAPA DE RIESGO'!$P$52),"")</f>
        <v/>
      </c>
      <c r="AB41" s="23" t="str">
        <f>IF(AND('MAPA DE RIESGO'!$Z$47="Baja",'MAPA DE RIESGO'!$AB$47="Mayor"),CONCATENATE("R6C",'MAPA DE RIESGO'!$P$47),"")</f>
        <v/>
      </c>
      <c r="AC41" s="24" t="str">
        <f>IF(AND('MAPA DE RIESGO'!$Z$48="Baja",'MAPA DE RIESGO'!$AB$48="Mayor"),CONCATENATE("R6C",'MAPA DE RIESGO'!$P$48),"")</f>
        <v/>
      </c>
      <c r="AD41" s="29" t="str">
        <f>IF(AND('MAPA DE RIESGO'!$Z$49="Baja",'MAPA DE RIESGO'!$AB$49="Mayor"),CONCATENATE("R6C",'MAPA DE RIESGO'!$P$49),"")</f>
        <v/>
      </c>
      <c r="AE41" s="29" t="str">
        <f>IF(AND('MAPA DE RIESGO'!$Z$50="Baja",'MAPA DE RIESGO'!$AB$50="Mayor"),CONCATENATE("R6C",'MAPA DE RIESGO'!$P$50),"")</f>
        <v/>
      </c>
      <c r="AF41" s="29" t="str">
        <f>IF(AND('MAPA DE RIESGO'!$Z$51="Baja",'MAPA DE RIESGO'!$AB$51="Mayor"),CONCATENATE("R6C",'MAPA DE RIESGO'!$P$51),"")</f>
        <v/>
      </c>
      <c r="AG41" s="25" t="str">
        <f>IF(AND('MAPA DE RIESGO'!$Z$52="Baja",'MAPA DE RIESGO'!$AB$52="Mayor"),CONCATENATE("R6C",'MAPA DE RIESGO'!$P$52),"")</f>
        <v/>
      </c>
      <c r="AH41" s="26" t="str">
        <f>IF(AND('MAPA DE RIESGO'!$Z$47="Baja",'MAPA DE RIESGO'!$AB$47="Catastrófico"),CONCATENATE("R6C",'MAPA DE RIESGO'!$P$47),"")</f>
        <v/>
      </c>
      <c r="AI41" s="27" t="str">
        <f>IF(AND('MAPA DE RIESGO'!$Z$48="Baja",'MAPA DE RIESGO'!$AB$48="Catastrófico"),CONCATENATE("R6C",'MAPA DE RIESGO'!$P$48),"")</f>
        <v/>
      </c>
      <c r="AJ41" s="27" t="str">
        <f>IF(AND('MAPA DE RIESGO'!$Z$49="Baja",'MAPA DE RIESGO'!$AB$49="Catastrófico"),CONCATENATE("R6C",'MAPA DE RIESGO'!$P$49),"")</f>
        <v/>
      </c>
      <c r="AK41" s="27" t="str">
        <f>IF(AND('MAPA DE RIESGO'!$Z$50="Baja",'MAPA DE RIESGO'!$AB$50="Catastrófico"),CONCATENATE("R6C",'MAPA DE RIESGO'!$P$50),"")</f>
        <v/>
      </c>
      <c r="AL41" s="27" t="str">
        <f>IF(AND('MAPA DE RIESGO'!$Z$51="Baja",'MAPA DE RIESGO'!$AB$51="Catastrófico"),CONCATENATE("R6C",'MAPA DE RIESGO'!$P$51),"")</f>
        <v/>
      </c>
      <c r="AM41" s="28" t="str">
        <f>IF(AND('MAPA DE RIESGO'!$Z$52="Baja",'MAPA DE RIESGO'!$AB$52="Catastrófico"),CONCATENATE("R6C",'MAPA DE RIESGO'!$P$52),"")</f>
        <v/>
      </c>
      <c r="AN41" s="55"/>
      <c r="AO41" s="551"/>
      <c r="AP41" s="552"/>
      <c r="AQ41" s="552"/>
      <c r="AR41" s="552"/>
      <c r="AS41" s="552"/>
      <c r="AT41" s="553"/>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80"/>
      <c r="C42" s="480"/>
      <c r="D42" s="481"/>
      <c r="E42" s="521"/>
      <c r="F42" s="522"/>
      <c r="G42" s="522"/>
      <c r="H42" s="522"/>
      <c r="I42" s="538"/>
      <c r="J42" s="48" t="str">
        <f>IF(AND('MAPA DE RIESGO'!$Z$53="Baja",'MAPA DE RIESGO'!$AB$53="Leve"),CONCATENATE("R7C",'MAPA DE RIESGO'!$P$53),"")</f>
        <v/>
      </c>
      <c r="K42" s="49" t="str">
        <f>IF(AND('MAPA DE RIESGO'!$Z$54="Baja",'MAPA DE RIESGO'!$AB$54="Leve"),CONCATENATE("R7C",'MAPA DE RIESGO'!$P$54),"")</f>
        <v/>
      </c>
      <c r="L42" s="49" t="str">
        <f>IF(AND('MAPA DE RIESGO'!$Z$55="Baja",'MAPA DE RIESGO'!$AB$55="Leve"),CONCATENATE("R7C",'MAPA DE RIESGO'!$P$55),"")</f>
        <v/>
      </c>
      <c r="M42" s="49" t="str">
        <f>IF(AND('MAPA DE RIESGO'!$Z$56="Baja",'MAPA DE RIESGO'!$AB$56="Leve"),CONCATENATE("R7C",'MAPA DE RIESGO'!$P$56),"")</f>
        <v/>
      </c>
      <c r="N42" s="49" t="str">
        <f>IF(AND('MAPA DE RIESGO'!$Z$57="Baja",'MAPA DE RIESGO'!$AB$57="Leve"),CONCATENATE("R7C",'MAPA DE RIESGO'!$P$57),"")</f>
        <v/>
      </c>
      <c r="O42" s="50" t="str">
        <f>IF(AND('MAPA DE RIESGO'!$Z$58="Baja",'MAPA DE RIESGO'!$AB$58="Leve"),CONCATENATE("R7C",'MAPA DE RIESGO'!$P$58),"")</f>
        <v/>
      </c>
      <c r="P42" s="39" t="str">
        <f>IF(AND('MAPA DE RIESGO'!$Z$53="Baja",'MAPA DE RIESGO'!$AB$53="Menor"),CONCATENATE("R7C",'MAPA DE RIESGO'!$P$53),"")</f>
        <v/>
      </c>
      <c r="Q42" s="40" t="str">
        <f>IF(AND('MAPA DE RIESGO'!$Z$54="Baja",'MAPA DE RIESGO'!$AB$54="Menor"),CONCATENATE("R7C",'MAPA DE RIESGO'!$P$54),"")</f>
        <v/>
      </c>
      <c r="R42" s="40" t="str">
        <f>IF(AND('MAPA DE RIESGO'!$Z$55="Baja",'MAPA DE RIESGO'!$AB$55="Menor"),CONCATENATE("R7C",'MAPA DE RIESGO'!$P$55),"")</f>
        <v/>
      </c>
      <c r="S42" s="40" t="str">
        <f>IF(AND('MAPA DE RIESGO'!$Z$56="Baja",'MAPA DE RIESGO'!$AB$56="Menor"),CONCATENATE("R7C",'MAPA DE RIESGO'!$P$56),"")</f>
        <v/>
      </c>
      <c r="T42" s="40" t="str">
        <f>IF(AND('MAPA DE RIESGO'!$Z$57="Baja",'MAPA DE RIESGO'!$AB$57="Menor"),CONCATENATE("R7C",'MAPA DE RIESGO'!$P$57),"")</f>
        <v/>
      </c>
      <c r="U42" s="41" t="str">
        <f>IF(AND('MAPA DE RIESGO'!$Z$58="Baja",'MAPA DE RIESGO'!$AB$58="Menor"),CONCATENATE("R7C",'MAPA DE RIESGO'!$P$58),"")</f>
        <v/>
      </c>
      <c r="V42" s="39" t="str">
        <f>IF(AND('MAPA DE RIESGO'!$Z$53="Baja",'MAPA DE RIESGO'!$AB$53="Moderado"),CONCATENATE("R7C",'MAPA DE RIESGO'!$P$53),"")</f>
        <v/>
      </c>
      <c r="W42" s="40" t="str">
        <f>IF(AND('MAPA DE RIESGO'!$Z$54="Baja",'MAPA DE RIESGO'!$AB$54="Moderado"),CONCATENATE("R7C",'MAPA DE RIESGO'!$P$54),"")</f>
        <v/>
      </c>
      <c r="X42" s="40" t="str">
        <f>IF(AND('MAPA DE RIESGO'!$Z$55="Baja",'MAPA DE RIESGO'!$AB$55="Moderado"),CONCATENATE("R7C",'MAPA DE RIESGO'!$P$55),"")</f>
        <v/>
      </c>
      <c r="Y42" s="40" t="str">
        <f>IF(AND('MAPA DE RIESGO'!$Z$56="Baja",'MAPA DE RIESGO'!$AB$56="Moderado"),CONCATENATE("R7C",'MAPA DE RIESGO'!$P$56),"")</f>
        <v/>
      </c>
      <c r="Z42" s="40" t="str">
        <f>IF(AND('MAPA DE RIESGO'!$Z$57="Baja",'MAPA DE RIESGO'!$AB$57="Moderado"),CONCATENATE("R7C",'MAPA DE RIESGO'!$P$57),"")</f>
        <v/>
      </c>
      <c r="AA42" s="41" t="str">
        <f>IF(AND('MAPA DE RIESGO'!$Z$58="Baja",'MAPA DE RIESGO'!$AB$58="Moderado"),CONCATENATE("R7C",'MAPA DE RIESGO'!$P$58),"")</f>
        <v/>
      </c>
      <c r="AB42" s="23" t="str">
        <f>IF(AND('MAPA DE RIESGO'!$Z$53="Baja",'MAPA DE RIESGO'!$AB$53="Mayor"),CONCATENATE("R7C",'MAPA DE RIESGO'!$P$53),"")</f>
        <v/>
      </c>
      <c r="AC42" s="24" t="str">
        <f>IF(AND('MAPA DE RIESGO'!$Z$54="Baja",'MAPA DE RIESGO'!$AB$54="Mayor"),CONCATENATE("R7C",'MAPA DE RIESGO'!$P$54),"")</f>
        <v/>
      </c>
      <c r="AD42" s="29" t="str">
        <f>IF(AND('MAPA DE RIESGO'!$Z$55="Baja",'MAPA DE RIESGO'!$AB$55="Mayor"),CONCATENATE("R7C",'MAPA DE RIESGO'!$P$55),"")</f>
        <v/>
      </c>
      <c r="AE42" s="29" t="str">
        <f>IF(AND('MAPA DE RIESGO'!$Z$56="Baja",'MAPA DE RIESGO'!$AB$56="Mayor"),CONCATENATE("R7C",'MAPA DE RIESGO'!$P$56),"")</f>
        <v/>
      </c>
      <c r="AF42" s="29" t="str">
        <f>IF(AND('MAPA DE RIESGO'!$Z$57="Baja",'MAPA DE RIESGO'!$AB$57="Mayor"),CONCATENATE("R7C",'MAPA DE RIESGO'!$P$57),"")</f>
        <v/>
      </c>
      <c r="AG42" s="25" t="str">
        <f>IF(AND('MAPA DE RIESGO'!$Z$58="Baja",'MAPA DE RIESGO'!$AB$58="Mayor"),CONCATENATE("R7C",'MAPA DE RIESGO'!$P$58),"")</f>
        <v/>
      </c>
      <c r="AH42" s="26" t="str">
        <f>IF(AND('MAPA DE RIESGO'!$Z$53="Baja",'MAPA DE RIESGO'!$AB$53="Catastrófico"),CONCATENATE("R7C",'MAPA DE RIESGO'!$P$53),"")</f>
        <v/>
      </c>
      <c r="AI42" s="27" t="str">
        <f>IF(AND('MAPA DE RIESGO'!$Z$54="Baja",'MAPA DE RIESGO'!$AB$54="Catastrófico"),CONCATENATE("R7C",'MAPA DE RIESGO'!$P$54),"")</f>
        <v/>
      </c>
      <c r="AJ42" s="27" t="str">
        <f>IF(AND('MAPA DE RIESGO'!$Z$55="Baja",'MAPA DE RIESGO'!$AB$55="Catastrófico"),CONCATENATE("R7C",'MAPA DE RIESGO'!$P$55),"")</f>
        <v/>
      </c>
      <c r="AK42" s="27" t="str">
        <f>IF(AND('MAPA DE RIESGO'!$Z$56="Baja",'MAPA DE RIESGO'!$AB$56="Catastrófico"),CONCATENATE("R7C",'MAPA DE RIESGO'!$P$56),"")</f>
        <v/>
      </c>
      <c r="AL42" s="27" t="str">
        <f>IF(AND('MAPA DE RIESGO'!$Z$57="Baja",'MAPA DE RIESGO'!$AB$57="Catastrófico"),CONCATENATE("R7C",'MAPA DE RIESGO'!$P$57),"")</f>
        <v/>
      </c>
      <c r="AM42" s="28" t="str">
        <f>IF(AND('MAPA DE RIESGO'!$Z$58="Baja",'MAPA DE RIESGO'!$AB$58="Catastrófico"),CONCATENATE("R7C",'MAPA DE RIESGO'!$P$58),"")</f>
        <v/>
      </c>
      <c r="AN42" s="55"/>
      <c r="AO42" s="551"/>
      <c r="AP42" s="552"/>
      <c r="AQ42" s="552"/>
      <c r="AR42" s="552"/>
      <c r="AS42" s="552"/>
      <c r="AT42" s="553"/>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80"/>
      <c r="C43" s="480"/>
      <c r="D43" s="481"/>
      <c r="E43" s="521"/>
      <c r="F43" s="522"/>
      <c r="G43" s="522"/>
      <c r="H43" s="522"/>
      <c r="I43" s="538"/>
      <c r="J43" s="48" t="str">
        <f>IF(AND('MAPA DE RIESGO'!$Z$59="Baja",'MAPA DE RIESGO'!$AB$59="Leve"),CONCATENATE("R8C",'MAPA DE RIESGO'!$P$59),"")</f>
        <v/>
      </c>
      <c r="K43" s="49" t="str">
        <f>IF(AND('MAPA DE RIESGO'!$Z$60="Baja",'MAPA DE RIESGO'!$AB$60="Leve"),CONCATENATE("R8C",'MAPA DE RIESGO'!$P$60),"")</f>
        <v/>
      </c>
      <c r="L43" s="49" t="str">
        <f>IF(AND('MAPA DE RIESGO'!$Z$61="Baja",'MAPA DE RIESGO'!$AB$61="Leve"),CONCATENATE("R8C",'MAPA DE RIESGO'!$P$61),"")</f>
        <v/>
      </c>
      <c r="M43" s="49" t="str">
        <f>IF(AND('MAPA DE RIESGO'!$Z$62="Baja",'MAPA DE RIESGO'!$AB$62="Leve"),CONCATENATE("R8C",'MAPA DE RIESGO'!$P$62),"")</f>
        <v/>
      </c>
      <c r="N43" s="49" t="str">
        <f>IF(AND('MAPA DE RIESGO'!$Z$63="Baja",'MAPA DE RIESGO'!$AB$63="Leve"),CONCATENATE("R8C",'MAPA DE RIESGO'!$P$63),"")</f>
        <v/>
      </c>
      <c r="O43" s="50" t="str">
        <f>IF(AND('MAPA DE RIESGO'!$Z$64="Baja",'MAPA DE RIESGO'!$AB$64="Leve"),CONCATENATE("R8C",'MAPA DE RIESGO'!$P$64),"")</f>
        <v/>
      </c>
      <c r="P43" s="39" t="str">
        <f>IF(AND('MAPA DE RIESGO'!$Z$59="Baja",'MAPA DE RIESGO'!$AB$59="Menor"),CONCATENATE("R8C",'MAPA DE RIESGO'!$P$59),"")</f>
        <v/>
      </c>
      <c r="Q43" s="40" t="str">
        <f>IF(AND('MAPA DE RIESGO'!$Z$60="Baja",'MAPA DE RIESGO'!$AB$60="Menor"),CONCATENATE("R8C",'MAPA DE RIESGO'!$P$60),"")</f>
        <v/>
      </c>
      <c r="R43" s="40" t="str">
        <f>IF(AND('MAPA DE RIESGO'!$Z$61="Baja",'MAPA DE RIESGO'!$AB$61="Menor"),CONCATENATE("R8C",'MAPA DE RIESGO'!$P$61),"")</f>
        <v/>
      </c>
      <c r="S43" s="40" t="str">
        <f>IF(AND('MAPA DE RIESGO'!$Z$62="Baja",'MAPA DE RIESGO'!$AB$62="Menor"),CONCATENATE("R8C",'MAPA DE RIESGO'!$P$62),"")</f>
        <v/>
      </c>
      <c r="T43" s="40" t="str">
        <f>IF(AND('MAPA DE RIESGO'!$Z$63="Baja",'MAPA DE RIESGO'!$AB$63="Menor"),CONCATENATE("R8C",'MAPA DE RIESGO'!$P$63),"")</f>
        <v/>
      </c>
      <c r="U43" s="41" t="str">
        <f>IF(AND('MAPA DE RIESGO'!$Z$64="Baja",'MAPA DE RIESGO'!$AB$64="Menor"),CONCATENATE("R8C",'MAPA DE RIESGO'!$P$64),"")</f>
        <v/>
      </c>
      <c r="V43" s="39" t="str">
        <f>IF(AND('MAPA DE RIESGO'!$Z$59="Baja",'MAPA DE RIESGO'!$AB$59="Moderado"),CONCATENATE("R8C",'MAPA DE RIESGO'!$P$59),"")</f>
        <v/>
      </c>
      <c r="W43" s="40" t="str">
        <f>IF(AND('MAPA DE RIESGO'!$Z$60="Baja",'MAPA DE RIESGO'!$AB$60="Moderado"),CONCATENATE("R8C",'MAPA DE RIESGO'!$P$60),"")</f>
        <v/>
      </c>
      <c r="X43" s="40" t="str">
        <f>IF(AND('MAPA DE RIESGO'!$Z$61="Baja",'MAPA DE RIESGO'!$AB$61="Moderado"),CONCATENATE("R8C",'MAPA DE RIESGO'!$P$61),"")</f>
        <v/>
      </c>
      <c r="Y43" s="40" t="str">
        <f>IF(AND('MAPA DE RIESGO'!$Z$62="Baja",'MAPA DE RIESGO'!$AB$62="Moderado"),CONCATENATE("R8C",'MAPA DE RIESGO'!$P$62),"")</f>
        <v/>
      </c>
      <c r="Z43" s="40" t="str">
        <f>IF(AND('MAPA DE RIESGO'!$Z$63="Baja",'MAPA DE RIESGO'!$AB$63="Moderado"),CONCATENATE("R8C",'MAPA DE RIESGO'!$P$63),"")</f>
        <v/>
      </c>
      <c r="AA43" s="41" t="str">
        <f>IF(AND('MAPA DE RIESGO'!$Z$64="Baja",'MAPA DE RIESGO'!$AB$64="Moderado"),CONCATENATE("R8C",'MAPA DE RIESGO'!$P$64),"")</f>
        <v/>
      </c>
      <c r="AB43" s="23" t="str">
        <f>IF(AND('MAPA DE RIESGO'!$Z$59="Baja",'MAPA DE RIESGO'!$AB$59="Mayor"),CONCATENATE("R8C",'MAPA DE RIESGO'!$P$59),"")</f>
        <v/>
      </c>
      <c r="AC43" s="24" t="str">
        <f>IF(AND('MAPA DE RIESGO'!$Z$60="Baja",'MAPA DE RIESGO'!$AB$60="Mayor"),CONCATENATE("R8C",'MAPA DE RIESGO'!$P$60),"")</f>
        <v/>
      </c>
      <c r="AD43" s="29" t="str">
        <f>IF(AND('MAPA DE RIESGO'!$Z$61="Baja",'MAPA DE RIESGO'!$AB$61="Mayor"),CONCATENATE("R8C",'MAPA DE RIESGO'!$P$61),"")</f>
        <v/>
      </c>
      <c r="AE43" s="29" t="str">
        <f>IF(AND('MAPA DE RIESGO'!$Z$62="Baja",'MAPA DE RIESGO'!$AB$62="Mayor"),CONCATENATE("R8C",'MAPA DE RIESGO'!$P$62),"")</f>
        <v/>
      </c>
      <c r="AF43" s="29" t="str">
        <f>IF(AND('MAPA DE RIESGO'!$Z$63="Baja",'MAPA DE RIESGO'!$AB$63="Mayor"),CONCATENATE("R8C",'MAPA DE RIESGO'!$P$63),"")</f>
        <v/>
      </c>
      <c r="AG43" s="25" t="str">
        <f>IF(AND('MAPA DE RIESGO'!$Z$64="Baja",'MAPA DE RIESGO'!$AB$64="Mayor"),CONCATENATE("R8C",'MAPA DE RIESGO'!$P$64),"")</f>
        <v/>
      </c>
      <c r="AH43" s="26" t="str">
        <f>IF(AND('MAPA DE RIESGO'!$Z$59="Baja",'MAPA DE RIESGO'!$AB$59="Catastrófico"),CONCATENATE("R8C",'MAPA DE RIESGO'!$P$59),"")</f>
        <v/>
      </c>
      <c r="AI43" s="27" t="str">
        <f>IF(AND('MAPA DE RIESGO'!$Z$60="Baja",'MAPA DE RIESGO'!$AB$60="Catastrófico"),CONCATENATE("R8C",'MAPA DE RIESGO'!$P$60),"")</f>
        <v/>
      </c>
      <c r="AJ43" s="27" t="str">
        <f>IF(AND('MAPA DE RIESGO'!$Z$61="Baja",'MAPA DE RIESGO'!$AB$61="Catastrófico"),CONCATENATE("R8C",'MAPA DE RIESGO'!$P$61),"")</f>
        <v/>
      </c>
      <c r="AK43" s="27" t="str">
        <f>IF(AND('MAPA DE RIESGO'!$Z$62="Baja",'MAPA DE RIESGO'!$AB$62="Catastrófico"),CONCATENATE("R8C",'MAPA DE RIESGO'!$P$62),"")</f>
        <v/>
      </c>
      <c r="AL43" s="27" t="str">
        <f>IF(AND('MAPA DE RIESGO'!$Z$63="Baja",'MAPA DE RIESGO'!$AB$63="Catastrófico"),CONCATENATE("R8C",'MAPA DE RIESGO'!$P$63),"")</f>
        <v/>
      </c>
      <c r="AM43" s="28" t="str">
        <f>IF(AND('MAPA DE RIESGO'!$Z$64="Baja",'MAPA DE RIESGO'!$AB$64="Catastrófico"),CONCATENATE("R8C",'MAPA DE RIESGO'!$P$64),"")</f>
        <v/>
      </c>
      <c r="AN43" s="55"/>
      <c r="AO43" s="551"/>
      <c r="AP43" s="552"/>
      <c r="AQ43" s="552"/>
      <c r="AR43" s="552"/>
      <c r="AS43" s="552"/>
      <c r="AT43" s="553"/>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80"/>
      <c r="C44" s="480"/>
      <c r="D44" s="481"/>
      <c r="E44" s="521"/>
      <c r="F44" s="522"/>
      <c r="G44" s="522"/>
      <c r="H44" s="522"/>
      <c r="I44" s="538"/>
      <c r="J44" s="48" t="str">
        <f>IF(AND('MAPA DE RIESGO'!$Z$65="Baja",'MAPA DE RIESGO'!$AB$65="Leve"),CONCATENATE("R9C",'MAPA DE RIESGO'!$P$65),"")</f>
        <v/>
      </c>
      <c r="K44" s="49" t="str">
        <f>IF(AND('MAPA DE RIESGO'!$Z$66="Baja",'MAPA DE RIESGO'!$AB$66="Leve"),CONCATENATE("R9C",'MAPA DE RIESGO'!$P$66),"")</f>
        <v/>
      </c>
      <c r="L44" s="49" t="str">
        <f>IF(AND('MAPA DE RIESGO'!$Z$67="Baja",'MAPA DE RIESGO'!$AB$67="Leve"),CONCATENATE("R9C",'MAPA DE RIESGO'!$P$67),"")</f>
        <v/>
      </c>
      <c r="M44" s="49" t="str">
        <f>IF(AND('MAPA DE RIESGO'!$Z$68="Baja",'MAPA DE RIESGO'!$AB$68="Leve"),CONCATENATE("R9C",'MAPA DE RIESGO'!$P$68),"")</f>
        <v/>
      </c>
      <c r="N44" s="49" t="str">
        <f>IF(AND('MAPA DE RIESGO'!$Z$69="Baja",'MAPA DE RIESGO'!$AB$69="Leve"),CONCATENATE("R9C",'MAPA DE RIESGO'!$P$69),"")</f>
        <v/>
      </c>
      <c r="O44" s="50" t="str">
        <f>IF(AND('MAPA DE RIESGO'!$Z$70="Baja",'MAPA DE RIESGO'!$AB$70="Leve"),CONCATENATE("R9C",'MAPA DE RIESGO'!$P$70),"")</f>
        <v/>
      </c>
      <c r="P44" s="39" t="str">
        <f>IF(AND('MAPA DE RIESGO'!$Z$65="Baja",'MAPA DE RIESGO'!$AB$65="Menor"),CONCATENATE("R9C",'MAPA DE RIESGO'!$P$65),"")</f>
        <v/>
      </c>
      <c r="Q44" s="40" t="str">
        <f>IF(AND('MAPA DE RIESGO'!$Z$66="Baja",'MAPA DE RIESGO'!$AB$66="Menor"),CONCATENATE("R9C",'MAPA DE RIESGO'!$P$66),"")</f>
        <v/>
      </c>
      <c r="R44" s="40" t="str">
        <f>IF(AND('MAPA DE RIESGO'!$Z$67="Baja",'MAPA DE RIESGO'!$AB$67="Menor"),CONCATENATE("R9C",'MAPA DE RIESGO'!$P$67),"")</f>
        <v/>
      </c>
      <c r="S44" s="40" t="str">
        <f>IF(AND('MAPA DE RIESGO'!$Z$68="Baja",'MAPA DE RIESGO'!$AB$68="Menor"),CONCATENATE("R9C",'MAPA DE RIESGO'!$P$68),"")</f>
        <v/>
      </c>
      <c r="T44" s="40" t="str">
        <f>IF(AND('MAPA DE RIESGO'!$Z$69="Baja",'MAPA DE RIESGO'!$AB$69="Menor"),CONCATENATE("R9C",'MAPA DE RIESGO'!$P$69),"")</f>
        <v/>
      </c>
      <c r="U44" s="41" t="str">
        <f>IF(AND('MAPA DE RIESGO'!$Z$70="Baja",'MAPA DE RIESGO'!$AB$70="Menor"),CONCATENATE("R9C",'MAPA DE RIESGO'!$P$70),"")</f>
        <v/>
      </c>
      <c r="V44" s="39" t="str">
        <f>IF(AND('MAPA DE RIESGO'!$Z$65="Baja",'MAPA DE RIESGO'!$AB$65="Moderado"),CONCATENATE("R9C",'MAPA DE RIESGO'!$P$65),"")</f>
        <v/>
      </c>
      <c r="W44" s="40" t="str">
        <f>IF(AND('MAPA DE RIESGO'!$Z$66="Baja",'MAPA DE RIESGO'!$AB$66="Moderado"),CONCATENATE("R9C",'MAPA DE RIESGO'!$P$66),"")</f>
        <v/>
      </c>
      <c r="X44" s="40" t="str">
        <f>IF(AND('MAPA DE RIESGO'!$Z$67="Baja",'MAPA DE RIESGO'!$AB$67="Moderado"),CONCATENATE("R9C",'MAPA DE RIESGO'!$P$67),"")</f>
        <v/>
      </c>
      <c r="Y44" s="40" t="str">
        <f>IF(AND('MAPA DE RIESGO'!$Z$68="Baja",'MAPA DE RIESGO'!$AB$68="Moderado"),CONCATENATE("R9C",'MAPA DE RIESGO'!$P$68),"")</f>
        <v/>
      </c>
      <c r="Z44" s="40" t="str">
        <f>IF(AND('MAPA DE RIESGO'!$Z$69="Baja",'MAPA DE RIESGO'!$AB$69="Moderado"),CONCATENATE("R9C",'MAPA DE RIESGO'!$P$69),"")</f>
        <v/>
      </c>
      <c r="AA44" s="41" t="str">
        <f>IF(AND('MAPA DE RIESGO'!$Z$70="Baja",'MAPA DE RIESGO'!$AB$70="Moderado"),CONCATENATE("R9C",'MAPA DE RIESGO'!$P$70),"")</f>
        <v/>
      </c>
      <c r="AB44" s="23" t="str">
        <f>IF(AND('MAPA DE RIESGO'!$Z$65="Baja",'MAPA DE RIESGO'!$AB$65="Mayor"),CONCATENATE("R9C",'MAPA DE RIESGO'!$P$65),"")</f>
        <v/>
      </c>
      <c r="AC44" s="24" t="str">
        <f>IF(AND('MAPA DE RIESGO'!$Z$66="Baja",'MAPA DE RIESGO'!$AB$66="Mayor"),CONCATENATE("R9C",'MAPA DE RIESGO'!$P$66),"")</f>
        <v/>
      </c>
      <c r="AD44" s="29" t="str">
        <f>IF(AND('MAPA DE RIESGO'!$Z$67="Baja",'MAPA DE RIESGO'!$AB$67="Mayor"),CONCATENATE("R9C",'MAPA DE RIESGO'!$P$67),"")</f>
        <v/>
      </c>
      <c r="AE44" s="29" t="str">
        <f>IF(AND('MAPA DE RIESGO'!$Z$68="Baja",'MAPA DE RIESGO'!$AB$68="Mayor"),CONCATENATE("R9C",'MAPA DE RIESGO'!$P$68),"")</f>
        <v/>
      </c>
      <c r="AF44" s="29" t="str">
        <f>IF(AND('MAPA DE RIESGO'!$Z$69="Baja",'MAPA DE RIESGO'!$AB$69="Mayor"),CONCATENATE("R9C",'MAPA DE RIESGO'!$P$69),"")</f>
        <v/>
      </c>
      <c r="AG44" s="25" t="str">
        <f>IF(AND('MAPA DE RIESGO'!$Z$70="Baja",'MAPA DE RIESGO'!$AB$70="Mayor"),CONCATENATE("R9C",'MAPA DE RIESGO'!$P$70),"")</f>
        <v/>
      </c>
      <c r="AH44" s="26" t="str">
        <f>IF(AND('MAPA DE RIESGO'!$Z$65="Baja",'MAPA DE RIESGO'!$AB$65="Catastrófico"),CONCATENATE("R9C",'MAPA DE RIESGO'!$P$65),"")</f>
        <v/>
      </c>
      <c r="AI44" s="27" t="str">
        <f>IF(AND('MAPA DE RIESGO'!$Z$66="Baja",'MAPA DE RIESGO'!$AB$66="Catastrófico"),CONCATENATE("R9C",'MAPA DE RIESGO'!$P$66),"")</f>
        <v/>
      </c>
      <c r="AJ44" s="27" t="str">
        <f>IF(AND('MAPA DE RIESGO'!$Z$67="Baja",'MAPA DE RIESGO'!$AB$67="Catastrófico"),CONCATENATE("R9C",'MAPA DE RIESGO'!$P$67),"")</f>
        <v/>
      </c>
      <c r="AK44" s="27" t="str">
        <f>IF(AND('MAPA DE RIESGO'!$Z$68="Baja",'MAPA DE RIESGO'!$AB$68="Catastrófico"),CONCATENATE("R9C",'MAPA DE RIESGO'!$P$68),"")</f>
        <v/>
      </c>
      <c r="AL44" s="27" t="str">
        <f>IF(AND('MAPA DE RIESGO'!$Z$69="Baja",'MAPA DE RIESGO'!$AB$69="Catastrófico"),CONCATENATE("R9C",'MAPA DE RIESGO'!$P$69),"")</f>
        <v/>
      </c>
      <c r="AM44" s="28" t="str">
        <f>IF(AND('MAPA DE RIESGO'!$Z$70="Baja",'MAPA DE RIESGO'!$AB$70="Catastrófico"),CONCATENATE("R9C",'MAPA DE RIESGO'!$P$70),"")</f>
        <v/>
      </c>
      <c r="AN44" s="55"/>
      <c r="AO44" s="551"/>
      <c r="AP44" s="552"/>
      <c r="AQ44" s="552"/>
      <c r="AR44" s="552"/>
      <c r="AS44" s="552"/>
      <c r="AT44" s="553"/>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80"/>
      <c r="C45" s="480"/>
      <c r="D45" s="481"/>
      <c r="E45" s="524"/>
      <c r="F45" s="525"/>
      <c r="G45" s="525"/>
      <c r="H45" s="525"/>
      <c r="I45" s="525"/>
      <c r="J45" s="51" t="str">
        <f>IF(AND('MAPA DE RIESGO'!$Z$71="Baja",'MAPA DE RIESGO'!$AB$71="Leve"),CONCATENATE("R10C",'MAPA DE RIESGO'!$P$71),"")</f>
        <v/>
      </c>
      <c r="K45" s="52" t="str">
        <f>IF(AND('MAPA DE RIESGO'!$Z$72="Baja",'MAPA DE RIESGO'!$AB$72="Leve"),CONCATENATE("R10C",'MAPA DE RIESGO'!$P$72),"")</f>
        <v/>
      </c>
      <c r="L45" s="52" t="str">
        <f>IF(AND('MAPA DE RIESGO'!$Z$73="Baja",'MAPA DE RIESGO'!$AB$73="Leve"),CONCATENATE("R10C",'MAPA DE RIESGO'!$P$73),"")</f>
        <v/>
      </c>
      <c r="M45" s="52" t="str">
        <f>IF(AND('MAPA DE RIESGO'!$Z$74="Baja",'MAPA DE RIESGO'!$AB$74="Leve"),CONCATENATE("R10C",'MAPA DE RIESGO'!$P$74),"")</f>
        <v/>
      </c>
      <c r="N45" s="52" t="str">
        <f>IF(AND('MAPA DE RIESGO'!$Z$75="Baja",'MAPA DE RIESGO'!$AB$75="Leve"),CONCATENATE("R10C",'MAPA DE RIESGO'!$P$75),"")</f>
        <v/>
      </c>
      <c r="O45" s="53" t="str">
        <f>IF(AND('MAPA DE RIESGO'!$Z$76="Baja",'MAPA DE RIESGO'!$AB$76="Leve"),CONCATENATE("R10C",'MAPA DE RIESGO'!$P$76),"")</f>
        <v/>
      </c>
      <c r="P45" s="39" t="str">
        <f>IF(AND('MAPA DE RIESGO'!$Z$71="Baja",'MAPA DE RIESGO'!$AB$71="Menor"),CONCATENATE("R10C",'MAPA DE RIESGO'!$P$71),"")</f>
        <v/>
      </c>
      <c r="Q45" s="40" t="str">
        <f>IF(AND('MAPA DE RIESGO'!$Z$72="Baja",'MAPA DE RIESGO'!$AB$72="Menor"),CONCATENATE("R10C",'MAPA DE RIESGO'!$P$72),"")</f>
        <v/>
      </c>
      <c r="R45" s="40" t="str">
        <f>IF(AND('MAPA DE RIESGO'!$Z$73="Baja",'MAPA DE RIESGO'!$AB$73="Menor"),CONCATENATE("R10C",'MAPA DE RIESGO'!$P$73),"")</f>
        <v/>
      </c>
      <c r="S45" s="40" t="str">
        <f>IF(AND('MAPA DE RIESGO'!$Z$74="Baja",'MAPA DE RIESGO'!$AB$74="Menor"),CONCATENATE("R10C",'MAPA DE RIESGO'!$P$74),"")</f>
        <v/>
      </c>
      <c r="T45" s="40" t="str">
        <f>IF(AND('MAPA DE RIESGO'!$Z$75="Baja",'MAPA DE RIESGO'!$AB$75="Menor"),CONCATENATE("R10C",'MAPA DE RIESGO'!$P$75),"")</f>
        <v/>
      </c>
      <c r="U45" s="41" t="str">
        <f>IF(AND('MAPA DE RIESGO'!$Z$76="Baja",'MAPA DE RIESGO'!$AB$76="Menor"),CONCATENATE("R10C",'MAPA DE RIESGO'!$P$76),"")</f>
        <v/>
      </c>
      <c r="V45" s="42" t="str">
        <f>IF(AND('MAPA DE RIESGO'!$Z$71="Baja",'MAPA DE RIESGO'!$AB$71="Moderado"),CONCATENATE("R10C",'MAPA DE RIESGO'!$P$71),"")</f>
        <v/>
      </c>
      <c r="W45" s="43" t="str">
        <f>IF(AND('MAPA DE RIESGO'!$Z$72="Baja",'MAPA DE RIESGO'!$AB$72="Moderado"),CONCATENATE("R10C",'MAPA DE RIESGO'!$P$72),"")</f>
        <v/>
      </c>
      <c r="X45" s="43" t="str">
        <f>IF(AND('MAPA DE RIESGO'!$Z$73="Baja",'MAPA DE RIESGO'!$AB$73="Moderado"),CONCATENATE("R10C",'MAPA DE RIESGO'!$P$73),"")</f>
        <v/>
      </c>
      <c r="Y45" s="43" t="str">
        <f>IF(AND('MAPA DE RIESGO'!$Z$74="Baja",'MAPA DE RIESGO'!$AB$74="Moderado"),CONCATENATE("R10C",'MAPA DE RIESGO'!$P$74),"")</f>
        <v/>
      </c>
      <c r="Z45" s="43" t="str">
        <f>IF(AND('MAPA DE RIESGO'!$Z$75="Baja",'MAPA DE RIESGO'!$AB$75="Moderado"),CONCATENATE("R10C",'MAPA DE RIESGO'!$P$75),"")</f>
        <v/>
      </c>
      <c r="AA45" s="44" t="str">
        <f>IF(AND('MAPA DE RIESGO'!$Z$76="Baja",'MAPA DE RIESGO'!$AB$76="Moderado"),CONCATENATE("R10C",'MAPA DE RIESGO'!$P$76),"")</f>
        <v/>
      </c>
      <c r="AB45" s="30" t="str">
        <f>IF(AND('MAPA DE RIESGO'!$Z$71="Baja",'MAPA DE RIESGO'!$AB$71="Mayor"),CONCATENATE("R10C",'MAPA DE RIESGO'!$P$71),"")</f>
        <v/>
      </c>
      <c r="AC45" s="31" t="str">
        <f>IF(AND('MAPA DE RIESGO'!$Z$72="Baja",'MAPA DE RIESGO'!$AB$72="Mayor"),CONCATENATE("R10C",'MAPA DE RIESGO'!$P$72),"")</f>
        <v/>
      </c>
      <c r="AD45" s="31" t="str">
        <f>IF(AND('MAPA DE RIESGO'!$Z$73="Baja",'MAPA DE RIESGO'!$AB$73="Mayor"),CONCATENATE("R10C",'MAPA DE RIESGO'!$P$73),"")</f>
        <v/>
      </c>
      <c r="AE45" s="31" t="str">
        <f>IF(AND('MAPA DE RIESGO'!$Z$74="Baja",'MAPA DE RIESGO'!$AB$74="Mayor"),CONCATENATE("R10C",'MAPA DE RIESGO'!$P$74),"")</f>
        <v/>
      </c>
      <c r="AF45" s="31" t="str">
        <f>IF(AND('MAPA DE RIESGO'!$Z$75="Baja",'MAPA DE RIESGO'!$AB$75="Mayor"),CONCATENATE("R10C",'MAPA DE RIESGO'!$P$75),"")</f>
        <v/>
      </c>
      <c r="AG45" s="32" t="str">
        <f>IF(AND('MAPA DE RIESGO'!$Z$76="Baja",'MAPA DE RIESGO'!$AB$76="Mayor"),CONCATENATE("R10C",'MAPA DE RIESGO'!$P$76),"")</f>
        <v/>
      </c>
      <c r="AH45" s="33" t="str">
        <f>IF(AND('MAPA DE RIESGO'!$Z$71="Baja",'MAPA DE RIESGO'!$AB$71="Catastrófico"),CONCATENATE("R10C",'MAPA DE RIESGO'!$P$71),"")</f>
        <v/>
      </c>
      <c r="AI45" s="34" t="str">
        <f>IF(AND('MAPA DE RIESGO'!$Z$72="Baja",'MAPA DE RIESGO'!$AB$72="Catastrófico"),CONCATENATE("R10C",'MAPA DE RIESGO'!$P$72),"")</f>
        <v/>
      </c>
      <c r="AJ45" s="34" t="str">
        <f>IF(AND('MAPA DE RIESGO'!$Z$73="Baja",'MAPA DE RIESGO'!$AB$73="Catastrófico"),CONCATENATE("R10C",'MAPA DE RIESGO'!$P$73),"")</f>
        <v/>
      </c>
      <c r="AK45" s="34" t="str">
        <f>IF(AND('MAPA DE RIESGO'!$Z$74="Baja",'MAPA DE RIESGO'!$AB$74="Catastrófico"),CONCATENATE("R10C",'MAPA DE RIESGO'!$P$74),"")</f>
        <v/>
      </c>
      <c r="AL45" s="34" t="str">
        <f>IF(AND('MAPA DE RIESGO'!$Z$75="Baja",'MAPA DE RIESGO'!$AB$75="Catastrófico"),CONCATENATE("R10C",'MAPA DE RIESGO'!$P$75),"")</f>
        <v/>
      </c>
      <c r="AM45" s="35" t="str">
        <f>IF(AND('MAPA DE RIESGO'!$Z$76="Baja",'MAPA DE RIESGO'!$AB$76="Catastrófico"),CONCATENATE("R10C",'MAPA DE RIESGO'!$P$76),"")</f>
        <v/>
      </c>
      <c r="AN45" s="55"/>
      <c r="AO45" s="554"/>
      <c r="AP45" s="555"/>
      <c r="AQ45" s="555"/>
      <c r="AR45" s="555"/>
      <c r="AS45" s="555"/>
      <c r="AT45" s="556"/>
    </row>
    <row r="46" spans="1:80" ht="46.5" customHeight="1" x14ac:dyDescent="0.35">
      <c r="A46" s="55"/>
      <c r="B46" s="480"/>
      <c r="C46" s="480"/>
      <c r="D46" s="481"/>
      <c r="E46" s="518" t="s">
        <v>104</v>
      </c>
      <c r="F46" s="519"/>
      <c r="G46" s="519"/>
      <c r="H46" s="519"/>
      <c r="I46" s="520"/>
      <c r="J46" s="45" t="str">
        <f>IF(AND('MAPA DE RIESGO'!$Z$16="Muy Baja",'MAPA DE RIESGO'!$AB$16="Leve"),CONCATENATE("R1C",'MAPA DE RIESGO'!$P$16),"")</f>
        <v/>
      </c>
      <c r="K46" s="46" t="str">
        <f>IF(AND('MAPA DE RIESGO'!$Z$18="Muy Baja",'MAPA DE RIESGO'!$AB$18="Leve"),CONCATENATE("R1C",'MAPA DE RIESGO'!$P$18),"")</f>
        <v/>
      </c>
      <c r="L46" s="46" t="str">
        <f>IF(AND('MAPA DE RIESGO'!$Z$19="Muy Baja",'MAPA DE RIESGO'!$AB$19="Leve"),CONCATENATE("R1C",'MAPA DE RIESGO'!$P$19),"")</f>
        <v/>
      </c>
      <c r="M46" s="46" t="str">
        <f>IF(AND('MAPA DE RIESGO'!$Z$20="Muy Baja",'MAPA DE RIESGO'!$AB$20="Leve"),CONCATENATE("R1C",'MAPA DE RIESGO'!$P$20),"")</f>
        <v/>
      </c>
      <c r="N46" s="46" t="str">
        <f>IF(AND('MAPA DE RIESGO'!$Z$21="Muy Baja",'MAPA DE RIESGO'!$AB$21="Leve"),CONCATENATE("R1C",'MAPA DE RIESGO'!$P$21),"")</f>
        <v/>
      </c>
      <c r="O46" s="47" t="str">
        <f>IF(AND('MAPA DE RIESGO'!$Z$22="Muy Baja",'MAPA DE RIESGO'!$AB$22="Leve"),CONCATENATE("R1C",'MAPA DE RIESGO'!$P$22),"")</f>
        <v/>
      </c>
      <c r="P46" s="45" t="str">
        <f>IF(AND('MAPA DE RIESGO'!$Z$16="Muy Baja",'MAPA DE RIESGO'!$AB$16="Menor"),CONCATENATE("R1C",'MAPA DE RIESGO'!$P$16),"")</f>
        <v/>
      </c>
      <c r="Q46" s="46" t="str">
        <f>IF(AND('MAPA DE RIESGO'!$Z$18="Muy Baja",'MAPA DE RIESGO'!$AB$18="Menor"),CONCATENATE("R1C",'MAPA DE RIESGO'!$P$18),"")</f>
        <v/>
      </c>
      <c r="R46" s="46" t="str">
        <f>IF(AND('MAPA DE RIESGO'!$Z$19="Muy Baja",'MAPA DE RIESGO'!$AB$19="Menor"),CONCATENATE("R1C",'MAPA DE RIESGO'!$P$19),"")</f>
        <v/>
      </c>
      <c r="S46" s="46" t="str">
        <f>IF(AND('MAPA DE RIESGO'!$Z$20="Muy Baja",'MAPA DE RIESGO'!$AB$20="Menor"),CONCATENATE("R1C",'MAPA DE RIESGO'!$P$20),"")</f>
        <v/>
      </c>
      <c r="T46" s="46" t="str">
        <f>IF(AND('MAPA DE RIESGO'!$Z$21="Muy Baja",'MAPA DE RIESGO'!$AB$21="Menor"),CONCATENATE("R1C",'MAPA DE RIESGO'!$P$21),"")</f>
        <v/>
      </c>
      <c r="U46" s="47" t="str">
        <f>IF(AND('MAPA DE RIESGO'!$Z$22="Muy Baja",'MAPA DE RIESGO'!$AB$22="Menor"),CONCATENATE("R1C",'MAPA DE RIESGO'!$P$22),"")</f>
        <v/>
      </c>
      <c r="V46" s="36" t="str">
        <f>IF(AND('MAPA DE RIESGO'!$Z$16="Muy Baja",'MAPA DE RIESGO'!$AB$16="Moderado"),CONCATENATE("R1C",'MAPA DE RIESGO'!$P$16),"")</f>
        <v/>
      </c>
      <c r="W46" s="54" t="str">
        <f>IF(AND('MAPA DE RIESGO'!$Z$18="Muy Baja",'MAPA DE RIESGO'!$AB$18="Moderado"),CONCATENATE("R1C",'MAPA DE RIESGO'!$P$18),"")</f>
        <v/>
      </c>
      <c r="X46" s="37" t="str">
        <f>IF(AND('MAPA DE RIESGO'!$Z$19="Muy Baja",'MAPA DE RIESGO'!$AB$19="Moderado"),CONCATENATE("R1C",'MAPA DE RIESGO'!$P$19),"")</f>
        <v/>
      </c>
      <c r="Y46" s="37" t="str">
        <f>IF(AND('MAPA DE RIESGO'!$Z$20="Muy Baja",'MAPA DE RIESGO'!$AB$20="Moderado"),CONCATENATE("R1C",'MAPA DE RIESGO'!$P$20),"")</f>
        <v/>
      </c>
      <c r="Z46" s="37" t="str">
        <f>IF(AND('MAPA DE RIESGO'!$Z$21="Muy Baja",'MAPA DE RIESGO'!$AB$21="Moderado"),CONCATENATE("R1C",'MAPA DE RIESGO'!$P$21),"")</f>
        <v/>
      </c>
      <c r="AA46" s="38" t="str">
        <f>IF(AND('MAPA DE RIESGO'!$Z$22="Muy Baja",'MAPA DE RIESGO'!$AB$22="Moderado"),CONCATENATE("R1C",'MAPA DE RIESGO'!$P$22),"")</f>
        <v/>
      </c>
      <c r="AB46" s="17" t="str">
        <f>IF(AND('MAPA DE RIESGO'!$Z$16="Muy Baja",'MAPA DE RIESGO'!$AB$16="Mayor"),CONCATENATE("R1C",'MAPA DE RIESGO'!$P$16),"")</f>
        <v/>
      </c>
      <c r="AC46" s="18" t="str">
        <f>IF(AND('MAPA DE RIESGO'!$Z$18="Muy Baja",'MAPA DE RIESGO'!$AB$18="Mayor"),CONCATENATE("R1C",'MAPA DE RIESGO'!$P$18),"")</f>
        <v/>
      </c>
      <c r="AD46" s="18" t="str">
        <f>IF(AND('MAPA DE RIESGO'!$Z$19="Muy Baja",'MAPA DE RIESGO'!$AB$19="Mayor"),CONCATENATE("R1C",'MAPA DE RIESGO'!$P$19),"")</f>
        <v/>
      </c>
      <c r="AE46" s="18" t="str">
        <f>IF(AND('MAPA DE RIESGO'!$Z$20="Muy Baja",'MAPA DE RIESGO'!$AB$20="Mayor"),CONCATENATE("R1C",'MAPA DE RIESGO'!$P$20),"")</f>
        <v/>
      </c>
      <c r="AF46" s="18" t="str">
        <f>IF(AND('MAPA DE RIESGO'!$Z$21="Muy Baja",'MAPA DE RIESGO'!$AB$21="Mayor"),CONCATENATE("R1C",'MAPA DE RIESGO'!$P$21),"")</f>
        <v/>
      </c>
      <c r="AG46" s="19" t="str">
        <f>IF(AND('MAPA DE RIESGO'!$Z$22="Muy Baja",'MAPA DE RIESGO'!$AB$22="Mayor"),CONCATENATE("R1C",'MAPA DE RIESGO'!$P$22),"")</f>
        <v/>
      </c>
      <c r="AH46" s="20" t="str">
        <f>IF(AND('MAPA DE RIESGO'!$Z$16="Muy Baja",'MAPA DE RIESGO'!$AB$16="Catastrófico"),CONCATENATE("R1C",'MAPA DE RIESGO'!$P$16),"")</f>
        <v/>
      </c>
      <c r="AI46" s="21" t="str">
        <f>IF(AND('MAPA DE RIESGO'!$Z$18="Muy Baja",'MAPA DE RIESGO'!$AB$18="Catastrófico"),CONCATENATE("R1C",'MAPA DE RIESGO'!$P$18),"")</f>
        <v/>
      </c>
      <c r="AJ46" s="21" t="str">
        <f>IF(AND('MAPA DE RIESGO'!$Z$19="Muy Baja",'MAPA DE RIESGO'!$AB$19="Catastrófico"),CONCATENATE("R1C",'MAPA DE RIESGO'!$P$19),"")</f>
        <v/>
      </c>
      <c r="AK46" s="21" t="str">
        <f>IF(AND('MAPA DE RIESGO'!$Z$20="Muy Baja",'MAPA DE RIESGO'!$AB$20="Catastrófico"),CONCATENATE("R1C",'MAPA DE RIESGO'!$P$20),"")</f>
        <v/>
      </c>
      <c r="AL46" s="21" t="str">
        <f>IF(AND('MAPA DE RIESGO'!$Z$21="Muy Baja",'MAPA DE RIESGO'!$AB$21="Catastrófico"),CONCATENATE("R1C",'MAPA DE RIESGO'!$P$21),"")</f>
        <v/>
      </c>
      <c r="AM46" s="22" t="str">
        <f>IF(AND('MAPA DE RIESGO'!$Z$22="Muy Baja",'MAPA DE RIESGO'!$AB$22="Catastrófico"),CONCATENATE("R1C",'MAPA DE RIESGO'!$P$22),"")</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80"/>
      <c r="C47" s="480"/>
      <c r="D47" s="481"/>
      <c r="E47" s="537"/>
      <c r="F47" s="538"/>
      <c r="G47" s="538"/>
      <c r="H47" s="538"/>
      <c r="I47" s="523"/>
      <c r="J47" s="48" t="str">
        <f>IF(AND('MAPA DE RIESGO'!$Z$23="Muy Baja",'MAPA DE RIESGO'!$AB$23="Leve"),CONCATENATE("R2C",'MAPA DE RIESGO'!$P$23),"")</f>
        <v/>
      </c>
      <c r="K47" s="49" t="str">
        <f>IF(AND('MAPA DE RIESGO'!$Z$24="Muy Baja",'MAPA DE RIESGO'!$AB$24="Leve"),CONCATENATE("R2C",'MAPA DE RIESGO'!$P$24),"")</f>
        <v/>
      </c>
      <c r="L47" s="49" t="str">
        <f>IF(AND('MAPA DE RIESGO'!$Z$25="Muy Baja",'MAPA DE RIESGO'!$AB$25="Leve"),CONCATENATE("R2C",'MAPA DE RIESGO'!$P$25),"")</f>
        <v/>
      </c>
      <c r="M47" s="49" t="str">
        <f>IF(AND('MAPA DE RIESGO'!$Z$26="Muy Baja",'MAPA DE RIESGO'!$AB$26="Leve"),CONCATENATE("R2C",'MAPA DE RIESGO'!$P$26),"")</f>
        <v/>
      </c>
      <c r="N47" s="49" t="str">
        <f>IF(AND('MAPA DE RIESGO'!$Z$27="Muy Baja",'MAPA DE RIESGO'!$AB$27="Leve"),CONCATENATE("R2C",'MAPA DE RIESGO'!$P$27),"")</f>
        <v/>
      </c>
      <c r="O47" s="50" t="str">
        <f>IF(AND('MAPA DE RIESGO'!$Z$28="Muy Baja",'MAPA DE RIESGO'!$AB$28="Leve"),CONCATENATE("R2C",'MAPA DE RIESGO'!$P$28),"")</f>
        <v/>
      </c>
      <c r="P47" s="48" t="str">
        <f>IF(AND('MAPA DE RIESGO'!$Z$23="Muy Baja",'MAPA DE RIESGO'!$AB$23="Menor"),CONCATENATE("R2C",'MAPA DE RIESGO'!$P$23),"")</f>
        <v/>
      </c>
      <c r="Q47" s="49" t="str">
        <f>IF(AND('MAPA DE RIESGO'!$Z$24="Muy Baja",'MAPA DE RIESGO'!$AB$24="Menor"),CONCATENATE("R2C",'MAPA DE RIESGO'!$P$24),"")</f>
        <v/>
      </c>
      <c r="R47" s="49" t="str">
        <f>IF(AND('MAPA DE RIESGO'!$Z$25="Muy Baja",'MAPA DE RIESGO'!$AB$25="Menor"),CONCATENATE("R2C",'MAPA DE RIESGO'!$P$25),"")</f>
        <v/>
      </c>
      <c r="S47" s="49" t="str">
        <f>IF(AND('MAPA DE RIESGO'!$Z$26="Muy Baja",'MAPA DE RIESGO'!$AB$26="Menor"),CONCATENATE("R2C",'MAPA DE RIESGO'!$P$26),"")</f>
        <v/>
      </c>
      <c r="T47" s="49" t="str">
        <f>IF(AND('MAPA DE RIESGO'!$Z$27="Muy Baja",'MAPA DE RIESGO'!$AB$27="Menor"),CONCATENATE("R2C",'MAPA DE RIESGO'!$P$27),"")</f>
        <v/>
      </c>
      <c r="U47" s="50" t="str">
        <f>IF(AND('MAPA DE RIESGO'!$Z$28="Muy Baja",'MAPA DE RIESGO'!$AB$28="Menor"),CONCATENATE("R2C",'MAPA DE RIESGO'!$P$28),"")</f>
        <v/>
      </c>
      <c r="V47" s="39" t="str">
        <f>IF(AND('MAPA DE RIESGO'!$Z$23="Muy Baja",'MAPA DE RIESGO'!$AB$23="Moderado"),CONCATENATE("R2C",'MAPA DE RIESGO'!$P$23),"")</f>
        <v/>
      </c>
      <c r="W47" s="40" t="str">
        <f>IF(AND('MAPA DE RIESGO'!$Z$24="Muy Baja",'MAPA DE RIESGO'!$AB$24="Moderado"),CONCATENATE("R2C",'MAPA DE RIESGO'!$P$24),"")</f>
        <v/>
      </c>
      <c r="X47" s="40" t="str">
        <f>IF(AND('MAPA DE RIESGO'!$Z$25="Muy Baja",'MAPA DE RIESGO'!$AB$25="Moderado"),CONCATENATE("R2C",'MAPA DE RIESGO'!$P$25),"")</f>
        <v/>
      </c>
      <c r="Y47" s="40" t="str">
        <f>IF(AND('MAPA DE RIESGO'!$Z$26="Muy Baja",'MAPA DE RIESGO'!$AB$26="Moderado"),CONCATENATE("R2C",'MAPA DE RIESGO'!$P$26),"")</f>
        <v/>
      </c>
      <c r="Z47" s="40" t="str">
        <f>IF(AND('MAPA DE RIESGO'!$Z$27="Muy Baja",'MAPA DE RIESGO'!$AB$27="Moderado"),CONCATENATE("R2C",'MAPA DE RIESGO'!$P$27),"")</f>
        <v/>
      </c>
      <c r="AA47" s="41" t="str">
        <f>IF(AND('MAPA DE RIESGO'!$Z$28="Muy Baja",'MAPA DE RIESGO'!$AB$28="Moderado"),CONCATENATE("R2C",'MAPA DE RIESGO'!$P$28),"")</f>
        <v/>
      </c>
      <c r="AB47" s="23" t="str">
        <f>IF(AND('MAPA DE RIESGO'!$Z$23="Muy Baja",'MAPA DE RIESGO'!$AB$23="Mayor"),CONCATENATE("R2C",'MAPA DE RIESGO'!$P$23),"")</f>
        <v>R2C1</v>
      </c>
      <c r="AC47" s="24" t="str">
        <f>IF(AND('MAPA DE RIESGO'!$Z$24="Muy Baja",'MAPA DE RIESGO'!$AB$24="Mayor"),CONCATENATE("R2C",'MAPA DE RIESGO'!$P$24),"")</f>
        <v/>
      </c>
      <c r="AD47" s="24" t="str">
        <f>IF(AND('MAPA DE RIESGO'!$Z$25="Muy Baja",'MAPA DE RIESGO'!$AB$25="Mayor"),CONCATENATE("R2C",'MAPA DE RIESGO'!$P$25),"")</f>
        <v/>
      </c>
      <c r="AE47" s="24" t="str">
        <f>IF(AND('MAPA DE RIESGO'!$Z$26="Muy Baja",'MAPA DE RIESGO'!$AB$26="Mayor"),CONCATENATE("R2C",'MAPA DE RIESGO'!$P$26),"")</f>
        <v/>
      </c>
      <c r="AF47" s="24" t="str">
        <f>IF(AND('MAPA DE RIESGO'!$Z$27="Muy Baja",'MAPA DE RIESGO'!$AB$27="Mayor"),CONCATENATE("R2C",'MAPA DE RIESGO'!$P$27),"")</f>
        <v/>
      </c>
      <c r="AG47" s="25" t="str">
        <f>IF(AND('MAPA DE RIESGO'!$Z$28="Muy Baja",'MAPA DE RIESGO'!$AB$28="Mayor"),CONCATENATE("R2C",'MAPA DE RIESGO'!$P$28),"")</f>
        <v/>
      </c>
      <c r="AH47" s="26" t="str">
        <f>IF(AND('MAPA DE RIESGO'!$Z$23="Muy Baja",'MAPA DE RIESGO'!$AB$23="Catastrófico"),CONCATENATE("R2C",'MAPA DE RIESGO'!$P$23),"")</f>
        <v/>
      </c>
      <c r="AI47" s="27" t="str">
        <f>IF(AND('MAPA DE RIESGO'!$Z$24="Muy Baja",'MAPA DE RIESGO'!$AB$24="Catastrófico"),CONCATENATE("R2C",'MAPA DE RIESGO'!$P$24),"")</f>
        <v/>
      </c>
      <c r="AJ47" s="27" t="str">
        <f>IF(AND('MAPA DE RIESGO'!$Z$25="Muy Baja",'MAPA DE RIESGO'!$AB$25="Catastrófico"),CONCATENATE("R2C",'MAPA DE RIESGO'!$P$25),"")</f>
        <v/>
      </c>
      <c r="AK47" s="27" t="str">
        <f>IF(AND('MAPA DE RIESGO'!$Z$26="Muy Baja",'MAPA DE RIESGO'!$AB$26="Catastrófico"),CONCATENATE("R2C",'MAPA DE RIESGO'!$P$26),"")</f>
        <v/>
      </c>
      <c r="AL47" s="27" t="str">
        <f>IF(AND('MAPA DE RIESGO'!$Z$27="Muy Baja",'MAPA DE RIESGO'!$AB$27="Catastrófico"),CONCATENATE("R2C",'MAPA DE RIESGO'!$P$27),"")</f>
        <v/>
      </c>
      <c r="AM47" s="28" t="str">
        <f>IF(AND('MAPA DE RIESGO'!$Z$28="Muy Baja",'MAPA DE RIESGO'!$AB$28="Catastrófico"),CONCATENATE("R2C",'MAPA DE RIESGO'!$P$28),"")</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80"/>
      <c r="C48" s="480"/>
      <c r="D48" s="481"/>
      <c r="E48" s="537"/>
      <c r="F48" s="538"/>
      <c r="G48" s="538"/>
      <c r="H48" s="538"/>
      <c r="I48" s="523"/>
      <c r="J48" s="48"/>
      <c r="K48" s="49" t="str">
        <f>IF(AND('MAPA DE RIESGO'!$Z$30="Muy Baja",'MAPA DE RIESGO'!$AB$30="Leve"),CONCATENATE("R3C",'MAPA DE RIESGO'!$P$30),"")</f>
        <v/>
      </c>
      <c r="L48" s="49" t="str">
        <f>IF(AND('MAPA DE RIESGO'!$Z$31="Muy Baja",'MAPA DE RIESGO'!$AB$31="Leve"),CONCATENATE("R3C",'MAPA DE RIESGO'!$P$31),"")</f>
        <v/>
      </c>
      <c r="M48" s="49" t="str">
        <f>IF(AND('MAPA DE RIESGO'!$Z$32="Muy Baja",'MAPA DE RIESGO'!$AB$32="Leve"),CONCATENATE("R3C",'MAPA DE RIESGO'!$P$32),"")</f>
        <v/>
      </c>
      <c r="N48" s="49" t="str">
        <f>IF(AND('MAPA DE RIESGO'!$Z$33="Muy Baja",'MAPA DE RIESGO'!$AB$33="Leve"),CONCATENATE("R3C",'MAPA DE RIESGO'!$P$33),"")</f>
        <v/>
      </c>
      <c r="O48" s="50" t="str">
        <f>IF(AND('MAPA DE RIESGO'!$Z$34="Muy Baja",'MAPA DE RIESGO'!$AB$34="Leve"),CONCATENATE("R3C",'MAPA DE RIESGO'!$P$34),"")</f>
        <v/>
      </c>
      <c r="P48" s="48"/>
      <c r="Q48" s="49" t="str">
        <f>IF(AND('MAPA DE RIESGO'!$Z$30="Muy Baja",'MAPA DE RIESGO'!$AB$30="Menor"),CONCATENATE("R3C",'MAPA DE RIESGO'!$P$30),"")</f>
        <v/>
      </c>
      <c r="R48" s="49" t="str">
        <f>IF(AND('MAPA DE RIESGO'!$Z$31="Muy Baja",'MAPA DE RIESGO'!$AB$31="Menor"),CONCATENATE("R3C",'MAPA DE RIESGO'!$P$31),"")</f>
        <v/>
      </c>
      <c r="S48" s="49" t="str">
        <f>IF(AND('MAPA DE RIESGO'!$Z$32="Muy Baja",'MAPA DE RIESGO'!$AB$32="Menor"),CONCATENATE("R3C",'MAPA DE RIESGO'!$P$32),"")</f>
        <v/>
      </c>
      <c r="T48" s="49" t="str">
        <f>IF(AND('MAPA DE RIESGO'!$Z$33="Muy Baja",'MAPA DE RIESGO'!$AB$33="Menor"),CONCATENATE("R3C",'MAPA DE RIESGO'!$P$33),"")</f>
        <v/>
      </c>
      <c r="U48" s="50" t="str">
        <f>IF(AND('MAPA DE RIESGO'!$Z$34="Muy Baja",'MAPA DE RIESGO'!$AB$34="Menor"),CONCATENATE("R3C",'MAPA DE RIESGO'!$P$34),"")</f>
        <v/>
      </c>
      <c r="V48" s="39"/>
      <c r="W48" s="40" t="str">
        <f>IF(AND('MAPA DE RIESGO'!$Z$30="Muy Baja",'MAPA DE RIESGO'!$AB$30="Moderado"),CONCATENATE("R3C",'MAPA DE RIESGO'!$P$30),"")</f>
        <v/>
      </c>
      <c r="X48" s="40" t="str">
        <f>IF(AND('MAPA DE RIESGO'!$Z$31="Muy Baja",'MAPA DE RIESGO'!$AB$31="Moderado"),CONCATENATE("R3C",'MAPA DE RIESGO'!$P$31),"")</f>
        <v/>
      </c>
      <c r="Y48" s="40" t="str">
        <f>IF(AND('MAPA DE RIESGO'!$Z$32="Muy Baja",'MAPA DE RIESGO'!$AB$32="Moderado"),CONCATENATE("R3C",'MAPA DE RIESGO'!$P$32),"")</f>
        <v/>
      </c>
      <c r="Z48" s="40" t="str">
        <f>IF(AND('MAPA DE RIESGO'!$Z$33="Muy Baja",'MAPA DE RIESGO'!$AB$33="Moderado"),CONCATENATE("R3C",'MAPA DE RIESGO'!$P$33),"")</f>
        <v/>
      </c>
      <c r="AA48" s="41" t="str">
        <f>IF(AND('MAPA DE RIESGO'!$Z$34="Muy Baja",'MAPA DE RIESGO'!$AB$34="Moderado"),CONCATENATE("R3C",'MAPA DE RIESGO'!$P$34),"")</f>
        <v/>
      </c>
      <c r="AB48" s="23"/>
      <c r="AC48" s="24" t="str">
        <f>IF(AND('MAPA DE RIESGO'!$Z$30="Muy Baja",'MAPA DE RIESGO'!$AB$30="Mayor"),CONCATENATE("R3C",'MAPA DE RIESGO'!$P$30),"")</f>
        <v/>
      </c>
      <c r="AD48" s="24" t="str">
        <f>IF(AND('MAPA DE RIESGO'!$Z$31="Muy Baja",'MAPA DE RIESGO'!$AB$31="Mayor"),CONCATENATE("R3C",'MAPA DE RIESGO'!$P$31),"")</f>
        <v/>
      </c>
      <c r="AE48" s="24" t="str">
        <f>IF(AND('MAPA DE RIESGO'!$Z$32="Muy Baja",'MAPA DE RIESGO'!$AB$32="Mayor"),CONCATENATE("R3C",'MAPA DE RIESGO'!$P$32),"")</f>
        <v/>
      </c>
      <c r="AF48" s="24" t="str">
        <f>IF(AND('MAPA DE RIESGO'!$Z$33="Muy Baja",'MAPA DE RIESGO'!$AB$33="Mayor"),CONCATENATE("R3C",'MAPA DE RIESGO'!$P$33),"")</f>
        <v/>
      </c>
      <c r="AG48" s="25" t="str">
        <f>IF(AND('MAPA DE RIESGO'!$Z$34="Muy Baja",'MAPA DE RIESGO'!$AB$34="Mayor"),CONCATENATE("R3C",'MAPA DE RIESGO'!$P$34),"")</f>
        <v/>
      </c>
      <c r="AH48" s="26"/>
      <c r="AI48" s="27" t="str">
        <f>IF(AND('MAPA DE RIESGO'!$Z$30="Muy Baja",'MAPA DE RIESGO'!$AB$30="Catastrófico"),CONCATENATE("R3C",'MAPA DE RIESGO'!$P$30),"")</f>
        <v/>
      </c>
      <c r="AJ48" s="27" t="str">
        <f>IF(AND('MAPA DE RIESGO'!$Z$31="Muy Baja",'MAPA DE RIESGO'!$AB$31="Catastrófico"),CONCATENATE("R3C",'MAPA DE RIESGO'!$P$31),"")</f>
        <v/>
      </c>
      <c r="AK48" s="27" t="str">
        <f>IF(AND('MAPA DE RIESGO'!$Z$32="Muy Baja",'MAPA DE RIESGO'!$AB$32="Catastrófico"),CONCATENATE("R3C",'MAPA DE RIESGO'!$P$32),"")</f>
        <v/>
      </c>
      <c r="AL48" s="27" t="str">
        <f>IF(AND('MAPA DE RIESGO'!$Z$33="Muy Baja",'MAPA DE RIESGO'!$AB$33="Catastrófico"),CONCATENATE("R3C",'MAPA DE RIESGO'!$P$33),"")</f>
        <v/>
      </c>
      <c r="AM48" s="28" t="str">
        <f>IF(AND('MAPA DE RIESGO'!$Z$34="Muy Baja",'MAPA DE RIESGO'!$AB$34="Catastrófico"),CONCATENATE("R3C",'MAPA DE RIESGO'!$P$34),"")</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80"/>
      <c r="C49" s="480"/>
      <c r="D49" s="481"/>
      <c r="E49" s="521"/>
      <c r="F49" s="522"/>
      <c r="G49" s="522"/>
      <c r="H49" s="522"/>
      <c r="I49" s="523"/>
      <c r="J49" s="48" t="str">
        <f>IF(AND('MAPA DE RIESGO'!$Z$35="Muy Baja",'MAPA DE RIESGO'!$AB$35="Leve"),CONCATENATE("R4C",'MAPA DE RIESGO'!$P$35),"")</f>
        <v/>
      </c>
      <c r="K49" s="49" t="str">
        <f>IF(AND('MAPA DE RIESGO'!$Z$36="Muy Baja",'MAPA DE RIESGO'!$AB$36="Leve"),CONCATENATE("R4C",'MAPA DE RIESGO'!$P$36),"")</f>
        <v/>
      </c>
      <c r="L49" s="49" t="str">
        <f>IF(AND('MAPA DE RIESGO'!$Z$37="Muy Baja",'MAPA DE RIESGO'!$AB$37="Leve"),CONCATENATE("R4C",'MAPA DE RIESGO'!$P$37),"")</f>
        <v/>
      </c>
      <c r="M49" s="49" t="str">
        <f>IF(AND('MAPA DE RIESGO'!$Z$38="Muy Baja",'MAPA DE RIESGO'!$AB$38="Leve"),CONCATENATE("R4C",'MAPA DE RIESGO'!$P$38),"")</f>
        <v/>
      </c>
      <c r="N49" s="49" t="str">
        <f>IF(AND('MAPA DE RIESGO'!$Z$39="Muy Baja",'MAPA DE RIESGO'!$AB$39="Leve"),CONCATENATE("R4C",'MAPA DE RIESGO'!$P$39),"")</f>
        <v/>
      </c>
      <c r="O49" s="50" t="str">
        <f>IF(AND('MAPA DE RIESGO'!$Z$40="Muy Baja",'MAPA DE RIESGO'!$AB$40="Leve"),CONCATENATE("R4C",'MAPA DE RIESGO'!$P$40),"")</f>
        <v/>
      </c>
      <c r="P49" s="48" t="str">
        <f>IF(AND('MAPA DE RIESGO'!$Z$35="Muy Baja",'MAPA DE RIESGO'!$AB$35="Menor"),CONCATENATE("R4C",'MAPA DE RIESGO'!$P$35),"")</f>
        <v/>
      </c>
      <c r="Q49" s="49" t="str">
        <f>IF(AND('MAPA DE RIESGO'!$Z$36="Muy Baja",'MAPA DE RIESGO'!$AB$36="Menor"),CONCATENATE("R4C",'MAPA DE RIESGO'!$P$36),"")</f>
        <v/>
      </c>
      <c r="R49" s="49" t="str">
        <f>IF(AND('MAPA DE RIESGO'!$Z$37="Muy Baja",'MAPA DE RIESGO'!$AB$37="Menor"),CONCATENATE("R4C",'MAPA DE RIESGO'!$P$37),"")</f>
        <v/>
      </c>
      <c r="S49" s="49" t="str">
        <f>IF(AND('MAPA DE RIESGO'!$Z$38="Muy Baja",'MAPA DE RIESGO'!$AB$38="Menor"),CONCATENATE("R4C",'MAPA DE RIESGO'!$P$38),"")</f>
        <v/>
      </c>
      <c r="T49" s="49" t="str">
        <f>IF(AND('MAPA DE RIESGO'!$Z$39="Muy Baja",'MAPA DE RIESGO'!$AB$39="Menor"),CONCATENATE("R4C",'MAPA DE RIESGO'!$P$39),"")</f>
        <v/>
      </c>
      <c r="U49" s="50" t="str">
        <f>IF(AND('MAPA DE RIESGO'!$Z$40="Muy Baja",'MAPA DE RIESGO'!$AB$40="Menor"),CONCATENATE("R4C",'MAPA DE RIESGO'!$P$40),"")</f>
        <v/>
      </c>
      <c r="V49" s="39" t="str">
        <f>IF(AND('MAPA DE RIESGO'!$Z$35="Muy Baja",'MAPA DE RIESGO'!$AB$35="Moderado"),CONCATENATE("R4C",'MAPA DE RIESGO'!$P$35),"")</f>
        <v/>
      </c>
      <c r="W49" s="40" t="str">
        <f>IF(AND('MAPA DE RIESGO'!$Z$36="Muy Baja",'MAPA DE RIESGO'!$AB$36="Moderado"),CONCATENATE("R4C",'MAPA DE RIESGO'!$P$36),"")</f>
        <v/>
      </c>
      <c r="X49" s="40" t="str">
        <f>IF(AND('MAPA DE RIESGO'!$Z$37="Muy Baja",'MAPA DE RIESGO'!$AB$37="Moderado"),CONCATENATE("R4C",'MAPA DE RIESGO'!$P$37),"")</f>
        <v/>
      </c>
      <c r="Y49" s="40" t="str">
        <f>IF(AND('MAPA DE RIESGO'!$Z$38="Muy Baja",'MAPA DE RIESGO'!$AB$38="Moderado"),CONCATENATE("R4C",'MAPA DE RIESGO'!$P$38),"")</f>
        <v/>
      </c>
      <c r="Z49" s="40" t="str">
        <f>IF(AND('MAPA DE RIESGO'!$Z$39="Muy Baja",'MAPA DE RIESGO'!$AB$39="Moderado"),CONCATENATE("R4C",'MAPA DE RIESGO'!$P$39),"")</f>
        <v/>
      </c>
      <c r="AA49" s="41" t="str">
        <f>IF(AND('MAPA DE RIESGO'!$Z$40="Muy Baja",'MAPA DE RIESGO'!$AB$40="Moderado"),CONCATENATE("R4C",'MAPA DE RIESGO'!$P$40),"")</f>
        <v/>
      </c>
      <c r="AB49" s="23" t="str">
        <f>IF(AND('MAPA DE RIESGO'!$Z$35="Muy Baja",'MAPA DE RIESGO'!$AB$35="Mayor"),CONCATENATE("R4C",'MAPA DE RIESGO'!$P$35),"")</f>
        <v/>
      </c>
      <c r="AC49" s="24" t="str">
        <f>IF(AND('MAPA DE RIESGO'!$Z$36="Muy Baja",'MAPA DE RIESGO'!$AB$36="Mayor"),CONCATENATE("R4C",'MAPA DE RIESGO'!$P$36),"")</f>
        <v/>
      </c>
      <c r="AD49" s="24" t="str">
        <f>IF(AND('MAPA DE RIESGO'!$Z$37="Muy Baja",'MAPA DE RIESGO'!$AB$37="Mayor"),CONCATENATE("R4C",'MAPA DE RIESGO'!$P$37),"")</f>
        <v/>
      </c>
      <c r="AE49" s="24" t="str">
        <f>IF(AND('MAPA DE RIESGO'!$Z$38="Muy Baja",'MAPA DE RIESGO'!$AB$38="Mayor"),CONCATENATE("R4C",'MAPA DE RIESGO'!$P$38),"")</f>
        <v/>
      </c>
      <c r="AF49" s="24" t="str">
        <f>IF(AND('MAPA DE RIESGO'!$Z$39="Muy Baja",'MAPA DE RIESGO'!$AB$39="Mayor"),CONCATENATE("R4C",'MAPA DE RIESGO'!$P$39),"")</f>
        <v/>
      </c>
      <c r="AG49" s="25" t="str">
        <f>IF(AND('MAPA DE RIESGO'!$Z$40="Muy Baja",'MAPA DE RIESGO'!$AB$40="Mayor"),CONCATENATE("R4C",'MAPA DE RIESGO'!$P$40),"")</f>
        <v/>
      </c>
      <c r="AH49" s="26" t="str">
        <f>IF(AND('MAPA DE RIESGO'!$Z$35="Muy Baja",'MAPA DE RIESGO'!$AB$35="Catastrófico"),CONCATENATE("R4C",'MAPA DE RIESGO'!$P$35),"")</f>
        <v/>
      </c>
      <c r="AI49" s="27" t="str">
        <f>IF(AND('MAPA DE RIESGO'!$Z$36="Muy Baja",'MAPA DE RIESGO'!$AB$36="Catastrófico"),CONCATENATE("R4C",'MAPA DE RIESGO'!$P$36),"")</f>
        <v/>
      </c>
      <c r="AJ49" s="27" t="str">
        <f>IF(AND('MAPA DE RIESGO'!$Z$37="Muy Baja",'MAPA DE RIESGO'!$AB$37="Catastrófico"),CONCATENATE("R4C",'MAPA DE RIESGO'!$P$37),"")</f>
        <v/>
      </c>
      <c r="AK49" s="27" t="str">
        <f>IF(AND('MAPA DE RIESGO'!$Z$38="Muy Baja",'MAPA DE RIESGO'!$AB$38="Catastrófico"),CONCATENATE("R4C",'MAPA DE RIESGO'!$P$38),"")</f>
        <v/>
      </c>
      <c r="AL49" s="27" t="str">
        <f>IF(AND('MAPA DE RIESGO'!$Z$39="Muy Baja",'MAPA DE RIESGO'!$AB$39="Catastrófico"),CONCATENATE("R4C",'MAPA DE RIESGO'!$P$39),"")</f>
        <v/>
      </c>
      <c r="AM49" s="28" t="str">
        <f>IF(AND('MAPA DE RIESGO'!$Z$40="Muy Baja",'MAPA DE RIESGO'!$AB$40="Catastrófico"),CONCATENATE("R4C",'MAPA DE RIESGO'!$P$40),"")</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80"/>
      <c r="C50" s="480"/>
      <c r="D50" s="481"/>
      <c r="E50" s="521"/>
      <c r="F50" s="522"/>
      <c r="G50" s="522"/>
      <c r="H50" s="522"/>
      <c r="I50" s="523"/>
      <c r="J50" s="48" t="str">
        <f>IF(AND('MAPA DE RIESGO'!$Z$41="Muy Baja",'MAPA DE RIESGO'!$AB$41="Leve"),CONCATENATE("R5C",'MAPA DE RIESGO'!$P$41),"")</f>
        <v/>
      </c>
      <c r="K50" s="49" t="str">
        <f>IF(AND('MAPA DE RIESGO'!$Z$42="Muy Baja",'MAPA DE RIESGO'!$AB$42="Leve"),CONCATENATE("R5C",'MAPA DE RIESGO'!$P$42),"")</f>
        <v/>
      </c>
      <c r="L50" s="49" t="str">
        <f>IF(AND('MAPA DE RIESGO'!$Z$43="Muy Baja",'MAPA DE RIESGO'!$AB$43="Leve"),CONCATENATE("R5C",'MAPA DE RIESGO'!$P$43),"")</f>
        <v/>
      </c>
      <c r="M50" s="49" t="str">
        <f>IF(AND('MAPA DE RIESGO'!$Z$44="Muy Baja",'MAPA DE RIESGO'!$AB$44="Leve"),CONCATENATE("R5C",'MAPA DE RIESGO'!$P$44),"")</f>
        <v/>
      </c>
      <c r="N50" s="49" t="str">
        <f>IF(AND('MAPA DE RIESGO'!$Z$45="Muy Baja",'MAPA DE RIESGO'!$AB$45="Leve"),CONCATENATE("R5C",'MAPA DE RIESGO'!$P$45),"")</f>
        <v/>
      </c>
      <c r="O50" s="50" t="str">
        <f>IF(AND('MAPA DE RIESGO'!$Z$46="Muy Baja",'MAPA DE RIESGO'!$AB$46="Leve"),CONCATENATE("R5C",'MAPA DE RIESGO'!$P$46),"")</f>
        <v/>
      </c>
      <c r="P50" s="48" t="str">
        <f>IF(AND('MAPA DE RIESGO'!$Z$41="Muy Baja",'MAPA DE RIESGO'!$AB$41="Menor"),CONCATENATE("R5C",'MAPA DE RIESGO'!$P$41),"")</f>
        <v/>
      </c>
      <c r="Q50" s="49" t="str">
        <f>IF(AND('MAPA DE RIESGO'!$Z$42="Muy Baja",'MAPA DE RIESGO'!$AB$42="Menor"),CONCATENATE("R5C",'MAPA DE RIESGO'!$P$42),"")</f>
        <v/>
      </c>
      <c r="R50" s="49" t="str">
        <f>IF(AND('MAPA DE RIESGO'!$Z$43="Muy Baja",'MAPA DE RIESGO'!$AB$43="Menor"),CONCATENATE("R5C",'MAPA DE RIESGO'!$P$43),"")</f>
        <v/>
      </c>
      <c r="S50" s="49" t="str">
        <f>IF(AND('MAPA DE RIESGO'!$Z$44="Muy Baja",'MAPA DE RIESGO'!$AB$44="Menor"),CONCATENATE("R5C",'MAPA DE RIESGO'!$P$44),"")</f>
        <v/>
      </c>
      <c r="T50" s="49" t="str">
        <f>IF(AND('MAPA DE RIESGO'!$Z$45="Muy Baja",'MAPA DE RIESGO'!$AB$45="Menor"),CONCATENATE("R5C",'MAPA DE RIESGO'!$P$45),"")</f>
        <v/>
      </c>
      <c r="U50" s="50" t="str">
        <f>IF(AND('MAPA DE RIESGO'!$Z$46="Muy Baja",'MAPA DE RIESGO'!$AB$46="Menor"),CONCATENATE("R5C",'MAPA DE RIESGO'!$P$46),"")</f>
        <v/>
      </c>
      <c r="V50" s="39" t="str">
        <f>IF(AND('MAPA DE RIESGO'!$Z$41="Muy Baja",'MAPA DE RIESGO'!$AB$41="Moderado"),CONCATENATE("R5C",'MAPA DE RIESGO'!$P$41),"")</f>
        <v/>
      </c>
      <c r="W50" s="40" t="str">
        <f>IF(AND('MAPA DE RIESGO'!$Z$42="Muy Baja",'MAPA DE RIESGO'!$AB$42="Moderado"),CONCATENATE("R5C",'MAPA DE RIESGO'!$P$42),"")</f>
        <v/>
      </c>
      <c r="X50" s="40" t="str">
        <f>IF(AND('MAPA DE RIESGO'!$Z$43="Muy Baja",'MAPA DE RIESGO'!$AB$43="Moderado"),CONCATENATE("R5C",'MAPA DE RIESGO'!$P$43),"")</f>
        <v/>
      </c>
      <c r="Y50" s="40" t="str">
        <f>IF(AND('MAPA DE RIESGO'!$Z$44="Muy Baja",'MAPA DE RIESGO'!$AB$44="Moderado"),CONCATENATE("R5C",'MAPA DE RIESGO'!$P$44),"")</f>
        <v/>
      </c>
      <c r="Z50" s="40" t="str">
        <f>IF(AND('MAPA DE RIESGO'!$Z$45="Muy Baja",'MAPA DE RIESGO'!$AB$45="Moderado"),CONCATENATE("R5C",'MAPA DE RIESGO'!$P$45),"")</f>
        <v/>
      </c>
      <c r="AA50" s="41" t="str">
        <f>IF(AND('MAPA DE RIESGO'!$Z$46="Muy Baja",'MAPA DE RIESGO'!$AB$46="Moderado"),CONCATENATE("R5C",'MAPA DE RIESGO'!$P$46),"")</f>
        <v/>
      </c>
      <c r="AB50" s="23" t="str">
        <f>IF(AND('MAPA DE RIESGO'!$Z$41="Muy Baja",'MAPA DE RIESGO'!$AB$41="Mayor"),CONCATENATE("R5C",'MAPA DE RIESGO'!$P$41),"")</f>
        <v/>
      </c>
      <c r="AC50" s="24" t="str">
        <f>IF(AND('MAPA DE RIESGO'!$Z$42="Muy Baja",'MAPA DE RIESGO'!$AB$42="Mayor"),CONCATENATE("R5C",'MAPA DE RIESGO'!$P$42),"")</f>
        <v/>
      </c>
      <c r="AD50" s="29" t="str">
        <f>IF(AND('MAPA DE RIESGO'!$Z$43="Muy Baja",'MAPA DE RIESGO'!$AB$43="Mayor"),CONCATENATE("R5C",'MAPA DE RIESGO'!$P$43),"")</f>
        <v/>
      </c>
      <c r="AE50" s="29" t="str">
        <f>IF(AND('MAPA DE RIESGO'!$Z$44="Muy Baja",'MAPA DE RIESGO'!$AB$44="Mayor"),CONCATENATE("R5C",'MAPA DE RIESGO'!$P$44),"")</f>
        <v/>
      </c>
      <c r="AF50" s="29" t="str">
        <f>IF(AND('MAPA DE RIESGO'!$Z$45="Muy Baja",'MAPA DE RIESGO'!$AB$45="Mayor"),CONCATENATE("R5C",'MAPA DE RIESGO'!$P$45),"")</f>
        <v/>
      </c>
      <c r="AG50" s="25" t="str">
        <f>IF(AND('MAPA DE RIESGO'!$Z$46="Muy Baja",'MAPA DE RIESGO'!$AB$46="Mayor"),CONCATENATE("R5C",'MAPA DE RIESGO'!$P$46),"")</f>
        <v/>
      </c>
      <c r="AH50" s="26" t="str">
        <f>IF(AND('MAPA DE RIESGO'!$Z$41="Muy Baja",'MAPA DE RIESGO'!$AB$41="Catastrófico"),CONCATENATE("R5C",'MAPA DE RIESGO'!$P$41),"")</f>
        <v/>
      </c>
      <c r="AI50" s="27" t="str">
        <f>IF(AND('MAPA DE RIESGO'!$Z$42="Muy Baja",'MAPA DE RIESGO'!$AB$42="Catastrófico"),CONCATENATE("R5C",'MAPA DE RIESGO'!$P$42),"")</f>
        <v/>
      </c>
      <c r="AJ50" s="27" t="str">
        <f>IF(AND('MAPA DE RIESGO'!$Z$43="Muy Baja",'MAPA DE RIESGO'!$AB$43="Catastrófico"),CONCATENATE("R5C",'MAPA DE RIESGO'!$P$43),"")</f>
        <v/>
      </c>
      <c r="AK50" s="27" t="str">
        <f>IF(AND('MAPA DE RIESGO'!$Z$44="Muy Baja",'MAPA DE RIESGO'!$AB$44="Catastrófico"),CONCATENATE("R5C",'MAPA DE RIESGO'!$P$44),"")</f>
        <v/>
      </c>
      <c r="AL50" s="27" t="str">
        <f>IF(AND('MAPA DE RIESGO'!$Z$45="Muy Baja",'MAPA DE RIESGO'!$AB$45="Catastrófico"),CONCATENATE("R5C",'MAPA DE RIESGO'!$P$45),"")</f>
        <v/>
      </c>
      <c r="AM50" s="28" t="str">
        <f>IF(AND('MAPA DE RIESGO'!$Z$46="Muy Baja",'MAPA DE RIESGO'!$AB$46="Catastrófico"),CONCATENATE("R5C",'MAPA DE RIESGO'!$P$46),"")</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80"/>
      <c r="C51" s="480"/>
      <c r="D51" s="481"/>
      <c r="E51" s="521"/>
      <c r="F51" s="522"/>
      <c r="G51" s="522"/>
      <c r="H51" s="522"/>
      <c r="I51" s="523"/>
      <c r="J51" s="48" t="str">
        <f>IF(AND('MAPA DE RIESGO'!$Z$47="Muy Baja",'MAPA DE RIESGO'!$AB$47="Leve"),CONCATENATE("R6C",'MAPA DE RIESGO'!$P$47),"")</f>
        <v/>
      </c>
      <c r="K51" s="49" t="str">
        <f>IF(AND('MAPA DE RIESGO'!$Z$48="Muy Baja",'MAPA DE RIESGO'!$AB$48="Leve"),CONCATENATE("R6C",'MAPA DE RIESGO'!$P$48),"")</f>
        <v/>
      </c>
      <c r="L51" s="49" t="str">
        <f>IF(AND('MAPA DE RIESGO'!$Z$49="Muy Baja",'MAPA DE RIESGO'!$AB$49="Leve"),CONCATENATE("R6C",'MAPA DE RIESGO'!$P$49),"")</f>
        <v/>
      </c>
      <c r="M51" s="49" t="str">
        <f>IF(AND('MAPA DE RIESGO'!$Z$50="Muy Baja",'MAPA DE RIESGO'!$AB$50="Leve"),CONCATENATE("R6C",'MAPA DE RIESGO'!$P$50),"")</f>
        <v/>
      </c>
      <c r="N51" s="49" t="str">
        <f>IF(AND('MAPA DE RIESGO'!$Z$51="Muy Baja",'MAPA DE RIESGO'!$AB$51="Leve"),CONCATENATE("R6C",'MAPA DE RIESGO'!$P$51),"")</f>
        <v/>
      </c>
      <c r="O51" s="50" t="str">
        <f>IF(AND('MAPA DE RIESGO'!$Z$52="Muy Baja",'MAPA DE RIESGO'!$AB$52="Leve"),CONCATENATE("R6C",'MAPA DE RIESGO'!$P$52),"")</f>
        <v/>
      </c>
      <c r="P51" s="48" t="str">
        <f>IF(AND('MAPA DE RIESGO'!$Z$47="Muy Baja",'MAPA DE RIESGO'!$AB$47="Menor"),CONCATENATE("R6C",'MAPA DE RIESGO'!$P$47),"")</f>
        <v/>
      </c>
      <c r="Q51" s="49" t="str">
        <f>IF(AND('MAPA DE RIESGO'!$Z$48="Muy Baja",'MAPA DE RIESGO'!$AB$48="Menor"),CONCATENATE("R6C",'MAPA DE RIESGO'!$P$48),"")</f>
        <v/>
      </c>
      <c r="R51" s="49" t="str">
        <f>IF(AND('MAPA DE RIESGO'!$Z$49="Muy Baja",'MAPA DE RIESGO'!$AB$49="Menor"),CONCATENATE("R6C",'MAPA DE RIESGO'!$P$49),"")</f>
        <v/>
      </c>
      <c r="S51" s="49" t="str">
        <f>IF(AND('MAPA DE RIESGO'!$Z$50="Muy Baja",'MAPA DE RIESGO'!$AB$50="Menor"),CONCATENATE("R6C",'MAPA DE RIESGO'!$P$50),"")</f>
        <v/>
      </c>
      <c r="T51" s="49" t="str">
        <f>IF(AND('MAPA DE RIESGO'!$Z$51="Muy Baja",'MAPA DE RIESGO'!$AB$51="Menor"),CONCATENATE("R6C",'MAPA DE RIESGO'!$P$51),"")</f>
        <v/>
      </c>
      <c r="U51" s="50" t="str">
        <f>IF(AND('MAPA DE RIESGO'!$Z$52="Muy Baja",'MAPA DE RIESGO'!$AB$52="Menor"),CONCATENATE("R6C",'MAPA DE RIESGO'!$P$52),"")</f>
        <v/>
      </c>
      <c r="V51" s="39" t="str">
        <f>IF(AND('MAPA DE RIESGO'!$Z$47="Muy Baja",'MAPA DE RIESGO'!$AB$47="Moderado"),CONCATENATE("R6C",'MAPA DE RIESGO'!$P$47),"")</f>
        <v/>
      </c>
      <c r="W51" s="40" t="str">
        <f>IF(AND('MAPA DE RIESGO'!$Z$48="Muy Baja",'MAPA DE RIESGO'!$AB$48="Moderado"),CONCATENATE("R6C",'MAPA DE RIESGO'!$P$48),"")</f>
        <v/>
      </c>
      <c r="X51" s="40" t="str">
        <f>IF(AND('MAPA DE RIESGO'!$Z$49="Muy Baja",'MAPA DE RIESGO'!$AB$49="Moderado"),CONCATENATE("R6C",'MAPA DE RIESGO'!$P$49),"")</f>
        <v/>
      </c>
      <c r="Y51" s="40" t="str">
        <f>IF(AND('MAPA DE RIESGO'!$Z$50="Muy Baja",'MAPA DE RIESGO'!$AB$50="Moderado"),CONCATENATE("R6C",'MAPA DE RIESGO'!$P$50),"")</f>
        <v/>
      </c>
      <c r="Z51" s="40" t="str">
        <f>IF(AND('MAPA DE RIESGO'!$Z$51="Muy Baja",'MAPA DE RIESGO'!$AB$51="Moderado"),CONCATENATE("R6C",'MAPA DE RIESGO'!$P$51),"")</f>
        <v/>
      </c>
      <c r="AA51" s="41" t="str">
        <f>IF(AND('MAPA DE RIESGO'!$Z$52="Muy Baja",'MAPA DE RIESGO'!$AB$52="Moderado"),CONCATENATE("R6C",'MAPA DE RIESGO'!$P$52),"")</f>
        <v/>
      </c>
      <c r="AB51" s="23" t="str">
        <f>IF(AND('MAPA DE RIESGO'!$Z$47="Muy Baja",'MAPA DE RIESGO'!$AB$47="Mayor"),CONCATENATE("R6C",'MAPA DE RIESGO'!$P$47),"")</f>
        <v/>
      </c>
      <c r="AC51" s="24" t="str">
        <f>IF(AND('MAPA DE RIESGO'!$Z$48="Muy Baja",'MAPA DE RIESGO'!$AB$48="Mayor"),CONCATENATE("R6C",'MAPA DE RIESGO'!$P$48),"")</f>
        <v/>
      </c>
      <c r="AD51" s="29" t="str">
        <f>IF(AND('MAPA DE RIESGO'!$Z$49="Muy Baja",'MAPA DE RIESGO'!$AB$49="Mayor"),CONCATENATE("R6C",'MAPA DE RIESGO'!$P$49),"")</f>
        <v/>
      </c>
      <c r="AE51" s="29" t="str">
        <f>IF(AND('MAPA DE RIESGO'!$Z$50="Muy Baja",'MAPA DE RIESGO'!$AB$50="Mayor"),CONCATENATE("R6C",'MAPA DE RIESGO'!$P$50),"")</f>
        <v/>
      </c>
      <c r="AF51" s="29" t="str">
        <f>IF(AND('MAPA DE RIESGO'!$Z$51="Muy Baja",'MAPA DE RIESGO'!$AB$51="Mayor"),CONCATENATE("R6C",'MAPA DE RIESGO'!$P$51),"")</f>
        <v/>
      </c>
      <c r="AG51" s="25" t="str">
        <f>IF(AND('MAPA DE RIESGO'!$Z$52="Muy Baja",'MAPA DE RIESGO'!$AB$52="Mayor"),CONCATENATE("R6C",'MAPA DE RIESGO'!$P$52),"")</f>
        <v/>
      </c>
      <c r="AH51" s="26" t="str">
        <f>IF(AND('MAPA DE RIESGO'!$Z$47="Muy Baja",'MAPA DE RIESGO'!$AB$47="Catastrófico"),CONCATENATE("R6C",'MAPA DE RIESGO'!$P$47),"")</f>
        <v/>
      </c>
      <c r="AI51" s="27" t="str">
        <f>IF(AND('MAPA DE RIESGO'!$Z$48="Muy Baja",'MAPA DE RIESGO'!$AB$48="Catastrófico"),CONCATENATE("R6C",'MAPA DE RIESGO'!$P$48),"")</f>
        <v/>
      </c>
      <c r="AJ51" s="27" t="str">
        <f>IF(AND('MAPA DE RIESGO'!$Z$49="Muy Baja",'MAPA DE RIESGO'!$AB$49="Catastrófico"),CONCATENATE("R6C",'MAPA DE RIESGO'!$P$49),"")</f>
        <v/>
      </c>
      <c r="AK51" s="27" t="str">
        <f>IF(AND('MAPA DE RIESGO'!$Z$50="Muy Baja",'MAPA DE RIESGO'!$AB$50="Catastrófico"),CONCATENATE("R6C",'MAPA DE RIESGO'!$P$50),"")</f>
        <v/>
      </c>
      <c r="AL51" s="27" t="str">
        <f>IF(AND('MAPA DE RIESGO'!$Z$51="Muy Baja",'MAPA DE RIESGO'!$AB$51="Catastrófico"),CONCATENATE("R6C",'MAPA DE RIESGO'!$P$51),"")</f>
        <v/>
      </c>
      <c r="AM51" s="28" t="str">
        <f>IF(AND('MAPA DE RIESGO'!$Z$52="Muy Baja",'MAPA DE RIESGO'!$AB$52="Catastrófico"),CONCATENATE("R6C",'MAPA DE RIESGO'!$P$52),"")</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80"/>
      <c r="C52" s="480"/>
      <c r="D52" s="481"/>
      <c r="E52" s="521"/>
      <c r="F52" s="522"/>
      <c r="G52" s="522"/>
      <c r="H52" s="522"/>
      <c r="I52" s="523"/>
      <c r="J52" s="48" t="str">
        <f>IF(AND('MAPA DE RIESGO'!$Z$53="Muy Baja",'MAPA DE RIESGO'!$AB$53="Leve"),CONCATENATE("R7C",'MAPA DE RIESGO'!$P$53),"")</f>
        <v/>
      </c>
      <c r="K52" s="49" t="str">
        <f>IF(AND('MAPA DE RIESGO'!$Z$54="Muy Baja",'MAPA DE RIESGO'!$AB$54="Leve"),CONCATENATE("R7C",'MAPA DE RIESGO'!$P$54),"")</f>
        <v/>
      </c>
      <c r="L52" s="49" t="str">
        <f>IF(AND('MAPA DE RIESGO'!$Z$55="Muy Baja",'MAPA DE RIESGO'!$AB$55="Leve"),CONCATENATE("R7C",'MAPA DE RIESGO'!$P$55),"")</f>
        <v/>
      </c>
      <c r="M52" s="49" t="str">
        <f>IF(AND('MAPA DE RIESGO'!$Z$56="Muy Baja",'MAPA DE RIESGO'!$AB$56="Leve"),CONCATENATE("R7C",'MAPA DE RIESGO'!$P$56),"")</f>
        <v/>
      </c>
      <c r="N52" s="49" t="str">
        <f>IF(AND('MAPA DE RIESGO'!$Z$57="Muy Baja",'MAPA DE RIESGO'!$AB$57="Leve"),CONCATENATE("R7C",'MAPA DE RIESGO'!$P$57),"")</f>
        <v/>
      </c>
      <c r="O52" s="50" t="str">
        <f>IF(AND('MAPA DE RIESGO'!$Z$58="Muy Baja",'MAPA DE RIESGO'!$AB$58="Leve"),CONCATENATE("R7C",'MAPA DE RIESGO'!$P$58),"")</f>
        <v/>
      </c>
      <c r="P52" s="48" t="str">
        <f>IF(AND('MAPA DE RIESGO'!$Z$53="Muy Baja",'MAPA DE RIESGO'!$AB$53="Menor"),CONCATENATE("R7C",'MAPA DE RIESGO'!$P$53),"")</f>
        <v/>
      </c>
      <c r="Q52" s="49" t="str">
        <f>IF(AND('MAPA DE RIESGO'!$Z$54="Muy Baja",'MAPA DE RIESGO'!$AB$54="Menor"),CONCATENATE("R7C",'MAPA DE RIESGO'!$P$54),"")</f>
        <v/>
      </c>
      <c r="R52" s="49" t="str">
        <f>IF(AND('MAPA DE RIESGO'!$Z$55="Muy Baja",'MAPA DE RIESGO'!$AB$55="Menor"),CONCATENATE("R7C",'MAPA DE RIESGO'!$P$55),"")</f>
        <v/>
      </c>
      <c r="S52" s="49" t="str">
        <f>IF(AND('MAPA DE RIESGO'!$Z$56="Muy Baja",'MAPA DE RIESGO'!$AB$56="Menor"),CONCATENATE("R7C",'MAPA DE RIESGO'!$P$56),"")</f>
        <v/>
      </c>
      <c r="T52" s="49" t="str">
        <f>IF(AND('MAPA DE RIESGO'!$Z$57="Muy Baja",'MAPA DE RIESGO'!$AB$57="Menor"),CONCATENATE("R7C",'MAPA DE RIESGO'!$P$57),"")</f>
        <v/>
      </c>
      <c r="U52" s="50" t="str">
        <f>IF(AND('MAPA DE RIESGO'!$Z$58="Muy Baja",'MAPA DE RIESGO'!$AB$58="Menor"),CONCATENATE("R7C",'MAPA DE RIESGO'!$P$58),"")</f>
        <v/>
      </c>
      <c r="V52" s="39" t="str">
        <f>IF(AND('MAPA DE RIESGO'!$Z$53="Muy Baja",'MAPA DE RIESGO'!$AB$53="Moderado"),CONCATENATE("R7C",'MAPA DE RIESGO'!$P$53),"")</f>
        <v/>
      </c>
      <c r="W52" s="40" t="str">
        <f>IF(AND('MAPA DE RIESGO'!$Z$54="Muy Baja",'MAPA DE RIESGO'!$AB$54="Moderado"),CONCATENATE("R7C",'MAPA DE RIESGO'!$P$54),"")</f>
        <v/>
      </c>
      <c r="X52" s="40" t="str">
        <f>IF(AND('MAPA DE RIESGO'!$Z$55="Muy Baja",'MAPA DE RIESGO'!$AB$55="Moderado"),CONCATENATE("R7C",'MAPA DE RIESGO'!$P$55),"")</f>
        <v/>
      </c>
      <c r="Y52" s="40" t="str">
        <f>IF(AND('MAPA DE RIESGO'!$Z$56="Muy Baja",'MAPA DE RIESGO'!$AB$56="Moderado"),CONCATENATE("R7C",'MAPA DE RIESGO'!$P$56),"")</f>
        <v/>
      </c>
      <c r="Z52" s="40" t="str">
        <f>IF(AND('MAPA DE RIESGO'!$Z$57="Muy Baja",'MAPA DE RIESGO'!$AB$57="Moderado"),CONCATENATE("R7C",'MAPA DE RIESGO'!$P$57),"")</f>
        <v/>
      </c>
      <c r="AA52" s="41" t="str">
        <f>IF(AND('MAPA DE RIESGO'!$Z$58="Muy Baja",'MAPA DE RIESGO'!$AB$58="Moderado"),CONCATENATE("R7C",'MAPA DE RIESGO'!$P$58),"")</f>
        <v/>
      </c>
      <c r="AB52" s="23" t="str">
        <f>IF(AND('MAPA DE RIESGO'!$Z$53="Muy Baja",'MAPA DE RIESGO'!$AB$53="Mayor"),CONCATENATE("R7C",'MAPA DE RIESGO'!$P$53),"")</f>
        <v/>
      </c>
      <c r="AC52" s="24" t="str">
        <f>IF(AND('MAPA DE RIESGO'!$Z$54="Muy Baja",'MAPA DE RIESGO'!$AB$54="Mayor"),CONCATENATE("R7C",'MAPA DE RIESGO'!$P$54),"")</f>
        <v/>
      </c>
      <c r="AD52" s="29" t="str">
        <f>IF(AND('MAPA DE RIESGO'!$Z$55="Muy Baja",'MAPA DE RIESGO'!$AB$55="Mayor"),CONCATENATE("R7C",'MAPA DE RIESGO'!$P$55),"")</f>
        <v/>
      </c>
      <c r="AE52" s="29" t="str">
        <f>IF(AND('MAPA DE RIESGO'!$Z$56="Muy Baja",'MAPA DE RIESGO'!$AB$56="Mayor"),CONCATENATE("R7C",'MAPA DE RIESGO'!$P$56),"")</f>
        <v/>
      </c>
      <c r="AF52" s="29" t="str">
        <f>IF(AND('MAPA DE RIESGO'!$Z$57="Muy Baja",'MAPA DE RIESGO'!$AB$57="Mayor"),CONCATENATE("R7C",'MAPA DE RIESGO'!$P$57),"")</f>
        <v/>
      </c>
      <c r="AG52" s="25" t="str">
        <f>IF(AND('MAPA DE RIESGO'!$Z$58="Muy Baja",'MAPA DE RIESGO'!$AB$58="Mayor"),CONCATENATE("R7C",'MAPA DE RIESGO'!$P$58),"")</f>
        <v/>
      </c>
      <c r="AH52" s="26" t="str">
        <f>IF(AND('MAPA DE RIESGO'!$Z$53="Muy Baja",'MAPA DE RIESGO'!$AB$53="Catastrófico"),CONCATENATE("R7C",'MAPA DE RIESGO'!$P$53),"")</f>
        <v/>
      </c>
      <c r="AI52" s="27" t="str">
        <f>IF(AND('MAPA DE RIESGO'!$Z$54="Muy Baja",'MAPA DE RIESGO'!$AB$54="Catastrófico"),CONCATENATE("R7C",'MAPA DE RIESGO'!$P$54),"")</f>
        <v/>
      </c>
      <c r="AJ52" s="27" t="str">
        <f>IF(AND('MAPA DE RIESGO'!$Z$55="Muy Baja",'MAPA DE RIESGO'!$AB$55="Catastrófico"),CONCATENATE("R7C",'MAPA DE RIESGO'!$P$55),"")</f>
        <v/>
      </c>
      <c r="AK52" s="27" t="str">
        <f>IF(AND('MAPA DE RIESGO'!$Z$56="Muy Baja",'MAPA DE RIESGO'!$AB$56="Catastrófico"),CONCATENATE("R7C",'MAPA DE RIESGO'!$P$56),"")</f>
        <v/>
      </c>
      <c r="AL52" s="27" t="str">
        <f>IF(AND('MAPA DE RIESGO'!$Z$57="Muy Baja",'MAPA DE RIESGO'!$AB$57="Catastrófico"),CONCATENATE("R7C",'MAPA DE RIESGO'!$P$57),"")</f>
        <v/>
      </c>
      <c r="AM52" s="28" t="str">
        <f>IF(AND('MAPA DE RIESGO'!$Z$58="Muy Baja",'MAPA DE RIESGO'!$AB$58="Catastrófico"),CONCATENATE("R7C",'MAPA DE RIESGO'!$P$58),"")</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80"/>
      <c r="C53" s="480"/>
      <c r="D53" s="481"/>
      <c r="E53" s="521"/>
      <c r="F53" s="522"/>
      <c r="G53" s="522"/>
      <c r="H53" s="522"/>
      <c r="I53" s="523"/>
      <c r="J53" s="48" t="str">
        <f>IF(AND('MAPA DE RIESGO'!$Z$59="Muy Baja",'MAPA DE RIESGO'!$AB$59="Leve"),CONCATENATE("R8C",'MAPA DE RIESGO'!$P$59),"")</f>
        <v/>
      </c>
      <c r="K53" s="49" t="str">
        <f>IF(AND('MAPA DE RIESGO'!$Z$60="Muy Baja",'MAPA DE RIESGO'!$AB$60="Leve"),CONCATENATE("R8C",'MAPA DE RIESGO'!$P$60),"")</f>
        <v/>
      </c>
      <c r="L53" s="49" t="str">
        <f>IF(AND('MAPA DE RIESGO'!$Z$61="Muy Baja",'MAPA DE RIESGO'!$AB$61="Leve"),CONCATENATE("R8C",'MAPA DE RIESGO'!$P$61),"")</f>
        <v/>
      </c>
      <c r="M53" s="49" t="str">
        <f>IF(AND('MAPA DE RIESGO'!$Z$62="Muy Baja",'MAPA DE RIESGO'!$AB$62="Leve"),CONCATENATE("R8C",'MAPA DE RIESGO'!$P$62),"")</f>
        <v/>
      </c>
      <c r="N53" s="49" t="str">
        <f>IF(AND('MAPA DE RIESGO'!$Z$63="Muy Baja",'MAPA DE RIESGO'!$AB$63="Leve"),CONCATENATE("R8C",'MAPA DE RIESGO'!$P$63),"")</f>
        <v/>
      </c>
      <c r="O53" s="50" t="str">
        <f>IF(AND('MAPA DE RIESGO'!$Z$64="Muy Baja",'MAPA DE RIESGO'!$AB$64="Leve"),CONCATENATE("R8C",'MAPA DE RIESGO'!$P$64),"")</f>
        <v/>
      </c>
      <c r="P53" s="48" t="str">
        <f>IF(AND('MAPA DE RIESGO'!$Z$59="Muy Baja",'MAPA DE RIESGO'!$AB$59="Menor"),CONCATENATE("R8C",'MAPA DE RIESGO'!$P$59),"")</f>
        <v/>
      </c>
      <c r="Q53" s="49" t="str">
        <f>IF(AND('MAPA DE RIESGO'!$Z$60="Muy Baja",'MAPA DE RIESGO'!$AB$60="Menor"),CONCATENATE("R8C",'MAPA DE RIESGO'!$P$60),"")</f>
        <v/>
      </c>
      <c r="R53" s="49" t="str">
        <f>IF(AND('MAPA DE RIESGO'!$Z$61="Muy Baja",'MAPA DE RIESGO'!$AB$61="Menor"),CONCATENATE("R8C",'MAPA DE RIESGO'!$P$61),"")</f>
        <v/>
      </c>
      <c r="S53" s="49" t="str">
        <f>IF(AND('MAPA DE RIESGO'!$Z$62="Muy Baja",'MAPA DE RIESGO'!$AB$62="Menor"),CONCATENATE("R8C",'MAPA DE RIESGO'!$P$62),"")</f>
        <v/>
      </c>
      <c r="T53" s="49" t="str">
        <f>IF(AND('MAPA DE RIESGO'!$Z$63="Muy Baja",'MAPA DE RIESGO'!$AB$63="Menor"),CONCATENATE("R8C",'MAPA DE RIESGO'!$P$63),"")</f>
        <v/>
      </c>
      <c r="U53" s="50" t="str">
        <f>IF(AND('MAPA DE RIESGO'!$Z$64="Muy Baja",'MAPA DE RIESGO'!$AB$64="Menor"),CONCATENATE("R8C",'MAPA DE RIESGO'!$P$64),"")</f>
        <v/>
      </c>
      <c r="V53" s="39" t="str">
        <f>IF(AND('MAPA DE RIESGO'!$Z$59="Muy Baja",'MAPA DE RIESGO'!$AB$59="Moderado"),CONCATENATE("R8C",'MAPA DE RIESGO'!$P$59),"")</f>
        <v/>
      </c>
      <c r="W53" s="40" t="str">
        <f>IF(AND('MAPA DE RIESGO'!$Z$60="Muy Baja",'MAPA DE RIESGO'!$AB$60="Moderado"),CONCATENATE("R8C",'MAPA DE RIESGO'!$P$60),"")</f>
        <v/>
      </c>
      <c r="X53" s="40" t="str">
        <f>IF(AND('MAPA DE RIESGO'!$Z$61="Muy Baja",'MAPA DE RIESGO'!$AB$61="Moderado"),CONCATENATE("R8C",'MAPA DE RIESGO'!$P$61),"")</f>
        <v/>
      </c>
      <c r="Y53" s="40" t="str">
        <f>IF(AND('MAPA DE RIESGO'!$Z$62="Muy Baja",'MAPA DE RIESGO'!$AB$62="Moderado"),CONCATENATE("R8C",'MAPA DE RIESGO'!$P$62),"")</f>
        <v/>
      </c>
      <c r="Z53" s="40" t="str">
        <f>IF(AND('MAPA DE RIESGO'!$Z$63="Muy Baja",'MAPA DE RIESGO'!$AB$63="Moderado"),CONCATENATE("R8C",'MAPA DE RIESGO'!$P$63),"")</f>
        <v/>
      </c>
      <c r="AA53" s="41" t="str">
        <f>IF(AND('MAPA DE RIESGO'!$Z$64="Muy Baja",'MAPA DE RIESGO'!$AB$64="Moderado"),CONCATENATE("R8C",'MAPA DE RIESGO'!$P$64),"")</f>
        <v/>
      </c>
      <c r="AB53" s="23" t="str">
        <f>IF(AND('MAPA DE RIESGO'!$Z$59="Muy Baja",'MAPA DE RIESGO'!$AB$59="Mayor"),CONCATENATE("R8C",'MAPA DE RIESGO'!$P$59),"")</f>
        <v/>
      </c>
      <c r="AC53" s="24" t="str">
        <f>IF(AND('MAPA DE RIESGO'!$Z$60="Muy Baja",'MAPA DE RIESGO'!$AB$60="Mayor"),CONCATENATE("R8C",'MAPA DE RIESGO'!$P$60),"")</f>
        <v/>
      </c>
      <c r="AD53" s="29" t="str">
        <f>IF(AND('MAPA DE RIESGO'!$Z$61="Muy Baja",'MAPA DE RIESGO'!$AB$61="Mayor"),CONCATENATE("R8C",'MAPA DE RIESGO'!$P$61),"")</f>
        <v/>
      </c>
      <c r="AE53" s="29" t="str">
        <f>IF(AND('MAPA DE RIESGO'!$Z$62="Muy Baja",'MAPA DE RIESGO'!$AB$62="Mayor"),CONCATENATE("R8C",'MAPA DE RIESGO'!$P$62),"")</f>
        <v/>
      </c>
      <c r="AF53" s="29" t="str">
        <f>IF(AND('MAPA DE RIESGO'!$Z$63="Muy Baja",'MAPA DE RIESGO'!$AB$63="Mayor"),CONCATENATE("R8C",'MAPA DE RIESGO'!$P$63),"")</f>
        <v/>
      </c>
      <c r="AG53" s="25" t="str">
        <f>IF(AND('MAPA DE RIESGO'!$Z$64="Muy Baja",'MAPA DE RIESGO'!$AB$64="Mayor"),CONCATENATE("R8C",'MAPA DE RIESGO'!$P$64),"")</f>
        <v/>
      </c>
      <c r="AH53" s="26" t="str">
        <f>IF(AND('MAPA DE RIESGO'!$Z$59="Muy Baja",'MAPA DE RIESGO'!$AB$59="Catastrófico"),CONCATENATE("R8C",'MAPA DE RIESGO'!$P$59),"")</f>
        <v/>
      </c>
      <c r="AI53" s="27" t="str">
        <f>IF(AND('MAPA DE RIESGO'!$Z$60="Muy Baja",'MAPA DE RIESGO'!$AB$60="Catastrófico"),CONCATENATE("R8C",'MAPA DE RIESGO'!$P$60),"")</f>
        <v/>
      </c>
      <c r="AJ53" s="27" t="str">
        <f>IF(AND('MAPA DE RIESGO'!$Z$61="Muy Baja",'MAPA DE RIESGO'!$AB$61="Catastrófico"),CONCATENATE("R8C",'MAPA DE RIESGO'!$P$61),"")</f>
        <v/>
      </c>
      <c r="AK53" s="27" t="str">
        <f>IF(AND('MAPA DE RIESGO'!$Z$62="Muy Baja",'MAPA DE RIESGO'!$AB$62="Catastrófico"),CONCATENATE("R8C",'MAPA DE RIESGO'!$P$62),"")</f>
        <v/>
      </c>
      <c r="AL53" s="27" t="str">
        <f>IF(AND('MAPA DE RIESGO'!$Z$63="Muy Baja",'MAPA DE RIESGO'!$AB$63="Catastrófico"),CONCATENATE("R8C",'MAPA DE RIESGO'!$P$63),"")</f>
        <v/>
      </c>
      <c r="AM53" s="28" t="str">
        <f>IF(AND('MAPA DE RIESGO'!$Z$64="Muy Baja",'MAPA DE RIESGO'!$AB$64="Catastrófico"),CONCATENATE("R8C",'MAPA DE RIESGO'!$P$64),"")</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80"/>
      <c r="C54" s="480"/>
      <c r="D54" s="481"/>
      <c r="E54" s="521"/>
      <c r="F54" s="522"/>
      <c r="G54" s="522"/>
      <c r="H54" s="522"/>
      <c r="I54" s="523"/>
      <c r="J54" s="48" t="str">
        <f>IF(AND('MAPA DE RIESGO'!$Z$65="Muy Baja",'MAPA DE RIESGO'!$AB$65="Leve"),CONCATENATE("R9C",'MAPA DE RIESGO'!$P$65),"")</f>
        <v/>
      </c>
      <c r="K54" s="49" t="str">
        <f>IF(AND('MAPA DE RIESGO'!$Z$66="Muy Baja",'MAPA DE RIESGO'!$AB$66="Leve"),CONCATENATE("R9C",'MAPA DE RIESGO'!$P$66),"")</f>
        <v/>
      </c>
      <c r="L54" s="49" t="str">
        <f>IF(AND('MAPA DE RIESGO'!$Z$67="Muy Baja",'MAPA DE RIESGO'!$AB$67="Leve"),CONCATENATE("R9C",'MAPA DE RIESGO'!$P$67),"")</f>
        <v/>
      </c>
      <c r="M54" s="49" t="str">
        <f>IF(AND('MAPA DE RIESGO'!$Z$68="Muy Baja",'MAPA DE RIESGO'!$AB$68="Leve"),CONCATENATE("R9C",'MAPA DE RIESGO'!$P$68),"")</f>
        <v/>
      </c>
      <c r="N54" s="49" t="str">
        <f>IF(AND('MAPA DE RIESGO'!$Z$69="Muy Baja",'MAPA DE RIESGO'!$AB$69="Leve"),CONCATENATE("R9C",'MAPA DE RIESGO'!$P$69),"")</f>
        <v/>
      </c>
      <c r="O54" s="50" t="str">
        <f>IF(AND('MAPA DE RIESGO'!$Z$70="Muy Baja",'MAPA DE RIESGO'!$AB$70="Leve"),CONCATENATE("R9C",'MAPA DE RIESGO'!$P$70),"")</f>
        <v/>
      </c>
      <c r="P54" s="48" t="str">
        <f>IF(AND('MAPA DE RIESGO'!$Z$65="Muy Baja",'MAPA DE RIESGO'!$AB$65="Menor"),CONCATENATE("R9C",'MAPA DE RIESGO'!$P$65),"")</f>
        <v/>
      </c>
      <c r="Q54" s="49" t="str">
        <f>IF(AND('MAPA DE RIESGO'!$Z$66="Muy Baja",'MAPA DE RIESGO'!$AB$66="Menor"),CONCATENATE("R9C",'MAPA DE RIESGO'!$P$66),"")</f>
        <v/>
      </c>
      <c r="R54" s="49" t="str">
        <f>IF(AND('MAPA DE RIESGO'!$Z$67="Muy Baja",'MAPA DE RIESGO'!$AB$67="Menor"),CONCATENATE("R9C",'MAPA DE RIESGO'!$P$67),"")</f>
        <v/>
      </c>
      <c r="S54" s="49" t="str">
        <f>IF(AND('MAPA DE RIESGO'!$Z$68="Muy Baja",'MAPA DE RIESGO'!$AB$68="Menor"),CONCATENATE("R9C",'MAPA DE RIESGO'!$P$68),"")</f>
        <v/>
      </c>
      <c r="T54" s="49" t="str">
        <f>IF(AND('MAPA DE RIESGO'!$Z$69="Muy Baja",'MAPA DE RIESGO'!$AB$69="Menor"),CONCATENATE("R9C",'MAPA DE RIESGO'!$P$69),"")</f>
        <v/>
      </c>
      <c r="U54" s="50" t="str">
        <f>IF(AND('MAPA DE RIESGO'!$Z$70="Muy Baja",'MAPA DE RIESGO'!$AB$70="Menor"),CONCATENATE("R9C",'MAPA DE RIESGO'!$P$70),"")</f>
        <v/>
      </c>
      <c r="V54" s="39" t="str">
        <f>IF(AND('MAPA DE RIESGO'!$Z$65="Muy Baja",'MAPA DE RIESGO'!$AB$65="Moderado"),CONCATENATE("R9C",'MAPA DE RIESGO'!$P$65),"")</f>
        <v/>
      </c>
      <c r="W54" s="40" t="str">
        <f>IF(AND('MAPA DE RIESGO'!$Z$66="Muy Baja",'MAPA DE RIESGO'!$AB$66="Moderado"),CONCATENATE("R9C",'MAPA DE RIESGO'!$P$66),"")</f>
        <v/>
      </c>
      <c r="X54" s="40" t="str">
        <f>IF(AND('MAPA DE RIESGO'!$Z$67="Muy Baja",'MAPA DE RIESGO'!$AB$67="Moderado"),CONCATENATE("R9C",'MAPA DE RIESGO'!$P$67),"")</f>
        <v/>
      </c>
      <c r="Y54" s="40" t="str">
        <f>IF(AND('MAPA DE RIESGO'!$Z$68="Muy Baja",'MAPA DE RIESGO'!$AB$68="Moderado"),CONCATENATE("R9C",'MAPA DE RIESGO'!$P$68),"")</f>
        <v/>
      </c>
      <c r="Z54" s="40" t="str">
        <f>IF(AND('MAPA DE RIESGO'!$Z$69="Muy Baja",'MAPA DE RIESGO'!$AB$69="Moderado"),CONCATENATE("R9C",'MAPA DE RIESGO'!$P$69),"")</f>
        <v/>
      </c>
      <c r="AA54" s="41" t="str">
        <f>IF(AND('MAPA DE RIESGO'!$Z$70="Muy Baja",'MAPA DE RIESGO'!$AB$70="Moderado"),CONCATENATE("R9C",'MAPA DE RIESGO'!$P$70),"")</f>
        <v/>
      </c>
      <c r="AB54" s="23" t="str">
        <f>IF(AND('MAPA DE RIESGO'!$Z$65="Muy Baja",'MAPA DE RIESGO'!$AB$65="Mayor"),CONCATENATE("R9C",'MAPA DE RIESGO'!$P$65),"")</f>
        <v/>
      </c>
      <c r="AC54" s="24" t="str">
        <f>IF(AND('MAPA DE RIESGO'!$Z$66="Muy Baja",'MAPA DE RIESGO'!$AB$66="Mayor"),CONCATENATE("R9C",'MAPA DE RIESGO'!$P$66),"")</f>
        <v/>
      </c>
      <c r="AD54" s="29" t="str">
        <f>IF(AND('MAPA DE RIESGO'!$Z$67="Muy Baja",'MAPA DE RIESGO'!$AB$67="Mayor"),CONCATENATE("R9C",'MAPA DE RIESGO'!$P$67),"")</f>
        <v/>
      </c>
      <c r="AE54" s="29" t="str">
        <f>IF(AND('MAPA DE RIESGO'!$Z$68="Muy Baja",'MAPA DE RIESGO'!$AB$68="Mayor"),CONCATENATE("R9C",'MAPA DE RIESGO'!$P$68),"")</f>
        <v/>
      </c>
      <c r="AF54" s="29" t="str">
        <f>IF(AND('MAPA DE RIESGO'!$Z$69="Muy Baja",'MAPA DE RIESGO'!$AB$69="Mayor"),CONCATENATE("R9C",'MAPA DE RIESGO'!$P$69),"")</f>
        <v/>
      </c>
      <c r="AG54" s="25" t="str">
        <f>IF(AND('MAPA DE RIESGO'!$Z$70="Muy Baja",'MAPA DE RIESGO'!$AB$70="Mayor"),CONCATENATE("R9C",'MAPA DE RIESGO'!$P$70),"")</f>
        <v/>
      </c>
      <c r="AH54" s="26" t="str">
        <f>IF(AND('MAPA DE RIESGO'!$Z$65="Muy Baja",'MAPA DE RIESGO'!$AB$65="Catastrófico"),CONCATENATE("R9C",'MAPA DE RIESGO'!$P$65),"")</f>
        <v/>
      </c>
      <c r="AI54" s="27" t="str">
        <f>IF(AND('MAPA DE RIESGO'!$Z$66="Muy Baja",'MAPA DE RIESGO'!$AB$66="Catastrófico"),CONCATENATE("R9C",'MAPA DE RIESGO'!$P$66),"")</f>
        <v/>
      </c>
      <c r="AJ54" s="27" t="str">
        <f>IF(AND('MAPA DE RIESGO'!$Z$67="Muy Baja",'MAPA DE RIESGO'!$AB$67="Catastrófico"),CONCATENATE("R9C",'MAPA DE RIESGO'!$P$67),"")</f>
        <v/>
      </c>
      <c r="AK54" s="27" t="str">
        <f>IF(AND('MAPA DE RIESGO'!$Z$68="Muy Baja",'MAPA DE RIESGO'!$AB$68="Catastrófico"),CONCATENATE("R9C",'MAPA DE RIESGO'!$P$68),"")</f>
        <v/>
      </c>
      <c r="AL54" s="27" t="str">
        <f>IF(AND('MAPA DE RIESGO'!$Z$69="Muy Baja",'MAPA DE RIESGO'!$AB$69="Catastrófico"),CONCATENATE("R9C",'MAPA DE RIESGO'!$P$69),"")</f>
        <v/>
      </c>
      <c r="AM54" s="28" t="str">
        <f>IF(AND('MAPA DE RIESGO'!$Z$70="Muy Baja",'MAPA DE RIESGO'!$AB$70="Catastrófico"),CONCATENATE("R9C",'MAPA DE RIESGO'!$P$70),"")</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80"/>
      <c r="C55" s="480"/>
      <c r="D55" s="481"/>
      <c r="E55" s="524"/>
      <c r="F55" s="525"/>
      <c r="G55" s="525"/>
      <c r="H55" s="525"/>
      <c r="I55" s="526"/>
      <c r="J55" s="51" t="str">
        <f>IF(AND('MAPA DE RIESGO'!$Z$71="Muy Baja",'MAPA DE RIESGO'!$AB$71="Leve"),CONCATENATE("R10C",'MAPA DE RIESGO'!$P$71),"")</f>
        <v/>
      </c>
      <c r="K55" s="52" t="str">
        <f>IF(AND('MAPA DE RIESGO'!$Z$72="Muy Baja",'MAPA DE RIESGO'!$AB$72="Leve"),CONCATENATE("R10C",'MAPA DE RIESGO'!$P$72),"")</f>
        <v/>
      </c>
      <c r="L55" s="52" t="str">
        <f>IF(AND('MAPA DE RIESGO'!$Z$73="Muy Baja",'MAPA DE RIESGO'!$AB$73="Leve"),CONCATENATE("R10C",'MAPA DE RIESGO'!$P$73),"")</f>
        <v/>
      </c>
      <c r="M55" s="52" t="str">
        <f>IF(AND('MAPA DE RIESGO'!$Z$74="Muy Baja",'MAPA DE RIESGO'!$AB$74="Leve"),CONCATENATE("R10C",'MAPA DE RIESGO'!$P$74),"")</f>
        <v/>
      </c>
      <c r="N55" s="52" t="str">
        <f>IF(AND('MAPA DE RIESGO'!$Z$75="Muy Baja",'MAPA DE RIESGO'!$AB$75="Leve"),CONCATENATE("R10C",'MAPA DE RIESGO'!$P$75),"")</f>
        <v/>
      </c>
      <c r="O55" s="53" t="str">
        <f>IF(AND('MAPA DE RIESGO'!$Z$76="Muy Baja",'MAPA DE RIESGO'!$AB$76="Leve"),CONCATENATE("R10C",'MAPA DE RIESGO'!$P$76),"")</f>
        <v/>
      </c>
      <c r="P55" s="51" t="str">
        <f>IF(AND('MAPA DE RIESGO'!$Z$71="Muy Baja",'MAPA DE RIESGO'!$AB$71="Menor"),CONCATENATE("R10C",'MAPA DE RIESGO'!$P$71),"")</f>
        <v/>
      </c>
      <c r="Q55" s="52" t="str">
        <f>IF(AND('MAPA DE RIESGO'!$Z$72="Muy Baja",'MAPA DE RIESGO'!$AB$72="Menor"),CONCATENATE("R10C",'MAPA DE RIESGO'!$P$72),"")</f>
        <v/>
      </c>
      <c r="R55" s="52" t="str">
        <f>IF(AND('MAPA DE RIESGO'!$Z$73="Muy Baja",'MAPA DE RIESGO'!$AB$73="Menor"),CONCATENATE("R10C",'MAPA DE RIESGO'!$P$73),"")</f>
        <v/>
      </c>
      <c r="S55" s="52" t="str">
        <f>IF(AND('MAPA DE RIESGO'!$Z$74="Muy Baja",'MAPA DE RIESGO'!$AB$74="Menor"),CONCATENATE("R10C",'MAPA DE RIESGO'!$P$74),"")</f>
        <v/>
      </c>
      <c r="T55" s="52" t="str">
        <f>IF(AND('MAPA DE RIESGO'!$Z$75="Muy Baja",'MAPA DE RIESGO'!$AB$75="Menor"),CONCATENATE("R10C",'MAPA DE RIESGO'!$P$75),"")</f>
        <v/>
      </c>
      <c r="U55" s="53" t="str">
        <f>IF(AND('MAPA DE RIESGO'!$Z$76="Muy Baja",'MAPA DE RIESGO'!$AB$76="Menor"),CONCATENATE("R10C",'MAPA DE RIESGO'!$P$76),"")</f>
        <v/>
      </c>
      <c r="V55" s="42" t="str">
        <f>IF(AND('MAPA DE RIESGO'!$Z$71="Muy Baja",'MAPA DE RIESGO'!$AB$71="Moderado"),CONCATENATE("R10C",'MAPA DE RIESGO'!$P$71),"")</f>
        <v/>
      </c>
      <c r="W55" s="43" t="str">
        <f>IF(AND('MAPA DE RIESGO'!$Z$72="Muy Baja",'MAPA DE RIESGO'!$AB$72="Moderado"),CONCATENATE("R10C",'MAPA DE RIESGO'!$P$72),"")</f>
        <v/>
      </c>
      <c r="X55" s="43" t="str">
        <f>IF(AND('MAPA DE RIESGO'!$Z$73="Muy Baja",'MAPA DE RIESGO'!$AB$73="Moderado"),CONCATENATE("R10C",'MAPA DE RIESGO'!$P$73),"")</f>
        <v/>
      </c>
      <c r="Y55" s="43" t="str">
        <f>IF(AND('MAPA DE RIESGO'!$Z$74="Muy Baja",'MAPA DE RIESGO'!$AB$74="Moderado"),CONCATENATE("R10C",'MAPA DE RIESGO'!$P$74),"")</f>
        <v/>
      </c>
      <c r="Z55" s="43" t="str">
        <f>IF(AND('MAPA DE RIESGO'!$Z$75="Muy Baja",'MAPA DE RIESGO'!$AB$75="Moderado"),CONCATENATE("R10C",'MAPA DE RIESGO'!$P$75),"")</f>
        <v/>
      </c>
      <c r="AA55" s="44" t="str">
        <f>IF(AND('MAPA DE RIESGO'!$Z$76="Muy Baja",'MAPA DE RIESGO'!$AB$76="Moderado"),CONCATENATE("R10C",'MAPA DE RIESGO'!$P$76),"")</f>
        <v/>
      </c>
      <c r="AB55" s="30" t="str">
        <f>IF(AND('MAPA DE RIESGO'!$Z$71="Muy Baja",'MAPA DE RIESGO'!$AB$71="Mayor"),CONCATENATE("R10C",'MAPA DE RIESGO'!$P$71),"")</f>
        <v/>
      </c>
      <c r="AC55" s="31" t="str">
        <f>IF(AND('MAPA DE RIESGO'!$Z$72="Muy Baja",'MAPA DE RIESGO'!$AB$72="Mayor"),CONCATENATE("R10C",'MAPA DE RIESGO'!$P$72),"")</f>
        <v/>
      </c>
      <c r="AD55" s="31" t="str">
        <f>IF(AND('MAPA DE RIESGO'!$Z$73="Muy Baja",'MAPA DE RIESGO'!$AB$73="Mayor"),CONCATENATE("R10C",'MAPA DE RIESGO'!$P$73),"")</f>
        <v/>
      </c>
      <c r="AE55" s="31" t="str">
        <f>IF(AND('MAPA DE RIESGO'!$Z$74="Muy Baja",'MAPA DE RIESGO'!$AB$74="Mayor"),CONCATENATE("R10C",'MAPA DE RIESGO'!$P$74),"")</f>
        <v/>
      </c>
      <c r="AF55" s="31" t="str">
        <f>IF(AND('MAPA DE RIESGO'!$Z$75="Muy Baja",'MAPA DE RIESGO'!$AB$75="Mayor"),CONCATENATE("R10C",'MAPA DE RIESGO'!$P$75),"")</f>
        <v/>
      </c>
      <c r="AG55" s="32" t="str">
        <f>IF(AND('MAPA DE RIESGO'!$Z$76="Muy Baja",'MAPA DE RIESGO'!$AB$76="Mayor"),CONCATENATE("R10C",'MAPA DE RIESGO'!$P$76),"")</f>
        <v/>
      </c>
      <c r="AH55" s="33" t="str">
        <f>IF(AND('MAPA DE RIESGO'!$Z$71="Muy Baja",'MAPA DE RIESGO'!$AB$71="Catastrófico"),CONCATENATE("R10C",'MAPA DE RIESGO'!$P$71),"")</f>
        <v/>
      </c>
      <c r="AI55" s="34" t="str">
        <f>IF(AND('MAPA DE RIESGO'!$Z$72="Muy Baja",'MAPA DE RIESGO'!$AB$72="Catastrófico"),CONCATENATE("R10C",'MAPA DE RIESGO'!$P$72),"")</f>
        <v/>
      </c>
      <c r="AJ55" s="34" t="str">
        <f>IF(AND('MAPA DE RIESGO'!$Z$73="Muy Baja",'MAPA DE RIESGO'!$AB$73="Catastrófico"),CONCATENATE("R10C",'MAPA DE RIESGO'!$P$73),"")</f>
        <v/>
      </c>
      <c r="AK55" s="34" t="str">
        <f>IF(AND('MAPA DE RIESGO'!$Z$74="Muy Baja",'MAPA DE RIESGO'!$AB$74="Catastrófico"),CONCATENATE("R10C",'MAPA DE RIESGO'!$P$74),"")</f>
        <v/>
      </c>
      <c r="AL55" s="34" t="str">
        <f>IF(AND('MAPA DE RIESGO'!$Z$75="Muy Baja",'MAPA DE RIESGO'!$AB$75="Catastrófico"),CONCATENATE("R10C",'MAPA DE RIESGO'!$P$75),"")</f>
        <v/>
      </c>
      <c r="AM55" s="35" t="str">
        <f>IF(AND('MAPA DE RIESGO'!$Z$76="Muy Baja",'MAPA DE RIESGO'!$AB$76="Catastrófico"),CONCATENATE("R10C",'MAPA DE RIESGO'!$P$76),"")</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18" t="s">
        <v>103</v>
      </c>
      <c r="K56" s="519"/>
      <c r="L56" s="519"/>
      <c r="M56" s="519"/>
      <c r="N56" s="519"/>
      <c r="O56" s="520"/>
      <c r="P56" s="518" t="s">
        <v>102</v>
      </c>
      <c r="Q56" s="519"/>
      <c r="R56" s="519"/>
      <c r="S56" s="519"/>
      <c r="T56" s="519"/>
      <c r="U56" s="520"/>
      <c r="V56" s="518" t="s">
        <v>101</v>
      </c>
      <c r="W56" s="519"/>
      <c r="X56" s="519"/>
      <c r="Y56" s="519"/>
      <c r="Z56" s="519"/>
      <c r="AA56" s="520"/>
      <c r="AB56" s="518" t="s">
        <v>100</v>
      </c>
      <c r="AC56" s="527"/>
      <c r="AD56" s="519"/>
      <c r="AE56" s="519"/>
      <c r="AF56" s="519"/>
      <c r="AG56" s="520"/>
      <c r="AH56" s="518" t="s">
        <v>99</v>
      </c>
      <c r="AI56" s="519"/>
      <c r="AJ56" s="519"/>
      <c r="AK56" s="519"/>
      <c r="AL56" s="519"/>
      <c r="AM56" s="520"/>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21"/>
      <c r="K57" s="522"/>
      <c r="L57" s="522"/>
      <c r="M57" s="522"/>
      <c r="N57" s="522"/>
      <c r="O57" s="523"/>
      <c r="P57" s="521"/>
      <c r="Q57" s="522"/>
      <c r="R57" s="522"/>
      <c r="S57" s="522"/>
      <c r="T57" s="522"/>
      <c r="U57" s="523"/>
      <c r="V57" s="521"/>
      <c r="W57" s="522"/>
      <c r="X57" s="522"/>
      <c r="Y57" s="522"/>
      <c r="Z57" s="522"/>
      <c r="AA57" s="523"/>
      <c r="AB57" s="521"/>
      <c r="AC57" s="522"/>
      <c r="AD57" s="522"/>
      <c r="AE57" s="522"/>
      <c r="AF57" s="522"/>
      <c r="AG57" s="523"/>
      <c r="AH57" s="521"/>
      <c r="AI57" s="522"/>
      <c r="AJ57" s="522"/>
      <c r="AK57" s="522"/>
      <c r="AL57" s="522"/>
      <c r="AM57" s="52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21"/>
      <c r="K58" s="522"/>
      <c r="L58" s="522"/>
      <c r="M58" s="522"/>
      <c r="N58" s="522"/>
      <c r="O58" s="523"/>
      <c r="P58" s="521"/>
      <c r="Q58" s="522"/>
      <c r="R58" s="522"/>
      <c r="S58" s="522"/>
      <c r="T58" s="522"/>
      <c r="U58" s="523"/>
      <c r="V58" s="521"/>
      <c r="W58" s="522"/>
      <c r="X58" s="522"/>
      <c r="Y58" s="522"/>
      <c r="Z58" s="522"/>
      <c r="AA58" s="523"/>
      <c r="AB58" s="521"/>
      <c r="AC58" s="522"/>
      <c r="AD58" s="522"/>
      <c r="AE58" s="522"/>
      <c r="AF58" s="522"/>
      <c r="AG58" s="523"/>
      <c r="AH58" s="521"/>
      <c r="AI58" s="522"/>
      <c r="AJ58" s="522"/>
      <c r="AK58" s="522"/>
      <c r="AL58" s="522"/>
      <c r="AM58" s="52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21"/>
      <c r="K59" s="522"/>
      <c r="L59" s="522"/>
      <c r="M59" s="522"/>
      <c r="N59" s="522"/>
      <c r="O59" s="523"/>
      <c r="P59" s="521"/>
      <c r="Q59" s="522"/>
      <c r="R59" s="522"/>
      <c r="S59" s="522"/>
      <c r="T59" s="522"/>
      <c r="U59" s="523"/>
      <c r="V59" s="521"/>
      <c r="W59" s="522"/>
      <c r="X59" s="522"/>
      <c r="Y59" s="522"/>
      <c r="Z59" s="522"/>
      <c r="AA59" s="523"/>
      <c r="AB59" s="521"/>
      <c r="AC59" s="522"/>
      <c r="AD59" s="522"/>
      <c r="AE59" s="522"/>
      <c r="AF59" s="522"/>
      <c r="AG59" s="523"/>
      <c r="AH59" s="521"/>
      <c r="AI59" s="522"/>
      <c r="AJ59" s="522"/>
      <c r="AK59" s="522"/>
      <c r="AL59" s="522"/>
      <c r="AM59" s="52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21"/>
      <c r="K60" s="522"/>
      <c r="L60" s="522"/>
      <c r="M60" s="522"/>
      <c r="N60" s="522"/>
      <c r="O60" s="523"/>
      <c r="P60" s="521"/>
      <c r="Q60" s="522"/>
      <c r="R60" s="522"/>
      <c r="S60" s="522"/>
      <c r="T60" s="522"/>
      <c r="U60" s="523"/>
      <c r="V60" s="521"/>
      <c r="W60" s="522"/>
      <c r="X60" s="522"/>
      <c r="Y60" s="522"/>
      <c r="Z60" s="522"/>
      <c r="AA60" s="523"/>
      <c r="AB60" s="521"/>
      <c r="AC60" s="522"/>
      <c r="AD60" s="522"/>
      <c r="AE60" s="522"/>
      <c r="AF60" s="522"/>
      <c r="AG60" s="523"/>
      <c r="AH60" s="521"/>
      <c r="AI60" s="522"/>
      <c r="AJ60" s="522"/>
      <c r="AK60" s="522"/>
      <c r="AL60" s="522"/>
      <c r="AM60" s="52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24"/>
      <c r="K61" s="525"/>
      <c r="L61" s="525"/>
      <c r="M61" s="525"/>
      <c r="N61" s="525"/>
      <c r="O61" s="526"/>
      <c r="P61" s="524"/>
      <c r="Q61" s="525"/>
      <c r="R61" s="525"/>
      <c r="S61" s="525"/>
      <c r="T61" s="525"/>
      <c r="U61" s="526"/>
      <c r="V61" s="524"/>
      <c r="W61" s="525"/>
      <c r="X61" s="525"/>
      <c r="Y61" s="525"/>
      <c r="Z61" s="525"/>
      <c r="AA61" s="526"/>
      <c r="AB61" s="524"/>
      <c r="AC61" s="525"/>
      <c r="AD61" s="525"/>
      <c r="AE61" s="525"/>
      <c r="AF61" s="525"/>
      <c r="AG61" s="526"/>
      <c r="AH61" s="524"/>
      <c r="AI61" s="525"/>
      <c r="AJ61" s="525"/>
      <c r="AK61" s="525"/>
      <c r="AL61" s="525"/>
      <c r="AM61" s="526"/>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0"/>
    <col min="2" max="2" width="24.28515625" style="110" customWidth="1" collapsed="1"/>
    <col min="3" max="3" width="70.28515625" style="110" customWidth="1" collapsed="1"/>
    <col min="4" max="4" width="29.7109375" style="110" customWidth="1" collapsed="1"/>
    <col min="5" max="16384" width="10.85546875" style="110"/>
  </cols>
  <sheetData>
    <row r="1" spans="1:37" ht="17.25" thickBot="1" x14ac:dyDescent="0.35">
      <c r="A1" s="6"/>
      <c r="B1" s="6"/>
      <c r="C1" s="6"/>
    </row>
    <row r="2" spans="1:37" ht="18.399999999999999" customHeight="1" thickBot="1" x14ac:dyDescent="0.35">
      <c r="A2" s="6"/>
      <c r="B2" s="566" t="s">
        <v>240</v>
      </c>
      <c r="C2" s="567"/>
      <c r="D2" s="568"/>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6"/>
      <c r="C4" s="167" t="s">
        <v>50</v>
      </c>
      <c r="D4" s="168"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9" t="s">
        <v>49</v>
      </c>
      <c r="C5" s="170" t="s">
        <v>93</v>
      </c>
      <c r="D5" s="171">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2" t="s">
        <v>51</v>
      </c>
      <c r="C6" s="173" t="s">
        <v>94</v>
      </c>
      <c r="D6" s="174">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5" t="s">
        <v>98</v>
      </c>
      <c r="C7" s="173" t="s">
        <v>95</v>
      </c>
      <c r="D7" s="174">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6" t="s">
        <v>6</v>
      </c>
      <c r="C8" s="173" t="s">
        <v>96</v>
      </c>
      <c r="D8" s="174">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7" t="s">
        <v>52</v>
      </c>
      <c r="C9" s="178" t="s">
        <v>97</v>
      </c>
      <c r="D9" s="179">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6"/>
      <c r="C10" s="156"/>
      <c r="D10" s="15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6"/>
      <c r="D11" s="15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6"/>
      <c r="C12" s="156"/>
      <c r="D12" s="15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6"/>
      <c r="C13" s="156"/>
      <c r="D13" s="15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6"/>
      <c r="C14" s="156"/>
      <c r="D14" s="1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6"/>
      <c r="C15" s="156"/>
      <c r="D15" s="15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6"/>
      <c r="C16" s="156"/>
      <c r="D16" s="15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6"/>
      <c r="C17" s="156"/>
      <c r="D17" s="15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6"/>
      <c r="C18" s="156"/>
      <c r="D18" s="15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6"/>
      <c r="C19" s="156"/>
      <c r="D19" s="15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election activeCell="C8" sqref="C8"/>
    </sheetView>
  </sheetViews>
  <sheetFormatPr baseColWidth="10" defaultColWidth="10.85546875" defaultRowHeight="16.5" x14ac:dyDescent="0.3"/>
  <cols>
    <col min="1" max="1" width="10.85546875" style="110"/>
    <col min="2" max="2" width="40.42578125" style="110" customWidth="1" collapsed="1"/>
    <col min="3" max="3" width="74.7109375" style="110" customWidth="1" collapsed="1"/>
    <col min="4" max="4" width="135" style="110" bestFit="1" customWidth="1" collapsed="1"/>
    <col min="5" max="5" width="144.7109375" style="110" bestFit="1" customWidth="1" collapsed="1"/>
    <col min="6" max="16384" width="10.85546875" style="110"/>
  </cols>
  <sheetData>
    <row r="1" spans="1:21" ht="17.25" thickBot="1" x14ac:dyDescent="0.35"/>
    <row r="2" spans="1:21" ht="30.75" thickBot="1" x14ac:dyDescent="0.35">
      <c r="A2" s="6"/>
      <c r="B2" s="569" t="s">
        <v>241</v>
      </c>
      <c r="C2" s="570"/>
      <c r="D2" s="570"/>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0"/>
      <c r="C4" s="181" t="s">
        <v>53</v>
      </c>
      <c r="D4" s="182" t="s">
        <v>54</v>
      </c>
      <c r="E4" s="6"/>
      <c r="F4" s="6"/>
      <c r="G4" s="6"/>
      <c r="H4" s="6"/>
      <c r="I4" s="6"/>
      <c r="J4" s="6"/>
      <c r="K4" s="6"/>
      <c r="L4" s="6"/>
      <c r="M4" s="6"/>
      <c r="N4" s="6"/>
      <c r="O4" s="6"/>
      <c r="P4" s="6"/>
      <c r="Q4" s="6"/>
      <c r="R4" s="6"/>
      <c r="S4" s="6"/>
      <c r="T4" s="6"/>
      <c r="U4" s="6"/>
    </row>
    <row r="5" spans="1:21" ht="27" x14ac:dyDescent="0.3">
      <c r="A5" s="157" t="s">
        <v>75</v>
      </c>
      <c r="B5" s="183" t="s">
        <v>92</v>
      </c>
      <c r="C5" s="184" t="s">
        <v>139</v>
      </c>
      <c r="D5" s="185" t="s">
        <v>88</v>
      </c>
      <c r="E5" s="6"/>
      <c r="F5" s="6"/>
      <c r="G5" s="6"/>
      <c r="H5" s="6"/>
      <c r="I5" s="6"/>
      <c r="J5" s="6"/>
      <c r="K5" s="6"/>
      <c r="L5" s="6"/>
      <c r="M5" s="6"/>
      <c r="N5" s="6"/>
      <c r="O5" s="6"/>
      <c r="P5" s="6"/>
      <c r="Q5" s="6"/>
      <c r="R5" s="6"/>
      <c r="S5" s="6"/>
      <c r="T5" s="6"/>
      <c r="U5" s="6"/>
    </row>
    <row r="6" spans="1:21" ht="54" x14ac:dyDescent="0.3">
      <c r="A6" s="157" t="s">
        <v>76</v>
      </c>
      <c r="B6" s="186" t="s">
        <v>56</v>
      </c>
      <c r="C6" s="187" t="s">
        <v>84</v>
      </c>
      <c r="D6" s="188" t="s">
        <v>89</v>
      </c>
      <c r="E6" s="6"/>
      <c r="F6" s="6"/>
      <c r="G6" s="6"/>
      <c r="H6" s="6"/>
      <c r="I6" s="6"/>
      <c r="J6" s="6"/>
      <c r="K6" s="6"/>
      <c r="L6" s="6"/>
      <c r="M6" s="6"/>
      <c r="N6" s="6"/>
      <c r="O6" s="6"/>
      <c r="P6" s="6"/>
      <c r="Q6" s="6"/>
      <c r="R6" s="6"/>
      <c r="S6" s="6"/>
      <c r="T6" s="6"/>
      <c r="U6" s="6"/>
    </row>
    <row r="7" spans="1:21" ht="54" x14ac:dyDescent="0.3">
      <c r="A7" s="157" t="s">
        <v>73</v>
      </c>
      <c r="B7" s="189" t="s">
        <v>57</v>
      </c>
      <c r="C7" s="187" t="s">
        <v>85</v>
      </c>
      <c r="D7" s="188" t="s">
        <v>91</v>
      </c>
      <c r="E7" s="6"/>
      <c r="F7" s="6"/>
      <c r="G7" s="6"/>
      <c r="H7" s="6"/>
      <c r="I7" s="6"/>
      <c r="J7" s="6"/>
      <c r="K7" s="6"/>
      <c r="L7" s="6"/>
      <c r="M7" s="6"/>
      <c r="N7" s="6"/>
      <c r="O7" s="6"/>
      <c r="P7" s="6"/>
      <c r="Q7" s="6"/>
      <c r="R7" s="6"/>
      <c r="S7" s="6"/>
      <c r="T7" s="6"/>
      <c r="U7" s="6"/>
    </row>
    <row r="8" spans="1:21" ht="54" x14ac:dyDescent="0.3">
      <c r="A8" s="157" t="s">
        <v>7</v>
      </c>
      <c r="B8" s="190" t="s">
        <v>58</v>
      </c>
      <c r="C8" s="187" t="s">
        <v>86</v>
      </c>
      <c r="D8" s="188" t="s">
        <v>90</v>
      </c>
      <c r="E8" s="6"/>
      <c r="F8" s="6"/>
      <c r="G8" s="6"/>
      <c r="H8" s="6"/>
      <c r="I8" s="6"/>
      <c r="J8" s="6"/>
      <c r="K8" s="6"/>
      <c r="L8" s="6"/>
      <c r="M8" s="6"/>
      <c r="N8" s="6"/>
      <c r="O8" s="6"/>
      <c r="P8" s="6"/>
      <c r="Q8" s="6"/>
      <c r="R8" s="6"/>
      <c r="S8" s="6"/>
      <c r="T8" s="6"/>
      <c r="U8" s="6"/>
    </row>
    <row r="9" spans="1:21" ht="54.75" thickBot="1" x14ac:dyDescent="0.35">
      <c r="A9" s="157" t="s">
        <v>77</v>
      </c>
      <c r="B9" s="191" t="s">
        <v>59</v>
      </c>
      <c r="C9" s="192" t="s">
        <v>87</v>
      </c>
      <c r="D9" s="193" t="s">
        <v>109</v>
      </c>
      <c r="E9" s="6"/>
      <c r="F9" s="6"/>
      <c r="G9" s="6"/>
      <c r="H9" s="6"/>
      <c r="I9" s="6"/>
      <c r="J9" s="6"/>
      <c r="K9" s="6"/>
      <c r="L9" s="6"/>
      <c r="M9" s="6"/>
      <c r="N9" s="6"/>
      <c r="O9" s="6"/>
      <c r="P9" s="6"/>
      <c r="Q9" s="6"/>
      <c r="R9" s="6"/>
      <c r="S9" s="6"/>
      <c r="T9" s="6"/>
      <c r="U9" s="6"/>
    </row>
    <row r="10" spans="1:21" ht="20.25" x14ac:dyDescent="0.3">
      <c r="A10" s="157"/>
      <c r="B10" s="157"/>
      <c r="C10" s="104"/>
      <c r="D10" s="69"/>
      <c r="E10" s="6"/>
      <c r="F10" s="6"/>
      <c r="G10" s="6"/>
      <c r="H10" s="6"/>
      <c r="I10" s="6"/>
      <c r="J10" s="6"/>
      <c r="K10" s="6"/>
      <c r="L10" s="6"/>
      <c r="M10" s="6"/>
      <c r="N10" s="6"/>
      <c r="O10" s="6"/>
      <c r="P10" s="6"/>
      <c r="Q10" s="6"/>
      <c r="R10" s="6"/>
      <c r="S10" s="6"/>
      <c r="T10" s="6"/>
      <c r="U10" s="6"/>
    </row>
    <row r="11" spans="1:21" x14ac:dyDescent="0.3">
      <c r="A11" s="157"/>
      <c r="B11" s="70"/>
      <c r="C11" s="70"/>
      <c r="D11" s="70"/>
      <c r="E11" s="6"/>
      <c r="F11" s="6"/>
      <c r="G11" s="6"/>
      <c r="H11" s="6"/>
      <c r="I11" s="6"/>
      <c r="J11" s="6"/>
      <c r="K11" s="6"/>
      <c r="L11" s="6"/>
      <c r="M11" s="6"/>
      <c r="N11" s="6"/>
      <c r="O11" s="6"/>
      <c r="P11" s="6"/>
      <c r="Q11" s="6"/>
      <c r="R11" s="6"/>
      <c r="S11" s="6"/>
      <c r="T11" s="6"/>
      <c r="U11" s="6"/>
    </row>
    <row r="12" spans="1:21" x14ac:dyDescent="0.3">
      <c r="A12" s="157"/>
      <c r="B12" s="157" t="s">
        <v>82</v>
      </c>
      <c r="C12" s="157" t="s">
        <v>127</v>
      </c>
      <c r="D12" s="157" t="s">
        <v>134</v>
      </c>
      <c r="E12" s="6"/>
      <c r="F12" s="6"/>
      <c r="G12" s="6"/>
      <c r="H12" s="6"/>
      <c r="I12" s="6"/>
      <c r="J12" s="6"/>
      <c r="K12" s="6"/>
      <c r="L12" s="6"/>
      <c r="M12" s="6"/>
      <c r="N12" s="6"/>
      <c r="O12" s="6"/>
      <c r="P12" s="6"/>
      <c r="Q12" s="6"/>
      <c r="R12" s="6"/>
      <c r="S12" s="6"/>
      <c r="T12" s="6"/>
      <c r="U12" s="6"/>
    </row>
    <row r="13" spans="1:21" x14ac:dyDescent="0.3">
      <c r="A13" s="157"/>
      <c r="B13" s="157" t="s">
        <v>80</v>
      </c>
      <c r="C13" s="157" t="s">
        <v>131</v>
      </c>
      <c r="D13" s="157" t="s">
        <v>135</v>
      </c>
      <c r="E13" s="6"/>
      <c r="F13" s="6"/>
      <c r="G13" s="6"/>
      <c r="H13" s="6"/>
      <c r="I13" s="6"/>
      <c r="J13" s="6"/>
      <c r="K13" s="6"/>
      <c r="L13" s="6"/>
      <c r="M13" s="6"/>
      <c r="N13" s="6"/>
      <c r="O13" s="6"/>
      <c r="P13" s="6"/>
      <c r="Q13" s="6"/>
      <c r="R13" s="6"/>
      <c r="S13" s="6"/>
      <c r="T13" s="6"/>
      <c r="U13" s="6"/>
    </row>
    <row r="14" spans="1:21" x14ac:dyDescent="0.3">
      <c r="A14" s="157"/>
      <c r="B14" s="157"/>
      <c r="C14" s="157" t="s">
        <v>130</v>
      </c>
      <c r="D14" s="157" t="s">
        <v>136</v>
      </c>
      <c r="E14" s="6"/>
      <c r="F14" s="6"/>
      <c r="G14" s="6"/>
      <c r="H14" s="6"/>
      <c r="I14" s="6"/>
      <c r="J14" s="6"/>
      <c r="K14" s="6"/>
      <c r="L14" s="6"/>
      <c r="M14" s="6"/>
      <c r="N14" s="6"/>
      <c r="O14" s="6"/>
      <c r="P14" s="6"/>
      <c r="Q14" s="6"/>
      <c r="R14" s="6"/>
      <c r="S14" s="6"/>
      <c r="T14" s="6"/>
      <c r="U14" s="6"/>
    </row>
    <row r="15" spans="1:21" x14ac:dyDescent="0.3">
      <c r="A15" s="157"/>
      <c r="B15" s="157"/>
      <c r="C15" s="157" t="s">
        <v>132</v>
      </c>
      <c r="D15" s="157" t="s">
        <v>137</v>
      </c>
      <c r="E15" s="6"/>
      <c r="F15" s="6"/>
      <c r="G15" s="6"/>
      <c r="H15" s="6"/>
      <c r="I15" s="6"/>
      <c r="J15" s="6"/>
      <c r="K15" s="6"/>
      <c r="L15" s="6"/>
      <c r="M15" s="6"/>
      <c r="N15" s="6"/>
      <c r="O15" s="6"/>
      <c r="P15" s="6"/>
      <c r="Q15" s="6"/>
      <c r="R15" s="6"/>
      <c r="S15" s="6"/>
      <c r="T15" s="6"/>
      <c r="U15" s="6"/>
    </row>
    <row r="16" spans="1:21" x14ac:dyDescent="0.3">
      <c r="A16" s="157"/>
      <c r="B16" s="157"/>
      <c r="C16" s="157" t="s">
        <v>133</v>
      </c>
      <c r="D16" s="157" t="s">
        <v>138</v>
      </c>
      <c r="E16" s="6"/>
      <c r="F16" s="6"/>
      <c r="G16" s="6"/>
      <c r="H16" s="6"/>
      <c r="I16" s="6"/>
      <c r="J16" s="6"/>
      <c r="K16" s="6"/>
      <c r="L16" s="6"/>
      <c r="M16" s="6"/>
      <c r="N16" s="6"/>
      <c r="O16" s="6"/>
      <c r="P16" s="6"/>
      <c r="Q16" s="6"/>
      <c r="R16" s="6"/>
      <c r="S16" s="6"/>
      <c r="T16" s="6"/>
      <c r="U16" s="6"/>
    </row>
    <row r="17" spans="1:15" x14ac:dyDescent="0.3">
      <c r="A17" s="157"/>
      <c r="B17" s="157"/>
      <c r="C17" s="6"/>
      <c r="D17" s="157"/>
      <c r="E17" s="6"/>
      <c r="F17" s="6"/>
      <c r="G17" s="6"/>
      <c r="H17" s="6"/>
      <c r="I17" s="6"/>
      <c r="J17" s="6"/>
      <c r="K17" s="6"/>
      <c r="L17" s="6"/>
      <c r="M17" s="6"/>
      <c r="N17" s="6"/>
      <c r="O17" s="6"/>
    </row>
    <row r="18" spans="1:15" x14ac:dyDescent="0.3">
      <c r="A18" s="157"/>
      <c r="B18" s="157"/>
      <c r="C18" s="6"/>
      <c r="D18" s="157"/>
      <c r="E18" s="6"/>
      <c r="F18" s="6"/>
      <c r="G18" s="6"/>
      <c r="H18" s="6"/>
      <c r="I18" s="6"/>
      <c r="J18" s="6"/>
      <c r="K18" s="6"/>
      <c r="L18" s="6"/>
      <c r="M18" s="6"/>
      <c r="N18" s="6"/>
      <c r="O18" s="6"/>
    </row>
    <row r="19" spans="1:15" x14ac:dyDescent="0.3">
      <c r="A19" s="157"/>
      <c r="B19" s="156"/>
      <c r="C19" s="6"/>
      <c r="D19" s="156"/>
      <c r="E19" s="6"/>
      <c r="F19" s="6"/>
      <c r="G19" s="6"/>
      <c r="H19" s="6"/>
      <c r="I19" s="6"/>
      <c r="J19" s="6"/>
      <c r="K19" s="6"/>
      <c r="L19" s="6"/>
      <c r="M19" s="6"/>
      <c r="N19" s="6"/>
      <c r="O19" s="6"/>
    </row>
    <row r="20" spans="1:15" x14ac:dyDescent="0.3">
      <c r="A20" s="157"/>
      <c r="B20" s="156"/>
      <c r="C20" s="6"/>
      <c r="D20" s="156"/>
      <c r="E20" s="6"/>
      <c r="F20" s="6"/>
      <c r="G20" s="6"/>
      <c r="H20" s="6"/>
      <c r="I20" s="6"/>
      <c r="J20" s="6"/>
      <c r="K20" s="6"/>
      <c r="L20" s="6"/>
      <c r="M20" s="6"/>
      <c r="N20" s="6"/>
      <c r="O20" s="6"/>
    </row>
    <row r="21" spans="1:15" x14ac:dyDescent="0.3">
      <c r="A21" s="157"/>
      <c r="B21" s="156"/>
      <c r="C21" s="6"/>
      <c r="D21" s="156"/>
      <c r="E21" s="6"/>
      <c r="F21" s="6"/>
      <c r="G21" s="6"/>
      <c r="H21" s="6"/>
      <c r="I21" s="6"/>
      <c r="J21" s="6"/>
      <c r="K21" s="6"/>
      <c r="L21" s="6"/>
      <c r="M21" s="6"/>
      <c r="N21" s="6"/>
      <c r="O21" s="6"/>
    </row>
    <row r="22" spans="1:15" x14ac:dyDescent="0.3">
      <c r="A22" s="157"/>
      <c r="B22" s="156"/>
      <c r="C22" s="6"/>
      <c r="D22" s="156"/>
      <c r="E22" s="6"/>
      <c r="F22" s="6"/>
      <c r="G22" s="6"/>
      <c r="H22" s="6"/>
      <c r="I22" s="6"/>
      <c r="J22" s="6"/>
      <c r="K22" s="6"/>
      <c r="L22" s="6"/>
      <c r="M22" s="6"/>
      <c r="N22" s="6"/>
      <c r="O22" s="6"/>
    </row>
    <row r="23" spans="1:15" ht="20.25" x14ac:dyDescent="0.3">
      <c r="A23" s="157"/>
      <c r="B23" s="157"/>
      <c r="C23" s="104"/>
      <c r="D23" s="69"/>
      <c r="E23" s="6"/>
      <c r="F23" s="6"/>
      <c r="G23" s="6"/>
      <c r="H23" s="6"/>
      <c r="I23" s="6"/>
      <c r="J23" s="6"/>
      <c r="K23" s="6"/>
      <c r="L23" s="6"/>
      <c r="M23" s="6"/>
      <c r="N23" s="6"/>
      <c r="O23" s="6"/>
    </row>
    <row r="24" spans="1:15" ht="20.25" x14ac:dyDescent="0.3">
      <c r="A24" s="157"/>
      <c r="B24" s="157"/>
      <c r="C24" s="104"/>
      <c r="D24" s="69"/>
      <c r="E24" s="6"/>
      <c r="F24" s="6"/>
      <c r="G24" s="6"/>
      <c r="H24" s="6"/>
      <c r="I24" s="6"/>
      <c r="J24" s="6"/>
      <c r="K24" s="6"/>
      <c r="L24" s="6"/>
      <c r="M24" s="6"/>
      <c r="N24" s="6"/>
      <c r="O24" s="6"/>
    </row>
    <row r="25" spans="1:15" ht="20.25" x14ac:dyDescent="0.3">
      <c r="A25" s="157"/>
      <c r="B25" s="157"/>
      <c r="C25" s="104"/>
      <c r="D25" s="69"/>
      <c r="E25" s="6"/>
      <c r="F25" s="6"/>
      <c r="G25" s="6"/>
      <c r="H25" s="6"/>
      <c r="I25" s="6"/>
      <c r="J25" s="6"/>
      <c r="K25" s="6"/>
      <c r="L25" s="6"/>
      <c r="M25" s="6"/>
      <c r="N25" s="6"/>
      <c r="O25" s="6"/>
    </row>
    <row r="26" spans="1:15" ht="20.25" x14ac:dyDescent="0.3">
      <c r="A26" s="157"/>
      <c r="B26" s="157"/>
      <c r="C26" s="104"/>
      <c r="D26" s="69"/>
      <c r="E26" s="6"/>
      <c r="F26" s="6"/>
      <c r="G26" s="6"/>
      <c r="H26" s="6"/>
      <c r="I26" s="6"/>
      <c r="J26" s="6"/>
      <c r="K26" s="6"/>
      <c r="L26" s="6"/>
      <c r="M26" s="6"/>
      <c r="N26" s="6"/>
      <c r="O26" s="6"/>
    </row>
    <row r="27" spans="1:15" ht="20.25" x14ac:dyDescent="0.3">
      <c r="A27" s="157"/>
      <c r="B27" s="157"/>
      <c r="C27" s="104"/>
      <c r="D27" s="69"/>
      <c r="E27" s="6"/>
      <c r="F27" s="6"/>
      <c r="G27" s="6"/>
      <c r="H27" s="6"/>
      <c r="I27" s="6"/>
      <c r="J27" s="6"/>
      <c r="K27" s="6"/>
      <c r="L27" s="6"/>
      <c r="M27" s="6"/>
      <c r="N27" s="6"/>
      <c r="O27" s="6"/>
    </row>
    <row r="28" spans="1:15" ht="20.25" x14ac:dyDescent="0.3">
      <c r="A28" s="157"/>
      <c r="B28" s="157"/>
      <c r="C28" s="104"/>
      <c r="D28" s="69"/>
      <c r="E28" s="6"/>
      <c r="F28" s="6"/>
      <c r="G28" s="6"/>
      <c r="H28" s="6"/>
      <c r="I28" s="6"/>
      <c r="J28" s="6"/>
      <c r="K28" s="6"/>
      <c r="L28" s="6"/>
      <c r="M28" s="6"/>
      <c r="N28" s="6"/>
      <c r="O28" s="6"/>
    </row>
    <row r="29" spans="1:15" ht="20.25" x14ac:dyDescent="0.3">
      <c r="A29" s="157"/>
      <c r="B29" s="157"/>
      <c r="C29" s="104"/>
      <c r="D29" s="69"/>
      <c r="E29" s="6"/>
      <c r="F29" s="6"/>
      <c r="G29" s="6"/>
      <c r="H29" s="6"/>
      <c r="I29" s="6"/>
      <c r="J29" s="6"/>
      <c r="K29" s="6"/>
      <c r="L29" s="6"/>
      <c r="M29" s="6"/>
      <c r="N29" s="6"/>
      <c r="O29" s="6"/>
    </row>
    <row r="30" spans="1:15" ht="20.25" x14ac:dyDescent="0.3">
      <c r="A30" s="157"/>
      <c r="B30" s="157"/>
      <c r="C30" s="104"/>
      <c r="D30" s="69"/>
      <c r="E30" s="6"/>
      <c r="F30" s="6"/>
      <c r="G30" s="6"/>
      <c r="H30" s="6"/>
      <c r="I30" s="6"/>
      <c r="J30" s="6"/>
      <c r="K30" s="6"/>
      <c r="L30" s="6"/>
      <c r="M30" s="6"/>
      <c r="N30" s="6"/>
      <c r="O30" s="6"/>
    </row>
    <row r="31" spans="1:15" ht="20.25" x14ac:dyDescent="0.3">
      <c r="A31" s="157"/>
      <c r="B31" s="157"/>
      <c r="C31" s="104"/>
      <c r="D31" s="69"/>
      <c r="E31" s="6"/>
      <c r="F31" s="6"/>
      <c r="G31" s="6"/>
      <c r="H31" s="6"/>
      <c r="I31" s="6"/>
      <c r="J31" s="6"/>
      <c r="K31" s="6"/>
      <c r="L31" s="6"/>
      <c r="M31" s="6"/>
      <c r="N31" s="6"/>
      <c r="O31" s="6"/>
    </row>
    <row r="32" spans="1:15" ht="20.25" x14ac:dyDescent="0.3">
      <c r="A32" s="157"/>
      <c r="B32" s="157"/>
      <c r="C32" s="104"/>
      <c r="D32" s="69"/>
      <c r="E32" s="6"/>
      <c r="F32" s="6"/>
      <c r="G32" s="6"/>
      <c r="H32" s="6"/>
      <c r="I32" s="6"/>
      <c r="J32" s="6"/>
      <c r="K32" s="6"/>
      <c r="L32" s="6"/>
      <c r="M32" s="6"/>
      <c r="N32" s="6"/>
      <c r="O32" s="6"/>
    </row>
    <row r="33" spans="1:15" ht="20.25" x14ac:dyDescent="0.3">
      <c r="A33" s="157"/>
      <c r="B33" s="157"/>
      <c r="C33" s="104"/>
      <c r="D33" s="69"/>
      <c r="E33" s="6"/>
      <c r="F33" s="6"/>
      <c r="G33" s="6"/>
      <c r="H33" s="6"/>
      <c r="I33" s="6"/>
      <c r="J33" s="6"/>
      <c r="K33" s="6"/>
      <c r="L33" s="6"/>
      <c r="M33" s="6"/>
      <c r="N33" s="6"/>
      <c r="O33" s="6"/>
    </row>
    <row r="34" spans="1:15" ht="20.25" x14ac:dyDescent="0.3">
      <c r="A34" s="157"/>
      <c r="B34" s="157"/>
      <c r="C34" s="104"/>
      <c r="D34" s="69"/>
      <c r="E34" s="6"/>
      <c r="F34" s="6"/>
      <c r="G34" s="6"/>
      <c r="H34" s="6"/>
      <c r="I34" s="6"/>
      <c r="J34" s="6"/>
      <c r="K34" s="6"/>
      <c r="L34" s="6"/>
      <c r="M34" s="6"/>
      <c r="N34" s="6"/>
      <c r="O34" s="6"/>
    </row>
    <row r="35" spans="1:15" ht="20.25" x14ac:dyDescent="0.3">
      <c r="A35" s="157"/>
      <c r="B35" s="157"/>
      <c r="C35" s="104"/>
      <c r="D35" s="69"/>
      <c r="E35" s="6"/>
      <c r="F35" s="6"/>
      <c r="G35" s="6"/>
      <c r="H35" s="6"/>
      <c r="I35" s="6"/>
      <c r="J35" s="6"/>
      <c r="K35" s="6"/>
      <c r="L35" s="6"/>
      <c r="M35" s="6"/>
      <c r="N35" s="6"/>
      <c r="O35" s="6"/>
    </row>
    <row r="36" spans="1:15" ht="20.25" x14ac:dyDescent="0.3">
      <c r="A36" s="157"/>
      <c r="B36" s="157"/>
      <c r="C36" s="104"/>
      <c r="D36" s="69"/>
      <c r="E36" s="6"/>
      <c r="F36" s="6"/>
      <c r="G36" s="6"/>
      <c r="H36" s="6"/>
      <c r="I36" s="6"/>
      <c r="J36" s="6"/>
      <c r="K36" s="6"/>
      <c r="L36" s="6"/>
      <c r="M36" s="6"/>
      <c r="N36" s="6"/>
      <c r="O36" s="6"/>
    </row>
    <row r="37" spans="1:15" ht="20.25" x14ac:dyDescent="0.3">
      <c r="A37" s="157"/>
      <c r="B37" s="157"/>
      <c r="C37" s="104"/>
      <c r="D37" s="69"/>
      <c r="E37" s="6"/>
      <c r="F37" s="6"/>
      <c r="G37" s="6"/>
      <c r="H37" s="6"/>
      <c r="I37" s="6"/>
      <c r="J37" s="6"/>
      <c r="K37" s="6"/>
      <c r="L37" s="6"/>
      <c r="M37" s="6"/>
      <c r="N37" s="6"/>
      <c r="O37" s="6"/>
    </row>
    <row r="38" spans="1:15" ht="20.25" x14ac:dyDescent="0.3">
      <c r="A38" s="157"/>
      <c r="B38" s="157"/>
      <c r="C38" s="104"/>
      <c r="D38" s="69"/>
      <c r="E38" s="6"/>
      <c r="F38" s="6"/>
      <c r="G38" s="6"/>
      <c r="H38" s="6"/>
      <c r="I38" s="6"/>
      <c r="J38" s="6"/>
      <c r="K38" s="6"/>
      <c r="L38" s="6"/>
      <c r="M38" s="6"/>
      <c r="N38" s="6"/>
      <c r="O38" s="6"/>
    </row>
    <row r="39" spans="1:15" ht="20.25" x14ac:dyDescent="0.3">
      <c r="A39" s="157"/>
      <c r="B39" s="157"/>
      <c r="C39" s="104"/>
      <c r="D39" s="69"/>
      <c r="E39" s="6"/>
      <c r="F39" s="6"/>
      <c r="G39" s="6"/>
      <c r="H39" s="6"/>
      <c r="I39" s="6"/>
      <c r="J39" s="6"/>
      <c r="K39" s="6"/>
      <c r="L39" s="6"/>
      <c r="M39" s="6"/>
      <c r="N39" s="6"/>
      <c r="O39" s="6"/>
    </row>
    <row r="40" spans="1:15" ht="20.25" x14ac:dyDescent="0.3">
      <c r="A40" s="157"/>
      <c r="B40" s="157"/>
      <c r="C40" s="104"/>
      <c r="D40" s="69"/>
      <c r="E40" s="6"/>
      <c r="F40" s="6"/>
      <c r="G40" s="6"/>
      <c r="H40" s="6"/>
      <c r="I40" s="6"/>
      <c r="J40" s="6"/>
      <c r="K40" s="6"/>
      <c r="L40" s="6"/>
      <c r="M40" s="6"/>
      <c r="N40" s="6"/>
      <c r="O40" s="6"/>
    </row>
    <row r="41" spans="1:15" ht="20.25" x14ac:dyDescent="0.3">
      <c r="A41" s="157"/>
      <c r="B41" s="157"/>
      <c r="C41" s="104"/>
      <c r="D41" s="69"/>
      <c r="E41" s="6"/>
      <c r="F41" s="6"/>
      <c r="G41" s="6"/>
      <c r="H41" s="6"/>
      <c r="I41" s="6"/>
      <c r="J41" s="6"/>
      <c r="K41" s="6"/>
      <c r="L41" s="6"/>
      <c r="M41" s="6"/>
      <c r="N41" s="6"/>
      <c r="O41" s="6"/>
    </row>
    <row r="42" spans="1:15" ht="20.25" x14ac:dyDescent="0.3">
      <c r="A42" s="157"/>
      <c r="B42" s="157"/>
      <c r="C42" s="104"/>
      <c r="D42" s="69"/>
      <c r="E42" s="6"/>
      <c r="F42" s="6"/>
      <c r="G42" s="6"/>
      <c r="H42" s="6"/>
      <c r="I42" s="6"/>
      <c r="J42" s="6"/>
      <c r="K42" s="6"/>
      <c r="L42" s="6"/>
      <c r="M42" s="6"/>
      <c r="N42" s="6"/>
      <c r="O42" s="6"/>
    </row>
    <row r="43" spans="1:15" ht="20.25" x14ac:dyDescent="0.3">
      <c r="A43" s="157"/>
      <c r="B43" s="157"/>
      <c r="C43" s="104"/>
      <c r="D43" s="69"/>
      <c r="E43" s="6"/>
      <c r="F43" s="6"/>
      <c r="G43" s="6"/>
      <c r="H43" s="6"/>
      <c r="I43" s="6"/>
      <c r="J43" s="6"/>
      <c r="K43" s="6"/>
      <c r="L43" s="6"/>
      <c r="M43" s="6"/>
      <c r="N43" s="6"/>
      <c r="O43" s="6"/>
    </row>
    <row r="44" spans="1:15" ht="20.25" x14ac:dyDescent="0.3">
      <c r="A44" s="157"/>
      <c r="B44" s="157"/>
      <c r="C44" s="104"/>
      <c r="D44" s="69"/>
      <c r="E44" s="6"/>
      <c r="F44" s="6"/>
      <c r="G44" s="6"/>
      <c r="H44" s="6"/>
      <c r="I44" s="6"/>
      <c r="J44" s="6"/>
      <c r="K44" s="6"/>
      <c r="L44" s="6"/>
      <c r="M44" s="6"/>
      <c r="N44" s="6"/>
      <c r="O44" s="6"/>
    </row>
    <row r="45" spans="1:15" ht="20.25" x14ac:dyDescent="0.3">
      <c r="A45" s="157"/>
      <c r="B45" s="157"/>
      <c r="C45" s="104"/>
      <c r="D45" s="69"/>
      <c r="E45" s="6"/>
      <c r="F45" s="6"/>
      <c r="G45" s="6"/>
      <c r="H45" s="6"/>
      <c r="I45" s="6"/>
      <c r="J45" s="6"/>
      <c r="K45" s="6"/>
      <c r="L45" s="6"/>
      <c r="M45" s="6"/>
      <c r="N45" s="6"/>
      <c r="O45" s="6"/>
    </row>
    <row r="46" spans="1:15" ht="20.25" x14ac:dyDescent="0.3">
      <c r="A46" s="157"/>
      <c r="B46" s="157"/>
      <c r="C46" s="104"/>
      <c r="D46" s="69"/>
      <c r="E46" s="6"/>
      <c r="F46" s="6"/>
      <c r="G46" s="6"/>
      <c r="H46" s="6"/>
      <c r="I46" s="6"/>
      <c r="J46" s="6"/>
      <c r="K46" s="6"/>
      <c r="L46" s="6"/>
      <c r="M46" s="6"/>
      <c r="N46" s="6"/>
      <c r="O46" s="6"/>
    </row>
    <row r="47" spans="1:15" ht="20.25" x14ac:dyDescent="0.3">
      <c r="A47" s="157"/>
      <c r="B47" s="157"/>
      <c r="C47" s="104"/>
      <c r="D47" s="69"/>
      <c r="E47" s="6"/>
      <c r="F47" s="6"/>
      <c r="G47" s="6"/>
      <c r="H47" s="6"/>
      <c r="I47" s="6"/>
      <c r="J47" s="6"/>
      <c r="K47" s="6"/>
      <c r="L47" s="6"/>
      <c r="M47" s="6"/>
      <c r="N47" s="6"/>
      <c r="O47" s="6"/>
    </row>
    <row r="48" spans="1:15" ht="20.25" x14ac:dyDescent="0.3">
      <c r="A48" s="157"/>
      <c r="B48" s="157"/>
      <c r="C48" s="104"/>
      <c r="D48" s="69"/>
      <c r="E48" s="6"/>
      <c r="F48" s="6"/>
      <c r="G48" s="6"/>
      <c r="H48" s="6"/>
      <c r="I48" s="6"/>
      <c r="J48" s="6"/>
      <c r="K48" s="6"/>
      <c r="L48" s="6"/>
      <c r="M48" s="6"/>
      <c r="N48" s="6"/>
      <c r="O48" s="6"/>
    </row>
    <row r="49" spans="1:15" ht="20.25" x14ac:dyDescent="0.3">
      <c r="A49" s="157"/>
      <c r="B49" s="157"/>
      <c r="C49" s="104"/>
      <c r="D49" s="69"/>
      <c r="E49" s="6"/>
      <c r="F49" s="6"/>
      <c r="G49" s="6"/>
      <c r="H49" s="6"/>
      <c r="I49" s="6"/>
      <c r="J49" s="6"/>
      <c r="K49" s="6"/>
      <c r="L49" s="6"/>
      <c r="M49" s="6"/>
      <c r="N49" s="6"/>
      <c r="O49" s="6"/>
    </row>
    <row r="50" spans="1:15" ht="20.25" x14ac:dyDescent="0.3">
      <c r="A50" s="157"/>
      <c r="B50" s="157"/>
      <c r="C50" s="104"/>
      <c r="D50" s="69"/>
      <c r="E50" s="6"/>
      <c r="F50" s="6"/>
      <c r="G50" s="6"/>
      <c r="H50" s="6"/>
      <c r="I50" s="6"/>
      <c r="J50" s="6"/>
      <c r="K50" s="6"/>
      <c r="L50" s="6"/>
      <c r="M50" s="6"/>
      <c r="N50" s="6"/>
      <c r="O50" s="6"/>
    </row>
    <row r="51" spans="1:15" ht="20.25" x14ac:dyDescent="0.3">
      <c r="A51" s="157"/>
      <c r="B51" s="157"/>
      <c r="C51" s="104"/>
      <c r="D51" s="69"/>
      <c r="E51" s="6"/>
      <c r="F51" s="6"/>
      <c r="G51" s="6"/>
      <c r="H51" s="6"/>
      <c r="I51" s="6"/>
      <c r="J51" s="6"/>
      <c r="K51" s="6"/>
      <c r="L51" s="6"/>
      <c r="M51" s="6"/>
      <c r="N51" s="6"/>
      <c r="O51" s="6"/>
    </row>
    <row r="52" spans="1:15" ht="20.25" x14ac:dyDescent="0.3">
      <c r="A52" s="157"/>
      <c r="B52" s="157"/>
      <c r="C52" s="104"/>
      <c r="D52" s="69"/>
      <c r="E52" s="6"/>
      <c r="F52" s="6"/>
      <c r="G52" s="6"/>
      <c r="H52" s="6"/>
      <c r="I52" s="6"/>
      <c r="J52" s="6"/>
      <c r="K52" s="6"/>
      <c r="L52" s="6"/>
      <c r="M52" s="6"/>
      <c r="N52" s="6"/>
      <c r="O52" s="6"/>
    </row>
    <row r="53" spans="1:15" ht="20.25" x14ac:dyDescent="0.3">
      <c r="A53" s="157"/>
      <c r="B53" s="158"/>
      <c r="C53" s="105"/>
      <c r="D53" s="16"/>
    </row>
    <row r="54" spans="1:15" ht="20.25" x14ac:dyDescent="0.3">
      <c r="A54" s="157"/>
      <c r="B54" s="158"/>
      <c r="C54" s="105"/>
      <c r="D54" s="16"/>
    </row>
    <row r="55" spans="1:15" ht="20.25" x14ac:dyDescent="0.3">
      <c r="A55" s="157"/>
      <c r="B55" s="158"/>
      <c r="C55" s="105"/>
      <c r="D55" s="16"/>
    </row>
    <row r="56" spans="1:15" ht="20.25" x14ac:dyDescent="0.3">
      <c r="A56" s="157"/>
      <c r="B56" s="158"/>
      <c r="C56" s="105"/>
      <c r="D56" s="16"/>
    </row>
    <row r="57" spans="1:15" ht="20.25" x14ac:dyDescent="0.3">
      <c r="A57" s="157"/>
      <c r="B57" s="158"/>
      <c r="C57" s="105"/>
      <c r="D57" s="16"/>
    </row>
    <row r="58" spans="1:15" ht="20.25" x14ac:dyDescent="0.3">
      <c r="A58" s="157"/>
      <c r="B58" s="158"/>
      <c r="C58" s="105"/>
      <c r="D58" s="16"/>
    </row>
    <row r="59" spans="1:15" ht="20.25" x14ac:dyDescent="0.3">
      <c r="A59" s="157"/>
      <c r="B59" s="158"/>
      <c r="C59" s="105"/>
      <c r="D59" s="16"/>
    </row>
    <row r="60" spans="1:15" ht="20.25" x14ac:dyDescent="0.3">
      <c r="A60" s="157"/>
      <c r="B60" s="158"/>
      <c r="C60" s="105"/>
      <c r="D60" s="16"/>
    </row>
    <row r="61" spans="1:15" ht="20.25" x14ac:dyDescent="0.3">
      <c r="A61" s="157"/>
      <c r="B61" s="158"/>
      <c r="C61" s="105"/>
      <c r="D61" s="16"/>
    </row>
    <row r="62" spans="1:15" ht="20.25" x14ac:dyDescent="0.3">
      <c r="A62" s="157"/>
      <c r="B62" s="158"/>
      <c r="C62" s="105"/>
      <c r="D62" s="16"/>
    </row>
    <row r="63" spans="1:15" ht="20.25" x14ac:dyDescent="0.3">
      <c r="A63" s="157"/>
      <c r="B63" s="158"/>
      <c r="C63" s="105"/>
      <c r="D63" s="16"/>
    </row>
    <row r="64" spans="1:15" ht="20.25" x14ac:dyDescent="0.3">
      <c r="A64" s="157"/>
      <c r="B64" s="158"/>
      <c r="C64" s="105"/>
      <c r="D64" s="16"/>
    </row>
    <row r="65" spans="1:4" ht="20.25" x14ac:dyDescent="0.3">
      <c r="A65" s="157"/>
      <c r="B65" s="158"/>
      <c r="C65" s="105"/>
      <c r="D65" s="16"/>
    </row>
    <row r="66" spans="1:4" ht="20.25" x14ac:dyDescent="0.3">
      <c r="A66" s="157"/>
      <c r="B66" s="158"/>
      <c r="C66" s="105"/>
      <c r="D66" s="16"/>
    </row>
    <row r="67" spans="1:4" ht="20.25" x14ac:dyDescent="0.3">
      <c r="A67" s="157"/>
      <c r="B67" s="158"/>
      <c r="C67" s="105"/>
      <c r="D67" s="16"/>
    </row>
    <row r="68" spans="1:4" ht="20.25" x14ac:dyDescent="0.3">
      <c r="A68" s="157"/>
      <c r="B68" s="158"/>
      <c r="C68" s="105"/>
      <c r="D68" s="16"/>
    </row>
    <row r="69" spans="1:4" ht="20.25" x14ac:dyDescent="0.3">
      <c r="A69" s="157"/>
      <c r="B69" s="158"/>
      <c r="C69" s="105"/>
      <c r="D69" s="16"/>
    </row>
    <row r="70" spans="1:4" ht="20.25" x14ac:dyDescent="0.3">
      <c r="A70" s="157"/>
      <c r="B70" s="158"/>
      <c r="C70" s="105"/>
      <c r="D70" s="16"/>
    </row>
    <row r="71" spans="1:4" ht="20.25" x14ac:dyDescent="0.3">
      <c r="A71" s="157"/>
      <c r="B71" s="158"/>
      <c r="C71" s="105"/>
      <c r="D71" s="16"/>
    </row>
    <row r="72" spans="1:4" ht="20.25" x14ac:dyDescent="0.3">
      <c r="A72" s="157"/>
      <c r="B72" s="158"/>
      <c r="C72" s="105"/>
      <c r="D72" s="16"/>
    </row>
    <row r="73" spans="1:4" ht="20.25" x14ac:dyDescent="0.3">
      <c r="A73" s="157"/>
      <c r="B73" s="158"/>
      <c r="C73" s="105"/>
      <c r="D73" s="16"/>
    </row>
    <row r="74" spans="1:4" ht="20.25" x14ac:dyDescent="0.3">
      <c r="A74" s="157"/>
      <c r="B74" s="158"/>
      <c r="C74" s="105"/>
      <c r="D74" s="16"/>
    </row>
    <row r="75" spans="1:4" ht="20.25" x14ac:dyDescent="0.3">
      <c r="A75" s="157"/>
      <c r="B75" s="158"/>
      <c r="C75" s="105"/>
      <c r="D75" s="16"/>
    </row>
    <row r="76" spans="1:4" ht="20.25" x14ac:dyDescent="0.3">
      <c r="A76" s="157"/>
      <c r="B76" s="158"/>
      <c r="C76" s="105"/>
      <c r="D76" s="16"/>
    </row>
    <row r="77" spans="1:4" ht="20.25" x14ac:dyDescent="0.3">
      <c r="A77" s="157"/>
      <c r="B77" s="158"/>
      <c r="C77" s="105"/>
      <c r="D77" s="16"/>
    </row>
    <row r="78" spans="1:4" ht="20.25" x14ac:dyDescent="0.3">
      <c r="A78" s="157"/>
      <c r="B78" s="158"/>
      <c r="C78" s="105"/>
      <c r="D78" s="16"/>
    </row>
    <row r="79" spans="1:4" ht="20.25" x14ac:dyDescent="0.3">
      <c r="A79" s="157"/>
      <c r="B79" s="158"/>
      <c r="C79" s="105"/>
      <c r="D79" s="16"/>
    </row>
    <row r="80" spans="1:4" ht="20.25" x14ac:dyDescent="0.3">
      <c r="A80" s="157"/>
      <c r="B80" s="158"/>
      <c r="C80" s="105"/>
      <c r="D80" s="16"/>
    </row>
    <row r="81" spans="1:4" ht="20.25" x14ac:dyDescent="0.3">
      <c r="A81" s="157"/>
      <c r="B81" s="158"/>
      <c r="C81" s="105"/>
      <c r="D81" s="16"/>
    </row>
    <row r="82" spans="1:4" ht="20.25" x14ac:dyDescent="0.3">
      <c r="A82" s="157"/>
      <c r="B82" s="158"/>
      <c r="C82" s="105"/>
      <c r="D82" s="16"/>
    </row>
    <row r="83" spans="1:4" ht="20.25" x14ac:dyDescent="0.3">
      <c r="A83" s="157"/>
      <c r="B83" s="158"/>
      <c r="C83" s="105"/>
      <c r="D83" s="16"/>
    </row>
    <row r="84" spans="1:4" ht="20.25" x14ac:dyDescent="0.3">
      <c r="A84" s="157"/>
      <c r="B84" s="158"/>
      <c r="C84" s="105"/>
      <c r="D84" s="16"/>
    </row>
    <row r="85" spans="1:4" ht="20.25" x14ac:dyDescent="0.3">
      <c r="A85" s="157"/>
      <c r="B85" s="158"/>
      <c r="C85" s="105"/>
      <c r="D85" s="16"/>
    </row>
    <row r="86" spans="1:4" ht="20.25" x14ac:dyDescent="0.3">
      <c r="A86" s="157"/>
      <c r="B86" s="158"/>
      <c r="C86" s="105"/>
      <c r="D86" s="16"/>
    </row>
    <row r="87" spans="1:4" ht="20.25" x14ac:dyDescent="0.3">
      <c r="A87" s="157"/>
      <c r="B87" s="158"/>
      <c r="C87" s="105"/>
      <c r="D87" s="16"/>
    </row>
    <row r="88" spans="1:4" ht="20.25" x14ac:dyDescent="0.3">
      <c r="A88" s="157"/>
      <c r="B88" s="158"/>
      <c r="C88" s="105"/>
      <c r="D88" s="16"/>
    </row>
    <row r="89" spans="1:4" ht="20.25" x14ac:dyDescent="0.3">
      <c r="A89" s="157"/>
      <c r="B89" s="158"/>
      <c r="C89" s="105"/>
      <c r="D89" s="16"/>
    </row>
    <row r="90" spans="1:4" ht="20.25" x14ac:dyDescent="0.3">
      <c r="A90" s="157"/>
      <c r="B90" s="158"/>
      <c r="C90" s="105"/>
      <c r="D90" s="16"/>
    </row>
    <row r="91" spans="1:4" ht="20.25" x14ac:dyDescent="0.3">
      <c r="A91" s="157"/>
      <c r="B91" s="158"/>
      <c r="C91" s="105"/>
      <c r="D91" s="16"/>
    </row>
    <row r="92" spans="1:4" ht="20.25" x14ac:dyDescent="0.3">
      <c r="A92" s="157"/>
      <c r="B92" s="158"/>
      <c r="C92" s="105"/>
      <c r="D92" s="16"/>
    </row>
    <row r="93" spans="1:4" ht="20.25" x14ac:dyDescent="0.3">
      <c r="A93" s="157"/>
      <c r="B93" s="158"/>
      <c r="C93" s="105"/>
      <c r="D93" s="16"/>
    </row>
    <row r="94" spans="1:4" ht="20.25" x14ac:dyDescent="0.3">
      <c r="A94" s="157"/>
      <c r="B94" s="158"/>
      <c r="C94" s="105"/>
      <c r="D94" s="16"/>
    </row>
    <row r="95" spans="1:4" ht="20.25" x14ac:dyDescent="0.3">
      <c r="A95" s="157"/>
      <c r="B95" s="158"/>
      <c r="C95" s="105"/>
      <c r="D95" s="16"/>
    </row>
    <row r="96" spans="1:4" ht="20.25" x14ac:dyDescent="0.3">
      <c r="A96" s="157"/>
      <c r="B96" s="158"/>
      <c r="C96" s="105"/>
      <c r="D96" s="16"/>
    </row>
    <row r="97" spans="1:4" ht="20.25" x14ac:dyDescent="0.3">
      <c r="A97" s="157"/>
      <c r="B97" s="158"/>
      <c r="C97" s="105"/>
      <c r="D97" s="16"/>
    </row>
    <row r="98" spans="1:4" ht="20.25" x14ac:dyDescent="0.3">
      <c r="A98" s="157"/>
      <c r="B98" s="158"/>
      <c r="C98" s="105"/>
      <c r="D98" s="16"/>
    </row>
    <row r="99" spans="1:4" ht="20.25" x14ac:dyDescent="0.3">
      <c r="A99" s="157"/>
      <c r="B99" s="158"/>
      <c r="C99" s="105"/>
      <c r="D99" s="16"/>
    </row>
    <row r="100" spans="1:4" ht="20.25" x14ac:dyDescent="0.3">
      <c r="A100" s="157"/>
      <c r="B100" s="158"/>
      <c r="C100" s="105"/>
      <c r="D100" s="16"/>
    </row>
    <row r="101" spans="1:4" ht="20.25" x14ac:dyDescent="0.3">
      <c r="A101" s="157"/>
      <c r="B101" s="158"/>
      <c r="C101" s="105"/>
      <c r="D101" s="16"/>
    </row>
    <row r="102" spans="1:4" ht="20.25" x14ac:dyDescent="0.3">
      <c r="A102" s="157"/>
      <c r="B102" s="158"/>
      <c r="C102" s="105"/>
      <c r="D102" s="16"/>
    </row>
    <row r="103" spans="1:4" ht="20.25" x14ac:dyDescent="0.3">
      <c r="A103" s="157"/>
      <c r="B103" s="158"/>
      <c r="C103" s="105"/>
      <c r="D103" s="16"/>
    </row>
    <row r="104" spans="1:4" ht="20.25" x14ac:dyDescent="0.3">
      <c r="A104" s="157"/>
      <c r="B104" s="158"/>
      <c r="C104" s="105"/>
      <c r="D104" s="16"/>
    </row>
    <row r="105" spans="1:4" ht="20.25" x14ac:dyDescent="0.3">
      <c r="A105" s="157"/>
      <c r="B105" s="158"/>
      <c r="C105" s="105"/>
      <c r="D105" s="16"/>
    </row>
    <row r="106" spans="1:4" ht="20.25" x14ac:dyDescent="0.3">
      <c r="A106" s="157"/>
      <c r="B106" s="158"/>
      <c r="C106" s="105"/>
      <c r="D106" s="16"/>
    </row>
    <row r="107" spans="1:4" ht="20.25" x14ac:dyDescent="0.3">
      <c r="A107" s="157"/>
      <c r="B107" s="158"/>
      <c r="C107" s="105"/>
      <c r="D107" s="16"/>
    </row>
    <row r="108" spans="1:4" ht="20.25" x14ac:dyDescent="0.3">
      <c r="A108" s="157"/>
      <c r="B108" s="158"/>
      <c r="C108" s="105"/>
      <c r="D108" s="16"/>
    </row>
    <row r="109" spans="1:4" ht="20.25" x14ac:dyDescent="0.3">
      <c r="A109" s="157"/>
      <c r="B109" s="158"/>
      <c r="C109" s="105"/>
      <c r="D109" s="16"/>
    </row>
    <row r="110" spans="1:4" ht="20.25" x14ac:dyDescent="0.3">
      <c r="A110" s="157"/>
      <c r="B110" s="158"/>
      <c r="C110" s="105"/>
      <c r="D110" s="16"/>
    </row>
    <row r="111" spans="1:4" ht="20.25" x14ac:dyDescent="0.3">
      <c r="A111" s="157"/>
      <c r="B111" s="158"/>
      <c r="C111" s="105"/>
      <c r="D111" s="16"/>
    </row>
    <row r="112" spans="1:4" ht="20.25" x14ac:dyDescent="0.3">
      <c r="A112" s="157"/>
      <c r="B112" s="158"/>
      <c r="C112" s="105"/>
      <c r="D112" s="16"/>
    </row>
    <row r="113" spans="1:4" ht="20.25" x14ac:dyDescent="0.3">
      <c r="A113" s="157"/>
      <c r="B113" s="158"/>
      <c r="C113" s="105"/>
      <c r="D113" s="16"/>
    </row>
    <row r="114" spans="1:4" ht="20.25" x14ac:dyDescent="0.3">
      <c r="A114" s="157"/>
      <c r="B114" s="158"/>
      <c r="C114" s="105"/>
      <c r="D114" s="16"/>
    </row>
    <row r="115" spans="1:4" ht="20.25" x14ac:dyDescent="0.3">
      <c r="A115" s="157"/>
      <c r="B115" s="158"/>
      <c r="C115" s="105"/>
      <c r="D115" s="16"/>
    </row>
    <row r="116" spans="1:4" ht="20.25" x14ac:dyDescent="0.3">
      <c r="A116" s="157"/>
      <c r="B116" s="158"/>
      <c r="C116" s="105"/>
      <c r="D116" s="16"/>
    </row>
    <row r="117" spans="1:4" ht="20.25" x14ac:dyDescent="0.3">
      <c r="A117" s="157"/>
      <c r="B117" s="158"/>
      <c r="C117" s="105"/>
      <c r="D117" s="16"/>
    </row>
    <row r="118" spans="1:4" ht="20.25" x14ac:dyDescent="0.3">
      <c r="A118" s="157"/>
      <c r="B118" s="158"/>
      <c r="C118" s="105"/>
      <c r="D118" s="16"/>
    </row>
    <row r="119" spans="1:4" ht="20.25" x14ac:dyDescent="0.3">
      <c r="A119" s="157"/>
      <c r="B119" s="158"/>
      <c r="C119" s="105"/>
      <c r="D119" s="16"/>
    </row>
    <row r="120" spans="1:4" ht="20.25" x14ac:dyDescent="0.3">
      <c r="A120" s="157"/>
      <c r="B120" s="158"/>
      <c r="C120" s="105"/>
      <c r="D120" s="16"/>
    </row>
    <row r="121" spans="1:4" ht="20.25" x14ac:dyDescent="0.3">
      <c r="A121" s="157"/>
      <c r="B121" s="158"/>
      <c r="C121" s="105"/>
      <c r="D121" s="16"/>
    </row>
    <row r="122" spans="1:4" ht="20.25" x14ac:dyDescent="0.3">
      <c r="A122" s="157"/>
      <c r="B122" s="158"/>
      <c r="C122" s="105"/>
      <c r="D122" s="16"/>
    </row>
    <row r="123" spans="1:4" ht="20.25" x14ac:dyDescent="0.3">
      <c r="A123" s="157"/>
      <c r="B123" s="158"/>
      <c r="C123" s="16"/>
      <c r="D123" s="16"/>
    </row>
    <row r="124" spans="1:4" ht="20.25" x14ac:dyDescent="0.3">
      <c r="A124" s="157"/>
      <c r="B124" s="158"/>
      <c r="C124" s="16"/>
      <c r="D124" s="16"/>
    </row>
    <row r="125" spans="1:4" ht="20.25" x14ac:dyDescent="0.3">
      <c r="A125" s="157"/>
      <c r="B125" s="158"/>
      <c r="C125" s="16"/>
      <c r="D125" s="16"/>
    </row>
    <row r="126" spans="1:4" ht="20.25" x14ac:dyDescent="0.3">
      <c r="A126" s="157"/>
      <c r="B126" s="158"/>
      <c r="C126" s="16"/>
      <c r="D126" s="16"/>
    </row>
    <row r="127" spans="1:4" ht="20.25" x14ac:dyDescent="0.3">
      <c r="A127" s="157"/>
      <c r="B127" s="158"/>
      <c r="C127" s="16"/>
      <c r="D127" s="16"/>
    </row>
    <row r="128" spans="1:4" ht="20.25" x14ac:dyDescent="0.3">
      <c r="A128" s="157"/>
      <c r="B128" s="158"/>
      <c r="C128" s="16"/>
      <c r="D128" s="16"/>
    </row>
    <row r="129" spans="1:4" ht="20.25" x14ac:dyDescent="0.3">
      <c r="A129" s="157"/>
      <c r="B129" s="158"/>
      <c r="C129" s="16"/>
      <c r="D129" s="16"/>
    </row>
    <row r="130" spans="1:4" ht="20.25" x14ac:dyDescent="0.3">
      <c r="A130" s="157"/>
      <c r="B130" s="158"/>
      <c r="C130" s="16"/>
      <c r="D130" s="16"/>
    </row>
    <row r="131" spans="1:4" ht="20.25" x14ac:dyDescent="0.3">
      <c r="A131" s="157"/>
      <c r="B131" s="158"/>
      <c r="C131" s="16"/>
      <c r="D131" s="16"/>
    </row>
    <row r="132" spans="1:4" ht="20.25" x14ac:dyDescent="0.3">
      <c r="A132" s="157"/>
      <c r="B132" s="158"/>
      <c r="C132" s="16"/>
      <c r="D132" s="16"/>
    </row>
    <row r="133" spans="1:4" ht="20.25" x14ac:dyDescent="0.3">
      <c r="A133" s="157"/>
      <c r="B133" s="158"/>
      <c r="C133" s="16"/>
      <c r="D133" s="16"/>
    </row>
    <row r="134" spans="1:4" ht="20.25" x14ac:dyDescent="0.3">
      <c r="A134" s="157"/>
      <c r="B134" s="158"/>
      <c r="C134" s="16"/>
      <c r="D134" s="16"/>
    </row>
    <row r="135" spans="1:4" ht="20.25" x14ac:dyDescent="0.3">
      <c r="A135" s="157"/>
      <c r="B135" s="158"/>
      <c r="C135" s="16"/>
      <c r="D135" s="16"/>
    </row>
    <row r="136" spans="1:4" ht="20.25" x14ac:dyDescent="0.3">
      <c r="A136" s="157"/>
      <c r="B136" s="158"/>
      <c r="C136" s="16"/>
      <c r="D136" s="16"/>
    </row>
    <row r="137" spans="1:4" ht="20.25" x14ac:dyDescent="0.3">
      <c r="A137" s="157"/>
      <c r="B137" s="158"/>
      <c r="C137" s="16"/>
      <c r="D137" s="16"/>
    </row>
    <row r="138" spans="1:4" ht="20.25" x14ac:dyDescent="0.3">
      <c r="A138" s="157"/>
      <c r="B138" s="158"/>
      <c r="C138" s="16"/>
      <c r="D138" s="16"/>
    </row>
    <row r="139" spans="1:4" ht="20.25" x14ac:dyDescent="0.3">
      <c r="A139" s="157"/>
      <c r="B139" s="158"/>
      <c r="C139" s="16"/>
      <c r="D139" s="16"/>
    </row>
    <row r="140" spans="1:4" ht="20.25" x14ac:dyDescent="0.3">
      <c r="A140" s="157"/>
      <c r="B140" s="158"/>
      <c r="C140" s="16"/>
      <c r="D140" s="16"/>
    </row>
    <row r="141" spans="1:4" ht="20.25" x14ac:dyDescent="0.3">
      <c r="A141" s="157"/>
      <c r="B141" s="158"/>
      <c r="C141" s="16"/>
      <c r="D141" s="16"/>
    </row>
    <row r="142" spans="1:4" ht="20.25" x14ac:dyDescent="0.3">
      <c r="A142" s="157"/>
      <c r="B142" s="158"/>
      <c r="C142" s="16"/>
      <c r="D142" s="16"/>
    </row>
    <row r="143" spans="1:4" ht="20.25" x14ac:dyDescent="0.3">
      <c r="A143" s="157"/>
      <c r="B143" s="158"/>
      <c r="C143" s="16"/>
      <c r="D143" s="16"/>
    </row>
    <row r="144" spans="1:4" ht="20.25" x14ac:dyDescent="0.3">
      <c r="A144" s="157"/>
      <c r="B144" s="158"/>
      <c r="C144" s="16"/>
      <c r="D144" s="16"/>
    </row>
    <row r="145" spans="1:4" ht="20.25" x14ac:dyDescent="0.3">
      <c r="A145" s="157"/>
      <c r="B145" s="158"/>
      <c r="C145" s="16"/>
      <c r="D145" s="16"/>
    </row>
    <row r="146" spans="1:4" ht="20.25" x14ac:dyDescent="0.3">
      <c r="A146" s="157"/>
      <c r="B146" s="158"/>
      <c r="C146" s="16"/>
      <c r="D146" s="16"/>
    </row>
    <row r="147" spans="1:4" ht="20.25" x14ac:dyDescent="0.3">
      <c r="A147" s="157"/>
      <c r="B147" s="158"/>
      <c r="C147" s="16"/>
      <c r="D147" s="16"/>
    </row>
    <row r="148" spans="1:4" ht="20.25" x14ac:dyDescent="0.3">
      <c r="A148" s="157"/>
      <c r="B148" s="158"/>
      <c r="C148" s="16"/>
      <c r="D148" s="16"/>
    </row>
    <row r="149" spans="1:4" ht="20.25" x14ac:dyDescent="0.3">
      <c r="A149" s="157"/>
      <c r="B149" s="158"/>
      <c r="C149" s="16"/>
      <c r="D149" s="16"/>
    </row>
    <row r="150" spans="1:4" ht="20.25" x14ac:dyDescent="0.3">
      <c r="A150" s="157"/>
      <c r="B150" s="158"/>
      <c r="C150" s="16"/>
      <c r="D150" s="16"/>
    </row>
    <row r="151" spans="1:4" ht="20.25" x14ac:dyDescent="0.3">
      <c r="A151" s="157"/>
      <c r="B151" s="158"/>
      <c r="C151" s="16"/>
      <c r="D151" s="16"/>
    </row>
    <row r="152" spans="1:4" ht="20.25" x14ac:dyDescent="0.3">
      <c r="A152" s="157"/>
      <c r="B152" s="158"/>
      <c r="C152" s="16"/>
      <c r="D152" s="16"/>
    </row>
    <row r="153" spans="1:4" ht="20.25" x14ac:dyDescent="0.3">
      <c r="A153" s="157"/>
      <c r="B153" s="158"/>
      <c r="C153" s="16"/>
      <c r="D153" s="16"/>
    </row>
    <row r="154" spans="1:4" ht="20.25" x14ac:dyDescent="0.3">
      <c r="A154" s="157"/>
      <c r="B154" s="158"/>
      <c r="C154" s="16"/>
      <c r="D154" s="16"/>
    </row>
    <row r="155" spans="1:4" ht="20.25" x14ac:dyDescent="0.3">
      <c r="A155" s="157"/>
      <c r="B155" s="158"/>
      <c r="C155" s="16"/>
      <c r="D155" s="16"/>
    </row>
    <row r="156" spans="1:4" ht="20.25" x14ac:dyDescent="0.3">
      <c r="A156" s="157"/>
      <c r="B156" s="158"/>
      <c r="C156" s="16"/>
      <c r="D156" s="16"/>
    </row>
    <row r="157" spans="1:4" ht="20.25" x14ac:dyDescent="0.3">
      <c r="A157" s="157"/>
      <c r="B157" s="158"/>
      <c r="C157" s="16"/>
      <c r="D157" s="16"/>
    </row>
    <row r="158" spans="1:4" ht="20.25" x14ac:dyDescent="0.3">
      <c r="A158" s="157"/>
      <c r="B158" s="158"/>
      <c r="C158" s="16"/>
      <c r="D158" s="16"/>
    </row>
    <row r="159" spans="1:4" ht="20.25" x14ac:dyDescent="0.3">
      <c r="A159" s="157"/>
      <c r="B159" s="158"/>
      <c r="C159" s="16"/>
      <c r="D159" s="16"/>
    </row>
    <row r="160" spans="1:4" ht="20.25" x14ac:dyDescent="0.3">
      <c r="A160" s="157"/>
      <c r="B160" s="158"/>
      <c r="C160" s="16"/>
      <c r="D160" s="16"/>
    </row>
    <row r="161" spans="1:4" ht="20.25" x14ac:dyDescent="0.3">
      <c r="A161" s="157"/>
      <c r="B161" s="158"/>
      <c r="C161" s="16"/>
      <c r="D161" s="16"/>
    </row>
    <row r="162" spans="1:4" ht="20.25" x14ac:dyDescent="0.3">
      <c r="A162" s="157"/>
      <c r="B162" s="158"/>
      <c r="C162" s="16"/>
      <c r="D162" s="16"/>
    </row>
    <row r="163" spans="1:4" ht="20.25" x14ac:dyDescent="0.3">
      <c r="A163" s="157"/>
      <c r="B163" s="158"/>
      <c r="C163" s="16"/>
      <c r="D163" s="16"/>
    </row>
    <row r="164" spans="1:4" ht="20.25" x14ac:dyDescent="0.3">
      <c r="A164" s="157"/>
      <c r="B164" s="158"/>
      <c r="C164" s="16"/>
      <c r="D164" s="16"/>
    </row>
    <row r="165" spans="1:4" ht="20.25" x14ac:dyDescent="0.3">
      <c r="A165" s="157"/>
      <c r="B165" s="158"/>
      <c r="C165" s="16"/>
      <c r="D165" s="16"/>
    </row>
    <row r="166" spans="1:4" ht="20.25" x14ac:dyDescent="0.3">
      <c r="A166" s="157"/>
      <c r="B166" s="158"/>
      <c r="C166" s="16"/>
      <c r="D166" s="16"/>
    </row>
    <row r="167" spans="1:4" ht="20.25" x14ac:dyDescent="0.3">
      <c r="A167" s="157"/>
      <c r="B167" s="158"/>
      <c r="C167" s="16"/>
      <c r="D167" s="16"/>
    </row>
    <row r="168" spans="1:4" ht="20.25" x14ac:dyDescent="0.3">
      <c r="A168" s="157"/>
      <c r="B168" s="158"/>
      <c r="C168" s="16"/>
      <c r="D168" s="16"/>
    </row>
    <row r="169" spans="1:4" ht="20.25" x14ac:dyDescent="0.3">
      <c r="A169" s="157"/>
      <c r="B169" s="158"/>
      <c r="C169" s="16"/>
      <c r="D169" s="16"/>
    </row>
    <row r="170" spans="1:4" ht="20.25" x14ac:dyDescent="0.3">
      <c r="A170" s="157"/>
      <c r="B170" s="158"/>
      <c r="C170" s="16"/>
      <c r="D170" s="16"/>
    </row>
    <row r="171" spans="1:4" ht="20.25" x14ac:dyDescent="0.3">
      <c r="A171" s="157"/>
      <c r="B171" s="158"/>
      <c r="C171" s="16"/>
      <c r="D171" s="16"/>
    </row>
    <row r="172" spans="1:4" ht="20.25" x14ac:dyDescent="0.3">
      <c r="A172" s="157"/>
      <c r="B172" s="158"/>
      <c r="C172" s="16"/>
      <c r="D172" s="16"/>
    </row>
    <row r="173" spans="1:4" ht="20.25" x14ac:dyDescent="0.3">
      <c r="A173" s="157"/>
      <c r="B173" s="158"/>
      <c r="C173" s="16"/>
      <c r="D173" s="16"/>
    </row>
    <row r="174" spans="1:4" ht="20.25" x14ac:dyDescent="0.3">
      <c r="A174" s="157"/>
      <c r="B174" s="158"/>
      <c r="C174" s="16"/>
      <c r="D174" s="16"/>
    </row>
    <row r="175" spans="1:4" ht="20.25" x14ac:dyDescent="0.3">
      <c r="A175" s="157"/>
      <c r="B175" s="158"/>
      <c r="C175" s="16"/>
      <c r="D175" s="16"/>
    </row>
    <row r="176" spans="1:4" ht="20.25" x14ac:dyDescent="0.3">
      <c r="A176" s="157"/>
      <c r="B176" s="158"/>
      <c r="C176" s="16"/>
      <c r="D176" s="16"/>
    </row>
    <row r="177" spans="1:4" ht="20.25" x14ac:dyDescent="0.3">
      <c r="A177" s="157"/>
      <c r="B177" s="158"/>
      <c r="C177" s="16"/>
      <c r="D177" s="16"/>
    </row>
    <row r="178" spans="1:4" ht="20.25" x14ac:dyDescent="0.3">
      <c r="A178" s="157"/>
      <c r="B178" s="158"/>
      <c r="C178" s="16"/>
      <c r="D178" s="16"/>
    </row>
    <row r="179" spans="1:4" ht="20.25" x14ac:dyDescent="0.3">
      <c r="A179" s="157"/>
      <c r="B179" s="158"/>
      <c r="C179" s="16"/>
      <c r="D179" s="16"/>
    </row>
    <row r="180" spans="1:4" ht="20.25" x14ac:dyDescent="0.3">
      <c r="A180" s="157"/>
      <c r="B180" s="158"/>
      <c r="C180" s="16"/>
      <c r="D180" s="16"/>
    </row>
    <row r="181" spans="1:4" ht="20.25" x14ac:dyDescent="0.3">
      <c r="A181" s="157"/>
      <c r="B181" s="158"/>
      <c r="C181" s="16"/>
      <c r="D181" s="16"/>
    </row>
    <row r="182" spans="1:4" ht="20.25" x14ac:dyDescent="0.3">
      <c r="A182" s="157"/>
      <c r="B182" s="158"/>
      <c r="C182" s="16"/>
      <c r="D182" s="16"/>
    </row>
    <row r="183" spans="1:4" ht="20.25" x14ac:dyDescent="0.3">
      <c r="A183" s="157"/>
      <c r="B183" s="158"/>
      <c r="C183" s="16"/>
      <c r="D183" s="16"/>
    </row>
    <row r="184" spans="1:4" ht="20.25" x14ac:dyDescent="0.3">
      <c r="A184" s="157"/>
      <c r="B184" s="158"/>
      <c r="C184" s="16"/>
      <c r="D184" s="16"/>
    </row>
    <row r="185" spans="1:4" ht="20.25" x14ac:dyDescent="0.3">
      <c r="A185" s="157"/>
      <c r="B185" s="158"/>
      <c r="C185" s="16"/>
      <c r="D185" s="16"/>
    </row>
    <row r="186" spans="1:4" ht="20.25" x14ac:dyDescent="0.3">
      <c r="A186" s="157"/>
      <c r="B186" s="158"/>
      <c r="C186" s="16"/>
      <c r="D186" s="16"/>
    </row>
    <row r="187" spans="1:4" ht="20.25" x14ac:dyDescent="0.3">
      <c r="A187" s="157"/>
      <c r="B187" s="158"/>
      <c r="C187" s="16"/>
      <c r="D187" s="16"/>
    </row>
    <row r="188" spans="1:4" ht="20.25" x14ac:dyDescent="0.3">
      <c r="A188" s="157"/>
      <c r="B188" s="158"/>
      <c r="C188" s="16"/>
      <c r="D188" s="16"/>
    </row>
    <row r="189" spans="1:4" ht="20.25" x14ac:dyDescent="0.3">
      <c r="A189" s="157"/>
      <c r="B189" s="158"/>
      <c r="C189" s="16"/>
      <c r="D189" s="16"/>
    </row>
    <row r="190" spans="1:4" ht="20.25" x14ac:dyDescent="0.3">
      <c r="A190" s="157"/>
      <c r="B190" s="158"/>
      <c r="C190" s="16"/>
      <c r="D190" s="16"/>
    </row>
    <row r="191" spans="1:4" ht="20.25" x14ac:dyDescent="0.3">
      <c r="A191" s="157"/>
      <c r="B191" s="158"/>
      <c r="C191" s="16"/>
      <c r="D191" s="16"/>
    </row>
    <row r="192" spans="1:4" ht="20.25" x14ac:dyDescent="0.3">
      <c r="A192" s="157"/>
      <c r="B192" s="158"/>
      <c r="C192" s="16"/>
      <c r="D192" s="16"/>
    </row>
    <row r="193" spans="1:4" ht="20.25" x14ac:dyDescent="0.3">
      <c r="A193" s="157"/>
      <c r="B193" s="158"/>
      <c r="C193" s="16"/>
      <c r="D193" s="16"/>
    </row>
    <row r="194" spans="1:4" ht="20.25" x14ac:dyDescent="0.3">
      <c r="A194" s="157"/>
      <c r="B194" s="158"/>
      <c r="C194" s="16"/>
      <c r="D194" s="16"/>
    </row>
    <row r="195" spans="1:4" ht="20.25" x14ac:dyDescent="0.3">
      <c r="A195" s="157"/>
      <c r="B195" s="158"/>
      <c r="C195" s="16"/>
      <c r="D195" s="16"/>
    </row>
    <row r="196" spans="1:4" ht="20.25" x14ac:dyDescent="0.3">
      <c r="A196" s="157"/>
      <c r="B196" s="158"/>
      <c r="C196" s="16"/>
      <c r="D196" s="16"/>
    </row>
    <row r="197" spans="1:4" ht="20.25" x14ac:dyDescent="0.3">
      <c r="A197" s="157"/>
      <c r="B197" s="158"/>
      <c r="C197" s="16"/>
      <c r="D197" s="16"/>
    </row>
    <row r="198" spans="1:4" ht="20.25" x14ac:dyDescent="0.3">
      <c r="A198" s="157"/>
      <c r="B198" s="158"/>
      <c r="C198" s="16"/>
      <c r="D198" s="16"/>
    </row>
    <row r="199" spans="1:4" ht="20.25" x14ac:dyDescent="0.3">
      <c r="A199" s="157"/>
      <c r="B199" s="158"/>
      <c r="C199" s="16"/>
      <c r="D199" s="16"/>
    </row>
    <row r="200" spans="1:4" ht="20.25" x14ac:dyDescent="0.3">
      <c r="A200" s="157"/>
      <c r="B200" s="158"/>
      <c r="C200" s="16"/>
      <c r="D200" s="16"/>
    </row>
    <row r="201" spans="1:4" ht="20.25" x14ac:dyDescent="0.3">
      <c r="A201" s="157"/>
      <c r="B201" s="158"/>
      <c r="C201" s="16"/>
      <c r="D201" s="16"/>
    </row>
    <row r="202" spans="1:4" ht="20.25" x14ac:dyDescent="0.3">
      <c r="A202" s="157"/>
      <c r="B202" s="158"/>
      <c r="C202" s="16"/>
      <c r="D202" s="16"/>
    </row>
    <row r="203" spans="1:4" ht="20.25" x14ac:dyDescent="0.3">
      <c r="A203" s="157"/>
      <c r="B203" s="158"/>
      <c r="C203" s="16"/>
      <c r="D203" s="16"/>
    </row>
    <row r="204" spans="1:4" ht="20.25" x14ac:dyDescent="0.3">
      <c r="A204" s="157"/>
      <c r="B204" s="158"/>
      <c r="C204" s="16"/>
      <c r="D204" s="16"/>
    </row>
    <row r="205" spans="1:4" ht="20.25" x14ac:dyDescent="0.3">
      <c r="A205" s="157"/>
      <c r="B205" s="158"/>
      <c r="C205" s="16"/>
      <c r="D205" s="16"/>
    </row>
    <row r="206" spans="1:4" ht="20.25" x14ac:dyDescent="0.3">
      <c r="A206" s="157"/>
      <c r="B206" s="158"/>
      <c r="C206" s="16"/>
      <c r="D206" s="16"/>
    </row>
    <row r="207" spans="1:4" ht="20.25" x14ac:dyDescent="0.3">
      <c r="A207" s="157"/>
      <c r="B207" s="158"/>
      <c r="C207" s="16"/>
      <c r="D207" s="16"/>
    </row>
    <row r="208" spans="1:4" ht="20.25" x14ac:dyDescent="0.3">
      <c r="A208" s="157"/>
      <c r="B208" s="158"/>
      <c r="C208" s="16"/>
      <c r="D208" s="16"/>
    </row>
    <row r="209" spans="1:8" x14ac:dyDescent="0.3">
      <c r="A209" s="6"/>
      <c r="B209" s="158"/>
      <c r="C209" s="158"/>
      <c r="D209" s="158"/>
    </row>
    <row r="210" spans="1:8" ht="20.25" x14ac:dyDescent="0.3">
      <c r="A210" s="6"/>
      <c r="B210" s="15" t="s">
        <v>79</v>
      </c>
      <c r="C210" s="15" t="s">
        <v>126</v>
      </c>
      <c r="D210" s="159" t="s">
        <v>79</v>
      </c>
      <c r="E210" s="159" t="s">
        <v>126</v>
      </c>
    </row>
    <row r="211" spans="1:8" ht="20.25" x14ac:dyDescent="0.3">
      <c r="A211" s="6"/>
      <c r="B211" s="160" t="s">
        <v>81</v>
      </c>
      <c r="C211" s="160" t="s">
        <v>55</v>
      </c>
      <c r="D211" s="110" t="s">
        <v>81</v>
      </c>
      <c r="F211" s="110" t="str">
        <f>IF(NOT(ISBLANK(D211)),D211,IF(NOT(ISBLANK(E211)),"     "&amp;E211,FALSE))</f>
        <v>Afectación Económica o presupuestal</v>
      </c>
      <c r="G211" s="110" t="s">
        <v>81</v>
      </c>
      <c r="H211" s="110" t="str">
        <f>IF(NOT(ISERROR(MATCH(G211,_xlfn.ANCHORARRAY(B222),0))),F224&amp;"Por favor no seleccionar los criterios de impacto",G211)</f>
        <v>❌Por favor no seleccionar los criterios de impacto</v>
      </c>
    </row>
    <row r="212" spans="1:8" ht="20.25" x14ac:dyDescent="0.3">
      <c r="A212" s="6"/>
      <c r="B212" s="160" t="s">
        <v>81</v>
      </c>
      <c r="C212" s="160" t="s">
        <v>84</v>
      </c>
      <c r="E212" s="110" t="s">
        <v>55</v>
      </c>
      <c r="F212" s="110" t="str">
        <f t="shared" ref="F212:F222" si="0">IF(NOT(ISBLANK(D212)),D212,IF(NOT(ISBLANK(E212)),"     "&amp;E212,FALSE))</f>
        <v xml:space="preserve">     Afectación menor a 10 SMLMV .</v>
      </c>
    </row>
    <row r="213" spans="1:8" ht="20.25" x14ac:dyDescent="0.3">
      <c r="A213" s="6"/>
      <c r="B213" s="160" t="s">
        <v>81</v>
      </c>
      <c r="C213" s="160" t="s">
        <v>85</v>
      </c>
      <c r="E213" s="110" t="s">
        <v>84</v>
      </c>
      <c r="F213" s="110" t="str">
        <f t="shared" si="0"/>
        <v xml:space="preserve">     Entre 10 y 50 SMLMV </v>
      </c>
    </row>
    <row r="214" spans="1:8" ht="20.25" x14ac:dyDescent="0.3">
      <c r="A214" s="6"/>
      <c r="B214" s="160" t="s">
        <v>81</v>
      </c>
      <c r="C214" s="160" t="s">
        <v>86</v>
      </c>
      <c r="E214" s="110" t="s">
        <v>85</v>
      </c>
      <c r="F214" s="110" t="str">
        <f t="shared" si="0"/>
        <v xml:space="preserve">     Entre 50 y 100 SMLMV </v>
      </c>
    </row>
    <row r="215" spans="1:8" ht="20.25" x14ac:dyDescent="0.3">
      <c r="A215" s="6"/>
      <c r="B215" s="160" t="s">
        <v>81</v>
      </c>
      <c r="C215" s="160" t="s">
        <v>87</v>
      </c>
      <c r="E215" s="110" t="s">
        <v>86</v>
      </c>
      <c r="F215" s="110" t="str">
        <f t="shared" si="0"/>
        <v xml:space="preserve">     Entre 100 y 500 SMLMV </v>
      </c>
    </row>
    <row r="216" spans="1:8" ht="20.25" x14ac:dyDescent="0.3">
      <c r="A216" s="6"/>
      <c r="B216" s="160" t="s">
        <v>54</v>
      </c>
      <c r="C216" s="160" t="s">
        <v>88</v>
      </c>
      <c r="E216" s="110" t="s">
        <v>87</v>
      </c>
      <c r="F216" s="110" t="str">
        <f t="shared" si="0"/>
        <v xml:space="preserve">     Mayor a 500 SMLMV </v>
      </c>
    </row>
    <row r="217" spans="1:8" ht="20.25" x14ac:dyDescent="0.3">
      <c r="A217" s="6"/>
      <c r="B217" s="160" t="s">
        <v>54</v>
      </c>
      <c r="C217" s="160" t="s">
        <v>89</v>
      </c>
      <c r="D217" s="110" t="s">
        <v>54</v>
      </c>
      <c r="F217" s="110" t="str">
        <f t="shared" si="0"/>
        <v>Pérdida Reputacional</v>
      </c>
    </row>
    <row r="218" spans="1:8" ht="20.25" x14ac:dyDescent="0.3">
      <c r="A218" s="6"/>
      <c r="B218" s="160" t="s">
        <v>54</v>
      </c>
      <c r="C218" s="160" t="s">
        <v>91</v>
      </c>
      <c r="E218" s="110" t="s">
        <v>88</v>
      </c>
      <c r="F218" s="110" t="str">
        <f t="shared" si="0"/>
        <v xml:space="preserve">     El riesgo afecta la imagen de alguna área de la organización</v>
      </c>
    </row>
    <row r="219" spans="1:8" ht="20.25" x14ac:dyDescent="0.3">
      <c r="A219" s="6"/>
      <c r="B219" s="160" t="s">
        <v>54</v>
      </c>
      <c r="C219" s="160" t="s">
        <v>90</v>
      </c>
      <c r="E219" s="110" t="s">
        <v>89</v>
      </c>
      <c r="F219" s="110" t="str">
        <f t="shared" si="0"/>
        <v xml:space="preserve">     El riesgo afecta la imagen de la entidad internamente, de conocimiento general, nivel interno, de junta dircetiva y accionistas y/o de provedores</v>
      </c>
    </row>
    <row r="220" spans="1:8" ht="20.25" x14ac:dyDescent="0.3">
      <c r="A220" s="6"/>
      <c r="B220" s="160" t="s">
        <v>54</v>
      </c>
      <c r="C220" s="160" t="s">
        <v>109</v>
      </c>
      <c r="E220" s="110" t="s">
        <v>91</v>
      </c>
      <c r="F220" s="110" t="str">
        <f t="shared" si="0"/>
        <v xml:space="preserve">     El riesgo afecta la imagen de la entidad con algunos usuarios de relevancia frente al logro de los objetivos</v>
      </c>
    </row>
    <row r="221" spans="1:8" x14ac:dyDescent="0.3">
      <c r="A221" s="6"/>
      <c r="B221" s="161"/>
      <c r="C221" s="161"/>
      <c r="E221" s="110" t="s">
        <v>90</v>
      </c>
      <c r="F221" s="110" t="str">
        <f t="shared" si="0"/>
        <v xml:space="preserve">     El riesgo afecta la imagen de de la entidad con efecto publicitario sostenido a nivel de sector administrativo, nivel departamental o municipal</v>
      </c>
    </row>
    <row r="222" spans="1:8" x14ac:dyDescent="0.3">
      <c r="A222" s="6"/>
      <c r="B222" s="161" t="str" cm="1">
        <f t="array" ref="B222:B224">_xlfn.UNIQUE(Tabla1[[#All],[Criterios]])</f>
        <v>Criterios</v>
      </c>
      <c r="C222" s="161"/>
      <c r="E222" s="110" t="s">
        <v>109</v>
      </c>
      <c r="F222" s="110" t="str">
        <f t="shared" si="0"/>
        <v xml:space="preserve">     El riesgo afecta la imagen de la entidad a nivel nacional, con efecto publicitarios sostenible a nivel país</v>
      </c>
    </row>
    <row r="223" spans="1:8" x14ac:dyDescent="0.3">
      <c r="A223" s="6"/>
      <c r="B223" s="161" t="str">
        <v>Afectación Económica o presupuestal</v>
      </c>
      <c r="C223" s="161"/>
    </row>
    <row r="224" spans="1:8" x14ac:dyDescent="0.3">
      <c r="B224" s="161" t="str">
        <v>Pérdida Reputacional</v>
      </c>
      <c r="C224" s="161"/>
      <c r="F224" s="162" t="s">
        <v>128</v>
      </c>
    </row>
    <row r="225" spans="2:6" x14ac:dyDescent="0.3">
      <c r="B225" s="163"/>
      <c r="C225" s="163"/>
      <c r="F225" s="162" t="s">
        <v>129</v>
      </c>
    </row>
    <row r="226" spans="2:6" x14ac:dyDescent="0.3">
      <c r="B226" s="163"/>
      <c r="C226" s="163"/>
    </row>
    <row r="227" spans="2:6" x14ac:dyDescent="0.3">
      <c r="B227" s="163"/>
      <c r="C227" s="163"/>
    </row>
    <row r="228" spans="2:6" x14ac:dyDescent="0.3">
      <c r="B228" s="163"/>
      <c r="C228" s="163"/>
      <c r="D228" s="163"/>
    </row>
    <row r="229" spans="2:6" x14ac:dyDescent="0.3">
      <c r="B229" s="163"/>
      <c r="C229" s="163"/>
      <c r="D229" s="163"/>
    </row>
    <row r="230" spans="2:6" x14ac:dyDescent="0.3">
      <c r="B230" s="163"/>
      <c r="C230" s="163"/>
      <c r="D230" s="163"/>
    </row>
    <row r="231" spans="2:6" x14ac:dyDescent="0.3">
      <c r="B231" s="163"/>
      <c r="C231" s="163"/>
      <c r="D231" s="163"/>
    </row>
    <row r="232" spans="2:6" x14ac:dyDescent="0.3">
      <c r="B232" s="163"/>
      <c r="C232" s="163"/>
      <c r="D232" s="163"/>
    </row>
    <row r="233" spans="2:6" x14ac:dyDescent="0.3">
      <c r="B233" s="163"/>
      <c r="C233" s="163"/>
      <c r="D233" s="163"/>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topLeftCell="A13" workbookViewId="0">
      <selection activeCell="E10" sqref="E10"/>
    </sheetView>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4"/>
      <c r="B2" s="566" t="s">
        <v>239</v>
      </c>
      <c r="C2" s="567"/>
      <c r="D2" s="567"/>
      <c r="E2" s="567"/>
      <c r="F2" s="568"/>
      <c r="G2" s="164"/>
    </row>
    <row r="3" spans="1:7" ht="16.5" thickBot="1" x14ac:dyDescent="0.3">
      <c r="A3" s="164"/>
      <c r="B3" s="165"/>
      <c r="C3" s="165"/>
      <c r="D3" s="165"/>
      <c r="E3" s="165"/>
      <c r="F3" s="165"/>
      <c r="G3" s="164"/>
    </row>
    <row r="4" spans="1:7" ht="16.5" thickBot="1" x14ac:dyDescent="0.25">
      <c r="A4" s="164"/>
      <c r="B4" s="572" t="s">
        <v>236</v>
      </c>
      <c r="C4" s="573"/>
      <c r="D4" s="573"/>
      <c r="E4" s="154" t="s">
        <v>237</v>
      </c>
      <c r="F4" s="155" t="s">
        <v>238</v>
      </c>
      <c r="G4" s="164"/>
    </row>
    <row r="5" spans="1:7" ht="31.5" x14ac:dyDescent="0.2">
      <c r="A5" s="164"/>
      <c r="B5" s="574" t="s">
        <v>60</v>
      </c>
      <c r="C5" s="576" t="s">
        <v>13</v>
      </c>
      <c r="D5" s="126" t="s">
        <v>14</v>
      </c>
      <c r="E5" s="61" t="s">
        <v>61</v>
      </c>
      <c r="F5" s="62">
        <v>0.25</v>
      </c>
      <c r="G5" s="164"/>
    </row>
    <row r="6" spans="1:7" ht="47.25" x14ac:dyDescent="0.2">
      <c r="A6" s="164"/>
      <c r="B6" s="575"/>
      <c r="C6" s="577"/>
      <c r="D6" s="127" t="s">
        <v>15</v>
      </c>
      <c r="E6" s="63" t="s">
        <v>62</v>
      </c>
      <c r="F6" s="64">
        <v>0.15</v>
      </c>
      <c r="G6" s="164"/>
    </row>
    <row r="7" spans="1:7" ht="47.25" x14ac:dyDescent="0.2">
      <c r="A7" s="164"/>
      <c r="B7" s="575"/>
      <c r="C7" s="577"/>
      <c r="D7" s="127" t="s">
        <v>16</v>
      </c>
      <c r="E7" s="63" t="s">
        <v>63</v>
      </c>
      <c r="F7" s="64">
        <v>0.1</v>
      </c>
      <c r="G7" s="164"/>
    </row>
    <row r="8" spans="1:7" ht="63" x14ac:dyDescent="0.2">
      <c r="A8" s="164"/>
      <c r="B8" s="575"/>
      <c r="C8" s="577" t="s">
        <v>17</v>
      </c>
      <c r="D8" s="127" t="s">
        <v>10</v>
      </c>
      <c r="E8" s="63" t="s">
        <v>64</v>
      </c>
      <c r="F8" s="64">
        <v>0.25</v>
      </c>
      <c r="G8" s="164"/>
    </row>
    <row r="9" spans="1:7" ht="31.5" x14ac:dyDescent="0.2">
      <c r="A9" s="164"/>
      <c r="B9" s="575"/>
      <c r="C9" s="577"/>
      <c r="D9" s="127" t="s">
        <v>9</v>
      </c>
      <c r="E9" s="63" t="s">
        <v>65</v>
      </c>
      <c r="F9" s="64">
        <v>0.15</v>
      </c>
      <c r="G9" s="164"/>
    </row>
    <row r="10" spans="1:7" ht="47.25" x14ac:dyDescent="0.2">
      <c r="A10" s="164"/>
      <c r="B10" s="575" t="s">
        <v>143</v>
      </c>
      <c r="C10" s="577" t="s">
        <v>18</v>
      </c>
      <c r="D10" s="127" t="s">
        <v>19</v>
      </c>
      <c r="E10" s="63" t="s">
        <v>66</v>
      </c>
      <c r="F10" s="65" t="s">
        <v>67</v>
      </c>
      <c r="G10" s="164"/>
    </row>
    <row r="11" spans="1:7" ht="63" x14ac:dyDescent="0.2">
      <c r="A11" s="164"/>
      <c r="B11" s="575"/>
      <c r="C11" s="577"/>
      <c r="D11" s="127" t="s">
        <v>20</v>
      </c>
      <c r="E11" s="63" t="s">
        <v>68</v>
      </c>
      <c r="F11" s="65" t="s">
        <v>67</v>
      </c>
      <c r="G11" s="164"/>
    </row>
    <row r="12" spans="1:7" ht="47.25" x14ac:dyDescent="0.2">
      <c r="A12" s="164"/>
      <c r="B12" s="575"/>
      <c r="C12" s="577" t="s">
        <v>21</v>
      </c>
      <c r="D12" s="127" t="s">
        <v>22</v>
      </c>
      <c r="E12" s="63" t="s">
        <v>69</v>
      </c>
      <c r="F12" s="65" t="s">
        <v>67</v>
      </c>
      <c r="G12" s="164"/>
    </row>
    <row r="13" spans="1:7" ht="47.25" x14ac:dyDescent="0.2">
      <c r="A13" s="164"/>
      <c r="B13" s="575"/>
      <c r="C13" s="577"/>
      <c r="D13" s="127" t="s">
        <v>23</v>
      </c>
      <c r="E13" s="63" t="s">
        <v>70</v>
      </c>
      <c r="F13" s="65" t="s">
        <v>67</v>
      </c>
      <c r="G13" s="164"/>
    </row>
    <row r="14" spans="1:7" ht="31.5" x14ac:dyDescent="0.2">
      <c r="A14" s="164"/>
      <c r="B14" s="575"/>
      <c r="C14" s="577" t="s">
        <v>24</v>
      </c>
      <c r="D14" s="127" t="s">
        <v>110</v>
      </c>
      <c r="E14" s="63" t="s">
        <v>113</v>
      </c>
      <c r="F14" s="65" t="s">
        <v>67</v>
      </c>
      <c r="G14" s="164"/>
    </row>
    <row r="15" spans="1:7" ht="32.25" thickBot="1" x14ac:dyDescent="0.25">
      <c r="A15" s="164"/>
      <c r="B15" s="578"/>
      <c r="C15" s="579"/>
      <c r="D15" s="128" t="s">
        <v>111</v>
      </c>
      <c r="E15" s="66" t="s">
        <v>112</v>
      </c>
      <c r="F15" s="67" t="s">
        <v>67</v>
      </c>
      <c r="G15" s="164"/>
    </row>
    <row r="16" spans="1:7" ht="49.5" customHeight="1" x14ac:dyDescent="0.2">
      <c r="A16" s="164"/>
      <c r="B16" s="571" t="s">
        <v>140</v>
      </c>
      <c r="C16" s="571"/>
      <c r="D16" s="571"/>
      <c r="E16" s="571"/>
      <c r="F16" s="571"/>
      <c r="G16" s="164"/>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2021-07-01T15:59:21Z</dcterms:modified>
</cp:coreProperties>
</file>